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221e299284117c/Documents/Data Analysis Bootcamp/"/>
    </mc:Choice>
  </mc:AlternateContent>
  <xr:revisionPtr revIDLastSave="1" documentId="8_{3D994E08-1560-4BC6-BB8D-7D6B9EB4C7ED}" xr6:coauthVersionLast="47" xr6:coauthVersionMax="47" xr10:uidLastSave="{5597A54F-55EC-46D8-9991-CF792B9D1415}"/>
  <bookViews>
    <workbookView xWindow="210" yWindow="3675" windowWidth="21600" windowHeight="11295" activeTab="5" xr2:uid="{00000000-000D-0000-FFFF-FFFF00000000}"/>
  </bookViews>
  <sheets>
    <sheet name="Country pivot chart" sheetId="2" r:id="rId1"/>
    <sheet name="sub-category" sheetId="3" r:id="rId2"/>
    <sheet name="Outcomes-based on Launched date" sheetId="4" r:id="rId3"/>
    <sheet name="Outcomes based on goal" sheetId="5" r:id="rId4"/>
    <sheet name="stats" sheetId="7" r:id="rId5"/>
    <sheet name="Crowdfunding" sheetId="1" r:id="rId6"/>
  </sheets>
  <definedNames>
    <definedName name="_xlnm._FilterDatabase" localSheetId="5" hidden="1">Crowdfunding!$G$1:$H$1001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7" l="1"/>
  <c r="K2" i="7"/>
  <c r="J2" i="7"/>
  <c r="I2" i="7"/>
  <c r="H2" i="7"/>
  <c r="G2" i="7"/>
  <c r="L3" i="7"/>
  <c r="K3" i="7"/>
  <c r="J3" i="7"/>
  <c r="I3" i="7"/>
  <c r="H3" i="7"/>
  <c r="G3" i="7"/>
  <c r="D4" i="5"/>
  <c r="D3" i="5"/>
  <c r="N4" i="1"/>
  <c r="F2" i="1"/>
  <c r="I2" i="1"/>
  <c r="F3" i="1"/>
  <c r="I3" i="1"/>
  <c r="F4" i="1"/>
  <c r="I4" i="1"/>
  <c r="F5" i="1"/>
  <c r="I5" i="1"/>
  <c r="F6" i="1"/>
  <c r="I6" i="1"/>
  <c r="F7" i="1"/>
  <c r="I7" i="1"/>
  <c r="F8" i="1"/>
  <c r="I8" i="1"/>
  <c r="F9" i="1"/>
  <c r="I9" i="1"/>
  <c r="F10" i="1"/>
  <c r="I10" i="1"/>
  <c r="F11" i="1"/>
  <c r="I11" i="1"/>
  <c r="F12" i="1"/>
  <c r="I12" i="1"/>
  <c r="F13" i="1"/>
  <c r="I13" i="1"/>
  <c r="F14" i="1"/>
  <c r="I14" i="1"/>
  <c r="F15" i="1"/>
  <c r="I15" i="1"/>
  <c r="F16" i="1"/>
  <c r="I16" i="1"/>
  <c r="F17" i="1"/>
  <c r="I17" i="1"/>
  <c r="F18" i="1"/>
  <c r="I18" i="1"/>
  <c r="F19" i="1"/>
  <c r="I19" i="1"/>
  <c r="F20" i="1"/>
  <c r="I20" i="1"/>
  <c r="F21" i="1"/>
  <c r="I21" i="1"/>
  <c r="F22" i="1"/>
  <c r="I22" i="1"/>
  <c r="F23" i="1"/>
  <c r="I23" i="1"/>
  <c r="F24" i="1"/>
  <c r="I24" i="1"/>
  <c r="F25" i="1"/>
  <c r="I25" i="1"/>
  <c r="F26" i="1"/>
  <c r="I26" i="1"/>
  <c r="F27" i="1"/>
  <c r="I27" i="1"/>
  <c r="F28" i="1"/>
  <c r="I28" i="1"/>
  <c r="F29" i="1"/>
  <c r="I29" i="1"/>
  <c r="F30" i="1"/>
  <c r="I30" i="1"/>
  <c r="F31" i="1"/>
  <c r="I31" i="1"/>
  <c r="F32" i="1"/>
  <c r="I32" i="1"/>
  <c r="F33" i="1"/>
  <c r="I33" i="1"/>
  <c r="F34" i="1"/>
  <c r="I34" i="1"/>
  <c r="F35" i="1"/>
  <c r="I35" i="1"/>
  <c r="F36" i="1"/>
  <c r="I36" i="1"/>
  <c r="F37" i="1"/>
  <c r="I37" i="1"/>
  <c r="F38" i="1"/>
  <c r="I38" i="1"/>
  <c r="F39" i="1"/>
  <c r="I39" i="1"/>
  <c r="F40" i="1"/>
  <c r="I40" i="1"/>
  <c r="F41" i="1"/>
  <c r="I41" i="1"/>
  <c r="F42" i="1"/>
  <c r="I42" i="1"/>
  <c r="F43" i="1"/>
  <c r="I43" i="1"/>
  <c r="F44" i="1"/>
  <c r="I44" i="1"/>
  <c r="F45" i="1"/>
  <c r="I45" i="1"/>
  <c r="F46" i="1"/>
  <c r="I46" i="1"/>
  <c r="F47" i="1"/>
  <c r="I47" i="1"/>
  <c r="F48" i="1"/>
  <c r="I48" i="1"/>
  <c r="F49" i="1"/>
  <c r="I49" i="1"/>
  <c r="F50" i="1"/>
  <c r="I50" i="1"/>
  <c r="F51" i="1"/>
  <c r="I51" i="1"/>
  <c r="F52" i="1"/>
  <c r="I52" i="1"/>
  <c r="F53" i="1"/>
  <c r="I53" i="1"/>
  <c r="F54" i="1"/>
  <c r="I54" i="1"/>
  <c r="F55" i="1"/>
  <c r="I55" i="1"/>
  <c r="F56" i="1"/>
  <c r="I56" i="1"/>
  <c r="F57" i="1"/>
  <c r="I57" i="1"/>
  <c r="F58" i="1"/>
  <c r="I58" i="1"/>
  <c r="F59" i="1"/>
  <c r="I59" i="1"/>
  <c r="F60" i="1"/>
  <c r="I60" i="1"/>
  <c r="F61" i="1"/>
  <c r="I61" i="1"/>
  <c r="F62" i="1"/>
  <c r="I62" i="1"/>
  <c r="F63" i="1"/>
  <c r="I63" i="1"/>
  <c r="F64" i="1"/>
  <c r="I64" i="1"/>
  <c r="F65" i="1"/>
  <c r="I65" i="1"/>
  <c r="F66" i="1"/>
  <c r="I66" i="1"/>
  <c r="F67" i="1"/>
  <c r="I67" i="1"/>
  <c r="F68" i="1"/>
  <c r="I68" i="1"/>
  <c r="F69" i="1"/>
  <c r="I69" i="1"/>
  <c r="F70" i="1"/>
  <c r="I70" i="1"/>
  <c r="F71" i="1"/>
  <c r="I71" i="1"/>
  <c r="F72" i="1"/>
  <c r="I72" i="1"/>
  <c r="F73" i="1"/>
  <c r="I73" i="1"/>
  <c r="F74" i="1"/>
  <c r="I74" i="1"/>
  <c r="F75" i="1"/>
  <c r="I75" i="1"/>
  <c r="F76" i="1"/>
  <c r="I76" i="1"/>
  <c r="F77" i="1"/>
  <c r="I77" i="1"/>
  <c r="F78" i="1"/>
  <c r="I78" i="1"/>
  <c r="F79" i="1"/>
  <c r="I79" i="1"/>
  <c r="F80" i="1"/>
  <c r="I80" i="1"/>
  <c r="F81" i="1"/>
  <c r="I81" i="1"/>
  <c r="F82" i="1"/>
  <c r="I82" i="1"/>
  <c r="F83" i="1"/>
  <c r="I83" i="1"/>
  <c r="F84" i="1"/>
  <c r="I84" i="1"/>
  <c r="F85" i="1"/>
  <c r="I85" i="1"/>
  <c r="F86" i="1"/>
  <c r="I86" i="1"/>
  <c r="F87" i="1"/>
  <c r="I87" i="1"/>
  <c r="F88" i="1"/>
  <c r="I88" i="1"/>
  <c r="F89" i="1"/>
  <c r="I89" i="1"/>
  <c r="F90" i="1"/>
  <c r="I90" i="1"/>
  <c r="F91" i="1"/>
  <c r="I91" i="1"/>
  <c r="F92" i="1"/>
  <c r="I92" i="1"/>
  <c r="F93" i="1"/>
  <c r="I93" i="1"/>
  <c r="F94" i="1"/>
  <c r="I94" i="1"/>
  <c r="F95" i="1"/>
  <c r="I95" i="1"/>
  <c r="F96" i="1"/>
  <c r="I96" i="1"/>
  <c r="F97" i="1"/>
  <c r="I97" i="1"/>
  <c r="F98" i="1"/>
  <c r="I98" i="1"/>
  <c r="F99" i="1"/>
  <c r="I99" i="1"/>
  <c r="F100" i="1"/>
  <c r="I100" i="1"/>
  <c r="F101" i="1"/>
  <c r="I101" i="1"/>
  <c r="F102" i="1"/>
  <c r="I102" i="1"/>
  <c r="F103" i="1"/>
  <c r="I103" i="1"/>
  <c r="F104" i="1"/>
  <c r="I104" i="1"/>
  <c r="F105" i="1"/>
  <c r="I105" i="1"/>
  <c r="F106" i="1"/>
  <c r="I106" i="1"/>
  <c r="F107" i="1"/>
  <c r="I107" i="1"/>
  <c r="F108" i="1"/>
  <c r="I108" i="1"/>
  <c r="F109" i="1"/>
  <c r="I109" i="1"/>
  <c r="F110" i="1"/>
  <c r="I110" i="1"/>
  <c r="F111" i="1"/>
  <c r="I111" i="1"/>
  <c r="F112" i="1"/>
  <c r="I112" i="1"/>
  <c r="F113" i="1"/>
  <c r="I113" i="1"/>
  <c r="F114" i="1"/>
  <c r="I114" i="1"/>
  <c r="F115" i="1"/>
  <c r="I115" i="1"/>
  <c r="F116" i="1"/>
  <c r="I116" i="1"/>
  <c r="F117" i="1"/>
  <c r="I117" i="1"/>
  <c r="F118" i="1"/>
  <c r="I118" i="1"/>
  <c r="F119" i="1"/>
  <c r="I119" i="1"/>
  <c r="F120" i="1"/>
  <c r="I120" i="1"/>
  <c r="F121" i="1"/>
  <c r="I121" i="1"/>
  <c r="F122" i="1"/>
  <c r="I122" i="1"/>
  <c r="F123" i="1"/>
  <c r="I123" i="1"/>
  <c r="F124" i="1"/>
  <c r="I124" i="1"/>
  <c r="F125" i="1"/>
  <c r="I125" i="1"/>
  <c r="F126" i="1"/>
  <c r="I126" i="1"/>
  <c r="F127" i="1"/>
  <c r="I127" i="1"/>
  <c r="F128" i="1"/>
  <c r="I128" i="1"/>
  <c r="F129" i="1"/>
  <c r="I129" i="1"/>
  <c r="F130" i="1"/>
  <c r="I130" i="1"/>
  <c r="F131" i="1"/>
  <c r="I131" i="1"/>
  <c r="F132" i="1"/>
  <c r="I132" i="1"/>
  <c r="F133" i="1"/>
  <c r="I133" i="1"/>
  <c r="F134" i="1"/>
  <c r="I134" i="1"/>
  <c r="F135" i="1"/>
  <c r="I135" i="1"/>
  <c r="F136" i="1"/>
  <c r="I136" i="1"/>
  <c r="F137" i="1"/>
  <c r="I137" i="1"/>
  <c r="F138" i="1"/>
  <c r="I138" i="1"/>
  <c r="F139" i="1"/>
  <c r="I139" i="1"/>
  <c r="F140" i="1"/>
  <c r="I140" i="1"/>
  <c r="F141" i="1"/>
  <c r="I141" i="1"/>
  <c r="F142" i="1"/>
  <c r="I142" i="1"/>
  <c r="F143" i="1"/>
  <c r="I143" i="1"/>
  <c r="F144" i="1"/>
  <c r="I144" i="1"/>
  <c r="F145" i="1"/>
  <c r="I145" i="1"/>
  <c r="F146" i="1"/>
  <c r="I146" i="1"/>
  <c r="F147" i="1"/>
  <c r="I147" i="1"/>
  <c r="F148" i="1"/>
  <c r="I148" i="1"/>
  <c r="F149" i="1"/>
  <c r="I149" i="1"/>
  <c r="F150" i="1"/>
  <c r="I150" i="1"/>
  <c r="F151" i="1"/>
  <c r="I151" i="1"/>
  <c r="F152" i="1"/>
  <c r="I152" i="1"/>
  <c r="F153" i="1"/>
  <c r="I153" i="1"/>
  <c r="F154" i="1"/>
  <c r="I154" i="1"/>
  <c r="F155" i="1"/>
  <c r="I155" i="1"/>
  <c r="F156" i="1"/>
  <c r="I156" i="1"/>
  <c r="F157" i="1"/>
  <c r="I157" i="1"/>
  <c r="F158" i="1"/>
  <c r="I158" i="1"/>
  <c r="F159" i="1"/>
  <c r="I159" i="1"/>
  <c r="F160" i="1"/>
  <c r="I160" i="1"/>
  <c r="F161" i="1"/>
  <c r="I161" i="1"/>
  <c r="F162" i="1"/>
  <c r="I162" i="1"/>
  <c r="F163" i="1"/>
  <c r="I163" i="1"/>
  <c r="F164" i="1"/>
  <c r="I164" i="1"/>
  <c r="F165" i="1"/>
  <c r="I165" i="1"/>
  <c r="F166" i="1"/>
  <c r="I166" i="1"/>
  <c r="F167" i="1"/>
  <c r="I167" i="1"/>
  <c r="F168" i="1"/>
  <c r="I168" i="1"/>
  <c r="F169" i="1"/>
  <c r="I169" i="1"/>
  <c r="F170" i="1"/>
  <c r="I170" i="1"/>
  <c r="F171" i="1"/>
  <c r="I171" i="1"/>
  <c r="F172" i="1"/>
  <c r="I172" i="1"/>
  <c r="F173" i="1"/>
  <c r="I173" i="1"/>
  <c r="F174" i="1"/>
  <c r="I174" i="1"/>
  <c r="F175" i="1"/>
  <c r="I175" i="1"/>
  <c r="F176" i="1"/>
  <c r="I176" i="1"/>
  <c r="F177" i="1"/>
  <c r="I177" i="1"/>
  <c r="F178" i="1"/>
  <c r="I178" i="1"/>
  <c r="F179" i="1"/>
  <c r="I179" i="1"/>
  <c r="F180" i="1"/>
  <c r="I180" i="1"/>
  <c r="F181" i="1"/>
  <c r="I181" i="1"/>
  <c r="F182" i="1"/>
  <c r="I182" i="1"/>
  <c r="F183" i="1"/>
  <c r="I183" i="1"/>
  <c r="F184" i="1"/>
  <c r="I184" i="1"/>
  <c r="F185" i="1"/>
  <c r="I185" i="1"/>
  <c r="F186" i="1"/>
  <c r="I186" i="1"/>
  <c r="F187" i="1"/>
  <c r="I187" i="1"/>
  <c r="F188" i="1"/>
  <c r="I188" i="1"/>
  <c r="F189" i="1"/>
  <c r="I189" i="1"/>
  <c r="F190" i="1"/>
  <c r="I190" i="1"/>
  <c r="F191" i="1"/>
  <c r="I191" i="1"/>
  <c r="F192" i="1"/>
  <c r="I192" i="1"/>
  <c r="F193" i="1"/>
  <c r="I193" i="1"/>
  <c r="F194" i="1"/>
  <c r="I194" i="1"/>
  <c r="F195" i="1"/>
  <c r="I195" i="1"/>
  <c r="F196" i="1"/>
  <c r="I196" i="1"/>
  <c r="F197" i="1"/>
  <c r="I197" i="1"/>
  <c r="F198" i="1"/>
  <c r="I198" i="1"/>
  <c r="F199" i="1"/>
  <c r="I199" i="1"/>
  <c r="F200" i="1"/>
  <c r="I200" i="1"/>
  <c r="F201" i="1"/>
  <c r="I201" i="1"/>
  <c r="F202" i="1"/>
  <c r="I202" i="1"/>
  <c r="F203" i="1"/>
  <c r="I203" i="1"/>
  <c r="F204" i="1"/>
  <c r="I204" i="1"/>
  <c r="F205" i="1"/>
  <c r="I205" i="1"/>
  <c r="F206" i="1"/>
  <c r="I206" i="1"/>
  <c r="F207" i="1"/>
  <c r="I207" i="1"/>
  <c r="F208" i="1"/>
  <c r="I208" i="1"/>
  <c r="F209" i="1"/>
  <c r="I209" i="1"/>
  <c r="F210" i="1"/>
  <c r="I210" i="1"/>
  <c r="F211" i="1"/>
  <c r="I211" i="1"/>
  <c r="F212" i="1"/>
  <c r="I212" i="1"/>
  <c r="F213" i="1"/>
  <c r="I213" i="1"/>
  <c r="F214" i="1"/>
  <c r="I214" i="1"/>
  <c r="F215" i="1"/>
  <c r="I215" i="1"/>
  <c r="F216" i="1"/>
  <c r="I216" i="1"/>
  <c r="F217" i="1"/>
  <c r="I217" i="1"/>
  <c r="F218" i="1"/>
  <c r="I218" i="1"/>
  <c r="F219" i="1"/>
  <c r="I219" i="1"/>
  <c r="F220" i="1"/>
  <c r="I220" i="1"/>
  <c r="F221" i="1"/>
  <c r="I221" i="1"/>
  <c r="F222" i="1"/>
  <c r="I222" i="1"/>
  <c r="F223" i="1"/>
  <c r="I223" i="1"/>
  <c r="F224" i="1"/>
  <c r="I224" i="1"/>
  <c r="F225" i="1"/>
  <c r="I225" i="1"/>
  <c r="F226" i="1"/>
  <c r="I226" i="1"/>
  <c r="F227" i="1"/>
  <c r="I227" i="1"/>
  <c r="F228" i="1"/>
  <c r="I228" i="1"/>
  <c r="F229" i="1"/>
  <c r="I229" i="1"/>
  <c r="F230" i="1"/>
  <c r="I230" i="1"/>
  <c r="F231" i="1"/>
  <c r="I231" i="1"/>
  <c r="F232" i="1"/>
  <c r="I232" i="1"/>
  <c r="F233" i="1"/>
  <c r="I233" i="1"/>
  <c r="F234" i="1"/>
  <c r="I234" i="1"/>
  <c r="F235" i="1"/>
  <c r="I235" i="1"/>
  <c r="F236" i="1"/>
  <c r="I236" i="1"/>
  <c r="F237" i="1"/>
  <c r="I237" i="1"/>
  <c r="F238" i="1"/>
  <c r="I238" i="1"/>
  <c r="F239" i="1"/>
  <c r="I239" i="1"/>
  <c r="F240" i="1"/>
  <c r="I240" i="1"/>
  <c r="F241" i="1"/>
  <c r="I241" i="1"/>
  <c r="F242" i="1"/>
  <c r="I242" i="1"/>
  <c r="F243" i="1"/>
  <c r="I243" i="1"/>
  <c r="F244" i="1"/>
  <c r="I244" i="1"/>
  <c r="F245" i="1"/>
  <c r="I245" i="1"/>
  <c r="F246" i="1"/>
  <c r="I246" i="1"/>
  <c r="F247" i="1"/>
  <c r="I247" i="1"/>
  <c r="F248" i="1"/>
  <c r="I248" i="1"/>
  <c r="F249" i="1"/>
  <c r="I249" i="1"/>
  <c r="F250" i="1"/>
  <c r="I250" i="1"/>
  <c r="F251" i="1"/>
  <c r="I251" i="1"/>
  <c r="F252" i="1"/>
  <c r="I252" i="1"/>
  <c r="F253" i="1"/>
  <c r="I253" i="1"/>
  <c r="F254" i="1"/>
  <c r="I254" i="1"/>
  <c r="F255" i="1"/>
  <c r="I255" i="1"/>
  <c r="F256" i="1"/>
  <c r="I256" i="1"/>
  <c r="F257" i="1"/>
  <c r="I257" i="1"/>
  <c r="F258" i="1"/>
  <c r="I258" i="1"/>
  <c r="F259" i="1"/>
  <c r="I259" i="1"/>
  <c r="F260" i="1"/>
  <c r="I260" i="1"/>
  <c r="F261" i="1"/>
  <c r="I261" i="1"/>
  <c r="F262" i="1"/>
  <c r="I262" i="1"/>
  <c r="F263" i="1"/>
  <c r="I263" i="1"/>
  <c r="F264" i="1"/>
  <c r="I264" i="1"/>
  <c r="F265" i="1"/>
  <c r="I265" i="1"/>
  <c r="F266" i="1"/>
  <c r="I266" i="1"/>
  <c r="F267" i="1"/>
  <c r="I267" i="1"/>
  <c r="F268" i="1"/>
  <c r="I268" i="1"/>
  <c r="F269" i="1"/>
  <c r="I269" i="1"/>
  <c r="F270" i="1"/>
  <c r="I270" i="1"/>
  <c r="F271" i="1"/>
  <c r="I271" i="1"/>
  <c r="F272" i="1"/>
  <c r="I272" i="1"/>
  <c r="F273" i="1"/>
  <c r="I273" i="1"/>
  <c r="F274" i="1"/>
  <c r="I274" i="1"/>
  <c r="F275" i="1"/>
  <c r="I275" i="1"/>
  <c r="F276" i="1"/>
  <c r="I276" i="1"/>
  <c r="F277" i="1"/>
  <c r="I277" i="1"/>
  <c r="F278" i="1"/>
  <c r="I278" i="1"/>
  <c r="F279" i="1"/>
  <c r="I279" i="1"/>
  <c r="F280" i="1"/>
  <c r="I280" i="1"/>
  <c r="F281" i="1"/>
  <c r="I281" i="1"/>
  <c r="F282" i="1"/>
  <c r="I282" i="1"/>
  <c r="F283" i="1"/>
  <c r="I283" i="1"/>
  <c r="F284" i="1"/>
  <c r="I284" i="1"/>
  <c r="F285" i="1"/>
  <c r="I285" i="1"/>
  <c r="F286" i="1"/>
  <c r="I286" i="1"/>
  <c r="F287" i="1"/>
  <c r="I287" i="1"/>
  <c r="F288" i="1"/>
  <c r="I288" i="1"/>
  <c r="F289" i="1"/>
  <c r="I289" i="1"/>
  <c r="F290" i="1"/>
  <c r="I290" i="1"/>
  <c r="F291" i="1"/>
  <c r="I291" i="1"/>
  <c r="F292" i="1"/>
  <c r="I292" i="1"/>
  <c r="F293" i="1"/>
  <c r="I293" i="1"/>
  <c r="F294" i="1"/>
  <c r="I294" i="1"/>
  <c r="F295" i="1"/>
  <c r="I295" i="1"/>
  <c r="F296" i="1"/>
  <c r="I296" i="1"/>
  <c r="F297" i="1"/>
  <c r="I297" i="1"/>
  <c r="F298" i="1"/>
  <c r="I298" i="1"/>
  <c r="F299" i="1"/>
  <c r="I299" i="1"/>
  <c r="F300" i="1"/>
  <c r="I300" i="1"/>
  <c r="F301" i="1"/>
  <c r="I301" i="1"/>
  <c r="F302" i="1"/>
  <c r="I302" i="1"/>
  <c r="F303" i="1"/>
  <c r="I303" i="1"/>
  <c r="F304" i="1"/>
  <c r="I304" i="1"/>
  <c r="F305" i="1"/>
  <c r="I305" i="1"/>
  <c r="F306" i="1"/>
  <c r="I306" i="1"/>
  <c r="F307" i="1"/>
  <c r="I307" i="1"/>
  <c r="F308" i="1"/>
  <c r="I308" i="1"/>
  <c r="F309" i="1"/>
  <c r="I309" i="1"/>
  <c r="F310" i="1"/>
  <c r="I310" i="1"/>
  <c r="F311" i="1"/>
  <c r="I311" i="1"/>
  <c r="F312" i="1"/>
  <c r="I312" i="1"/>
  <c r="F313" i="1"/>
  <c r="I313" i="1"/>
  <c r="F314" i="1"/>
  <c r="I314" i="1"/>
  <c r="F315" i="1"/>
  <c r="I315" i="1"/>
  <c r="F316" i="1"/>
  <c r="I316" i="1"/>
  <c r="F317" i="1"/>
  <c r="I317" i="1"/>
  <c r="F318" i="1"/>
  <c r="I318" i="1"/>
  <c r="F319" i="1"/>
  <c r="I319" i="1"/>
  <c r="F320" i="1"/>
  <c r="I320" i="1"/>
  <c r="F321" i="1"/>
  <c r="I321" i="1"/>
  <c r="F322" i="1"/>
  <c r="I322" i="1"/>
  <c r="F323" i="1"/>
  <c r="I323" i="1"/>
  <c r="F324" i="1"/>
  <c r="I324" i="1"/>
  <c r="F325" i="1"/>
  <c r="I325" i="1"/>
  <c r="F326" i="1"/>
  <c r="I326" i="1"/>
  <c r="F327" i="1"/>
  <c r="I327" i="1"/>
  <c r="F328" i="1"/>
  <c r="I328" i="1"/>
  <c r="F329" i="1"/>
  <c r="I329" i="1"/>
  <c r="F330" i="1"/>
  <c r="I330" i="1"/>
  <c r="F331" i="1"/>
  <c r="I331" i="1"/>
  <c r="F332" i="1"/>
  <c r="I332" i="1"/>
  <c r="F333" i="1"/>
  <c r="I333" i="1"/>
  <c r="F334" i="1"/>
  <c r="I334" i="1"/>
  <c r="F335" i="1"/>
  <c r="I335" i="1"/>
  <c r="F336" i="1"/>
  <c r="I336" i="1"/>
  <c r="F337" i="1"/>
  <c r="I337" i="1"/>
  <c r="F338" i="1"/>
  <c r="I338" i="1"/>
  <c r="F339" i="1"/>
  <c r="I339" i="1"/>
  <c r="F340" i="1"/>
  <c r="I340" i="1"/>
  <c r="F341" i="1"/>
  <c r="I341" i="1"/>
  <c r="F342" i="1"/>
  <c r="I342" i="1"/>
  <c r="F343" i="1"/>
  <c r="I343" i="1"/>
  <c r="F344" i="1"/>
  <c r="I344" i="1"/>
  <c r="F345" i="1"/>
  <c r="I345" i="1"/>
  <c r="F346" i="1"/>
  <c r="I346" i="1"/>
  <c r="F347" i="1"/>
  <c r="I347" i="1"/>
  <c r="F348" i="1"/>
  <c r="I348" i="1"/>
  <c r="F349" i="1"/>
  <c r="I349" i="1"/>
  <c r="F350" i="1"/>
  <c r="I350" i="1"/>
  <c r="F351" i="1"/>
  <c r="I351" i="1"/>
  <c r="F352" i="1"/>
  <c r="I352" i="1"/>
  <c r="F353" i="1"/>
  <c r="I353" i="1"/>
  <c r="F354" i="1"/>
  <c r="I354" i="1"/>
  <c r="F355" i="1"/>
  <c r="I355" i="1"/>
  <c r="F356" i="1"/>
  <c r="I356" i="1"/>
  <c r="F357" i="1"/>
  <c r="I357" i="1"/>
  <c r="F358" i="1"/>
  <c r="I358" i="1"/>
  <c r="F359" i="1"/>
  <c r="I359" i="1"/>
  <c r="F360" i="1"/>
  <c r="I360" i="1"/>
  <c r="F361" i="1"/>
  <c r="I361" i="1"/>
  <c r="F362" i="1"/>
  <c r="I362" i="1"/>
  <c r="F363" i="1"/>
  <c r="I363" i="1"/>
  <c r="F364" i="1"/>
  <c r="I364" i="1"/>
  <c r="F365" i="1"/>
  <c r="I365" i="1"/>
  <c r="F366" i="1"/>
  <c r="I366" i="1"/>
  <c r="F367" i="1"/>
  <c r="I367" i="1"/>
  <c r="F368" i="1"/>
  <c r="I368" i="1"/>
  <c r="F369" i="1"/>
  <c r="I369" i="1"/>
  <c r="F370" i="1"/>
  <c r="I370" i="1"/>
  <c r="F371" i="1"/>
  <c r="I371" i="1"/>
  <c r="F372" i="1"/>
  <c r="I372" i="1"/>
  <c r="F373" i="1"/>
  <c r="I373" i="1"/>
  <c r="F374" i="1"/>
  <c r="I374" i="1"/>
  <c r="F375" i="1"/>
  <c r="I375" i="1"/>
  <c r="F376" i="1"/>
  <c r="I376" i="1"/>
  <c r="F377" i="1"/>
  <c r="I377" i="1"/>
  <c r="F378" i="1"/>
  <c r="I378" i="1"/>
  <c r="F379" i="1"/>
  <c r="I379" i="1"/>
  <c r="F380" i="1"/>
  <c r="I380" i="1"/>
  <c r="F381" i="1"/>
  <c r="I381" i="1"/>
  <c r="F382" i="1"/>
  <c r="I382" i="1"/>
  <c r="F383" i="1"/>
  <c r="I383" i="1"/>
  <c r="F384" i="1"/>
  <c r="I384" i="1"/>
  <c r="F385" i="1"/>
  <c r="I385" i="1"/>
  <c r="F386" i="1"/>
  <c r="I386" i="1"/>
  <c r="F387" i="1"/>
  <c r="I387" i="1"/>
  <c r="F388" i="1"/>
  <c r="I388" i="1"/>
  <c r="F389" i="1"/>
  <c r="I389" i="1"/>
  <c r="F390" i="1"/>
  <c r="I390" i="1"/>
  <c r="F391" i="1"/>
  <c r="I391" i="1"/>
  <c r="F392" i="1"/>
  <c r="I392" i="1"/>
  <c r="F393" i="1"/>
  <c r="I393" i="1"/>
  <c r="F394" i="1"/>
  <c r="I394" i="1"/>
  <c r="F395" i="1"/>
  <c r="I395" i="1"/>
  <c r="F396" i="1"/>
  <c r="I396" i="1"/>
  <c r="F397" i="1"/>
  <c r="I397" i="1"/>
  <c r="F398" i="1"/>
  <c r="I398" i="1"/>
  <c r="F399" i="1"/>
  <c r="I399" i="1"/>
  <c r="F400" i="1"/>
  <c r="I400" i="1"/>
  <c r="F401" i="1"/>
  <c r="I401" i="1"/>
  <c r="F402" i="1"/>
  <c r="I402" i="1"/>
  <c r="F403" i="1"/>
  <c r="I403" i="1"/>
  <c r="F404" i="1"/>
  <c r="I404" i="1"/>
  <c r="F405" i="1"/>
  <c r="I405" i="1"/>
  <c r="F406" i="1"/>
  <c r="I406" i="1"/>
  <c r="F407" i="1"/>
  <c r="I407" i="1"/>
  <c r="F408" i="1"/>
  <c r="I408" i="1"/>
  <c r="F409" i="1"/>
  <c r="I409" i="1"/>
  <c r="F410" i="1"/>
  <c r="I410" i="1"/>
  <c r="F411" i="1"/>
  <c r="I411" i="1"/>
  <c r="F412" i="1"/>
  <c r="I412" i="1"/>
  <c r="F413" i="1"/>
  <c r="I413" i="1"/>
  <c r="F414" i="1"/>
  <c r="I414" i="1"/>
  <c r="F415" i="1"/>
  <c r="I415" i="1"/>
  <c r="F416" i="1"/>
  <c r="I416" i="1"/>
  <c r="F417" i="1"/>
  <c r="I417" i="1"/>
  <c r="F418" i="1"/>
  <c r="I418" i="1"/>
  <c r="F419" i="1"/>
  <c r="I419" i="1"/>
  <c r="F420" i="1"/>
  <c r="I420" i="1"/>
  <c r="F421" i="1"/>
  <c r="I421" i="1"/>
  <c r="F422" i="1"/>
  <c r="I422" i="1"/>
  <c r="F423" i="1"/>
  <c r="I423" i="1"/>
  <c r="F424" i="1"/>
  <c r="I424" i="1"/>
  <c r="F425" i="1"/>
  <c r="I425" i="1"/>
  <c r="F426" i="1"/>
  <c r="I426" i="1"/>
  <c r="F427" i="1"/>
  <c r="I427" i="1"/>
  <c r="F428" i="1"/>
  <c r="I428" i="1"/>
  <c r="F429" i="1"/>
  <c r="I429" i="1"/>
  <c r="F430" i="1"/>
  <c r="I430" i="1"/>
  <c r="F431" i="1"/>
  <c r="I431" i="1"/>
  <c r="F432" i="1"/>
  <c r="I432" i="1"/>
  <c r="F433" i="1"/>
  <c r="I433" i="1"/>
  <c r="F434" i="1"/>
  <c r="I434" i="1"/>
  <c r="F435" i="1"/>
  <c r="I435" i="1"/>
  <c r="F436" i="1"/>
  <c r="I436" i="1"/>
  <c r="F437" i="1"/>
  <c r="I437" i="1"/>
  <c r="F438" i="1"/>
  <c r="I438" i="1"/>
  <c r="F439" i="1"/>
  <c r="I439" i="1"/>
  <c r="F440" i="1"/>
  <c r="I440" i="1"/>
  <c r="F441" i="1"/>
  <c r="I441" i="1"/>
  <c r="F442" i="1"/>
  <c r="I442" i="1"/>
  <c r="F443" i="1"/>
  <c r="I443" i="1"/>
  <c r="F444" i="1"/>
  <c r="I444" i="1"/>
  <c r="F445" i="1"/>
  <c r="I445" i="1"/>
  <c r="F446" i="1"/>
  <c r="I446" i="1"/>
  <c r="F447" i="1"/>
  <c r="I447" i="1"/>
  <c r="F448" i="1"/>
  <c r="I448" i="1"/>
  <c r="F449" i="1"/>
  <c r="I449" i="1"/>
  <c r="F450" i="1"/>
  <c r="I450" i="1"/>
  <c r="F451" i="1"/>
  <c r="I451" i="1"/>
  <c r="F452" i="1"/>
  <c r="I452" i="1"/>
  <c r="F453" i="1"/>
  <c r="I453" i="1"/>
  <c r="F454" i="1"/>
  <c r="I454" i="1"/>
  <c r="F455" i="1"/>
  <c r="I455" i="1"/>
  <c r="F456" i="1"/>
  <c r="I456" i="1"/>
  <c r="F457" i="1"/>
  <c r="I457" i="1"/>
  <c r="F458" i="1"/>
  <c r="I458" i="1"/>
  <c r="F459" i="1"/>
  <c r="I459" i="1"/>
  <c r="F460" i="1"/>
  <c r="I460" i="1"/>
  <c r="F461" i="1"/>
  <c r="I461" i="1"/>
  <c r="F462" i="1"/>
  <c r="I462" i="1"/>
  <c r="F463" i="1"/>
  <c r="I463" i="1"/>
  <c r="F464" i="1"/>
  <c r="I464" i="1"/>
  <c r="F465" i="1"/>
  <c r="I465" i="1"/>
  <c r="F466" i="1"/>
  <c r="I466" i="1"/>
  <c r="F467" i="1"/>
  <c r="I467" i="1"/>
  <c r="F468" i="1"/>
  <c r="I468" i="1"/>
  <c r="F469" i="1"/>
  <c r="I469" i="1"/>
  <c r="F470" i="1"/>
  <c r="I470" i="1"/>
  <c r="F471" i="1"/>
  <c r="I471" i="1"/>
  <c r="F472" i="1"/>
  <c r="I472" i="1"/>
  <c r="F473" i="1"/>
  <c r="I473" i="1"/>
  <c r="F474" i="1"/>
  <c r="I474" i="1"/>
  <c r="F475" i="1"/>
  <c r="I475" i="1"/>
  <c r="F476" i="1"/>
  <c r="I476" i="1"/>
  <c r="F477" i="1"/>
  <c r="I477" i="1"/>
  <c r="F478" i="1"/>
  <c r="I478" i="1"/>
  <c r="F479" i="1"/>
  <c r="I479" i="1"/>
  <c r="F480" i="1"/>
  <c r="I480" i="1"/>
  <c r="F481" i="1"/>
  <c r="I481" i="1"/>
  <c r="F482" i="1"/>
  <c r="I482" i="1"/>
  <c r="F483" i="1"/>
  <c r="I483" i="1"/>
  <c r="F484" i="1"/>
  <c r="I484" i="1"/>
  <c r="F485" i="1"/>
  <c r="I485" i="1"/>
  <c r="F486" i="1"/>
  <c r="I486" i="1"/>
  <c r="F487" i="1"/>
  <c r="I487" i="1"/>
  <c r="F488" i="1"/>
  <c r="I488" i="1"/>
  <c r="F489" i="1"/>
  <c r="I489" i="1"/>
  <c r="F490" i="1"/>
  <c r="I490" i="1"/>
  <c r="F491" i="1"/>
  <c r="I491" i="1"/>
  <c r="F492" i="1"/>
  <c r="I492" i="1"/>
  <c r="F493" i="1"/>
  <c r="I493" i="1"/>
  <c r="F494" i="1"/>
  <c r="I494" i="1"/>
  <c r="F495" i="1"/>
  <c r="I495" i="1"/>
  <c r="F496" i="1"/>
  <c r="I496" i="1"/>
  <c r="F497" i="1"/>
  <c r="I497" i="1"/>
  <c r="F498" i="1"/>
  <c r="I498" i="1"/>
  <c r="F499" i="1"/>
  <c r="I499" i="1"/>
  <c r="F500" i="1"/>
  <c r="I500" i="1"/>
  <c r="F501" i="1"/>
  <c r="I501" i="1"/>
  <c r="F502" i="1"/>
  <c r="I502" i="1"/>
  <c r="F503" i="1"/>
  <c r="I503" i="1"/>
  <c r="F504" i="1"/>
  <c r="I504" i="1"/>
  <c r="F505" i="1"/>
  <c r="I505" i="1"/>
  <c r="F506" i="1"/>
  <c r="I506" i="1"/>
  <c r="F507" i="1"/>
  <c r="I507" i="1"/>
  <c r="F508" i="1"/>
  <c r="I508" i="1"/>
  <c r="F509" i="1"/>
  <c r="I509" i="1"/>
  <c r="F510" i="1"/>
  <c r="I510" i="1"/>
  <c r="F511" i="1"/>
  <c r="I511" i="1"/>
  <c r="F512" i="1"/>
  <c r="I512" i="1"/>
  <c r="F513" i="1"/>
  <c r="I513" i="1"/>
  <c r="F514" i="1"/>
  <c r="I514" i="1"/>
  <c r="F515" i="1"/>
  <c r="I515" i="1"/>
  <c r="F516" i="1"/>
  <c r="I516" i="1"/>
  <c r="F517" i="1"/>
  <c r="I517" i="1"/>
  <c r="F518" i="1"/>
  <c r="I518" i="1"/>
  <c r="F519" i="1"/>
  <c r="I519" i="1"/>
  <c r="F520" i="1"/>
  <c r="I520" i="1"/>
  <c r="F521" i="1"/>
  <c r="I521" i="1"/>
  <c r="F522" i="1"/>
  <c r="I522" i="1"/>
  <c r="F523" i="1"/>
  <c r="I523" i="1"/>
  <c r="F524" i="1"/>
  <c r="I524" i="1"/>
  <c r="F525" i="1"/>
  <c r="I525" i="1"/>
  <c r="F526" i="1"/>
  <c r="I526" i="1"/>
  <c r="F527" i="1"/>
  <c r="I527" i="1"/>
  <c r="F528" i="1"/>
  <c r="I528" i="1"/>
  <c r="F529" i="1"/>
  <c r="I529" i="1"/>
  <c r="F530" i="1"/>
  <c r="I530" i="1"/>
  <c r="F531" i="1"/>
  <c r="I531" i="1"/>
  <c r="F532" i="1"/>
  <c r="I532" i="1"/>
  <c r="F533" i="1"/>
  <c r="I533" i="1"/>
  <c r="F534" i="1"/>
  <c r="I534" i="1"/>
  <c r="F535" i="1"/>
  <c r="I535" i="1"/>
  <c r="F536" i="1"/>
  <c r="I536" i="1"/>
  <c r="F537" i="1"/>
  <c r="I537" i="1"/>
  <c r="F538" i="1"/>
  <c r="I538" i="1"/>
  <c r="F539" i="1"/>
  <c r="I539" i="1"/>
  <c r="F540" i="1"/>
  <c r="I540" i="1"/>
  <c r="F541" i="1"/>
  <c r="I541" i="1"/>
  <c r="F542" i="1"/>
  <c r="I542" i="1"/>
  <c r="F543" i="1"/>
  <c r="I543" i="1"/>
  <c r="F544" i="1"/>
  <c r="I544" i="1"/>
  <c r="F545" i="1"/>
  <c r="I545" i="1"/>
  <c r="F546" i="1"/>
  <c r="I546" i="1"/>
  <c r="F547" i="1"/>
  <c r="I547" i="1"/>
  <c r="F548" i="1"/>
  <c r="I548" i="1"/>
  <c r="F549" i="1"/>
  <c r="I549" i="1"/>
  <c r="F550" i="1"/>
  <c r="I550" i="1"/>
  <c r="F551" i="1"/>
  <c r="I551" i="1"/>
  <c r="F552" i="1"/>
  <c r="I552" i="1"/>
  <c r="F553" i="1"/>
  <c r="I553" i="1"/>
  <c r="F554" i="1"/>
  <c r="I554" i="1"/>
  <c r="F555" i="1"/>
  <c r="I555" i="1"/>
  <c r="F556" i="1"/>
  <c r="I556" i="1"/>
  <c r="F557" i="1"/>
  <c r="I557" i="1"/>
  <c r="F558" i="1"/>
  <c r="I558" i="1"/>
  <c r="F559" i="1"/>
  <c r="I559" i="1"/>
  <c r="F560" i="1"/>
  <c r="I560" i="1"/>
  <c r="F561" i="1"/>
  <c r="I561" i="1"/>
  <c r="F562" i="1"/>
  <c r="I562" i="1"/>
  <c r="F563" i="1"/>
  <c r="I563" i="1"/>
  <c r="F564" i="1"/>
  <c r="I564" i="1"/>
  <c r="F565" i="1"/>
  <c r="I565" i="1"/>
  <c r="F566" i="1"/>
  <c r="I566" i="1"/>
  <c r="F567" i="1"/>
  <c r="I567" i="1"/>
  <c r="F568" i="1"/>
  <c r="I568" i="1"/>
  <c r="F569" i="1"/>
  <c r="I569" i="1"/>
  <c r="F570" i="1"/>
  <c r="I570" i="1"/>
  <c r="F571" i="1"/>
  <c r="I571" i="1"/>
  <c r="F572" i="1"/>
  <c r="I572" i="1"/>
  <c r="F573" i="1"/>
  <c r="I573" i="1"/>
  <c r="F574" i="1"/>
  <c r="I574" i="1"/>
  <c r="F575" i="1"/>
  <c r="I575" i="1"/>
  <c r="F576" i="1"/>
  <c r="I576" i="1"/>
  <c r="F577" i="1"/>
  <c r="I577" i="1"/>
  <c r="F578" i="1"/>
  <c r="I578" i="1"/>
  <c r="F579" i="1"/>
  <c r="I579" i="1"/>
  <c r="F580" i="1"/>
  <c r="I580" i="1"/>
  <c r="F581" i="1"/>
  <c r="I581" i="1"/>
  <c r="F582" i="1"/>
  <c r="I582" i="1"/>
  <c r="F583" i="1"/>
  <c r="I583" i="1"/>
  <c r="F584" i="1"/>
  <c r="I584" i="1"/>
  <c r="F585" i="1"/>
  <c r="I585" i="1"/>
  <c r="F586" i="1"/>
  <c r="I586" i="1"/>
  <c r="F587" i="1"/>
  <c r="I587" i="1"/>
  <c r="F588" i="1"/>
  <c r="I588" i="1"/>
  <c r="F589" i="1"/>
  <c r="I589" i="1"/>
  <c r="F590" i="1"/>
  <c r="I590" i="1"/>
  <c r="F591" i="1"/>
  <c r="I591" i="1"/>
  <c r="F592" i="1"/>
  <c r="I592" i="1"/>
  <c r="F593" i="1"/>
  <c r="I593" i="1"/>
  <c r="F594" i="1"/>
  <c r="I594" i="1"/>
  <c r="F595" i="1"/>
  <c r="I595" i="1"/>
  <c r="F596" i="1"/>
  <c r="I596" i="1"/>
  <c r="F597" i="1"/>
  <c r="I597" i="1"/>
  <c r="F598" i="1"/>
  <c r="I598" i="1"/>
  <c r="F599" i="1"/>
  <c r="I599" i="1"/>
  <c r="F600" i="1"/>
  <c r="I600" i="1"/>
  <c r="F601" i="1"/>
  <c r="I601" i="1"/>
  <c r="F602" i="1"/>
  <c r="I602" i="1"/>
  <c r="F603" i="1"/>
  <c r="I603" i="1"/>
  <c r="F604" i="1"/>
  <c r="I604" i="1"/>
  <c r="F605" i="1"/>
  <c r="I605" i="1"/>
  <c r="F606" i="1"/>
  <c r="I606" i="1"/>
  <c r="F607" i="1"/>
  <c r="I607" i="1"/>
  <c r="F608" i="1"/>
  <c r="I608" i="1"/>
  <c r="F609" i="1"/>
  <c r="I609" i="1"/>
  <c r="F610" i="1"/>
  <c r="I610" i="1"/>
  <c r="F611" i="1"/>
  <c r="I611" i="1"/>
  <c r="F612" i="1"/>
  <c r="I612" i="1"/>
  <c r="F613" i="1"/>
  <c r="I613" i="1"/>
  <c r="F614" i="1"/>
  <c r="I614" i="1"/>
  <c r="F615" i="1"/>
  <c r="I615" i="1"/>
  <c r="F616" i="1"/>
  <c r="I616" i="1"/>
  <c r="F617" i="1"/>
  <c r="I617" i="1"/>
  <c r="F618" i="1"/>
  <c r="I618" i="1"/>
  <c r="F619" i="1"/>
  <c r="I619" i="1"/>
  <c r="F620" i="1"/>
  <c r="I620" i="1"/>
  <c r="F621" i="1"/>
  <c r="I621" i="1"/>
  <c r="F622" i="1"/>
  <c r="I622" i="1"/>
  <c r="F623" i="1"/>
  <c r="I623" i="1"/>
  <c r="F624" i="1"/>
  <c r="I624" i="1"/>
  <c r="F625" i="1"/>
  <c r="I625" i="1"/>
  <c r="F626" i="1"/>
  <c r="I626" i="1"/>
  <c r="F627" i="1"/>
  <c r="I627" i="1"/>
  <c r="F628" i="1"/>
  <c r="I628" i="1"/>
  <c r="F629" i="1"/>
  <c r="I629" i="1"/>
  <c r="F630" i="1"/>
  <c r="I630" i="1"/>
  <c r="F631" i="1"/>
  <c r="I631" i="1"/>
  <c r="F632" i="1"/>
  <c r="I632" i="1"/>
  <c r="F633" i="1"/>
  <c r="I633" i="1"/>
  <c r="F634" i="1"/>
  <c r="I634" i="1"/>
  <c r="F635" i="1"/>
  <c r="I635" i="1"/>
  <c r="F636" i="1"/>
  <c r="I636" i="1"/>
  <c r="F637" i="1"/>
  <c r="I637" i="1"/>
  <c r="F638" i="1"/>
  <c r="I638" i="1"/>
  <c r="F639" i="1"/>
  <c r="I639" i="1"/>
  <c r="F640" i="1"/>
  <c r="I640" i="1"/>
  <c r="F641" i="1"/>
  <c r="I641" i="1"/>
  <c r="F642" i="1"/>
  <c r="I642" i="1"/>
  <c r="F643" i="1"/>
  <c r="I643" i="1"/>
  <c r="F644" i="1"/>
  <c r="I644" i="1"/>
  <c r="F645" i="1"/>
  <c r="I645" i="1"/>
  <c r="F646" i="1"/>
  <c r="I646" i="1"/>
  <c r="F647" i="1"/>
  <c r="I647" i="1"/>
  <c r="F648" i="1"/>
  <c r="I648" i="1"/>
  <c r="F649" i="1"/>
  <c r="I649" i="1"/>
  <c r="F650" i="1"/>
  <c r="I650" i="1"/>
  <c r="F651" i="1"/>
  <c r="I651" i="1"/>
  <c r="F652" i="1"/>
  <c r="I652" i="1"/>
  <c r="F653" i="1"/>
  <c r="I653" i="1"/>
  <c r="F654" i="1"/>
  <c r="I654" i="1"/>
  <c r="F655" i="1"/>
  <c r="I655" i="1"/>
  <c r="F656" i="1"/>
  <c r="I656" i="1"/>
  <c r="F657" i="1"/>
  <c r="I657" i="1"/>
  <c r="F658" i="1"/>
  <c r="I658" i="1"/>
  <c r="F659" i="1"/>
  <c r="I659" i="1"/>
  <c r="F660" i="1"/>
  <c r="I660" i="1"/>
  <c r="F661" i="1"/>
  <c r="I661" i="1"/>
  <c r="F662" i="1"/>
  <c r="I662" i="1"/>
  <c r="F663" i="1"/>
  <c r="I663" i="1"/>
  <c r="F664" i="1"/>
  <c r="I664" i="1"/>
  <c r="F665" i="1"/>
  <c r="I665" i="1"/>
  <c r="F666" i="1"/>
  <c r="I666" i="1"/>
  <c r="F667" i="1"/>
  <c r="I667" i="1"/>
  <c r="F668" i="1"/>
  <c r="I668" i="1"/>
  <c r="F669" i="1"/>
  <c r="I669" i="1"/>
  <c r="F670" i="1"/>
  <c r="I670" i="1"/>
  <c r="F671" i="1"/>
  <c r="I671" i="1"/>
  <c r="F672" i="1"/>
  <c r="I672" i="1"/>
  <c r="F673" i="1"/>
  <c r="I673" i="1"/>
  <c r="F674" i="1"/>
  <c r="I674" i="1"/>
  <c r="F675" i="1"/>
  <c r="I675" i="1"/>
  <c r="F676" i="1"/>
  <c r="I676" i="1"/>
  <c r="F677" i="1"/>
  <c r="I677" i="1"/>
  <c r="F678" i="1"/>
  <c r="I678" i="1"/>
  <c r="F679" i="1"/>
  <c r="I679" i="1"/>
  <c r="F680" i="1"/>
  <c r="I680" i="1"/>
  <c r="F681" i="1"/>
  <c r="I681" i="1"/>
  <c r="F682" i="1"/>
  <c r="I682" i="1"/>
  <c r="F683" i="1"/>
  <c r="I683" i="1"/>
  <c r="F684" i="1"/>
  <c r="I684" i="1"/>
  <c r="F685" i="1"/>
  <c r="I685" i="1"/>
  <c r="F686" i="1"/>
  <c r="I686" i="1"/>
  <c r="F687" i="1"/>
  <c r="I687" i="1"/>
  <c r="F688" i="1"/>
  <c r="I688" i="1"/>
  <c r="F689" i="1"/>
  <c r="I689" i="1"/>
  <c r="F690" i="1"/>
  <c r="I690" i="1"/>
  <c r="F691" i="1"/>
  <c r="I691" i="1"/>
  <c r="F692" i="1"/>
  <c r="I692" i="1"/>
  <c r="F693" i="1"/>
  <c r="I693" i="1"/>
  <c r="F694" i="1"/>
  <c r="I694" i="1"/>
  <c r="F695" i="1"/>
  <c r="I695" i="1"/>
  <c r="F696" i="1"/>
  <c r="I696" i="1"/>
  <c r="F697" i="1"/>
  <c r="I697" i="1"/>
  <c r="F698" i="1"/>
  <c r="I698" i="1"/>
  <c r="F699" i="1"/>
  <c r="I699" i="1"/>
  <c r="F700" i="1"/>
  <c r="I700" i="1"/>
  <c r="F701" i="1"/>
  <c r="I701" i="1"/>
  <c r="F702" i="1"/>
  <c r="I702" i="1"/>
  <c r="F703" i="1"/>
  <c r="I703" i="1"/>
  <c r="F704" i="1"/>
  <c r="I704" i="1"/>
  <c r="F705" i="1"/>
  <c r="I705" i="1"/>
  <c r="F706" i="1"/>
  <c r="I706" i="1"/>
  <c r="F707" i="1"/>
  <c r="I707" i="1"/>
  <c r="F708" i="1"/>
  <c r="I708" i="1"/>
  <c r="F709" i="1"/>
  <c r="I709" i="1"/>
  <c r="F710" i="1"/>
  <c r="I710" i="1"/>
  <c r="F711" i="1"/>
  <c r="I711" i="1"/>
  <c r="F712" i="1"/>
  <c r="I712" i="1"/>
  <c r="F713" i="1"/>
  <c r="I713" i="1"/>
  <c r="F714" i="1"/>
  <c r="I714" i="1"/>
  <c r="F715" i="1"/>
  <c r="I715" i="1"/>
  <c r="F716" i="1"/>
  <c r="I716" i="1"/>
  <c r="F717" i="1"/>
  <c r="I717" i="1"/>
  <c r="F718" i="1"/>
  <c r="I718" i="1"/>
  <c r="F719" i="1"/>
  <c r="I719" i="1"/>
  <c r="F720" i="1"/>
  <c r="I720" i="1"/>
  <c r="F721" i="1"/>
  <c r="I721" i="1"/>
  <c r="F722" i="1"/>
  <c r="I722" i="1"/>
  <c r="F723" i="1"/>
  <c r="I723" i="1"/>
  <c r="F724" i="1"/>
  <c r="I724" i="1"/>
  <c r="F725" i="1"/>
  <c r="I725" i="1"/>
  <c r="F726" i="1"/>
  <c r="I726" i="1"/>
  <c r="F727" i="1"/>
  <c r="I727" i="1"/>
  <c r="F728" i="1"/>
  <c r="I728" i="1"/>
  <c r="F729" i="1"/>
  <c r="I729" i="1"/>
  <c r="F730" i="1"/>
  <c r="I730" i="1"/>
  <c r="F731" i="1"/>
  <c r="I731" i="1"/>
  <c r="F732" i="1"/>
  <c r="I732" i="1"/>
  <c r="F733" i="1"/>
  <c r="I733" i="1"/>
  <c r="F734" i="1"/>
  <c r="I734" i="1"/>
  <c r="F735" i="1"/>
  <c r="I735" i="1"/>
  <c r="F736" i="1"/>
  <c r="I736" i="1"/>
  <c r="F737" i="1"/>
  <c r="I737" i="1"/>
  <c r="F738" i="1"/>
  <c r="I738" i="1"/>
  <c r="F739" i="1"/>
  <c r="I739" i="1"/>
  <c r="F740" i="1"/>
  <c r="I740" i="1"/>
  <c r="F741" i="1"/>
  <c r="I741" i="1"/>
  <c r="F742" i="1"/>
  <c r="I742" i="1"/>
  <c r="F743" i="1"/>
  <c r="I743" i="1"/>
  <c r="F744" i="1"/>
  <c r="I744" i="1"/>
  <c r="F745" i="1"/>
  <c r="I745" i="1"/>
  <c r="F746" i="1"/>
  <c r="I746" i="1"/>
  <c r="F747" i="1"/>
  <c r="I747" i="1"/>
  <c r="F748" i="1"/>
  <c r="I748" i="1"/>
  <c r="F749" i="1"/>
  <c r="I749" i="1"/>
  <c r="F750" i="1"/>
  <c r="I750" i="1"/>
  <c r="F751" i="1"/>
  <c r="I751" i="1"/>
  <c r="F752" i="1"/>
  <c r="I752" i="1"/>
  <c r="F753" i="1"/>
  <c r="I753" i="1"/>
  <c r="F754" i="1"/>
  <c r="I754" i="1"/>
  <c r="F755" i="1"/>
  <c r="I755" i="1"/>
  <c r="F756" i="1"/>
  <c r="I756" i="1"/>
  <c r="F757" i="1"/>
  <c r="I757" i="1"/>
  <c r="F758" i="1"/>
  <c r="I758" i="1"/>
  <c r="F759" i="1"/>
  <c r="I759" i="1"/>
  <c r="F760" i="1"/>
  <c r="I760" i="1"/>
  <c r="F761" i="1"/>
  <c r="I761" i="1"/>
  <c r="F762" i="1"/>
  <c r="I762" i="1"/>
  <c r="F763" i="1"/>
  <c r="I763" i="1"/>
  <c r="F764" i="1"/>
  <c r="I764" i="1"/>
  <c r="F765" i="1"/>
  <c r="I765" i="1"/>
  <c r="F766" i="1"/>
  <c r="I766" i="1"/>
  <c r="F767" i="1"/>
  <c r="I767" i="1"/>
  <c r="F768" i="1"/>
  <c r="I768" i="1"/>
  <c r="F769" i="1"/>
  <c r="I769" i="1"/>
  <c r="F770" i="1"/>
  <c r="I770" i="1"/>
  <c r="F771" i="1"/>
  <c r="I771" i="1"/>
  <c r="F772" i="1"/>
  <c r="I772" i="1"/>
  <c r="F773" i="1"/>
  <c r="I773" i="1"/>
  <c r="F774" i="1"/>
  <c r="I774" i="1"/>
  <c r="F775" i="1"/>
  <c r="I775" i="1"/>
  <c r="F776" i="1"/>
  <c r="I776" i="1"/>
  <c r="F777" i="1"/>
  <c r="I777" i="1"/>
  <c r="F778" i="1"/>
  <c r="I778" i="1"/>
  <c r="F779" i="1"/>
  <c r="I779" i="1"/>
  <c r="F780" i="1"/>
  <c r="I780" i="1"/>
  <c r="F781" i="1"/>
  <c r="I781" i="1"/>
  <c r="F782" i="1"/>
  <c r="I782" i="1"/>
  <c r="F783" i="1"/>
  <c r="I783" i="1"/>
  <c r="F784" i="1"/>
  <c r="I784" i="1"/>
  <c r="F785" i="1"/>
  <c r="I785" i="1"/>
  <c r="F786" i="1"/>
  <c r="I786" i="1"/>
  <c r="F787" i="1"/>
  <c r="I787" i="1"/>
  <c r="F788" i="1"/>
  <c r="I788" i="1"/>
  <c r="F789" i="1"/>
  <c r="I789" i="1"/>
  <c r="F790" i="1"/>
  <c r="I790" i="1"/>
  <c r="F791" i="1"/>
  <c r="I791" i="1"/>
  <c r="F792" i="1"/>
  <c r="I792" i="1"/>
  <c r="F793" i="1"/>
  <c r="I793" i="1"/>
  <c r="F794" i="1"/>
  <c r="I794" i="1"/>
  <c r="F795" i="1"/>
  <c r="I795" i="1"/>
  <c r="F796" i="1"/>
  <c r="I796" i="1"/>
  <c r="F797" i="1"/>
  <c r="I797" i="1"/>
  <c r="F798" i="1"/>
  <c r="I798" i="1"/>
  <c r="F799" i="1"/>
  <c r="I799" i="1"/>
  <c r="F800" i="1"/>
  <c r="I800" i="1"/>
  <c r="F801" i="1"/>
  <c r="I801" i="1"/>
  <c r="F802" i="1"/>
  <c r="I802" i="1"/>
  <c r="F803" i="1"/>
  <c r="I803" i="1"/>
  <c r="F804" i="1"/>
  <c r="I804" i="1"/>
  <c r="F805" i="1"/>
  <c r="I805" i="1"/>
  <c r="F806" i="1"/>
  <c r="I806" i="1"/>
  <c r="F807" i="1"/>
  <c r="I807" i="1"/>
  <c r="F808" i="1"/>
  <c r="I808" i="1"/>
  <c r="F809" i="1"/>
  <c r="I809" i="1"/>
  <c r="F810" i="1"/>
  <c r="I810" i="1"/>
  <c r="F811" i="1"/>
  <c r="I811" i="1"/>
  <c r="F812" i="1"/>
  <c r="I812" i="1"/>
  <c r="F813" i="1"/>
  <c r="I813" i="1"/>
  <c r="F814" i="1"/>
  <c r="I814" i="1"/>
  <c r="F815" i="1"/>
  <c r="I815" i="1"/>
  <c r="F816" i="1"/>
  <c r="I816" i="1"/>
  <c r="F817" i="1"/>
  <c r="I817" i="1"/>
  <c r="F818" i="1"/>
  <c r="I818" i="1"/>
  <c r="F819" i="1"/>
  <c r="I819" i="1"/>
  <c r="F820" i="1"/>
  <c r="I820" i="1"/>
  <c r="F821" i="1"/>
  <c r="I821" i="1"/>
  <c r="F822" i="1"/>
  <c r="I822" i="1"/>
  <c r="F823" i="1"/>
  <c r="I823" i="1"/>
  <c r="F824" i="1"/>
  <c r="I824" i="1"/>
  <c r="F825" i="1"/>
  <c r="I825" i="1"/>
  <c r="F826" i="1"/>
  <c r="I826" i="1"/>
  <c r="F827" i="1"/>
  <c r="I827" i="1"/>
  <c r="F828" i="1"/>
  <c r="I828" i="1"/>
  <c r="F829" i="1"/>
  <c r="I829" i="1"/>
  <c r="F830" i="1"/>
  <c r="I830" i="1"/>
  <c r="F831" i="1"/>
  <c r="I831" i="1"/>
  <c r="F832" i="1"/>
  <c r="I832" i="1"/>
  <c r="F833" i="1"/>
  <c r="I833" i="1"/>
  <c r="F834" i="1"/>
  <c r="I834" i="1"/>
  <c r="F835" i="1"/>
  <c r="I835" i="1"/>
  <c r="F836" i="1"/>
  <c r="I836" i="1"/>
  <c r="F837" i="1"/>
  <c r="I837" i="1"/>
  <c r="F838" i="1"/>
  <c r="I838" i="1"/>
  <c r="F839" i="1"/>
  <c r="I839" i="1"/>
  <c r="F840" i="1"/>
  <c r="I840" i="1"/>
  <c r="F841" i="1"/>
  <c r="I841" i="1"/>
  <c r="F842" i="1"/>
  <c r="I842" i="1"/>
  <c r="F843" i="1"/>
  <c r="I843" i="1"/>
  <c r="F844" i="1"/>
  <c r="I844" i="1"/>
  <c r="F845" i="1"/>
  <c r="I845" i="1"/>
  <c r="F846" i="1"/>
  <c r="I846" i="1"/>
  <c r="F847" i="1"/>
  <c r="I847" i="1"/>
  <c r="F848" i="1"/>
  <c r="I848" i="1"/>
  <c r="F849" i="1"/>
  <c r="I849" i="1"/>
  <c r="F850" i="1"/>
  <c r="I850" i="1"/>
  <c r="F851" i="1"/>
  <c r="I851" i="1"/>
  <c r="F852" i="1"/>
  <c r="I852" i="1"/>
  <c r="F853" i="1"/>
  <c r="I853" i="1"/>
  <c r="F854" i="1"/>
  <c r="I854" i="1"/>
  <c r="F855" i="1"/>
  <c r="I855" i="1"/>
  <c r="F856" i="1"/>
  <c r="I856" i="1"/>
  <c r="F857" i="1"/>
  <c r="I857" i="1"/>
  <c r="F858" i="1"/>
  <c r="I858" i="1"/>
  <c r="F859" i="1"/>
  <c r="I859" i="1"/>
  <c r="F860" i="1"/>
  <c r="I860" i="1"/>
  <c r="F861" i="1"/>
  <c r="I861" i="1"/>
  <c r="F862" i="1"/>
  <c r="I862" i="1"/>
  <c r="F863" i="1"/>
  <c r="I863" i="1"/>
  <c r="F864" i="1"/>
  <c r="I864" i="1"/>
  <c r="F865" i="1"/>
  <c r="I865" i="1"/>
  <c r="F866" i="1"/>
  <c r="I866" i="1"/>
  <c r="F867" i="1"/>
  <c r="I867" i="1"/>
  <c r="F868" i="1"/>
  <c r="I868" i="1"/>
  <c r="F869" i="1"/>
  <c r="I869" i="1"/>
  <c r="F870" i="1"/>
  <c r="I870" i="1"/>
  <c r="F871" i="1"/>
  <c r="I871" i="1"/>
  <c r="F872" i="1"/>
  <c r="I872" i="1"/>
  <c r="F873" i="1"/>
  <c r="I873" i="1"/>
  <c r="F874" i="1"/>
  <c r="I874" i="1"/>
  <c r="F875" i="1"/>
  <c r="I875" i="1"/>
  <c r="F876" i="1"/>
  <c r="I876" i="1"/>
  <c r="F877" i="1"/>
  <c r="I877" i="1"/>
  <c r="F878" i="1"/>
  <c r="I878" i="1"/>
  <c r="F879" i="1"/>
  <c r="I879" i="1"/>
  <c r="F880" i="1"/>
  <c r="I880" i="1"/>
  <c r="F881" i="1"/>
  <c r="I881" i="1"/>
  <c r="F882" i="1"/>
  <c r="I882" i="1"/>
  <c r="F883" i="1"/>
  <c r="I883" i="1"/>
  <c r="F884" i="1"/>
  <c r="I884" i="1"/>
  <c r="F885" i="1"/>
  <c r="I885" i="1"/>
  <c r="F886" i="1"/>
  <c r="I886" i="1"/>
  <c r="F887" i="1"/>
  <c r="I887" i="1"/>
  <c r="F888" i="1"/>
  <c r="I888" i="1"/>
  <c r="F889" i="1"/>
  <c r="I889" i="1"/>
  <c r="F890" i="1"/>
  <c r="I890" i="1"/>
  <c r="F891" i="1"/>
  <c r="I891" i="1"/>
  <c r="F892" i="1"/>
  <c r="I892" i="1"/>
  <c r="F893" i="1"/>
  <c r="I893" i="1"/>
  <c r="F894" i="1"/>
  <c r="I894" i="1"/>
  <c r="F895" i="1"/>
  <c r="I895" i="1"/>
  <c r="F896" i="1"/>
  <c r="I896" i="1"/>
  <c r="F897" i="1"/>
  <c r="I897" i="1"/>
  <c r="F898" i="1"/>
  <c r="I898" i="1"/>
  <c r="F899" i="1"/>
  <c r="I899" i="1"/>
  <c r="F900" i="1"/>
  <c r="I900" i="1"/>
  <c r="F901" i="1"/>
  <c r="I901" i="1"/>
  <c r="F902" i="1"/>
  <c r="I902" i="1"/>
  <c r="F903" i="1"/>
  <c r="I903" i="1"/>
  <c r="F904" i="1"/>
  <c r="I904" i="1"/>
  <c r="F905" i="1"/>
  <c r="I905" i="1"/>
  <c r="F906" i="1"/>
  <c r="I906" i="1"/>
  <c r="F907" i="1"/>
  <c r="I907" i="1"/>
  <c r="F908" i="1"/>
  <c r="I908" i="1"/>
  <c r="F909" i="1"/>
  <c r="I909" i="1"/>
  <c r="F910" i="1"/>
  <c r="I910" i="1"/>
  <c r="F911" i="1"/>
  <c r="I911" i="1"/>
  <c r="F912" i="1"/>
  <c r="I912" i="1"/>
  <c r="F913" i="1"/>
  <c r="I913" i="1"/>
  <c r="F914" i="1"/>
  <c r="I914" i="1"/>
  <c r="F915" i="1"/>
  <c r="I915" i="1"/>
  <c r="F916" i="1"/>
  <c r="I916" i="1"/>
  <c r="F917" i="1"/>
  <c r="I917" i="1"/>
  <c r="F918" i="1"/>
  <c r="I918" i="1"/>
  <c r="F919" i="1"/>
  <c r="I919" i="1"/>
  <c r="F920" i="1"/>
  <c r="I920" i="1"/>
  <c r="F921" i="1"/>
  <c r="I921" i="1"/>
  <c r="F922" i="1"/>
  <c r="I922" i="1"/>
  <c r="F923" i="1"/>
  <c r="I923" i="1"/>
  <c r="F924" i="1"/>
  <c r="I924" i="1"/>
  <c r="F925" i="1"/>
  <c r="I925" i="1"/>
  <c r="F926" i="1"/>
  <c r="I926" i="1"/>
  <c r="F927" i="1"/>
  <c r="I927" i="1"/>
  <c r="F928" i="1"/>
  <c r="I928" i="1"/>
  <c r="F929" i="1"/>
  <c r="I929" i="1"/>
  <c r="F930" i="1"/>
  <c r="I930" i="1"/>
  <c r="F931" i="1"/>
  <c r="I931" i="1"/>
  <c r="F932" i="1"/>
  <c r="I932" i="1"/>
  <c r="F933" i="1"/>
  <c r="I933" i="1"/>
  <c r="F934" i="1"/>
  <c r="I934" i="1"/>
  <c r="F935" i="1"/>
  <c r="I935" i="1"/>
  <c r="F936" i="1"/>
  <c r="I936" i="1"/>
  <c r="F937" i="1"/>
  <c r="I937" i="1"/>
  <c r="F938" i="1"/>
  <c r="I938" i="1"/>
  <c r="F939" i="1"/>
  <c r="I939" i="1"/>
  <c r="F940" i="1"/>
  <c r="I940" i="1"/>
  <c r="F941" i="1"/>
  <c r="I941" i="1"/>
  <c r="F942" i="1"/>
  <c r="I942" i="1"/>
  <c r="F943" i="1"/>
  <c r="I943" i="1"/>
  <c r="F944" i="1"/>
  <c r="I944" i="1"/>
  <c r="F945" i="1"/>
  <c r="I945" i="1"/>
  <c r="F946" i="1"/>
  <c r="I946" i="1"/>
  <c r="F947" i="1"/>
  <c r="I947" i="1"/>
  <c r="F948" i="1"/>
  <c r="I948" i="1"/>
  <c r="F949" i="1"/>
  <c r="I949" i="1"/>
  <c r="F950" i="1"/>
  <c r="I950" i="1"/>
  <c r="F951" i="1"/>
  <c r="I951" i="1"/>
  <c r="F952" i="1"/>
  <c r="I952" i="1"/>
  <c r="F953" i="1"/>
  <c r="I953" i="1"/>
  <c r="F954" i="1"/>
  <c r="I954" i="1"/>
  <c r="F955" i="1"/>
  <c r="I955" i="1"/>
  <c r="F956" i="1"/>
  <c r="I956" i="1"/>
  <c r="F957" i="1"/>
  <c r="I957" i="1"/>
  <c r="F958" i="1"/>
  <c r="I958" i="1"/>
  <c r="F959" i="1"/>
  <c r="I959" i="1"/>
  <c r="F960" i="1"/>
  <c r="I960" i="1"/>
  <c r="F961" i="1"/>
  <c r="I961" i="1"/>
  <c r="F962" i="1"/>
  <c r="I962" i="1"/>
  <c r="F963" i="1"/>
  <c r="I963" i="1"/>
  <c r="F964" i="1"/>
  <c r="I964" i="1"/>
  <c r="F965" i="1"/>
  <c r="I965" i="1"/>
  <c r="F966" i="1"/>
  <c r="I966" i="1"/>
  <c r="F967" i="1"/>
  <c r="I967" i="1"/>
  <c r="F968" i="1"/>
  <c r="I968" i="1"/>
  <c r="F969" i="1"/>
  <c r="I969" i="1"/>
  <c r="F970" i="1"/>
  <c r="I970" i="1"/>
  <c r="F971" i="1"/>
  <c r="I971" i="1"/>
  <c r="F972" i="1"/>
  <c r="I972" i="1"/>
  <c r="F973" i="1"/>
  <c r="I973" i="1"/>
  <c r="F974" i="1"/>
  <c r="I974" i="1"/>
  <c r="F975" i="1"/>
  <c r="I975" i="1"/>
  <c r="F976" i="1"/>
  <c r="I976" i="1"/>
  <c r="F977" i="1"/>
  <c r="I977" i="1"/>
  <c r="F978" i="1"/>
  <c r="I978" i="1"/>
  <c r="F979" i="1"/>
  <c r="I979" i="1"/>
  <c r="F980" i="1"/>
  <c r="I980" i="1"/>
  <c r="F981" i="1"/>
  <c r="I981" i="1"/>
  <c r="F982" i="1"/>
  <c r="I982" i="1"/>
  <c r="F983" i="1"/>
  <c r="I983" i="1"/>
  <c r="F984" i="1"/>
  <c r="I984" i="1"/>
  <c r="F985" i="1"/>
  <c r="I985" i="1"/>
  <c r="F986" i="1"/>
  <c r="I986" i="1"/>
  <c r="F987" i="1"/>
  <c r="I987" i="1"/>
  <c r="F988" i="1"/>
  <c r="I988" i="1"/>
  <c r="F989" i="1"/>
  <c r="I989" i="1"/>
  <c r="F990" i="1"/>
  <c r="I990" i="1"/>
  <c r="F991" i="1"/>
  <c r="I991" i="1"/>
  <c r="F992" i="1"/>
  <c r="I992" i="1"/>
  <c r="F993" i="1"/>
  <c r="I993" i="1"/>
  <c r="F994" i="1"/>
  <c r="I994" i="1"/>
  <c r="F995" i="1"/>
  <c r="I995" i="1"/>
  <c r="F996" i="1"/>
  <c r="I996" i="1"/>
  <c r="F997" i="1"/>
  <c r="I997" i="1"/>
  <c r="F998" i="1"/>
  <c r="I998" i="1"/>
  <c r="F999" i="1"/>
  <c r="I999" i="1"/>
  <c r="F1000" i="1"/>
  <c r="I1000" i="1"/>
  <c r="F1001" i="1"/>
  <c r="I1001" i="1"/>
  <c r="D6" i="5"/>
  <c r="D7" i="5"/>
  <c r="D8" i="5"/>
  <c r="D9" i="5"/>
  <c r="D10" i="5"/>
  <c r="D11" i="5"/>
  <c r="D12" i="5"/>
  <c r="D5" i="5"/>
  <c r="D13" i="5"/>
  <c r="B13" i="5"/>
  <c r="C12" i="5"/>
  <c r="C11" i="5"/>
  <c r="C10" i="5"/>
  <c r="C9" i="5"/>
  <c r="C8" i="5"/>
  <c r="C7" i="5"/>
  <c r="C6" i="5"/>
  <c r="C5" i="5"/>
  <c r="C3" i="5"/>
  <c r="B12" i="5"/>
  <c r="B11" i="5"/>
  <c r="B10" i="5"/>
  <c r="B9" i="5"/>
  <c r="B8" i="5"/>
  <c r="B7" i="5"/>
  <c r="B6" i="5"/>
  <c r="B5" i="5"/>
  <c r="B4" i="5"/>
  <c r="B3" i="5"/>
  <c r="C13" i="5"/>
  <c r="C2" i="5"/>
  <c r="D2" i="5"/>
  <c r="C4" i="5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4" i="1"/>
  <c r="S3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1001" i="1"/>
  <c r="U1001" i="1"/>
  <c r="N1000" i="1"/>
  <c r="U1000" i="1"/>
  <c r="N999" i="1"/>
  <c r="U999" i="1"/>
  <c r="N998" i="1"/>
  <c r="U998" i="1"/>
  <c r="N997" i="1"/>
  <c r="U997" i="1"/>
  <c r="N996" i="1"/>
  <c r="U996" i="1"/>
  <c r="N995" i="1"/>
  <c r="U995" i="1"/>
  <c r="N994" i="1"/>
  <c r="U994" i="1"/>
  <c r="N993" i="1"/>
  <c r="U993" i="1"/>
  <c r="N992" i="1"/>
  <c r="U992" i="1"/>
  <c r="N991" i="1"/>
  <c r="U991" i="1"/>
  <c r="N990" i="1"/>
  <c r="U990" i="1"/>
  <c r="N989" i="1"/>
  <c r="U989" i="1"/>
  <c r="N988" i="1"/>
  <c r="U988" i="1"/>
  <c r="N987" i="1"/>
  <c r="U987" i="1"/>
  <c r="N986" i="1"/>
  <c r="U986" i="1"/>
  <c r="N985" i="1"/>
  <c r="U985" i="1"/>
  <c r="N984" i="1"/>
  <c r="U984" i="1"/>
  <c r="N983" i="1"/>
  <c r="U983" i="1"/>
  <c r="N982" i="1"/>
  <c r="U982" i="1"/>
  <c r="N981" i="1"/>
  <c r="U981" i="1"/>
  <c r="N980" i="1"/>
  <c r="U980" i="1"/>
  <c r="N979" i="1"/>
  <c r="U979" i="1"/>
  <c r="N978" i="1"/>
  <c r="U978" i="1"/>
  <c r="N977" i="1"/>
  <c r="U977" i="1"/>
  <c r="N976" i="1"/>
  <c r="U976" i="1"/>
  <c r="N975" i="1"/>
  <c r="U975" i="1"/>
  <c r="N974" i="1"/>
  <c r="U974" i="1"/>
  <c r="N973" i="1"/>
  <c r="U973" i="1"/>
  <c r="N972" i="1"/>
  <c r="U972" i="1"/>
  <c r="N971" i="1"/>
  <c r="U971" i="1"/>
  <c r="N970" i="1"/>
  <c r="U970" i="1"/>
  <c r="N969" i="1"/>
  <c r="U969" i="1"/>
  <c r="N968" i="1"/>
  <c r="U968" i="1"/>
  <c r="N967" i="1"/>
  <c r="U967" i="1"/>
  <c r="N966" i="1"/>
  <c r="U966" i="1"/>
  <c r="N965" i="1"/>
  <c r="U965" i="1"/>
  <c r="N964" i="1"/>
  <c r="U964" i="1"/>
  <c r="N963" i="1"/>
  <c r="U963" i="1"/>
  <c r="N962" i="1"/>
  <c r="U962" i="1"/>
  <c r="N961" i="1"/>
  <c r="U961" i="1"/>
  <c r="N960" i="1"/>
  <c r="U960" i="1"/>
  <c r="N959" i="1"/>
  <c r="U959" i="1"/>
  <c r="N958" i="1"/>
  <c r="U958" i="1"/>
  <c r="N957" i="1"/>
  <c r="U957" i="1"/>
  <c r="N956" i="1"/>
  <c r="U956" i="1"/>
  <c r="N955" i="1"/>
  <c r="U955" i="1"/>
  <c r="N954" i="1"/>
  <c r="U954" i="1"/>
  <c r="N953" i="1"/>
  <c r="U953" i="1"/>
  <c r="N952" i="1"/>
  <c r="U952" i="1"/>
  <c r="N951" i="1"/>
  <c r="U951" i="1"/>
  <c r="N950" i="1"/>
  <c r="U950" i="1"/>
  <c r="N949" i="1"/>
  <c r="U949" i="1"/>
  <c r="N948" i="1"/>
  <c r="U948" i="1"/>
  <c r="N947" i="1"/>
  <c r="U947" i="1"/>
  <c r="N946" i="1"/>
  <c r="U946" i="1"/>
  <c r="N945" i="1"/>
  <c r="U945" i="1"/>
  <c r="N944" i="1"/>
  <c r="U944" i="1"/>
  <c r="N943" i="1"/>
  <c r="U943" i="1"/>
  <c r="N942" i="1"/>
  <c r="U942" i="1"/>
  <c r="N941" i="1"/>
  <c r="U941" i="1"/>
  <c r="N940" i="1"/>
  <c r="U940" i="1"/>
  <c r="N939" i="1"/>
  <c r="U939" i="1"/>
  <c r="N938" i="1"/>
  <c r="U938" i="1"/>
  <c r="N937" i="1"/>
  <c r="U937" i="1"/>
  <c r="N936" i="1"/>
  <c r="U936" i="1"/>
  <c r="N935" i="1"/>
  <c r="U935" i="1"/>
  <c r="N934" i="1"/>
  <c r="U934" i="1"/>
  <c r="N933" i="1"/>
  <c r="U933" i="1"/>
  <c r="N932" i="1"/>
  <c r="U932" i="1"/>
  <c r="N931" i="1"/>
  <c r="U931" i="1"/>
  <c r="N930" i="1"/>
  <c r="U930" i="1"/>
  <c r="N929" i="1"/>
  <c r="U929" i="1"/>
  <c r="N928" i="1"/>
  <c r="U928" i="1"/>
  <c r="N927" i="1"/>
  <c r="U927" i="1"/>
  <c r="N926" i="1"/>
  <c r="U926" i="1"/>
  <c r="N925" i="1"/>
  <c r="U925" i="1"/>
  <c r="N924" i="1"/>
  <c r="U924" i="1"/>
  <c r="N923" i="1"/>
  <c r="U923" i="1"/>
  <c r="N922" i="1"/>
  <c r="U922" i="1"/>
  <c r="N921" i="1"/>
  <c r="U921" i="1"/>
  <c r="N920" i="1"/>
  <c r="U920" i="1"/>
  <c r="N919" i="1"/>
  <c r="U919" i="1"/>
  <c r="N918" i="1"/>
  <c r="U918" i="1"/>
  <c r="N917" i="1"/>
  <c r="U917" i="1"/>
  <c r="N916" i="1"/>
  <c r="U916" i="1"/>
  <c r="N915" i="1"/>
  <c r="U915" i="1"/>
  <c r="N914" i="1"/>
  <c r="U914" i="1"/>
  <c r="N913" i="1"/>
  <c r="U913" i="1"/>
  <c r="N912" i="1"/>
  <c r="U912" i="1"/>
  <c r="N911" i="1"/>
  <c r="U911" i="1"/>
  <c r="N910" i="1"/>
  <c r="U910" i="1"/>
  <c r="N909" i="1"/>
  <c r="U909" i="1"/>
  <c r="N908" i="1"/>
  <c r="U908" i="1"/>
  <c r="N907" i="1"/>
  <c r="U907" i="1"/>
  <c r="N906" i="1"/>
  <c r="U906" i="1"/>
  <c r="N905" i="1"/>
  <c r="U905" i="1"/>
  <c r="N904" i="1"/>
  <c r="U904" i="1"/>
  <c r="N903" i="1"/>
  <c r="U903" i="1"/>
  <c r="N902" i="1"/>
  <c r="U902" i="1"/>
  <c r="N901" i="1"/>
  <c r="U901" i="1"/>
  <c r="N900" i="1"/>
  <c r="U900" i="1"/>
  <c r="N899" i="1"/>
  <c r="U899" i="1"/>
  <c r="N898" i="1"/>
  <c r="U898" i="1"/>
  <c r="N897" i="1"/>
  <c r="U897" i="1"/>
  <c r="N896" i="1"/>
  <c r="U896" i="1"/>
  <c r="N895" i="1"/>
  <c r="U895" i="1"/>
  <c r="N894" i="1"/>
  <c r="U894" i="1"/>
  <c r="N893" i="1"/>
  <c r="U893" i="1"/>
  <c r="N892" i="1"/>
  <c r="U892" i="1"/>
  <c r="N891" i="1"/>
  <c r="U891" i="1"/>
  <c r="N890" i="1"/>
  <c r="U890" i="1"/>
  <c r="N889" i="1"/>
  <c r="U889" i="1"/>
  <c r="N888" i="1"/>
  <c r="U888" i="1"/>
  <c r="N887" i="1"/>
  <c r="U887" i="1"/>
  <c r="N886" i="1"/>
  <c r="U886" i="1"/>
  <c r="N885" i="1"/>
  <c r="U885" i="1"/>
  <c r="N884" i="1"/>
  <c r="U884" i="1"/>
  <c r="N883" i="1"/>
  <c r="U883" i="1"/>
  <c r="N882" i="1"/>
  <c r="U882" i="1"/>
  <c r="N881" i="1"/>
  <c r="U881" i="1"/>
  <c r="N880" i="1"/>
  <c r="U880" i="1"/>
  <c r="N879" i="1"/>
  <c r="U879" i="1"/>
  <c r="N878" i="1"/>
  <c r="U878" i="1"/>
  <c r="N877" i="1"/>
  <c r="U877" i="1"/>
  <c r="N876" i="1"/>
  <c r="U876" i="1"/>
  <c r="N875" i="1"/>
  <c r="U875" i="1"/>
  <c r="N874" i="1"/>
  <c r="U874" i="1"/>
  <c r="N873" i="1"/>
  <c r="U873" i="1"/>
  <c r="N872" i="1"/>
  <c r="U872" i="1"/>
  <c r="N871" i="1"/>
  <c r="U871" i="1"/>
  <c r="N870" i="1"/>
  <c r="U870" i="1"/>
  <c r="N869" i="1"/>
  <c r="U869" i="1"/>
  <c r="N868" i="1"/>
  <c r="U868" i="1"/>
  <c r="N867" i="1"/>
  <c r="U867" i="1"/>
  <c r="N866" i="1"/>
  <c r="U866" i="1"/>
  <c r="N865" i="1"/>
  <c r="U865" i="1"/>
  <c r="N864" i="1"/>
  <c r="U864" i="1"/>
  <c r="N863" i="1"/>
  <c r="U863" i="1"/>
  <c r="N862" i="1"/>
  <c r="U862" i="1"/>
  <c r="N861" i="1"/>
  <c r="U861" i="1"/>
  <c r="N860" i="1"/>
  <c r="U860" i="1"/>
  <c r="N859" i="1"/>
  <c r="U859" i="1"/>
  <c r="N858" i="1"/>
  <c r="U858" i="1"/>
  <c r="N857" i="1"/>
  <c r="U857" i="1"/>
  <c r="N856" i="1"/>
  <c r="U856" i="1"/>
  <c r="N855" i="1"/>
  <c r="U855" i="1"/>
  <c r="N854" i="1"/>
  <c r="U854" i="1"/>
  <c r="N853" i="1"/>
  <c r="U853" i="1"/>
  <c r="N852" i="1"/>
  <c r="U852" i="1"/>
  <c r="N851" i="1"/>
  <c r="U851" i="1"/>
  <c r="N850" i="1"/>
  <c r="U850" i="1"/>
  <c r="N849" i="1"/>
  <c r="U849" i="1"/>
  <c r="N848" i="1"/>
  <c r="U848" i="1"/>
  <c r="N847" i="1"/>
  <c r="U847" i="1"/>
  <c r="N846" i="1"/>
  <c r="U846" i="1"/>
  <c r="N845" i="1"/>
  <c r="U845" i="1"/>
  <c r="N844" i="1"/>
  <c r="U844" i="1"/>
  <c r="N843" i="1"/>
  <c r="U843" i="1"/>
  <c r="N842" i="1"/>
  <c r="U842" i="1"/>
  <c r="N841" i="1"/>
  <c r="U841" i="1"/>
  <c r="N840" i="1"/>
  <c r="U840" i="1"/>
  <c r="N839" i="1"/>
  <c r="U839" i="1"/>
  <c r="N838" i="1"/>
  <c r="U838" i="1"/>
  <c r="N837" i="1"/>
  <c r="U837" i="1"/>
  <c r="N836" i="1"/>
  <c r="U836" i="1"/>
  <c r="N835" i="1"/>
  <c r="U835" i="1"/>
  <c r="N834" i="1"/>
  <c r="U834" i="1"/>
  <c r="N833" i="1"/>
  <c r="U833" i="1"/>
  <c r="N832" i="1"/>
  <c r="U832" i="1"/>
  <c r="N831" i="1"/>
  <c r="U831" i="1"/>
  <c r="N830" i="1"/>
  <c r="U830" i="1"/>
  <c r="N829" i="1"/>
  <c r="U829" i="1"/>
  <c r="N828" i="1"/>
  <c r="U828" i="1"/>
  <c r="N827" i="1"/>
  <c r="U827" i="1"/>
  <c r="N826" i="1"/>
  <c r="U826" i="1"/>
  <c r="N825" i="1"/>
  <c r="U825" i="1"/>
  <c r="N824" i="1"/>
  <c r="U824" i="1"/>
  <c r="N823" i="1"/>
  <c r="U823" i="1"/>
  <c r="N822" i="1"/>
  <c r="U822" i="1"/>
  <c r="N821" i="1"/>
  <c r="U821" i="1"/>
  <c r="N820" i="1"/>
  <c r="U820" i="1"/>
  <c r="N819" i="1"/>
  <c r="U819" i="1"/>
  <c r="N818" i="1"/>
  <c r="U818" i="1"/>
  <c r="N817" i="1"/>
  <c r="U817" i="1"/>
  <c r="N816" i="1"/>
  <c r="U816" i="1"/>
  <c r="N815" i="1"/>
  <c r="U815" i="1"/>
  <c r="N814" i="1"/>
  <c r="U814" i="1"/>
  <c r="N813" i="1"/>
  <c r="U813" i="1"/>
  <c r="N812" i="1"/>
  <c r="U812" i="1"/>
  <c r="N811" i="1"/>
  <c r="U811" i="1"/>
  <c r="N810" i="1"/>
  <c r="U810" i="1"/>
  <c r="N809" i="1"/>
  <c r="U809" i="1"/>
  <c r="N808" i="1"/>
  <c r="U808" i="1"/>
  <c r="N807" i="1"/>
  <c r="U807" i="1"/>
  <c r="N806" i="1"/>
  <c r="U806" i="1"/>
  <c r="N805" i="1"/>
  <c r="U805" i="1"/>
  <c r="N804" i="1"/>
  <c r="U804" i="1"/>
  <c r="N803" i="1"/>
  <c r="U803" i="1"/>
  <c r="N802" i="1"/>
  <c r="U802" i="1"/>
  <c r="N801" i="1"/>
  <c r="U801" i="1"/>
  <c r="N800" i="1"/>
  <c r="U800" i="1"/>
  <c r="N799" i="1"/>
  <c r="U799" i="1"/>
  <c r="N798" i="1"/>
  <c r="U798" i="1"/>
  <c r="N797" i="1"/>
  <c r="U797" i="1"/>
  <c r="N796" i="1"/>
  <c r="U796" i="1"/>
  <c r="N795" i="1"/>
  <c r="U795" i="1"/>
  <c r="N794" i="1"/>
  <c r="U794" i="1"/>
  <c r="N793" i="1"/>
  <c r="U793" i="1"/>
  <c r="N792" i="1"/>
  <c r="U792" i="1"/>
  <c r="N791" i="1"/>
  <c r="U791" i="1"/>
  <c r="N790" i="1"/>
  <c r="U790" i="1"/>
  <c r="N789" i="1"/>
  <c r="U789" i="1"/>
  <c r="N788" i="1"/>
  <c r="U788" i="1"/>
  <c r="N787" i="1"/>
  <c r="U787" i="1"/>
  <c r="N786" i="1"/>
  <c r="U786" i="1"/>
  <c r="N785" i="1"/>
  <c r="U785" i="1"/>
  <c r="N784" i="1"/>
  <c r="U784" i="1"/>
  <c r="N783" i="1"/>
  <c r="U783" i="1"/>
  <c r="N782" i="1"/>
  <c r="U782" i="1"/>
  <c r="N781" i="1"/>
  <c r="U781" i="1"/>
  <c r="N780" i="1"/>
  <c r="U780" i="1"/>
  <c r="N779" i="1"/>
  <c r="U779" i="1"/>
  <c r="N778" i="1"/>
  <c r="U778" i="1"/>
  <c r="N777" i="1"/>
  <c r="U777" i="1"/>
  <c r="N776" i="1"/>
  <c r="U776" i="1"/>
  <c r="N775" i="1"/>
  <c r="U775" i="1"/>
  <c r="N774" i="1"/>
  <c r="U774" i="1"/>
  <c r="N773" i="1"/>
  <c r="U773" i="1"/>
  <c r="N772" i="1"/>
  <c r="U772" i="1"/>
  <c r="N771" i="1"/>
  <c r="U771" i="1"/>
  <c r="N770" i="1"/>
  <c r="U770" i="1"/>
  <c r="N769" i="1"/>
  <c r="U769" i="1"/>
  <c r="N768" i="1"/>
  <c r="U768" i="1"/>
  <c r="N767" i="1"/>
  <c r="U767" i="1"/>
  <c r="N766" i="1"/>
  <c r="U766" i="1"/>
  <c r="N765" i="1"/>
  <c r="U765" i="1"/>
  <c r="N764" i="1"/>
  <c r="U764" i="1"/>
  <c r="N763" i="1"/>
  <c r="U763" i="1"/>
  <c r="N762" i="1"/>
  <c r="U762" i="1"/>
  <c r="N761" i="1"/>
  <c r="U761" i="1"/>
  <c r="N760" i="1"/>
  <c r="U760" i="1"/>
  <c r="N759" i="1"/>
  <c r="U759" i="1"/>
  <c r="N758" i="1"/>
  <c r="U758" i="1"/>
  <c r="N757" i="1"/>
  <c r="U757" i="1"/>
  <c r="N756" i="1"/>
  <c r="U756" i="1"/>
  <c r="N755" i="1"/>
  <c r="U755" i="1"/>
  <c r="N754" i="1"/>
  <c r="U754" i="1"/>
  <c r="N753" i="1"/>
  <c r="U753" i="1"/>
  <c r="N752" i="1"/>
  <c r="U752" i="1"/>
  <c r="N751" i="1"/>
  <c r="U751" i="1"/>
  <c r="N750" i="1"/>
  <c r="U750" i="1"/>
  <c r="N749" i="1"/>
  <c r="U749" i="1"/>
  <c r="N748" i="1"/>
  <c r="U748" i="1"/>
  <c r="N747" i="1"/>
  <c r="U747" i="1"/>
  <c r="N746" i="1"/>
  <c r="U746" i="1"/>
  <c r="N745" i="1"/>
  <c r="U745" i="1"/>
  <c r="N744" i="1"/>
  <c r="U744" i="1"/>
  <c r="N743" i="1"/>
  <c r="U743" i="1"/>
  <c r="N742" i="1"/>
  <c r="U742" i="1"/>
  <c r="N741" i="1"/>
  <c r="U741" i="1"/>
  <c r="N740" i="1"/>
  <c r="U740" i="1"/>
  <c r="N739" i="1"/>
  <c r="U739" i="1"/>
  <c r="N738" i="1"/>
  <c r="U738" i="1"/>
  <c r="N737" i="1"/>
  <c r="U737" i="1"/>
  <c r="N736" i="1"/>
  <c r="U736" i="1"/>
  <c r="N735" i="1"/>
  <c r="U735" i="1"/>
  <c r="N734" i="1"/>
  <c r="U734" i="1"/>
  <c r="N733" i="1"/>
  <c r="U733" i="1"/>
  <c r="N732" i="1"/>
  <c r="U732" i="1"/>
  <c r="N731" i="1"/>
  <c r="U731" i="1"/>
  <c r="N730" i="1"/>
  <c r="U730" i="1"/>
  <c r="N729" i="1"/>
  <c r="U729" i="1"/>
  <c r="N728" i="1"/>
  <c r="U728" i="1"/>
  <c r="N727" i="1"/>
  <c r="U727" i="1"/>
  <c r="N726" i="1"/>
  <c r="U726" i="1"/>
  <c r="N725" i="1"/>
  <c r="U725" i="1"/>
  <c r="N724" i="1"/>
  <c r="U724" i="1"/>
  <c r="N723" i="1"/>
  <c r="U723" i="1"/>
  <c r="N722" i="1"/>
  <c r="U722" i="1"/>
  <c r="N721" i="1"/>
  <c r="U721" i="1"/>
  <c r="N720" i="1"/>
  <c r="U720" i="1"/>
  <c r="N719" i="1"/>
  <c r="U719" i="1"/>
  <c r="N718" i="1"/>
  <c r="U718" i="1"/>
  <c r="N717" i="1"/>
  <c r="U717" i="1"/>
  <c r="N716" i="1"/>
  <c r="U716" i="1"/>
  <c r="N715" i="1"/>
  <c r="U715" i="1"/>
  <c r="N714" i="1"/>
  <c r="U714" i="1"/>
  <c r="N713" i="1"/>
  <c r="U713" i="1"/>
  <c r="N712" i="1"/>
  <c r="U712" i="1"/>
  <c r="N711" i="1"/>
  <c r="U711" i="1"/>
  <c r="N710" i="1"/>
  <c r="U710" i="1"/>
  <c r="N709" i="1"/>
  <c r="U709" i="1"/>
  <c r="N708" i="1"/>
  <c r="U708" i="1"/>
  <c r="N707" i="1"/>
  <c r="U707" i="1"/>
  <c r="N706" i="1"/>
  <c r="U706" i="1"/>
  <c r="N705" i="1"/>
  <c r="U705" i="1"/>
  <c r="N704" i="1"/>
  <c r="U704" i="1"/>
  <c r="N703" i="1"/>
  <c r="U703" i="1"/>
  <c r="N702" i="1"/>
  <c r="U702" i="1"/>
  <c r="N701" i="1"/>
  <c r="U701" i="1"/>
  <c r="N700" i="1"/>
  <c r="U700" i="1"/>
  <c r="N699" i="1"/>
  <c r="U699" i="1"/>
  <c r="N698" i="1"/>
  <c r="U698" i="1"/>
  <c r="N697" i="1"/>
  <c r="U697" i="1"/>
  <c r="N696" i="1"/>
  <c r="U696" i="1"/>
  <c r="N695" i="1"/>
  <c r="U695" i="1"/>
  <c r="N694" i="1"/>
  <c r="U694" i="1"/>
  <c r="N693" i="1"/>
  <c r="U693" i="1"/>
  <c r="N692" i="1"/>
  <c r="U692" i="1"/>
  <c r="N691" i="1"/>
  <c r="U691" i="1"/>
  <c r="N690" i="1"/>
  <c r="U690" i="1"/>
  <c r="N689" i="1"/>
  <c r="U689" i="1"/>
  <c r="N688" i="1"/>
  <c r="U688" i="1"/>
  <c r="N687" i="1"/>
  <c r="U687" i="1"/>
  <c r="N686" i="1"/>
  <c r="U686" i="1"/>
  <c r="N685" i="1"/>
  <c r="U685" i="1"/>
  <c r="N684" i="1"/>
  <c r="U684" i="1"/>
  <c r="N683" i="1"/>
  <c r="U683" i="1"/>
  <c r="N682" i="1"/>
  <c r="U682" i="1"/>
  <c r="N681" i="1"/>
  <c r="U681" i="1"/>
  <c r="N680" i="1"/>
  <c r="U680" i="1"/>
  <c r="N679" i="1"/>
  <c r="U679" i="1"/>
  <c r="N678" i="1"/>
  <c r="U678" i="1"/>
  <c r="N677" i="1"/>
  <c r="U677" i="1"/>
  <c r="N676" i="1"/>
  <c r="U676" i="1"/>
  <c r="N675" i="1"/>
  <c r="U675" i="1"/>
  <c r="N674" i="1"/>
  <c r="U674" i="1"/>
  <c r="N673" i="1"/>
  <c r="U673" i="1"/>
  <c r="N672" i="1"/>
  <c r="U672" i="1"/>
  <c r="N671" i="1"/>
  <c r="U671" i="1"/>
  <c r="N670" i="1"/>
  <c r="U670" i="1"/>
  <c r="N669" i="1"/>
  <c r="U669" i="1"/>
  <c r="N668" i="1"/>
  <c r="U668" i="1"/>
  <c r="N667" i="1"/>
  <c r="U667" i="1"/>
  <c r="N666" i="1"/>
  <c r="U666" i="1"/>
  <c r="N665" i="1"/>
  <c r="U665" i="1"/>
  <c r="N664" i="1"/>
  <c r="U664" i="1"/>
  <c r="N663" i="1"/>
  <c r="U663" i="1"/>
  <c r="N662" i="1"/>
  <c r="U662" i="1"/>
  <c r="N661" i="1"/>
  <c r="U661" i="1"/>
  <c r="N660" i="1"/>
  <c r="U660" i="1"/>
  <c r="N659" i="1"/>
  <c r="U659" i="1"/>
  <c r="N658" i="1"/>
  <c r="U658" i="1"/>
  <c r="N657" i="1"/>
  <c r="U657" i="1"/>
  <c r="N656" i="1"/>
  <c r="U656" i="1"/>
  <c r="N655" i="1"/>
  <c r="U655" i="1"/>
  <c r="N654" i="1"/>
  <c r="U654" i="1"/>
  <c r="N653" i="1"/>
  <c r="U653" i="1"/>
  <c r="N652" i="1"/>
  <c r="U652" i="1"/>
  <c r="N651" i="1"/>
  <c r="U651" i="1"/>
  <c r="N650" i="1"/>
  <c r="U650" i="1"/>
  <c r="N649" i="1"/>
  <c r="U649" i="1"/>
  <c r="N648" i="1"/>
  <c r="U648" i="1"/>
  <c r="N647" i="1"/>
  <c r="U647" i="1"/>
  <c r="N646" i="1"/>
  <c r="U646" i="1"/>
  <c r="N645" i="1"/>
  <c r="U645" i="1"/>
  <c r="N644" i="1"/>
  <c r="U644" i="1"/>
  <c r="N643" i="1"/>
  <c r="U643" i="1"/>
  <c r="N642" i="1"/>
  <c r="U642" i="1"/>
  <c r="N641" i="1"/>
  <c r="U641" i="1"/>
  <c r="N640" i="1"/>
  <c r="U640" i="1"/>
  <c r="N639" i="1"/>
  <c r="U639" i="1"/>
  <c r="N638" i="1"/>
  <c r="U638" i="1"/>
  <c r="N637" i="1"/>
  <c r="U637" i="1"/>
  <c r="N636" i="1"/>
  <c r="U636" i="1"/>
  <c r="N635" i="1"/>
  <c r="U635" i="1"/>
  <c r="N634" i="1"/>
  <c r="U634" i="1"/>
  <c r="N633" i="1"/>
  <c r="U633" i="1"/>
  <c r="N632" i="1"/>
  <c r="U632" i="1"/>
  <c r="N631" i="1"/>
  <c r="U631" i="1"/>
  <c r="N630" i="1"/>
  <c r="U630" i="1"/>
  <c r="N629" i="1"/>
  <c r="U629" i="1"/>
  <c r="N628" i="1"/>
  <c r="U628" i="1"/>
  <c r="N627" i="1"/>
  <c r="U627" i="1"/>
  <c r="N626" i="1"/>
  <c r="U626" i="1"/>
  <c r="N625" i="1"/>
  <c r="U625" i="1"/>
  <c r="N624" i="1"/>
  <c r="U624" i="1"/>
  <c r="N623" i="1"/>
  <c r="U623" i="1"/>
  <c r="N622" i="1"/>
  <c r="U622" i="1"/>
  <c r="N621" i="1"/>
  <c r="U621" i="1"/>
  <c r="N620" i="1"/>
  <c r="U620" i="1"/>
  <c r="N619" i="1"/>
  <c r="U619" i="1"/>
  <c r="N618" i="1"/>
  <c r="U618" i="1"/>
  <c r="N617" i="1"/>
  <c r="U617" i="1"/>
  <c r="N616" i="1"/>
  <c r="U616" i="1"/>
  <c r="N615" i="1"/>
  <c r="U615" i="1"/>
  <c r="N614" i="1"/>
  <c r="U614" i="1"/>
  <c r="N613" i="1"/>
  <c r="U613" i="1"/>
  <c r="N612" i="1"/>
  <c r="U612" i="1"/>
  <c r="N611" i="1"/>
  <c r="U611" i="1"/>
  <c r="N610" i="1"/>
  <c r="U610" i="1"/>
  <c r="N609" i="1"/>
  <c r="U609" i="1"/>
  <c r="N608" i="1"/>
  <c r="U608" i="1"/>
  <c r="N607" i="1"/>
  <c r="U607" i="1"/>
  <c r="N606" i="1"/>
  <c r="U606" i="1"/>
  <c r="N605" i="1"/>
  <c r="U605" i="1"/>
  <c r="N604" i="1"/>
  <c r="U604" i="1"/>
  <c r="N603" i="1"/>
  <c r="U603" i="1"/>
  <c r="N602" i="1"/>
  <c r="U602" i="1"/>
  <c r="N601" i="1"/>
  <c r="U601" i="1"/>
  <c r="N600" i="1"/>
  <c r="U600" i="1"/>
  <c r="N599" i="1"/>
  <c r="U599" i="1"/>
  <c r="N598" i="1"/>
  <c r="U598" i="1"/>
  <c r="N597" i="1"/>
  <c r="U597" i="1"/>
  <c r="N596" i="1"/>
  <c r="U596" i="1"/>
  <c r="N595" i="1"/>
  <c r="U595" i="1"/>
  <c r="N594" i="1"/>
  <c r="U594" i="1"/>
  <c r="N593" i="1"/>
  <c r="U593" i="1"/>
  <c r="N592" i="1"/>
  <c r="U592" i="1"/>
  <c r="N591" i="1"/>
  <c r="U591" i="1"/>
  <c r="N590" i="1"/>
  <c r="U590" i="1"/>
  <c r="N589" i="1"/>
  <c r="U589" i="1"/>
  <c r="N588" i="1"/>
  <c r="U588" i="1"/>
  <c r="N587" i="1"/>
  <c r="U587" i="1"/>
  <c r="N586" i="1"/>
  <c r="U586" i="1"/>
  <c r="N585" i="1"/>
  <c r="U585" i="1"/>
  <c r="N584" i="1"/>
  <c r="U584" i="1"/>
  <c r="N583" i="1"/>
  <c r="U583" i="1"/>
  <c r="N582" i="1"/>
  <c r="U582" i="1"/>
  <c r="N581" i="1"/>
  <c r="U581" i="1"/>
  <c r="N580" i="1"/>
  <c r="U580" i="1"/>
  <c r="N579" i="1"/>
  <c r="U579" i="1"/>
  <c r="N578" i="1"/>
  <c r="U578" i="1"/>
  <c r="N577" i="1"/>
  <c r="U577" i="1"/>
  <c r="N576" i="1"/>
  <c r="U576" i="1"/>
  <c r="N575" i="1"/>
  <c r="U575" i="1"/>
  <c r="N574" i="1"/>
  <c r="U574" i="1"/>
  <c r="N573" i="1"/>
  <c r="U573" i="1"/>
  <c r="N572" i="1"/>
  <c r="U572" i="1"/>
  <c r="N571" i="1"/>
  <c r="U571" i="1"/>
  <c r="N570" i="1"/>
  <c r="U570" i="1"/>
  <c r="N569" i="1"/>
  <c r="U569" i="1"/>
  <c r="N568" i="1"/>
  <c r="U568" i="1"/>
  <c r="N567" i="1"/>
  <c r="U567" i="1"/>
  <c r="N566" i="1"/>
  <c r="U566" i="1"/>
  <c r="N565" i="1"/>
  <c r="U565" i="1"/>
  <c r="N564" i="1"/>
  <c r="U564" i="1"/>
  <c r="N563" i="1"/>
  <c r="U563" i="1"/>
  <c r="N562" i="1"/>
  <c r="U562" i="1"/>
  <c r="N561" i="1"/>
  <c r="U561" i="1"/>
  <c r="N560" i="1"/>
  <c r="U560" i="1"/>
  <c r="N559" i="1"/>
  <c r="U559" i="1"/>
  <c r="N558" i="1"/>
  <c r="U558" i="1"/>
  <c r="N557" i="1"/>
  <c r="U557" i="1"/>
  <c r="N556" i="1"/>
  <c r="U556" i="1"/>
  <c r="N555" i="1"/>
  <c r="U555" i="1"/>
  <c r="N554" i="1"/>
  <c r="U554" i="1"/>
  <c r="N553" i="1"/>
  <c r="U553" i="1"/>
  <c r="N552" i="1"/>
  <c r="U552" i="1"/>
  <c r="N551" i="1"/>
  <c r="U551" i="1"/>
  <c r="N550" i="1"/>
  <c r="U550" i="1"/>
  <c r="N549" i="1"/>
  <c r="U549" i="1"/>
  <c r="N548" i="1"/>
  <c r="U548" i="1"/>
  <c r="N547" i="1"/>
  <c r="U547" i="1"/>
  <c r="N546" i="1"/>
  <c r="U546" i="1"/>
  <c r="N545" i="1"/>
  <c r="U545" i="1"/>
  <c r="N544" i="1"/>
  <c r="U544" i="1"/>
  <c r="N543" i="1"/>
  <c r="U543" i="1"/>
  <c r="N542" i="1"/>
  <c r="U542" i="1"/>
  <c r="N541" i="1"/>
  <c r="U541" i="1"/>
  <c r="N540" i="1"/>
  <c r="U540" i="1"/>
  <c r="N539" i="1"/>
  <c r="U539" i="1"/>
  <c r="N538" i="1"/>
  <c r="U538" i="1"/>
  <c r="N537" i="1"/>
  <c r="U537" i="1"/>
  <c r="N536" i="1"/>
  <c r="U536" i="1"/>
  <c r="N535" i="1"/>
  <c r="U535" i="1"/>
  <c r="N534" i="1"/>
  <c r="U534" i="1"/>
  <c r="N533" i="1"/>
  <c r="U533" i="1"/>
  <c r="N532" i="1"/>
  <c r="U532" i="1"/>
  <c r="N531" i="1"/>
  <c r="U531" i="1"/>
  <c r="N530" i="1"/>
  <c r="U530" i="1"/>
  <c r="N529" i="1"/>
  <c r="U529" i="1"/>
  <c r="N528" i="1"/>
  <c r="U528" i="1"/>
  <c r="N527" i="1"/>
  <c r="U527" i="1"/>
  <c r="N526" i="1"/>
  <c r="U526" i="1"/>
  <c r="N525" i="1"/>
  <c r="U525" i="1"/>
  <c r="N524" i="1"/>
  <c r="U524" i="1"/>
  <c r="N523" i="1"/>
  <c r="U523" i="1"/>
  <c r="N522" i="1"/>
  <c r="U522" i="1"/>
  <c r="N521" i="1"/>
  <c r="U521" i="1"/>
  <c r="N520" i="1"/>
  <c r="U520" i="1"/>
  <c r="N519" i="1"/>
  <c r="U519" i="1"/>
  <c r="N518" i="1"/>
  <c r="U518" i="1"/>
  <c r="N517" i="1"/>
  <c r="U517" i="1"/>
  <c r="N516" i="1"/>
  <c r="U516" i="1"/>
  <c r="N515" i="1"/>
  <c r="U515" i="1"/>
  <c r="N514" i="1"/>
  <c r="U514" i="1"/>
  <c r="N513" i="1"/>
  <c r="U513" i="1"/>
  <c r="N512" i="1"/>
  <c r="U512" i="1"/>
  <c r="N511" i="1"/>
  <c r="U511" i="1"/>
  <c r="N510" i="1"/>
  <c r="U510" i="1"/>
  <c r="N509" i="1"/>
  <c r="U509" i="1"/>
  <c r="N508" i="1"/>
  <c r="U508" i="1"/>
  <c r="N507" i="1"/>
  <c r="U507" i="1"/>
  <c r="N506" i="1"/>
  <c r="U506" i="1"/>
  <c r="N505" i="1"/>
  <c r="U505" i="1"/>
  <c r="N504" i="1"/>
  <c r="U504" i="1"/>
  <c r="N503" i="1"/>
  <c r="U503" i="1"/>
  <c r="N502" i="1"/>
  <c r="U502" i="1"/>
  <c r="N501" i="1"/>
  <c r="U501" i="1"/>
  <c r="N500" i="1"/>
  <c r="U500" i="1"/>
  <c r="N499" i="1"/>
  <c r="U499" i="1"/>
  <c r="N498" i="1"/>
  <c r="U498" i="1"/>
  <c r="N497" i="1"/>
  <c r="U497" i="1"/>
  <c r="N496" i="1"/>
  <c r="U496" i="1"/>
  <c r="N495" i="1"/>
  <c r="U495" i="1"/>
  <c r="N494" i="1"/>
  <c r="U494" i="1"/>
  <c r="N493" i="1"/>
  <c r="U493" i="1"/>
  <c r="N492" i="1"/>
  <c r="U492" i="1"/>
  <c r="N491" i="1"/>
  <c r="U491" i="1"/>
  <c r="N490" i="1"/>
  <c r="U490" i="1"/>
  <c r="N489" i="1"/>
  <c r="U489" i="1"/>
  <c r="N488" i="1"/>
  <c r="U488" i="1"/>
  <c r="N487" i="1"/>
  <c r="U487" i="1"/>
  <c r="N486" i="1"/>
  <c r="U486" i="1"/>
  <c r="N485" i="1"/>
  <c r="U485" i="1"/>
  <c r="N484" i="1"/>
  <c r="U484" i="1"/>
  <c r="N483" i="1"/>
  <c r="U483" i="1"/>
  <c r="N482" i="1"/>
  <c r="U482" i="1"/>
  <c r="N481" i="1"/>
  <c r="U481" i="1"/>
  <c r="N480" i="1"/>
  <c r="U480" i="1"/>
  <c r="N479" i="1"/>
  <c r="U479" i="1"/>
  <c r="N478" i="1"/>
  <c r="U478" i="1"/>
  <c r="N477" i="1"/>
  <c r="U477" i="1"/>
  <c r="N476" i="1"/>
  <c r="U476" i="1"/>
  <c r="N475" i="1"/>
  <c r="U475" i="1"/>
  <c r="N474" i="1"/>
  <c r="U474" i="1"/>
  <c r="N473" i="1"/>
  <c r="U473" i="1"/>
  <c r="N472" i="1"/>
  <c r="U472" i="1"/>
  <c r="N471" i="1"/>
  <c r="U471" i="1"/>
  <c r="N470" i="1"/>
  <c r="U470" i="1"/>
  <c r="N469" i="1"/>
  <c r="U469" i="1"/>
  <c r="N468" i="1"/>
  <c r="U468" i="1"/>
  <c r="N467" i="1"/>
  <c r="U467" i="1"/>
  <c r="N466" i="1"/>
  <c r="U466" i="1"/>
  <c r="N465" i="1"/>
  <c r="U465" i="1"/>
  <c r="N464" i="1"/>
  <c r="U464" i="1"/>
  <c r="N463" i="1"/>
  <c r="U463" i="1"/>
  <c r="N462" i="1"/>
  <c r="U462" i="1"/>
  <c r="N461" i="1"/>
  <c r="U461" i="1"/>
  <c r="N460" i="1"/>
  <c r="U460" i="1"/>
  <c r="N459" i="1"/>
  <c r="U459" i="1"/>
  <c r="N458" i="1"/>
  <c r="U458" i="1"/>
  <c r="N457" i="1"/>
  <c r="U457" i="1"/>
  <c r="N456" i="1"/>
  <c r="U456" i="1"/>
  <c r="N455" i="1"/>
  <c r="U455" i="1"/>
  <c r="N454" i="1"/>
  <c r="U454" i="1"/>
  <c r="N453" i="1"/>
  <c r="U453" i="1"/>
  <c r="N452" i="1"/>
  <c r="U452" i="1"/>
  <c r="N451" i="1"/>
  <c r="U451" i="1"/>
  <c r="N450" i="1"/>
  <c r="U450" i="1"/>
  <c r="N449" i="1"/>
  <c r="U449" i="1"/>
  <c r="N448" i="1"/>
  <c r="U448" i="1"/>
  <c r="N447" i="1"/>
  <c r="U447" i="1"/>
  <c r="N446" i="1"/>
  <c r="U446" i="1"/>
  <c r="N445" i="1"/>
  <c r="U445" i="1"/>
  <c r="N444" i="1"/>
  <c r="U444" i="1"/>
  <c r="N443" i="1"/>
  <c r="U443" i="1"/>
  <c r="N442" i="1"/>
  <c r="U442" i="1"/>
  <c r="N441" i="1"/>
  <c r="U441" i="1"/>
  <c r="N440" i="1"/>
  <c r="U440" i="1"/>
  <c r="N439" i="1"/>
  <c r="U439" i="1"/>
  <c r="N438" i="1"/>
  <c r="U438" i="1"/>
  <c r="N437" i="1"/>
  <c r="U437" i="1"/>
  <c r="N436" i="1"/>
  <c r="U436" i="1"/>
  <c r="N435" i="1"/>
  <c r="U435" i="1"/>
  <c r="N434" i="1"/>
  <c r="U434" i="1"/>
  <c r="N433" i="1"/>
  <c r="U433" i="1"/>
  <c r="N432" i="1"/>
  <c r="U432" i="1"/>
  <c r="N431" i="1"/>
  <c r="U431" i="1"/>
  <c r="N430" i="1"/>
  <c r="U430" i="1"/>
  <c r="N429" i="1"/>
  <c r="U429" i="1"/>
  <c r="N428" i="1"/>
  <c r="U428" i="1"/>
  <c r="N427" i="1"/>
  <c r="U427" i="1"/>
  <c r="N426" i="1"/>
  <c r="U426" i="1"/>
  <c r="N425" i="1"/>
  <c r="U425" i="1"/>
  <c r="N424" i="1"/>
  <c r="U424" i="1"/>
  <c r="N423" i="1"/>
  <c r="U423" i="1"/>
  <c r="N422" i="1"/>
  <c r="U422" i="1"/>
  <c r="N421" i="1"/>
  <c r="U421" i="1"/>
  <c r="N420" i="1"/>
  <c r="U420" i="1"/>
  <c r="N419" i="1"/>
  <c r="U419" i="1"/>
  <c r="N418" i="1"/>
  <c r="U418" i="1"/>
  <c r="N417" i="1"/>
  <c r="U417" i="1"/>
  <c r="N416" i="1"/>
  <c r="U416" i="1"/>
  <c r="N415" i="1"/>
  <c r="U415" i="1"/>
  <c r="N414" i="1"/>
  <c r="U414" i="1"/>
  <c r="N413" i="1"/>
  <c r="U413" i="1"/>
  <c r="N412" i="1"/>
  <c r="U412" i="1"/>
  <c r="N411" i="1"/>
  <c r="U411" i="1"/>
  <c r="N410" i="1"/>
  <c r="U410" i="1"/>
  <c r="N409" i="1"/>
  <c r="U409" i="1"/>
  <c r="N408" i="1"/>
  <c r="U408" i="1"/>
  <c r="N407" i="1"/>
  <c r="U407" i="1"/>
  <c r="N406" i="1"/>
  <c r="U406" i="1"/>
  <c r="N405" i="1"/>
  <c r="U405" i="1"/>
  <c r="N404" i="1"/>
  <c r="U404" i="1"/>
  <c r="N403" i="1"/>
  <c r="U403" i="1"/>
  <c r="N402" i="1"/>
  <c r="U402" i="1"/>
  <c r="N401" i="1"/>
  <c r="U401" i="1"/>
  <c r="N400" i="1"/>
  <c r="U400" i="1"/>
  <c r="N399" i="1"/>
  <c r="U399" i="1"/>
  <c r="N398" i="1"/>
  <c r="U398" i="1"/>
  <c r="N397" i="1"/>
  <c r="U397" i="1"/>
  <c r="N396" i="1"/>
  <c r="U396" i="1"/>
  <c r="N395" i="1"/>
  <c r="U395" i="1"/>
  <c r="N394" i="1"/>
  <c r="U394" i="1"/>
  <c r="N393" i="1"/>
  <c r="U393" i="1"/>
  <c r="N392" i="1"/>
  <c r="U392" i="1"/>
  <c r="N391" i="1"/>
  <c r="U391" i="1"/>
  <c r="N390" i="1"/>
  <c r="U390" i="1"/>
  <c r="N389" i="1"/>
  <c r="U389" i="1"/>
  <c r="N388" i="1"/>
  <c r="U388" i="1"/>
  <c r="N387" i="1"/>
  <c r="U387" i="1"/>
  <c r="N386" i="1"/>
  <c r="U386" i="1"/>
  <c r="N385" i="1"/>
  <c r="U385" i="1"/>
  <c r="N384" i="1"/>
  <c r="U384" i="1"/>
  <c r="N383" i="1"/>
  <c r="U383" i="1"/>
  <c r="N382" i="1"/>
  <c r="U382" i="1"/>
  <c r="N381" i="1"/>
  <c r="U381" i="1"/>
  <c r="N380" i="1"/>
  <c r="U380" i="1"/>
  <c r="N379" i="1"/>
  <c r="U379" i="1"/>
  <c r="N378" i="1"/>
  <c r="U378" i="1"/>
  <c r="N377" i="1"/>
  <c r="U377" i="1"/>
  <c r="N376" i="1"/>
  <c r="U376" i="1"/>
  <c r="N375" i="1"/>
  <c r="U375" i="1"/>
  <c r="N374" i="1"/>
  <c r="U374" i="1"/>
  <c r="N373" i="1"/>
  <c r="U373" i="1"/>
  <c r="N372" i="1"/>
  <c r="U372" i="1"/>
  <c r="N371" i="1"/>
  <c r="U371" i="1"/>
  <c r="N370" i="1"/>
  <c r="U370" i="1"/>
  <c r="N369" i="1"/>
  <c r="U369" i="1"/>
  <c r="N368" i="1"/>
  <c r="U368" i="1"/>
  <c r="N367" i="1"/>
  <c r="U367" i="1"/>
  <c r="N366" i="1"/>
  <c r="U366" i="1"/>
  <c r="N365" i="1"/>
  <c r="U365" i="1"/>
  <c r="N364" i="1"/>
  <c r="U364" i="1"/>
  <c r="N363" i="1"/>
  <c r="U363" i="1"/>
  <c r="N362" i="1"/>
  <c r="U362" i="1"/>
  <c r="N361" i="1"/>
  <c r="U361" i="1"/>
  <c r="N360" i="1"/>
  <c r="U360" i="1"/>
  <c r="N359" i="1"/>
  <c r="U359" i="1"/>
  <c r="N358" i="1"/>
  <c r="U358" i="1"/>
  <c r="N357" i="1"/>
  <c r="U357" i="1"/>
  <c r="N356" i="1"/>
  <c r="U356" i="1"/>
  <c r="N355" i="1"/>
  <c r="U355" i="1"/>
  <c r="N354" i="1"/>
  <c r="U354" i="1"/>
  <c r="N353" i="1"/>
  <c r="U353" i="1"/>
  <c r="N352" i="1"/>
  <c r="U352" i="1"/>
  <c r="N351" i="1"/>
  <c r="U351" i="1"/>
  <c r="N350" i="1"/>
  <c r="U350" i="1"/>
  <c r="N349" i="1"/>
  <c r="U349" i="1"/>
  <c r="N348" i="1"/>
  <c r="U348" i="1"/>
  <c r="N347" i="1"/>
  <c r="U347" i="1"/>
  <c r="N346" i="1"/>
  <c r="U346" i="1"/>
  <c r="N345" i="1"/>
  <c r="U345" i="1"/>
  <c r="N344" i="1"/>
  <c r="U344" i="1"/>
  <c r="N343" i="1"/>
  <c r="U343" i="1"/>
  <c r="N342" i="1"/>
  <c r="U342" i="1"/>
  <c r="N341" i="1"/>
  <c r="U341" i="1"/>
  <c r="N340" i="1"/>
  <c r="U340" i="1"/>
  <c r="N339" i="1"/>
  <c r="U339" i="1"/>
  <c r="N338" i="1"/>
  <c r="U338" i="1"/>
  <c r="N337" i="1"/>
  <c r="U337" i="1"/>
  <c r="N336" i="1"/>
  <c r="U336" i="1"/>
  <c r="N335" i="1"/>
  <c r="U335" i="1"/>
  <c r="N334" i="1"/>
  <c r="U334" i="1"/>
  <c r="N333" i="1"/>
  <c r="U333" i="1"/>
  <c r="N332" i="1"/>
  <c r="U332" i="1"/>
  <c r="N331" i="1"/>
  <c r="U331" i="1"/>
  <c r="N330" i="1"/>
  <c r="U330" i="1"/>
  <c r="N329" i="1"/>
  <c r="U329" i="1"/>
  <c r="N328" i="1"/>
  <c r="U328" i="1"/>
  <c r="N327" i="1"/>
  <c r="U327" i="1"/>
  <c r="N326" i="1"/>
  <c r="U326" i="1"/>
  <c r="N325" i="1"/>
  <c r="U325" i="1"/>
  <c r="N324" i="1"/>
  <c r="U324" i="1"/>
  <c r="N323" i="1"/>
  <c r="U323" i="1"/>
  <c r="N322" i="1"/>
  <c r="U322" i="1"/>
  <c r="N321" i="1"/>
  <c r="U321" i="1"/>
  <c r="N320" i="1"/>
  <c r="U320" i="1"/>
  <c r="N319" i="1"/>
  <c r="U319" i="1"/>
  <c r="N318" i="1"/>
  <c r="U318" i="1"/>
  <c r="N317" i="1"/>
  <c r="U317" i="1"/>
  <c r="N316" i="1"/>
  <c r="U316" i="1"/>
  <c r="N315" i="1"/>
  <c r="U315" i="1"/>
  <c r="N314" i="1"/>
  <c r="U314" i="1"/>
  <c r="N313" i="1"/>
  <c r="U313" i="1"/>
  <c r="N312" i="1"/>
  <c r="U312" i="1"/>
  <c r="N311" i="1"/>
  <c r="U311" i="1"/>
  <c r="N310" i="1"/>
  <c r="U310" i="1"/>
  <c r="N309" i="1"/>
  <c r="U309" i="1"/>
  <c r="N308" i="1"/>
  <c r="U308" i="1"/>
  <c r="N307" i="1"/>
  <c r="U307" i="1"/>
  <c r="N306" i="1"/>
  <c r="U306" i="1"/>
  <c r="N305" i="1"/>
  <c r="U305" i="1"/>
  <c r="N304" i="1"/>
  <c r="U304" i="1"/>
  <c r="N303" i="1"/>
  <c r="U303" i="1"/>
  <c r="N302" i="1"/>
  <c r="U302" i="1"/>
  <c r="N301" i="1"/>
  <c r="U301" i="1"/>
  <c r="N300" i="1"/>
  <c r="U300" i="1"/>
  <c r="N299" i="1"/>
  <c r="U299" i="1"/>
  <c r="N298" i="1"/>
  <c r="U298" i="1"/>
  <c r="N297" i="1"/>
  <c r="U297" i="1"/>
  <c r="N296" i="1"/>
  <c r="U296" i="1"/>
  <c r="N295" i="1"/>
  <c r="U295" i="1"/>
  <c r="N294" i="1"/>
  <c r="U294" i="1"/>
  <c r="N293" i="1"/>
  <c r="U293" i="1"/>
  <c r="N292" i="1"/>
  <c r="U292" i="1"/>
  <c r="N291" i="1"/>
  <c r="U291" i="1"/>
  <c r="N290" i="1"/>
  <c r="U290" i="1"/>
  <c r="N289" i="1"/>
  <c r="U289" i="1"/>
  <c r="N288" i="1"/>
  <c r="U288" i="1"/>
  <c r="N287" i="1"/>
  <c r="U287" i="1"/>
  <c r="N286" i="1"/>
  <c r="U286" i="1"/>
  <c r="N285" i="1"/>
  <c r="U285" i="1"/>
  <c r="N284" i="1"/>
  <c r="U284" i="1"/>
  <c r="N283" i="1"/>
  <c r="U283" i="1"/>
  <c r="N282" i="1"/>
  <c r="U282" i="1"/>
  <c r="N281" i="1"/>
  <c r="U281" i="1"/>
  <c r="N280" i="1"/>
  <c r="U280" i="1"/>
  <c r="N279" i="1"/>
  <c r="U279" i="1"/>
  <c r="N278" i="1"/>
  <c r="U278" i="1"/>
  <c r="N277" i="1"/>
  <c r="U277" i="1"/>
  <c r="N276" i="1"/>
  <c r="U276" i="1"/>
  <c r="N275" i="1"/>
  <c r="U275" i="1"/>
  <c r="N274" i="1"/>
  <c r="U274" i="1"/>
  <c r="N273" i="1"/>
  <c r="U273" i="1"/>
  <c r="N272" i="1"/>
  <c r="U272" i="1"/>
  <c r="N271" i="1"/>
  <c r="U271" i="1"/>
  <c r="N270" i="1"/>
  <c r="U270" i="1"/>
  <c r="N269" i="1"/>
  <c r="U269" i="1"/>
  <c r="N268" i="1"/>
  <c r="U268" i="1"/>
  <c r="N267" i="1"/>
  <c r="U267" i="1"/>
  <c r="N266" i="1"/>
  <c r="U266" i="1"/>
  <c r="N265" i="1"/>
  <c r="U265" i="1"/>
  <c r="N264" i="1"/>
  <c r="U264" i="1"/>
  <c r="N263" i="1"/>
  <c r="U263" i="1"/>
  <c r="N262" i="1"/>
  <c r="U262" i="1"/>
  <c r="N261" i="1"/>
  <c r="U261" i="1"/>
  <c r="N260" i="1"/>
  <c r="U260" i="1"/>
  <c r="N259" i="1"/>
  <c r="U259" i="1"/>
  <c r="N258" i="1"/>
  <c r="U258" i="1"/>
  <c r="N257" i="1"/>
  <c r="U257" i="1"/>
  <c r="N256" i="1"/>
  <c r="U256" i="1"/>
  <c r="N255" i="1"/>
  <c r="U255" i="1"/>
  <c r="N254" i="1"/>
  <c r="U254" i="1"/>
  <c r="N253" i="1"/>
  <c r="U253" i="1"/>
  <c r="N252" i="1"/>
  <c r="U252" i="1"/>
  <c r="N251" i="1"/>
  <c r="U251" i="1"/>
  <c r="N250" i="1"/>
  <c r="U250" i="1"/>
  <c r="N249" i="1"/>
  <c r="U249" i="1"/>
  <c r="N248" i="1"/>
  <c r="U248" i="1"/>
  <c r="N247" i="1"/>
  <c r="U247" i="1"/>
  <c r="N246" i="1"/>
  <c r="U246" i="1"/>
  <c r="N245" i="1"/>
  <c r="U245" i="1"/>
  <c r="N244" i="1"/>
  <c r="U244" i="1"/>
  <c r="N243" i="1"/>
  <c r="U243" i="1"/>
  <c r="N242" i="1"/>
  <c r="U242" i="1"/>
  <c r="N241" i="1"/>
  <c r="U241" i="1"/>
  <c r="N240" i="1"/>
  <c r="U240" i="1"/>
  <c r="N239" i="1"/>
  <c r="U239" i="1"/>
  <c r="N238" i="1"/>
  <c r="U238" i="1"/>
  <c r="N237" i="1"/>
  <c r="U237" i="1"/>
  <c r="N236" i="1"/>
  <c r="U236" i="1"/>
  <c r="N235" i="1"/>
  <c r="U235" i="1"/>
  <c r="N234" i="1"/>
  <c r="U234" i="1"/>
  <c r="N233" i="1"/>
  <c r="U233" i="1"/>
  <c r="N232" i="1"/>
  <c r="U232" i="1"/>
  <c r="N231" i="1"/>
  <c r="U231" i="1"/>
  <c r="N230" i="1"/>
  <c r="U230" i="1"/>
  <c r="N229" i="1"/>
  <c r="U229" i="1"/>
  <c r="N228" i="1"/>
  <c r="U228" i="1"/>
  <c r="N227" i="1"/>
  <c r="U227" i="1"/>
  <c r="N226" i="1"/>
  <c r="U226" i="1"/>
  <c r="N225" i="1"/>
  <c r="U225" i="1"/>
  <c r="N224" i="1"/>
  <c r="U224" i="1"/>
  <c r="N223" i="1"/>
  <c r="U223" i="1"/>
  <c r="N222" i="1"/>
  <c r="U222" i="1"/>
  <c r="N221" i="1"/>
  <c r="U221" i="1"/>
  <c r="N220" i="1"/>
  <c r="U220" i="1"/>
  <c r="N219" i="1"/>
  <c r="U219" i="1"/>
  <c r="N218" i="1"/>
  <c r="U218" i="1"/>
  <c r="N217" i="1"/>
  <c r="U217" i="1"/>
  <c r="N216" i="1"/>
  <c r="U216" i="1"/>
  <c r="N215" i="1"/>
  <c r="U215" i="1"/>
  <c r="N214" i="1"/>
  <c r="U214" i="1"/>
  <c r="N213" i="1"/>
  <c r="U213" i="1"/>
  <c r="N212" i="1"/>
  <c r="U212" i="1"/>
  <c r="N211" i="1"/>
  <c r="U211" i="1"/>
  <c r="N210" i="1"/>
  <c r="U210" i="1"/>
  <c r="N209" i="1"/>
  <c r="U209" i="1"/>
  <c r="N208" i="1"/>
  <c r="U208" i="1"/>
  <c r="N207" i="1"/>
  <c r="U207" i="1"/>
  <c r="N206" i="1"/>
  <c r="U206" i="1"/>
  <c r="N205" i="1"/>
  <c r="U205" i="1"/>
  <c r="N204" i="1"/>
  <c r="U204" i="1"/>
  <c r="N203" i="1"/>
  <c r="U203" i="1"/>
  <c r="N202" i="1"/>
  <c r="U202" i="1"/>
  <c r="N201" i="1"/>
  <c r="U201" i="1"/>
  <c r="N200" i="1"/>
  <c r="U200" i="1"/>
  <c r="N199" i="1"/>
  <c r="U199" i="1"/>
  <c r="N198" i="1"/>
  <c r="U198" i="1"/>
  <c r="N197" i="1"/>
  <c r="U197" i="1"/>
  <c r="N196" i="1"/>
  <c r="U196" i="1"/>
  <c r="N195" i="1"/>
  <c r="U195" i="1"/>
  <c r="N194" i="1"/>
  <c r="U194" i="1"/>
  <c r="N193" i="1"/>
  <c r="U193" i="1"/>
  <c r="N192" i="1"/>
  <c r="U192" i="1"/>
  <c r="N191" i="1"/>
  <c r="U191" i="1"/>
  <c r="N190" i="1"/>
  <c r="U190" i="1"/>
  <c r="N189" i="1"/>
  <c r="U189" i="1"/>
  <c r="N188" i="1"/>
  <c r="U188" i="1"/>
  <c r="N187" i="1"/>
  <c r="U187" i="1"/>
  <c r="N186" i="1"/>
  <c r="U186" i="1"/>
  <c r="N185" i="1"/>
  <c r="U185" i="1"/>
  <c r="N184" i="1"/>
  <c r="U184" i="1"/>
  <c r="N183" i="1"/>
  <c r="U183" i="1"/>
  <c r="N182" i="1"/>
  <c r="U182" i="1"/>
  <c r="N181" i="1"/>
  <c r="U181" i="1"/>
  <c r="N180" i="1"/>
  <c r="U180" i="1"/>
  <c r="N179" i="1"/>
  <c r="U179" i="1"/>
  <c r="N178" i="1"/>
  <c r="U178" i="1"/>
  <c r="N177" i="1"/>
  <c r="U177" i="1"/>
  <c r="N176" i="1"/>
  <c r="U176" i="1"/>
  <c r="N175" i="1"/>
  <c r="U175" i="1"/>
  <c r="N174" i="1"/>
  <c r="U174" i="1"/>
  <c r="N173" i="1"/>
  <c r="U173" i="1"/>
  <c r="N172" i="1"/>
  <c r="U172" i="1"/>
  <c r="N171" i="1"/>
  <c r="U171" i="1"/>
  <c r="N170" i="1"/>
  <c r="U170" i="1"/>
  <c r="N169" i="1"/>
  <c r="U169" i="1"/>
  <c r="N168" i="1"/>
  <c r="U168" i="1"/>
  <c r="N167" i="1"/>
  <c r="U167" i="1"/>
  <c r="N166" i="1"/>
  <c r="U166" i="1"/>
  <c r="N165" i="1"/>
  <c r="U165" i="1"/>
  <c r="N164" i="1"/>
  <c r="U164" i="1"/>
  <c r="N163" i="1"/>
  <c r="U163" i="1"/>
  <c r="N162" i="1"/>
  <c r="U162" i="1"/>
  <c r="N161" i="1"/>
  <c r="U161" i="1"/>
  <c r="N160" i="1"/>
  <c r="U160" i="1"/>
  <c r="N159" i="1"/>
  <c r="U159" i="1"/>
  <c r="N158" i="1"/>
  <c r="U158" i="1"/>
  <c r="N157" i="1"/>
  <c r="U157" i="1"/>
  <c r="N156" i="1"/>
  <c r="U156" i="1"/>
  <c r="N155" i="1"/>
  <c r="U155" i="1"/>
  <c r="N154" i="1"/>
  <c r="U154" i="1"/>
  <c r="N153" i="1"/>
  <c r="U153" i="1"/>
  <c r="N152" i="1"/>
  <c r="U152" i="1"/>
  <c r="N151" i="1"/>
  <c r="U151" i="1"/>
  <c r="N150" i="1"/>
  <c r="U150" i="1"/>
  <c r="N149" i="1"/>
  <c r="U149" i="1"/>
  <c r="N148" i="1"/>
  <c r="U148" i="1"/>
  <c r="N147" i="1"/>
  <c r="U147" i="1"/>
  <c r="N146" i="1"/>
  <c r="U146" i="1"/>
  <c r="N145" i="1"/>
  <c r="U145" i="1"/>
  <c r="N144" i="1"/>
  <c r="U144" i="1"/>
  <c r="N143" i="1"/>
  <c r="U143" i="1"/>
  <c r="N142" i="1"/>
  <c r="U142" i="1"/>
  <c r="N141" i="1"/>
  <c r="U141" i="1"/>
  <c r="N140" i="1"/>
  <c r="U140" i="1"/>
  <c r="N139" i="1"/>
  <c r="U139" i="1"/>
  <c r="N138" i="1"/>
  <c r="U138" i="1"/>
  <c r="N137" i="1"/>
  <c r="U137" i="1"/>
  <c r="N136" i="1"/>
  <c r="U136" i="1"/>
  <c r="N135" i="1"/>
  <c r="U135" i="1"/>
  <c r="N134" i="1"/>
  <c r="U134" i="1"/>
  <c r="N133" i="1"/>
  <c r="U133" i="1"/>
  <c r="N132" i="1"/>
  <c r="U132" i="1"/>
  <c r="N131" i="1"/>
  <c r="U131" i="1"/>
  <c r="N130" i="1"/>
  <c r="U130" i="1"/>
  <c r="N129" i="1"/>
  <c r="U129" i="1"/>
  <c r="N128" i="1"/>
  <c r="U128" i="1"/>
  <c r="N127" i="1"/>
  <c r="U127" i="1"/>
  <c r="N126" i="1"/>
  <c r="U126" i="1"/>
  <c r="N125" i="1"/>
  <c r="U125" i="1"/>
  <c r="N124" i="1"/>
  <c r="U124" i="1"/>
  <c r="N123" i="1"/>
  <c r="U123" i="1"/>
  <c r="N122" i="1"/>
  <c r="U122" i="1"/>
  <c r="N121" i="1"/>
  <c r="U121" i="1"/>
  <c r="N120" i="1"/>
  <c r="U120" i="1"/>
  <c r="N119" i="1"/>
  <c r="U119" i="1"/>
  <c r="N118" i="1"/>
  <c r="U118" i="1"/>
  <c r="N117" i="1"/>
  <c r="U117" i="1"/>
  <c r="N116" i="1"/>
  <c r="U116" i="1"/>
  <c r="N115" i="1"/>
  <c r="U115" i="1"/>
  <c r="N114" i="1"/>
  <c r="U114" i="1"/>
  <c r="N113" i="1"/>
  <c r="U113" i="1"/>
  <c r="N112" i="1"/>
  <c r="U112" i="1"/>
  <c r="N111" i="1"/>
  <c r="U111" i="1"/>
  <c r="N110" i="1"/>
  <c r="U110" i="1"/>
  <c r="N109" i="1"/>
  <c r="U109" i="1"/>
  <c r="N108" i="1"/>
  <c r="U108" i="1"/>
  <c r="N107" i="1"/>
  <c r="U107" i="1"/>
  <c r="N106" i="1"/>
  <c r="U106" i="1"/>
  <c r="N105" i="1"/>
  <c r="U105" i="1"/>
  <c r="N104" i="1"/>
  <c r="U104" i="1"/>
  <c r="N103" i="1"/>
  <c r="U103" i="1"/>
  <c r="N102" i="1"/>
  <c r="U102" i="1"/>
  <c r="N101" i="1"/>
  <c r="U101" i="1"/>
  <c r="N100" i="1"/>
  <c r="U100" i="1"/>
  <c r="N99" i="1"/>
  <c r="U99" i="1"/>
  <c r="N98" i="1"/>
  <c r="U98" i="1"/>
  <c r="N97" i="1"/>
  <c r="U97" i="1"/>
  <c r="N96" i="1"/>
  <c r="U96" i="1"/>
  <c r="N95" i="1"/>
  <c r="U95" i="1"/>
  <c r="N94" i="1"/>
  <c r="U94" i="1"/>
  <c r="N93" i="1"/>
  <c r="U93" i="1"/>
  <c r="N92" i="1"/>
  <c r="U92" i="1"/>
  <c r="N91" i="1"/>
  <c r="U91" i="1"/>
  <c r="N90" i="1"/>
  <c r="U90" i="1"/>
  <c r="N89" i="1"/>
  <c r="U89" i="1"/>
  <c r="N88" i="1"/>
  <c r="U88" i="1"/>
  <c r="N87" i="1"/>
  <c r="U87" i="1"/>
  <c r="N86" i="1"/>
  <c r="U86" i="1"/>
  <c r="N85" i="1"/>
  <c r="U85" i="1"/>
  <c r="N84" i="1"/>
  <c r="U84" i="1"/>
  <c r="N83" i="1"/>
  <c r="U83" i="1"/>
  <c r="N82" i="1"/>
  <c r="U82" i="1"/>
  <c r="N81" i="1"/>
  <c r="U81" i="1"/>
  <c r="N80" i="1"/>
  <c r="U80" i="1"/>
  <c r="N79" i="1"/>
  <c r="U79" i="1"/>
  <c r="N78" i="1"/>
  <c r="U78" i="1"/>
  <c r="N77" i="1"/>
  <c r="U77" i="1"/>
  <c r="N76" i="1"/>
  <c r="U76" i="1"/>
  <c r="N75" i="1"/>
  <c r="U75" i="1"/>
  <c r="N74" i="1"/>
  <c r="U74" i="1"/>
  <c r="N73" i="1"/>
  <c r="U73" i="1"/>
  <c r="N72" i="1"/>
  <c r="U72" i="1"/>
  <c r="N71" i="1"/>
  <c r="U71" i="1"/>
  <c r="N70" i="1"/>
  <c r="U70" i="1"/>
  <c r="N69" i="1"/>
  <c r="U69" i="1"/>
  <c r="N68" i="1"/>
  <c r="U68" i="1"/>
  <c r="N67" i="1"/>
  <c r="U67" i="1"/>
  <c r="N66" i="1"/>
  <c r="U66" i="1"/>
  <c r="N65" i="1"/>
  <c r="U65" i="1"/>
  <c r="N64" i="1"/>
  <c r="U64" i="1"/>
  <c r="N63" i="1"/>
  <c r="U63" i="1"/>
  <c r="N62" i="1"/>
  <c r="U62" i="1"/>
  <c r="N61" i="1"/>
  <c r="U61" i="1"/>
  <c r="N60" i="1"/>
  <c r="U60" i="1"/>
  <c r="N59" i="1"/>
  <c r="U59" i="1"/>
  <c r="N58" i="1"/>
  <c r="U58" i="1"/>
  <c r="N57" i="1"/>
  <c r="U57" i="1"/>
  <c r="N56" i="1"/>
  <c r="U56" i="1"/>
  <c r="N55" i="1"/>
  <c r="U55" i="1"/>
  <c r="N54" i="1"/>
  <c r="U54" i="1"/>
  <c r="N53" i="1"/>
  <c r="U53" i="1"/>
  <c r="N52" i="1"/>
  <c r="U52" i="1"/>
  <c r="N51" i="1"/>
  <c r="U51" i="1"/>
  <c r="N50" i="1"/>
  <c r="U50" i="1"/>
  <c r="N49" i="1"/>
  <c r="U49" i="1"/>
  <c r="N48" i="1"/>
  <c r="U48" i="1"/>
  <c r="N47" i="1"/>
  <c r="U47" i="1"/>
  <c r="N46" i="1"/>
  <c r="U46" i="1"/>
  <c r="N45" i="1"/>
  <c r="U45" i="1"/>
  <c r="N44" i="1"/>
  <c r="U44" i="1"/>
  <c r="N43" i="1"/>
  <c r="U43" i="1"/>
  <c r="N42" i="1"/>
  <c r="U42" i="1"/>
  <c r="N41" i="1"/>
  <c r="U41" i="1"/>
  <c r="N40" i="1"/>
  <c r="U40" i="1"/>
  <c r="N39" i="1"/>
  <c r="U39" i="1"/>
  <c r="N38" i="1"/>
  <c r="U38" i="1"/>
  <c r="N37" i="1"/>
  <c r="U37" i="1"/>
  <c r="N36" i="1"/>
  <c r="U36" i="1"/>
  <c r="N35" i="1"/>
  <c r="U35" i="1"/>
  <c r="N34" i="1"/>
  <c r="U34" i="1"/>
  <c r="N33" i="1"/>
  <c r="U33" i="1"/>
  <c r="N32" i="1"/>
  <c r="U32" i="1"/>
  <c r="N31" i="1"/>
  <c r="U31" i="1"/>
  <c r="N30" i="1"/>
  <c r="U30" i="1"/>
  <c r="N29" i="1"/>
  <c r="U29" i="1"/>
  <c r="N28" i="1"/>
  <c r="U28" i="1"/>
  <c r="N27" i="1"/>
  <c r="U27" i="1"/>
  <c r="N26" i="1"/>
  <c r="U26" i="1"/>
  <c r="N25" i="1"/>
  <c r="U25" i="1"/>
  <c r="N24" i="1"/>
  <c r="U24" i="1"/>
  <c r="N23" i="1"/>
  <c r="U23" i="1"/>
  <c r="N22" i="1"/>
  <c r="U22" i="1"/>
  <c r="N21" i="1"/>
  <c r="U21" i="1"/>
  <c r="N20" i="1"/>
  <c r="U20" i="1"/>
  <c r="N19" i="1"/>
  <c r="U19" i="1"/>
  <c r="N18" i="1"/>
  <c r="U18" i="1"/>
  <c r="N17" i="1"/>
  <c r="U17" i="1"/>
  <c r="N16" i="1"/>
  <c r="U16" i="1"/>
  <c r="N15" i="1"/>
  <c r="U15" i="1"/>
  <c r="N14" i="1"/>
  <c r="U14" i="1"/>
  <c r="N13" i="1"/>
  <c r="U13" i="1"/>
  <c r="N12" i="1"/>
  <c r="U12" i="1"/>
  <c r="N11" i="1"/>
  <c r="U11" i="1"/>
  <c r="N10" i="1"/>
  <c r="U10" i="1"/>
  <c r="N9" i="1"/>
  <c r="U9" i="1"/>
  <c r="N8" i="1"/>
  <c r="U8" i="1"/>
  <c r="N7" i="1"/>
  <c r="U7" i="1"/>
  <c r="N6" i="1"/>
  <c r="U6" i="1"/>
  <c r="N5" i="1"/>
  <c r="U5" i="1"/>
  <c r="U4" i="1"/>
  <c r="N3" i="1"/>
  <c r="U3" i="1"/>
  <c r="N2" i="1"/>
  <c r="U2" i="1"/>
  <c r="E3" i="5"/>
  <c r="H3" i="5"/>
  <c r="E6" i="5"/>
  <c r="H6" i="5"/>
  <c r="E2" i="5"/>
  <c r="H2" i="5"/>
  <c r="E10" i="5"/>
  <c r="H10" i="5"/>
  <c r="E4" i="5"/>
  <c r="G4" i="5"/>
  <c r="E7" i="5"/>
  <c r="H7" i="5"/>
  <c r="E11" i="5"/>
  <c r="G11" i="5"/>
  <c r="E13" i="5"/>
  <c r="H13" i="5"/>
  <c r="E8" i="5"/>
  <c r="H8" i="5"/>
  <c r="E12" i="5"/>
  <c r="G12" i="5"/>
  <c r="E5" i="5"/>
  <c r="G5" i="5"/>
  <c r="E9" i="5"/>
  <c r="G9" i="5"/>
  <c r="G3" i="5"/>
  <c r="G2" i="5"/>
  <c r="F2" i="5"/>
  <c r="H4" i="5"/>
  <c r="G6" i="5"/>
  <c r="H9" i="5"/>
  <c r="H11" i="5"/>
  <c r="H12" i="5"/>
  <c r="H5" i="5"/>
  <c r="G10" i="5"/>
  <c r="G7" i="5"/>
  <c r="G8" i="5"/>
  <c r="G13" i="5"/>
  <c r="F9" i="5"/>
  <c r="F13" i="5"/>
  <c r="F4" i="5"/>
  <c r="F6" i="5"/>
  <c r="F5" i="5"/>
  <c r="F10" i="5"/>
  <c r="F12" i="5"/>
  <c r="F11" i="5"/>
  <c r="F3" i="5"/>
  <c r="F8" i="5"/>
  <c r="F7" i="5"/>
</calcChain>
</file>

<file path=xl/sharedStrings.xml><?xml version="1.0" encoding="utf-8"?>
<sst xmlns="http://schemas.openxmlformats.org/spreadsheetml/2006/main" count="7066" uniqueCount="2115">
  <si>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</si>
  <si>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</si>
  <si>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</si>
  <si>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</si>
  <si>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</si>
  <si>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</si>
  <si>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</si>
  <si>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</si>
  <si>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</si>
  <si>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</si>
  <si>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</si>
  <si>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</si>
  <si>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</si>
  <si>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</si>
  <si>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</si>
  <si>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</si>
  <si>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</si>
  <si>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</si>
  <si>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</si>
  <si>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</si>
  <si>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</si>
  <si>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</si>
  <si>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</si>
  <si>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</si>
  <si>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</si>
  <si>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</si>
  <si>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</si>
  <si>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</si>
  <si>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</si>
  <si>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</si>
  <si>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</si>
  <si>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</si>
  <si>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</si>
  <si>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</si>
  <si>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</si>
  <si>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</si>
  <si>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</si>
  <si>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</si>
  <si>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</si>
  <si>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</si>
  <si>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</si>
  <si>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</si>
  <si>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</si>
  <si>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</si>
  <si>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</si>
  <si>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</si>
  <si>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</si>
  <si>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</si>
  <si>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</si>
  <si>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</si>
  <si>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</si>
  <si>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</si>
  <si>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</si>
  <si>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</si>
  <si>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</si>
  <si>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</si>
  <si>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</si>
  <si>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</si>
  <si>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</si>
  <si>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</si>
  <si>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</si>
  <si>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</si>
  <si>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</si>
  <si>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</si>
  <si>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</si>
  <si>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</si>
  <si>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</si>
  <si>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</si>
  <si>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</si>
  <si>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</si>
  <si>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</si>
  <si>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</si>
  <si>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</si>
  <si>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</si>
  <si>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</si>
  <si>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</si>
  <si>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</si>
  <si>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</si>
  <si>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</si>
  <si>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</si>
  <si>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</si>
  <si>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</si>
  <si>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</si>
  <si>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</si>
  <si>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</si>
  <si>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</si>
  <si>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</si>
  <si>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</si>
  <si>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</si>
  <si>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</si>
  <si>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</si>
  <si>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</si>
  <si>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</si>
  <si>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</si>
  <si>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</si>
  <si>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</si>
  <si>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</si>
  <si>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</si>
  <si>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</si>
  <si>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</si>
  <si>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</si>
  <si>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</si>
  <si>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</si>
  <si>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</si>
  <si>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</si>
  <si>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</si>
  <si>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</si>
  <si>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</si>
  <si>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</si>
  <si>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</si>
  <si>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</si>
  <si>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</si>
  <si>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</si>
  <si>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</si>
  <si>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</si>
  <si>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</si>
  <si>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</si>
  <si>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</si>
  <si>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</si>
  <si>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</si>
  <si>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</si>
  <si>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</si>
  <si>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</si>
  <si>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</si>
  <si>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</si>
  <si>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</si>
  <si>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</si>
  <si>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</si>
  <si>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</si>
  <si>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</si>
  <si>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</si>
  <si>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</si>
  <si>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</si>
  <si>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</si>
  <si>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</si>
  <si>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</si>
  <si>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</si>
  <si>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</si>
  <si>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</si>
  <si>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</si>
  <si>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</si>
  <si>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</si>
  <si>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</si>
  <si>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</si>
  <si>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</si>
  <si>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</si>
  <si>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</si>
  <si>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</si>
  <si>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</si>
  <si>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</si>
  <si>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</si>
  <si>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</si>
  <si>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</si>
  <si>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</si>
  <si>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</si>
  <si>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</si>
  <si>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</si>
  <si>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</si>
  <si>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</si>
  <si>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</si>
  <si>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</si>
  <si>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</si>
  <si>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</si>
  <si>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</si>
  <si>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</si>
  <si>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</si>
  <si>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</si>
  <si>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</si>
  <si>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</si>
  <si>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</si>
  <si>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</si>
  <si>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</si>
  <si>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</si>
  <si>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</si>
  <si>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</si>
  <si>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</si>
  <si>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</si>
  <si>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</si>
  <si>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</si>
  <si>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</si>
  <si>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</si>
  <si>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</si>
  <si>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</si>
  <si>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</si>
  <si>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</si>
  <si>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</si>
  <si>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</si>
  <si>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</si>
  <si>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</si>
  <si>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</si>
  <si>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</si>
  <si>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</si>
  <si>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</si>
  <si>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</si>
  <si>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</si>
  <si>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</si>
  <si>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</si>
  <si>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</si>
  <si>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</si>
  <si>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</si>
  <si>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</si>
  <si>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</si>
  <si>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</si>
  <si>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</si>
  <si>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</si>
  <si>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</si>
  <si>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</si>
  <si>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</si>
  <si>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</si>
  <si>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</si>
  <si>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</si>
  <si>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</si>
  <si>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</si>
  <si>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</si>
  <si>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</si>
  <si>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</si>
  <si>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</si>
  <si>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</si>
  <si>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</si>
  <si>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</si>
  <si>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</si>
  <si>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</si>
  <si>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</si>
  <si>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</si>
  <si>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</si>
  <si>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</si>
  <si>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</si>
  <si>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</si>
  <si>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</si>
  <si>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</si>
  <si>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</si>
  <si>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</si>
  <si>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</si>
  <si>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</si>
  <si>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</si>
  <si>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</si>
  <si>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</si>
  <si>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</si>
  <si>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</si>
  <si>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</si>
  <si>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</si>
  <si>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</si>
  <si>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</si>
  <si>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</si>
  <si>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</si>
  <si>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</si>
  <si>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</si>
  <si>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</si>
  <si>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</si>
  <si>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</si>
  <si>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</si>
  <si>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</si>
  <si>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</si>
  <si>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</si>
  <si>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</si>
  <si>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</si>
  <si>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</si>
  <si>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</si>
  <si>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</si>
  <si>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</si>
  <si>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</si>
  <si>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</si>
  <si>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</si>
  <si>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</si>
  <si>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</si>
  <si>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</si>
  <si>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</si>
  <si>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</si>
  <si>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</si>
  <si>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</si>
  <si>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</si>
  <si>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</si>
  <si>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</si>
  <si>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</si>
  <si>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</si>
  <si>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</si>
  <si>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</si>
  <si>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</si>
  <si>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</si>
  <si>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</si>
  <si>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</si>
  <si>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</si>
  <si>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</si>
  <si>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</si>
  <si>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</si>
  <si>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</si>
  <si>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</si>
  <si>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</si>
  <si>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</si>
  <si>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</si>
  <si>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</si>
  <si>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</si>
  <si>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</si>
  <si>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</si>
  <si>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</si>
  <si>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</si>
  <si>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</si>
  <si>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</si>
  <si>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</si>
  <si>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</si>
  <si>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</si>
  <si>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</si>
  <si>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</si>
  <si>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</si>
  <si>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</si>
  <si>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</si>
  <si>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</si>
  <si>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</si>
  <si>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</si>
  <si>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</si>
  <si>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</si>
  <si>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</si>
  <si>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</si>
  <si>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</si>
  <si>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</si>
  <si>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</si>
  <si>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</si>
  <si>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</si>
  <si>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</si>
  <si>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</si>
  <si>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</si>
  <si>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</si>
  <si>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</si>
  <si>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</si>
  <si>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</si>
  <si>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</si>
  <si>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</si>
  <si>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</si>
  <si>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</si>
  <si>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</si>
  <si>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</si>
  <si>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</si>
  <si>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</si>
  <si>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</si>
  <si>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</si>
  <si>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</si>
  <si>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</si>
  <si>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</si>
  <si>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</si>
  <si>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</si>
  <si>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</si>
  <si>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</si>
  <si>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</si>
  <si>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</si>
  <si>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</si>
  <si>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</si>
  <si>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</si>
  <si>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</si>
  <si>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</si>
  <si>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</si>
  <si>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</si>
  <si>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</si>
  <si>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</si>
  <si>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</si>
  <si>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</si>
  <si>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</si>
  <si>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</si>
  <si>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</si>
  <si>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</si>
  <si>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</si>
  <si>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</si>
  <si>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</si>
  <si>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</si>
  <si>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</si>
  <si>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</si>
  <si>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</si>
  <si>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</si>
  <si>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</si>
  <si>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</si>
  <si>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</si>
  <si>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</si>
  <si>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</si>
  <si>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</si>
  <si>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</si>
  <si>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</si>
  <si>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</si>
  <si>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</si>
  <si>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</si>
  <si>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</si>
  <si>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</si>
  <si>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</si>
  <si>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</si>
  <si>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</si>
  <si>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</si>
  <si>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</si>
  <si>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</si>
  <si>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</si>
  <si>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</si>
  <si>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</si>
  <si>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</si>
  <si>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</si>
  <si>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</si>
  <si>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</si>
  <si>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</si>
  <si>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</si>
  <si>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</si>
  <si>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</si>
  <si>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</si>
  <si>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</si>
  <si>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</si>
  <si>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</si>
  <si>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</si>
  <si>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</si>
  <si>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</si>
  <si>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</si>
  <si>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</si>
  <si>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</si>
  <si>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</si>
  <si>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</si>
  <si>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</si>
  <si>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</si>
  <si>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</si>
  <si>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</si>
  <si>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</si>
  <si>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</si>
  <si>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</si>
  <si>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</si>
  <si>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</si>
  <si>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</si>
  <si>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</si>
  <si>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</si>
  <si>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</si>
  <si>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</si>
  <si>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</si>
  <si>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</si>
  <si>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</si>
  <si>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</si>
  <si>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</si>
  <si>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</si>
  <si>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</si>
  <si>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</si>
  <si>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</si>
  <si>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</si>
  <si>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</si>
  <si>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</si>
  <si>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</si>
  <si>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</si>
  <si>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</si>
  <si>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</si>
  <si>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</si>
  <si>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</si>
  <si>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</si>
  <si>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</si>
  <si>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</si>
  <si>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</si>
  <si>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</si>
  <si>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</si>
  <si>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</si>
  <si>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</si>
  <si>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</si>
  <si>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</si>
  <si>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</si>
  <si>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</si>
  <si>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</si>
  <si>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</si>
  <si>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</si>
  <si>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</si>
  <si>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</si>
  <si>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</si>
  <si>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</si>
  <si>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</si>
  <si>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</si>
  <si>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</si>
  <si>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</si>
  <si>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</si>
  <si>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</si>
  <si>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</si>
  <si>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</si>
  <si>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</si>
  <si>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</si>
  <si>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</si>
  <si>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</si>
  <si>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</si>
  <si>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</si>
  <si>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</si>
  <si>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</si>
  <si>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</si>
  <si>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</si>
  <si>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</si>
  <si>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</si>
  <si>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</si>
  <si>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</si>
  <si>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</si>
  <si>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</si>
  <si>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</si>
  <si>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</si>
  <si>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</si>
  <si>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</si>
  <si>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</si>
  <si>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</si>
  <si>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</si>
  <si>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</si>
  <si>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</si>
  <si>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</si>
  <si>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</si>
  <si>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</si>
  <si>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</si>
  <si>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</si>
  <si>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</si>
  <si>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</si>
  <si>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</si>
  <si>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</si>
  <si>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</si>
  <si>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</si>
  <si>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</si>
  <si>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</si>
  <si>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</si>
  <si>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</si>
  <si>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</si>
  <si>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</si>
  <si>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</si>
  <si>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</si>
  <si>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</si>
  <si>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</si>
  <si>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</si>
  <si>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</si>
  <si>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</si>
  <si>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</si>
  <si>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</si>
  <si>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</si>
  <si>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</si>
  <si>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</si>
  <si>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</si>
  <si>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</si>
  <si>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</si>
  <si>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</si>
  <si>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</si>
  <si>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</si>
  <si>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</si>
  <si>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</si>
  <si>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</si>
  <si>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</si>
  <si>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</si>
  <si>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</si>
  <si>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</si>
  <si>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</si>
  <si>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</si>
  <si>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</si>
  <si>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</si>
  <si>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</si>
  <si>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</si>
  <si>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</si>
  <si>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</si>
  <si>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</si>
  <si>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</si>
  <si>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</si>
  <si>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</si>
  <si>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</si>
  <si>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</si>
  <si>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</si>
  <si>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</si>
  <si>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</si>
  <si>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</si>
  <si>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</si>
  <si>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</si>
  <si>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</si>
  <si>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</si>
  <si>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</si>
  <si>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</si>
  <si>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</si>
  <si>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</si>
  <si>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</si>
  <si>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</si>
  <si>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</si>
  <si>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</si>
  <si>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</si>
  <si>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</si>
  <si>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</si>
  <si>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</si>
  <si>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</si>
  <si>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</si>
  <si>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</si>
  <si>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</si>
  <si>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</si>
  <si>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</si>
  <si>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</si>
  <si>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</si>
  <si>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</si>
  <si>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</si>
  <si>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</si>
  <si>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</si>
  <si>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</si>
  <si>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</si>
  <si>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</si>
  <si>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</si>
  <si>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</si>
  <si>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</si>
  <si>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</si>
  <si>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</si>
  <si>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</si>
  <si>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</si>
  <si>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</si>
  <si>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</si>
  <si>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</si>
  <si>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</si>
  <si>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</si>
  <si>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</si>
  <si>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</si>
  <si>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</si>
  <si>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</si>
  <si>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</si>
  <si>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</si>
  <si>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</si>
  <si>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</si>
  <si>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</si>
  <si>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</si>
  <si>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</si>
  <si>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</si>
  <si>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</si>
  <si>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</si>
  <si>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</si>
  <si>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</si>
  <si>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</si>
  <si>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</si>
  <si>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</si>
  <si>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</si>
  <si>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</si>
  <si>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</si>
  <si>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</si>
  <si>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</si>
  <si>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</si>
  <si>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</si>
  <si>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</si>
  <si>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</si>
  <si>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</si>
  <si>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</si>
  <si>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</si>
  <si>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</si>
  <si>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</si>
  <si>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</si>
  <si>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</si>
  <si>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</si>
  <si>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</si>
  <si>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</si>
  <si>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</si>
  <si>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</si>
  <si>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</si>
  <si>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</si>
  <si>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</si>
  <si>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</si>
  <si>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</si>
  <si>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</si>
  <si>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</si>
  <si>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</si>
  <si>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</si>
  <si>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</si>
  <si>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</si>
  <si>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</si>
  <si>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</si>
  <si>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</si>
  <si>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</si>
  <si>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</si>
  <si>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</si>
  <si>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</si>
  <si>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</si>
  <si>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</si>
  <si>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</si>
  <si>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</si>
  <si>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</si>
  <si>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</si>
  <si>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</si>
  <si>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</si>
  <si>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</si>
  <si>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</si>
  <si>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</si>
  <si>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</si>
  <si>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</si>
  <si>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</si>
  <si>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</si>
  <si>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</si>
  <si>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</si>
  <si>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</si>
  <si>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</si>
  <si>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</si>
  <si>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</si>
  <si>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</si>
  <si>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</si>
  <si>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</si>
  <si>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</si>
  <si>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</si>
  <si>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</si>
  <si>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</si>
  <si>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</si>
  <si>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</si>
  <si>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</si>
  <si>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</si>
  <si>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</si>
  <si>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</si>
  <si>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</si>
  <si>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</si>
  <si>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</si>
  <si>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</si>
  <si>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</si>
  <si>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</si>
  <si>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</si>
  <si>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</si>
  <si>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</si>
  <si>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</si>
  <si>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</si>
  <si>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</si>
  <si>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</si>
  <si>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</si>
  <si>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</si>
  <si>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</si>
  <si>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</si>
  <si>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</si>
  <si>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</si>
  <si>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</si>
  <si>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</si>
  <si>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</si>
  <si>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</si>
  <si>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</si>
  <si>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</si>
  <si>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</si>
  <si>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</si>
  <si>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</si>
  <si>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</si>
  <si>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</si>
  <si>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</si>
  <si>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</si>
  <si>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</si>
  <si>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</si>
  <si>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</si>
  <si>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</si>
  <si>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</si>
  <si>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</si>
  <si>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</si>
  <si>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</si>
  <si>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</si>
  <si>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</si>
  <si>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</si>
  <si>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</si>
  <si>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</si>
  <si>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</si>
  <si>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</si>
  <si>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</si>
  <si>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</si>
  <si>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</si>
  <si>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</si>
  <si>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</si>
  <si>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</si>
  <si>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</si>
  <si>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</si>
  <si>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</si>
  <si>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</si>
  <si>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</si>
  <si>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</si>
  <si>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</si>
  <si>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</si>
  <si>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</si>
  <si>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</si>
  <si>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</si>
  <si>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</si>
  <si>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</si>
  <si>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</si>
  <si>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</si>
  <si>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</si>
  <si>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</si>
  <si>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</si>
  <si>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</si>
  <si>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</si>
  <si>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</si>
  <si>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</si>
  <si>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</si>
  <si>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</si>
  <si>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</si>
  <si>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</si>
  <si>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</si>
  <si>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</si>
  <si>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</si>
  <si>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</si>
  <si>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</si>
  <si>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</si>
  <si>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</si>
  <si>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</si>
  <si>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</si>
  <si>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</si>
  <si>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</si>
  <si>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</si>
  <si>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</si>
  <si>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</si>
  <si>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</si>
  <si>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</si>
  <si>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</si>
  <si>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</si>
  <si>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</si>
  <si>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</si>
  <si>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</si>
  <si>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</si>
  <si>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</si>
  <si>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</si>
  <si>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</si>
  <si>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</si>
  <si>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</si>
  <si>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</si>
  <si>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</si>
  <si>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</si>
  <si>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</si>
  <si>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</si>
  <si>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</si>
  <si>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</si>
  <si>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</si>
  <si>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</si>
  <si>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</si>
  <si>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</si>
  <si>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</si>
  <si>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</si>
  <si>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</si>
  <si>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</si>
  <si>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</si>
  <si>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</si>
  <si>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</si>
  <si>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</si>
  <si>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</si>
  <si>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</si>
  <si>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</si>
  <si>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</si>
  <si>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</si>
  <si>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</si>
  <si>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</si>
  <si>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</si>
  <si>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</si>
  <si>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</si>
  <si>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</si>
  <si>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</si>
  <si>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</si>
  <si>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</si>
  <si>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</si>
  <si>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</si>
  <si>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</si>
  <si>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</si>
  <si>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</si>
  <si>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</si>
  <si>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</si>
  <si>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</si>
  <si>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</si>
  <si>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</si>
  <si>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</si>
  <si>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</si>
  <si>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</si>
  <si>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</si>
  <si>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</si>
  <si>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</si>
  <si>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</si>
  <si>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</si>
  <si>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</si>
  <si>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</si>
  <si>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</si>
  <si>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</si>
  <si>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</si>
  <si>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</si>
  <si>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</si>
  <si>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</si>
  <si>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</si>
  <si>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</si>
  <si>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</si>
  <si>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</si>
  <si>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</si>
  <si>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</si>
  <si>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</si>
  <si>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</si>
  <si>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</si>
  <si>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</si>
  <si>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</si>
  <si>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</si>
  <si>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</si>
  <si>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</si>
  <si>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</si>
  <si>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</si>
  <si>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</si>
  <si>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</si>
  <si>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</si>
  <si>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</si>
  <si>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</si>
  <si>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</si>
  <si>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</si>
  <si>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</si>
  <si>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</si>
  <si>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</si>
  <si>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</si>
  <si>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</si>
  <si>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</si>
  <si>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</si>
  <si>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</si>
  <si>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</si>
  <si>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</si>
  <si>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</si>
  <si>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</si>
  <si>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</si>
  <si>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</si>
  <si>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</si>
  <si>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</si>
  <si>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</si>
  <si>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</si>
  <si>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</si>
  <si>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</si>
  <si>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</si>
  <si>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</si>
  <si>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</si>
  <si>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</si>
  <si>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</si>
  <si>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</si>
  <si>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</si>
  <si>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</si>
  <si>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</si>
  <si>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</si>
  <si>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</si>
  <si>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</si>
  <si>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</si>
  <si>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</si>
  <si>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</si>
  <si>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</si>
  <si>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</si>
  <si>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</si>
  <si>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</si>
  <si>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</si>
  <si>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</si>
  <si>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</si>
  <si>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</si>
  <si>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</si>
  <si>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</si>
  <si>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</si>
  <si>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</si>
  <si>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</si>
  <si>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</si>
  <si>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</si>
  <si>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</si>
  <si>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</si>
  <si>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</si>
  <si>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</si>
  <si>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</si>
  <si>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</si>
  <si>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</si>
  <si>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</si>
  <si>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</si>
  <si>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</si>
  <si>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</si>
  <si>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</si>
  <si>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</si>
  <si>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</si>
  <si>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</si>
  <si>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</si>
  <si>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</si>
  <si>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</si>
  <si>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</si>
  <si>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</si>
  <si>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</si>
  <si>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</si>
  <si>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</si>
  <si>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</si>
  <si>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</si>
  <si>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</si>
  <si>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</si>
  <si>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</si>
  <si>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</si>
  <si>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</si>
  <si>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</si>
  <si>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</si>
  <si>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</si>
  <si>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</si>
  <si>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</si>
  <si>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</si>
  <si>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</si>
  <si>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</si>
  <si>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</si>
  <si>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</si>
  <si>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</si>
  <si>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</si>
  <si>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</si>
  <si>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</si>
  <si>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</si>
  <si>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</si>
  <si>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</si>
  <si>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</si>
  <si>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</si>
  <si>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</si>
  <si>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</si>
  <si>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</si>
  <si>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</si>
  <si>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</si>
  <si>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</si>
  <si>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</si>
  <si>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</si>
  <si>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</si>
  <si>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</si>
  <si>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</si>
  <si>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</si>
  <si>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</si>
  <si>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</si>
  <si>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</si>
  <si>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</si>
  <si>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</si>
  <si>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</si>
  <si>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</si>
  <si>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</si>
  <si>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</si>
  <si>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</si>
  <si>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</si>
  <si>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</si>
  <si>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</si>
  <si>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</si>
  <si>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</si>
  <si>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</si>
  <si>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</si>
  <si>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</si>
  <si>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</si>
  <si>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</si>
  <si>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</si>
  <si>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</si>
  <si>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</si>
  <si>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</si>
  <si>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</si>
  <si>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</si>
  <si>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</si>
  <si>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</si>
  <si>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</si>
  <si>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</si>
  <si>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</si>
  <si>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</si>
  <si>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</si>
  <si>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</si>
  <si>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</si>
  <si>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</si>
  <si>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</si>
  <si>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</si>
  <si>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</si>
  <si>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</si>
  <si>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</si>
  <si>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</si>
  <si>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</si>
  <si>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</si>
  <si>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</si>
  <si>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</si>
  <si>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</si>
  <si>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</si>
  <si>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</si>
  <si>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</si>
  <si>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</si>
  <si>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</si>
  <si>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</si>
  <si>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</si>
  <si>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</si>
  <si>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</si>
  <si>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</si>
  <si>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</si>
  <si>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</si>
  <si>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</si>
  <si>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</si>
  <si>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</si>
  <si>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</si>
  <si>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</si>
  <si>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</si>
  <si>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</si>
  <si>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</si>
  <si>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</si>
  <si>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</si>
  <si>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</si>
  <si>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</si>
  <si>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</si>
  <si>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</si>
  <si>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</si>
  <si>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</si>
  <si>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</si>
  <si>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</si>
  <si>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</si>
  <si>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</si>
  <si>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</si>
  <si>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</si>
  <si>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</si>
  <si>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</si>
  <si>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</si>
  <si>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</si>
  <si>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</si>
  <si>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</si>
  <si>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</si>
  <si>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</si>
  <si>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</si>
  <si>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</si>
  <si>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</si>
  <si>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</si>
  <si>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</si>
  <si>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</si>
  <si>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</si>
  <si>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</si>
  <si>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</si>
  <si>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</si>
  <si>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</si>
  <si>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</si>
  <si>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</si>
  <si>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</si>
  <si>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</si>
  <si>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</si>
  <si>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</si>
  <si>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</si>
  <si>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</si>
  <si>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</si>
  <si>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</si>
  <si>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</si>
  <si>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</si>
  <si>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</si>
  <si>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</si>
  <si>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</si>
  <si>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</si>
  <si>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</si>
  <si>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</si>
  <si>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</si>
  <si>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</si>
  <si>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</si>
  <si>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</si>
  <si>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</si>
  <si>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</si>
  <si>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</si>
  <si>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</si>
  <si>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</si>
  <si>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</si>
  <si>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</si>
  <si>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</si>
  <si>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</si>
  <si>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</si>
  <si>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</si>
  <si>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</si>
  <si>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</si>
  <si>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</si>
  <si>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</si>
  <si>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</si>
  <si>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</si>
  <si>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</si>
  <si>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</si>
  <si>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</si>
  <si>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</si>
  <si>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</si>
  <si>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</si>
  <si>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</si>
  <si>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</si>
  <si>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</si>
  <si>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</si>
  <si>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</si>
  <si>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</si>
  <si>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</si>
  <si>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</si>
  <si>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</si>
  <si>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</si>
  <si>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</si>
  <si>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</si>
  <si>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</si>
  <si>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</si>
  <si>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</si>
  <si>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</si>
  <si>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</si>
  <si>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</si>
  <si>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</si>
  <si>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</si>
  <si>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</si>
  <si>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</si>
  <si>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</si>
  <si>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</si>
  <si>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</si>
  <si>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</si>
  <si>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</si>
  <si>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</si>
  <si>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</si>
  <si>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</si>
  <si>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</si>
  <si>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</si>
  <si>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</si>
  <si>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</si>
  <si>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</si>
  <si>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</si>
  <si>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</si>
  <si>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</si>
  <si>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</si>
  <si>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</si>
  <si>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</si>
  <si>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</si>
  <si>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</si>
  <si>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</si>
  <si>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</si>
  <si>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</si>
  <si>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</si>
  <si>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</si>
  <si>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</si>
  <si>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</si>
  <si>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</si>
  <si>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</si>
  <si>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</si>
  <si>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</si>
  <si>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</si>
  <si>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</si>
  <si>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</si>
  <si>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</si>
  <si>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</si>
  <si>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</si>
  <si>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</si>
  <si>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</si>
  <si>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</si>
  <si>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</si>
  <si>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</si>
  <si>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</si>
  <si>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</si>
  <si>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</si>
  <si>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</si>
  <si>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</si>
  <si>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</si>
  <si>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</si>
  <si>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</si>
  <si>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</si>
  <si>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</si>
  <si>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</si>
  <si>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</si>
  <si>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</si>
  <si>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</si>
  <si>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</si>
  <si>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</si>
  <si>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</si>
  <si>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</si>
  <si>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</si>
  <si>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</si>
  <si>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</si>
  <si>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</si>
  <si>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</si>
  <si>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</si>
  <si>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</si>
  <si>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</si>
  <si>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</si>
  <si>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</si>
  <si>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</si>
  <si>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</si>
  <si>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</si>
  <si>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</si>
  <si>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</si>
  <si>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</si>
  <si>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</si>
  <si>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</si>
  <si>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</si>
  <si>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</si>
  <si>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</si>
  <si>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</si>
  <si>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</si>
  <si>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</si>
  <si>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</si>
  <si>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</si>
  <si>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</si>
  <si>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</si>
  <si>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</si>
  <si>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</si>
  <si>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</si>
  <si>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</si>
  <si>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</si>
  <si>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</si>
  <si>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</si>
  <si>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</si>
  <si>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</si>
  <si>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</si>
  <si>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</si>
  <si>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</si>
  <si>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</si>
  <si>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</si>
  <si>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</si>
  <si>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</si>
  <si>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</si>
  <si>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</si>
  <si>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</si>
  <si>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</si>
  <si>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</si>
  <si>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</si>
  <si>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</si>
  <si>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</si>
  <si>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</si>
  <si>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</si>
  <si>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</si>
  <si>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</si>
  <si>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</si>
  <si>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</si>
  <si>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</si>
  <si>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</si>
  <si>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</si>
  <si>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</si>
  <si>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</si>
  <si>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</si>
  <si>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</si>
  <si>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</si>
  <si>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</si>
  <si>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</si>
  <si>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</si>
  <si>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</si>
  <si>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</si>
  <si>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</si>
  <si>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</si>
  <si>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</si>
  <si>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</si>
  <si>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</si>
  <si>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</si>
  <si>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</si>
  <si>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</si>
  <si>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</si>
  <si>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</si>
  <si>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</si>
  <si>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</si>
  <si>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</si>
  <si>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</si>
  <si>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</si>
  <si>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</si>
  <si>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</si>
  <si>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</si>
  <si>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</si>
  <si>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</si>
  <si>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</si>
  <si>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</si>
  <si>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</si>
  <si>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</si>
  <si>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</si>
  <si>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</si>
  <si>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</si>
  <si>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</si>
  <si>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</si>
  <si>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</si>
  <si>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</si>
  <si>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</si>
  <si>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</si>
  <si>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</si>
  <si>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</si>
  <si>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</si>
  <si>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</si>
  <si>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</si>
  <si>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</si>
  <si>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</si>
  <si>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</si>
  <si>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</si>
  <si>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</si>
  <si>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</si>
  <si>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</si>
  <si>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</si>
  <si>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</si>
  <si>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</si>
  <si>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</si>
  <si>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</si>
  <si>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</si>
  <si>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</si>
  <si>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</si>
  <si>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</si>
  <si>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</si>
  <si>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</si>
  <si>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</si>
  <si>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</si>
  <si>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</si>
  <si>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</si>
  <si>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</si>
  <si>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</si>
  <si>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</si>
  <si>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</si>
  <si>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</si>
  <si>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</si>
  <si>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</si>
  <si>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</si>
  <si>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</si>
  <si>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</si>
  <si>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</si>
  <si>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</si>
  <si>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</si>
  <si>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</si>
  <si>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</si>
  <si>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</si>
  <si>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</si>
  <si>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</si>
  <si>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</si>
  <si>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</si>
  <si>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</si>
  <si>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</si>
  <si>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</si>
  <si>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</si>
  <si>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</si>
  <si>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</si>
  <si>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</si>
  <si>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</si>
  <si>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</si>
  <si>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</si>
  <si>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</si>
  <si>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</si>
  <si>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</si>
  <si>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</si>
  <si>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</si>
  <si>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</si>
  <si>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</si>
  <si>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</si>
  <si>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</si>
  <si>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</si>
  <si>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</si>
  <si>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</si>
  <si>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</si>
  <si>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</si>
  <si>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</si>
  <si>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</si>
  <si>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</si>
  <si>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</si>
  <si>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</si>
  <si>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</si>
  <si>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</si>
  <si>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</si>
  <si>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</si>
  <si>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</si>
  <si>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</si>
  <si>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</si>
  <si>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</si>
  <si>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</si>
  <si>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</si>
  <si>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</si>
  <si>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</si>
  <si>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</si>
  <si>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</si>
  <si>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</si>
  <si>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</si>
  <si>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</si>
  <si>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</si>
  <si>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</si>
  <si>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</si>
  <si>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</si>
  <si>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</si>
  <si>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</si>
  <si>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</si>
  <si>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</si>
  <si>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</si>
  <si>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</si>
  <si>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</si>
  <si>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</si>
  <si>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</si>
  <si>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</si>
  <si>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</si>
  <si>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</si>
  <si>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</si>
  <si>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</si>
  <si>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</si>
  <si>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</si>
  <si>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</si>
  <si>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</si>
  <si>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</si>
  <si>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</si>
  <si>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</si>
  <si>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</si>
  <si>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</si>
  <si>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</si>
  <si>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</si>
  <si>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</si>
  <si>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</si>
  <si>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</si>
  <si>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</si>
  <si>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</si>
  <si>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</si>
  <si>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</si>
  <si>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</si>
  <si>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</si>
  <si>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</si>
  <si>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</si>
  <si>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</si>
  <si>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</si>
  <si>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</si>
  <si>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</si>
  <si>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</si>
  <si>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</si>
  <si>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</si>
  <si>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</si>
  <si>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</si>
  <si>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</si>
  <si>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</si>
  <si>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</si>
  <si>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</si>
  <si>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</si>
  <si>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</si>
  <si>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</si>
  <si>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</si>
  <si>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</si>
  <si>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</si>
  <si>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</si>
  <si>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</si>
  <si>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</si>
  <si>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</si>
  <si>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</si>
  <si>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</si>
  <si>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</si>
  <si>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</si>
  <si>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</si>
  <si>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</si>
  <si>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</si>
  <si>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</si>
  <si>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</si>
  <si>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</si>
  <si>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</si>
  <si>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</si>
  <si>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</si>
  <si>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</si>
  <si>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</si>
  <si>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</si>
  <si>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</si>
  <si>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</si>
  <si>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</si>
  <si>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</si>
  <si>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</si>
  <si>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</si>
  <si>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</si>
  <si>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</si>
  <si>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</si>
  <si>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</si>
  <si>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</si>
  <si>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</si>
  <si>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</si>
  <si>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</si>
  <si>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</si>
  <si>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</si>
  <si>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</si>
  <si>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</si>
  <si>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</si>
  <si>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</si>
  <si>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</si>
  <si>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</si>
  <si>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</si>
  <si>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</si>
  <si>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</si>
  <si>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</si>
  <si>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</si>
  <si>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</si>
  <si>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</si>
  <si>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</si>
  <si>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</si>
  <si>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</si>
  <si>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</si>
  <si>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</si>
  <si>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</si>
  <si>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</si>
  <si>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</si>
  <si>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</si>
  <si>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</si>
  <si>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</si>
  <si>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</si>
  <si>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</si>
  <si>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</si>
  <si>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</si>
  <si>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</si>
  <si>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</si>
  <si>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</si>
  <si>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</si>
  <si>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</si>
  <si>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</si>
  <si>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</si>
  <si>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</si>
  <si>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</si>
  <si>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</si>
  <si>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</si>
  <si>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</si>
  <si>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</si>
  <si>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</si>
  <si>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</si>
  <si>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</si>
  <si>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</si>
  <si>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</si>
  <si>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</si>
  <si>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</si>
  <si>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</si>
  <si>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</si>
  <si>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</si>
  <si>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</si>
  <si>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</si>
  <si>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</si>
  <si>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</si>
  <si>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</si>
  <si>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</si>
  <si>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</si>
  <si>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</si>
  <si>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</si>
  <si>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</si>
  <si>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</si>
  <si>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</si>
  <si>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</si>
  <si>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</si>
  <si>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</si>
  <si>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</si>
  <si>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</si>
  <si>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</si>
  <si>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</si>
  <si>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</si>
  <si>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</si>
  <si>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</si>
  <si>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</si>
  <si>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</si>
  <si>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</si>
  <si>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</si>
  <si>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</si>
  <si>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</si>
  <si>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</si>
  <si>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</si>
  <si>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</si>
  <si>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</si>
  <si>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</si>
  <si>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</si>
  <si>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</si>
  <si>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</si>
  <si>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</si>
  <si>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</si>
  <si>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</si>
  <si>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</si>
  <si>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</si>
  <si>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</si>
  <si>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</si>
  <si>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</si>
  <si>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</si>
  <si>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</si>
  <si>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</si>
  <si>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</si>
  <si>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</si>
  <si>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</si>
  <si>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</si>
  <si>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</si>
  <si>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</si>
  <si>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</si>
  <si>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</si>
  <si>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</si>
  <si>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</si>
  <si>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</si>
  <si>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</si>
  <si>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</si>
  <si>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</si>
  <si>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</si>
  <si>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</si>
  <si>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</si>
  <si>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</si>
  <si>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</si>
  <si>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</si>
  <si>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</si>
  <si>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</si>
  <si>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</si>
  <si>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</si>
  <si>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</si>
  <si>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</si>
  <si>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</si>
  <si>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</si>
  <si>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</si>
  <si>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</si>
  <si>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</si>
  <si>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</si>
  <si>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</si>
  <si>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</si>
  <si>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</si>
  <si>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</si>
  <si>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</si>
  <si>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</si>
  <si>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</si>
  <si>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</si>
  <si>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</si>
  <si>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</si>
  <si>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</si>
  <si>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</si>
  <si>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</si>
  <si>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</si>
  <si>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</si>
  <si>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</si>
  <si>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</si>
  <si>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</si>
  <si>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</si>
  <si>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</si>
  <si>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</si>
  <si>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</si>
  <si>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</si>
  <si>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</si>
  <si>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</si>
  <si>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</si>
  <si>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</si>
  <si>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</si>
  <si>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</si>
  <si>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</si>
  <si>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</si>
  <si>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</si>
  <si>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</si>
  <si>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</si>
  <si>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</si>
  <si>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</si>
  <si>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</si>
  <si>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</si>
  <si>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</si>
  <si>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</si>
  <si>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</si>
  <si>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</si>
  <si>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</si>
  <si>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</si>
  <si>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</si>
  <si>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</si>
  <si>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</si>
  <si>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</si>
  <si>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</si>
  <si>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</si>
  <si>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</si>
  <si>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</si>
  <si>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</si>
  <si>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</si>
  <si>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</si>
  <si>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</si>
  <si>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</si>
  <si>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</si>
  <si>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</si>
  <si>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</si>
  <si>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</si>
  <si>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</si>
  <si>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</si>
  <si>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</si>
  <si>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</si>
  <si>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</si>
  <si>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</si>
  <si>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</si>
  <si>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</si>
  <si>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</si>
  <si>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</si>
  <si>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</si>
  <si>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</si>
  <si>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</si>
  <si>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</si>
  <si>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</si>
  <si>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</si>
  <si>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</si>
  <si>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</si>
  <si>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</si>
  <si>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</si>
  <si>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</si>
  <si>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</si>
  <si>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</si>
  <si>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</si>
  <si>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</si>
  <si>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</si>
  <si>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</si>
  <si>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</si>
  <si>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</si>
  <si>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</si>
  <si>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</si>
  <si>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</si>
  <si>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</si>
  <si>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</si>
  <si>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</si>
  <si>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</si>
  <si>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</si>
  <si>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</si>
  <si>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</si>
  <si>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</si>
  <si>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</si>
  <si>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</si>
  <si>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</si>
  <si>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</si>
  <si>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</si>
  <si>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</si>
  <si>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</si>
  <si>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</si>
  <si>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</si>
  <si>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</si>
  <si>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</si>
  <si>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</si>
  <si>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</si>
  <si>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</si>
  <si>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</si>
  <si>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</si>
  <si>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</si>
  <si>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</si>
  <si>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</si>
  <si>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</si>
  <si>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</si>
  <si>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</si>
  <si>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</si>
  <si>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</si>
  <si>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</si>
  <si>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</si>
  <si>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</si>
  <si>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</si>
  <si>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</si>
  <si>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</si>
  <si>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</si>
  <si>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</si>
  <si>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</si>
  <si>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</si>
  <si>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</si>
  <si>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</si>
  <si>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</si>
  <si>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</si>
  <si>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</si>
  <si>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</si>
  <si>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</si>
  <si>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</si>
  <si>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</si>
  <si>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</si>
  <si>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</si>
  <si>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</si>
  <si>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</si>
  <si>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</si>
  <si>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</si>
  <si>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</si>
  <si>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</si>
  <si>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</si>
  <si>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</si>
  <si>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</si>
  <si>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</si>
  <si>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</si>
  <si>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</si>
  <si>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</si>
  <si>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</si>
  <si>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</si>
  <si>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</si>
  <si>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</si>
  <si>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</si>
  <si>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</si>
  <si>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</si>
  <si>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</si>
  <si>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</si>
  <si>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</si>
  <si>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</si>
  <si>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</si>
  <si>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</si>
  <si>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</si>
  <si>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</si>
  <si>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</si>
  <si>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</si>
  <si>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</si>
  <si>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</si>
  <si>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</si>
  <si>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</si>
  <si>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</si>
  <si>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</si>
  <si>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</si>
  <si>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</si>
  <si>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</si>
  <si>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</si>
  <si>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</si>
  <si>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</si>
  <si>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</si>
  <si>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</si>
  <si>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</si>
  <si>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</si>
  <si>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</si>
  <si>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</si>
  <si>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</si>
  <si>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</si>
  <si>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</si>
  <si>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</si>
  <si>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</si>
  <si>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</si>
  <si>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</si>
  <si>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</si>
  <si>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</si>
  <si>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</si>
  <si>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</si>
  <si>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</si>
  <si>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</si>
  <si>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</si>
  <si>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</si>
  <si>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</si>
  <si>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</si>
  <si>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</si>
  <si>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</si>
  <si>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</si>
  <si>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</si>
  <si>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</si>
  <si>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</si>
  <si>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</si>
  <si>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</si>
  <si>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</si>
  <si>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</si>
  <si>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</si>
  <si>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</si>
  <si>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</si>
  <si>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</si>
  <si>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</si>
  <si>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</si>
  <si>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</si>
  <si>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</si>
  <si>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</si>
  <si>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</si>
  <si>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</si>
  <si>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</si>
  <si>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</si>
  <si>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</si>
  <si>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</si>
  <si>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</si>
  <si>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</si>
  <si>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</si>
  <si>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</si>
  <si>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</si>
  <si>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</si>
  <si>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</si>
  <si>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</si>
  <si>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</si>
  <si>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</si>
  <si>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</si>
  <si>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</si>
  <si>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</si>
  <si>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</si>
  <si>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</si>
  <si>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</si>
  <si>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</si>
  <si>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</si>
  <si>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</si>
  <si>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</si>
  <si>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</si>
  <si>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</si>
  <si>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</si>
  <si>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</si>
  <si>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</si>
  <si>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</si>
  <si>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</si>
  <si>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</si>
  <si>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</si>
  <si>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</si>
  <si>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</si>
  <si>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</si>
  <si>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</si>
  <si>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</si>
  <si>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</si>
  <si>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</si>
  <si>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</si>
  <si>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</si>
  <si>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</si>
  <si>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</si>
  <si>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</si>
  <si>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</si>
  <si>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</si>
  <si>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</si>
  <si>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</si>
  <si>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</si>
  <si>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</si>
  <si>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</si>
  <si>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</si>
  <si>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</si>
  <si>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</si>
  <si>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</si>
  <si>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</si>
  <si>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</si>
  <si>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</si>
  <si>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</si>
  <si>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</si>
  <si>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</si>
  <si>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</si>
  <si>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</si>
  <si>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</si>
  <si>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</si>
  <si>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</si>
  <si>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</si>
  <si>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</si>
  <si>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</si>
  <si>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</si>
  <si>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</si>
  <si>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</si>
  <si>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</si>
  <si>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</si>
  <si>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</si>
  <si>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</si>
  <si>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</si>
  <si>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</si>
  <si>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</si>
  <si>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</si>
  <si>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</si>
  <si>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</si>
  <si>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</si>
  <si>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</si>
  <si>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</si>
  <si>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</si>
  <si>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</si>
  <si>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</si>
  <si>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</si>
  <si>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</si>
  <si>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</si>
  <si>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</si>
  <si>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</si>
  <si>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</si>
  <si>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</si>
  <si>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</si>
  <si>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</si>
  <si>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</si>
  <si>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</si>
  <si>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</si>
  <si>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</si>
  <si>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</si>
  <si>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</si>
  <si>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</si>
  <si>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</si>
  <si>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</si>
  <si>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</si>
  <si>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</si>
  <si>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</si>
  <si>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</si>
  <si>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</si>
  <si>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</si>
  <si>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</si>
  <si>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</si>
  <si>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</si>
  <si>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</si>
  <si>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</si>
  <si>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</si>
  <si>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</si>
  <si>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</si>
  <si>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</si>
  <si>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</si>
  <si>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</si>
  <si>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</si>
  <si>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</si>
  <si>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</si>
  <si>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</si>
  <si>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</si>
  <si>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</si>
  <si>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</si>
  <si>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</si>
  <si>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</si>
  <si>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</si>
  <si>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</si>
  <si>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</si>
  <si>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</si>
  <si>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</si>
  <si>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</si>
  <si>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</si>
  <si>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</si>
  <si>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</si>
  <si>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</si>
  <si>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</si>
  <si>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</si>
  <si>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</si>
  <si>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</si>
  <si>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</si>
  <si>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</si>
  <si>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</si>
  <si>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</si>
  <si>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</si>
  <si>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</si>
  <si>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</si>
  <si>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</si>
  <si>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</si>
  <si>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</si>
  <si>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</si>
  <si>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category &amp; sub-category</t>
  </si>
  <si>
    <t>% funded</t>
  </si>
  <si>
    <t>Average Donation</t>
  </si>
  <si>
    <t>Sub-category</t>
  </si>
  <si>
    <t>Parent-category</t>
  </si>
  <si>
    <t>Date Created Conversion</t>
  </si>
  <si>
    <t>Date Ended Conversion</t>
  </si>
  <si>
    <t>Count of outcome</t>
  </si>
  <si>
    <t>Column Labels</t>
  </si>
  <si>
    <t>Grand Total</t>
  </si>
  <si>
    <t>(All)</t>
  </si>
  <si>
    <t>Row Labels</t>
  </si>
  <si>
    <t>film &amp; video</t>
  </si>
  <si>
    <t>food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</si>
  <si>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</si>
  <si>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</si>
  <si>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</si>
  <si>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</si>
  <si>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</si>
  <si>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</si>
  <si>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</si>
  <si>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</si>
  <si>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</si>
  <si>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</si>
  <si>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</si>
  <si>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</si>
  <si>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</si>
  <si>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</si>
  <si>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</si>
  <si>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</si>
  <si>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</si>
  <si>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</si>
  <si>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</si>
  <si>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</si>
  <si>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</si>
  <si>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</si>
  <si>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</si>
  <si>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</si>
  <si>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</si>
  <si>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</si>
  <si>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</si>
  <si>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</si>
  <si>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</si>
  <si>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</si>
  <si>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</si>
  <si>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</si>
  <si>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</si>
  <si>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</si>
  <si>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</si>
  <si>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</si>
  <si>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</si>
  <si>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</si>
  <si>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</si>
  <si>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</si>
  <si>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</si>
  <si>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</si>
  <si>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</si>
  <si>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</si>
  <si>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</si>
  <si>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</si>
  <si>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</si>
  <si>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</si>
  <si>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</si>
  <si>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</si>
  <si>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</si>
  <si>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</si>
  <si>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</si>
  <si>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</si>
  <si>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</si>
  <si>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</si>
  <si>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</si>
  <si>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</si>
  <si>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</si>
  <si>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</si>
  <si>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Greater than or equal to 50000</t>
  </si>
  <si>
    <t>Year</t>
  </si>
  <si>
    <t>2012</t>
  </si>
  <si>
    <t>Goals</t>
  </si>
  <si>
    <t>Successful</t>
  </si>
  <si>
    <t>Outcomes</t>
  </si>
  <si>
    <t>Median</t>
  </si>
  <si>
    <t>Mean</t>
  </si>
  <si>
    <t>Min</t>
  </si>
  <si>
    <t>Max</t>
  </si>
  <si>
    <t>Variance</t>
  </si>
  <si>
    <t>Standard Deviation</t>
  </si>
  <si>
    <t>games</t>
  </si>
  <si>
    <t>journalism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</si>
</sst>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Module 1.xlsx]Country pivot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 pivot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pivot chart'!$B$5:$B$14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D-4983-82BB-C6B0DEE8AD24}"/>
            </c:ext>
          </c:extLst>
        </c:ser>
        <c:ser>
          <c:idx val="1"/>
          <c:order val="1"/>
          <c:tx>
            <c:strRef>
              <c:f>'Country pivot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pivot chart'!$C$5:$C$14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D-4983-82BB-C6B0DEE8AD24}"/>
            </c:ext>
          </c:extLst>
        </c:ser>
        <c:ser>
          <c:idx val="2"/>
          <c:order val="2"/>
          <c:tx>
            <c:strRef>
              <c:f>'Country pivot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'Country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pivot chart'!$D$5:$D$14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0D-4983-82BB-C6B0DEE8AD24}"/>
            </c:ext>
          </c:extLst>
        </c:ser>
        <c:ser>
          <c:idx val="3"/>
          <c:order val="3"/>
          <c:tx>
            <c:strRef>
              <c:f>'Country pivot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'Country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pivot chart'!$E$5:$E$14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0D-4983-82BB-C6B0DEE8A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74148064"/>
        <c:axId val="1074149048"/>
      </c:barChart>
      <c:catAx>
        <c:axId val="10741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49048"/>
        <c:crosses val="autoZero"/>
        <c:auto val="1"/>
        <c:lblAlgn val="ctr"/>
        <c:lblOffset val="100"/>
        <c:noMultiLvlLbl val="0"/>
      </c:catAx>
      <c:valAx>
        <c:axId val="107414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Module 1.xlsx]sub-category!PivotTable2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B-4DDF-A63C-31F035141E8D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CB-4DDF-A63C-31F035141E8D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B-4DDF-A63C-31F035141E8D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CB-4DDF-A63C-31F035141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43662512"/>
        <c:axId val="1043661528"/>
      </c:barChart>
      <c:catAx>
        <c:axId val="104366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61528"/>
        <c:crosses val="autoZero"/>
        <c:auto val="1"/>
        <c:lblAlgn val="ctr"/>
        <c:lblOffset val="100"/>
        <c:noMultiLvlLbl val="0"/>
      </c:catAx>
      <c:valAx>
        <c:axId val="104366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Module 1.xlsx]Outcomes-based on Launched date!PivotTable3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'Outcomes-based on Launched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'Outcomes-based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'Outcomes-based on Launched date'!$B$6:$B$18</c:f>
              <c:numCache>
                <c:formatCode>General</c:formatCode>
                <c:ptCount val="12"/>
                <c:pt idx="0">
                  <c:v>2</c:v>
                </c:pt>
                <c:pt idx="2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4-4CC3-A690-A5AB6022A52B}"/>
            </c:ext>
          </c:extLst>
        </c:ser>
        <c:ser>
          <c:idx val="1"/>
          <c:order val="1"/>
          <c:tx>
            <c:strRef>
              <c:f>'Outcomes-based on Launched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'Outcomes-based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'Outcomes-based on Launched date'!$C$6:$C$18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9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4-4CC3-A690-A5AB6022A52B}"/>
            </c:ext>
          </c:extLst>
        </c:ser>
        <c:ser>
          <c:idx val="2"/>
          <c:order val="2"/>
          <c:tx>
            <c:strRef>
              <c:f>'Outcomes-based on Launched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'Outcomes-based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'Outcomes-based on Launched date'!$D$6:$D$18</c:f>
              <c:numCache>
                <c:formatCode>General</c:formatCode>
                <c:ptCount val="12"/>
                <c:pt idx="4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C4-4CC3-A690-A5AB6022A52B}"/>
            </c:ext>
          </c:extLst>
        </c:ser>
        <c:ser>
          <c:idx val="3"/>
          <c:order val="3"/>
          <c:tx>
            <c:strRef>
              <c:f>'Outcomes-based on Launched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'Outcomes-based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'Outcomes-based on Launched date'!$E$6:$E$18</c:f>
              <c:numCache>
                <c:formatCode>General</c:formatCode>
                <c:ptCount val="12"/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C4-4CC3-A690-A5AB6022A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187872"/>
        <c:axId val="1073185248"/>
      </c:lineChart>
      <c:catAx>
        <c:axId val="107318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85248"/>
        <c:crosses val="autoZero"/>
        <c:auto val="1"/>
        <c:lblAlgn val="ctr"/>
        <c:lblOffset val="100"/>
        <c:noMultiLvlLbl val="0"/>
      </c:catAx>
      <c:valAx>
        <c:axId val="10731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8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'Outcomes based on goal'!$D$1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'Outcomes based on goal'!$D$2:$D$13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73-49ED-A1D1-91B8150EE011}"/>
            </c:ext>
          </c:extLst>
        </c:ser>
        <c:ser>
          <c:idx val="4"/>
          <c:order val="2"/>
          <c:tx>
            <c:strRef>
              <c:f>'Outcomes based on goal'!$E$1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'Outcomes based on goal'!$E$2:$E$13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314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73-49ED-A1D1-91B8150EE011}"/>
            </c:ext>
          </c:extLst>
        </c:ser>
        <c:ser>
          <c:idx val="0"/>
          <c:order val="3"/>
          <c:tx>
            <c:strRef>
              <c:f>'Outcomes based on goal'!$B$1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'Outcomes based on goal'!$B$2:$B$13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3-49ED-A1D1-91B8150EE011}"/>
            </c:ext>
          </c:extLst>
        </c:ser>
        <c:ser>
          <c:idx val="5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'Outcomes based on goal'!$F$2:$F$13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0.52229299363057324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73-49ED-A1D1-91B8150EE011}"/>
            </c:ext>
          </c:extLst>
        </c:ser>
        <c:ser>
          <c:idx val="1"/>
          <c:order val="5"/>
          <c:tx>
            <c:strRef>
              <c:f>'Outcomes based on goal'!$C$1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'Outcomes based on goal'!$C$2:$C$13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3-49ED-A1D1-91B8150EE011}"/>
            </c:ext>
          </c:extLst>
        </c:ser>
        <c:ser>
          <c:idx val="6"/>
          <c:order val="6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'Outcomes based on goal'!$G$2:$G$13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0.39808917197452232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73-49ED-A1D1-91B8150EE011}"/>
            </c:ext>
          </c:extLst>
        </c:ser>
        <c:ser>
          <c:idx val="7"/>
          <c:order val="7"/>
          <c:tx>
            <c:strRef>
              <c:f>'Outcomes based on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'Outcomes based on goal'!$H$2:$H$13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7.9617834394904455E-2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73-49ED-A1D1-91B8150EE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364816"/>
        <c:axId val="9783684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'Outcomes based on goal'!#REF!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95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Greater than or equal to 50000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'Outcomes based on goal'!#REF!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173-49ED-A1D1-91B8150EE01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Greater than or equal to 50000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173-49ED-A1D1-91B8150EE011}"/>
                  </c:ext>
                </c:extLst>
              </c15:ser>
            </c15:filteredScatterSeries>
          </c:ext>
        </c:extLst>
      </c:scatterChart>
      <c:valAx>
        <c:axId val="97836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Goals</a:t>
                </a:r>
                <a:r>
                  <a:rPr lang="en-US" baseline="0"/>
                  <a:t> 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368424"/>
        <c:crosses val="autoZero"/>
        <c:crossBetween val="midCat"/>
      </c:valAx>
      <c:valAx>
        <c:axId val="97836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36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4</xdr:row>
      <xdr:rowOff>100965</xdr:rowOff>
    </xdr:from>
    <xdr:to>
      <xdr:col>13</xdr:col>
      <xdr:colOff>617220</xdr:colOff>
      <xdr:row>18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FD79A-A816-8544-7ABD-9B9D35D8E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</xdr:row>
      <xdr:rowOff>156210</xdr:rowOff>
    </xdr:from>
    <xdr:to>
      <xdr:col>13</xdr:col>
      <xdr:colOff>556260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0498B-D315-06E8-8D35-F1ECE67CC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8</xdr:row>
      <xdr:rowOff>139065</xdr:rowOff>
    </xdr:from>
    <xdr:to>
      <xdr:col>14</xdr:col>
      <xdr:colOff>198120</xdr:colOff>
      <xdr:row>22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7D89A-D626-7CC1-5859-D66688040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14</xdr:row>
      <xdr:rowOff>104775</xdr:rowOff>
    </xdr:from>
    <xdr:to>
      <xdr:col>5</xdr:col>
      <xdr:colOff>7620</xdr:colOff>
      <xdr:row>28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935A2D-FCB0-1145-4A74-A1017D423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wn Scotton" refreshedDate="44914.612258564812" createdVersion="8" refreshedVersion="8" minRefreshableVersion="3" recordCount="1000" xr:uid="{27E83A5B-6169-4D0A-82A4-DA92145C96A2}">
  <cacheSource type="worksheet">
    <worksheetSource ref="B1:T1001" sheet="Crowdfunding"/>
  </cacheSource>
  <cacheFields count="23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%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SemiMixedTypes="0" containsString="0" containsNumber="1" minValue="0" maxValue="113.1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8T06:00:00" maxDate="2020-02-09T06:00:00" count="878">
        <d v="2015-12-14T06:00:00"/>
        <d v="2014-08-20T05:00:00"/>
        <d v="2013-11-18T06:00:00"/>
        <d v="2019-09-19T05:00:00"/>
        <d v="2019-01-23T06:00:00"/>
        <d v="2012-09-07T05:00:00"/>
        <d v="2017-09-13T05:00:00"/>
        <d v="2015-08-14T05:00:00"/>
        <d v="2010-08-10T05:00:00"/>
        <d v="2013-11-06T06:00:00"/>
        <d v="2010-09-30T05:00:00"/>
        <d v="2010-09-26T05:00:00"/>
        <d v="2019-10-29T05:00:00"/>
        <d v="2016-06-22T05:00:00"/>
        <d v="2012-04-01T05:00:00"/>
        <d v="2019-12-13T06:00:00"/>
        <d v="2014-02-12T06:00:00"/>
        <d v="2011-01-12T06:00:00"/>
        <d v="2018-09-15T05:00:00"/>
        <d v="2019-03-24T05:00:00"/>
        <d v="2014-07-27T05:00:00"/>
        <d v="2011-09-17T05:00:00"/>
        <d v="2018-04-17T05:00:00"/>
        <d v="2019-04-07T05:00:00"/>
        <d v="2014-06-22T05:00:00"/>
        <d v="2011-06-06T05:00:00"/>
        <d v="2018-08-26T05:00:00"/>
        <d v="2015-10-10T05:00:00"/>
        <d v="2010-03-03T06:00:00"/>
        <d v="2018-08-28T05:00:00"/>
        <d v="2019-05-28T05:00:00"/>
        <d v="2016-02-01T06:00:00"/>
        <d v="2018-02-05T06:00:00"/>
        <d v="2014-11-10T06:00:00"/>
        <d v="2017-03-27T05:00:00"/>
        <d v="2019-03-01T06:00:00"/>
        <d v="2011-03-22T05:00:00"/>
        <d v="2019-11-07T06:00:00"/>
        <d v="2010-10-22T05:00:00"/>
        <d v="2013-03-10T05:00:00"/>
        <d v="2010-06-23T05:00:00"/>
        <d v="2012-09-29T05:00:00"/>
        <d v="2011-07-12T05:00:00"/>
        <d v="2014-08-08T05:00:00"/>
        <d v="2019-03-17T05:00:00"/>
        <d v="2016-11-16T06:00:00"/>
        <d v="2010-07-30T05:00:00"/>
        <d v="2014-04-27T05:00:00"/>
        <d v="2015-07-06T05:00:00"/>
        <d v="2019-12-03T06:00:00"/>
        <d v="2013-08-28T05:00:00"/>
        <d v="2012-04-11T05:00:00"/>
        <d v="2010-09-18T05:00:00"/>
        <d v="2014-06-27T05:00:00"/>
        <d v="2018-03-16T05:00:00"/>
        <d v="2018-08-03T05:00:00"/>
        <d v="2015-01-16T06:00:00"/>
        <d v="2017-09-12T05:00:00"/>
        <d v="2015-10-03T05:00:00"/>
        <d v="2017-06-26T05:00:00"/>
        <d v="2012-07-19T05:00:00"/>
        <d v="2011-04-01T05:00:00"/>
        <d v="2015-06-05T05:00:00"/>
        <d v="2017-05-03T05:00:00"/>
        <d v="2018-07-16T05:00:00"/>
        <d v="2011-02-02T06:00:00"/>
        <d v="2015-04-12T05:00:00"/>
        <d v="2010-01-29T06:00:00"/>
        <d v="2017-09-11T05:00:00"/>
        <d v="2011-01-21T06:00:00"/>
        <d v="2010-12-20T06:00:00"/>
        <d v="2015-08-05T05:00:00"/>
        <d v="2016-11-29T06:00:00"/>
        <d v="2016-03-27T05:00:00"/>
        <d v="2018-07-22T05:00:00"/>
        <d v="2015-03-12T05:00:00"/>
        <d v="2010-10-10T05:00:00"/>
        <d v="2018-04-16T05:00:00"/>
        <d v="2018-06-20T05:00:00"/>
        <d v="2017-09-27T05:00:00"/>
        <d v="2017-12-17T06:00:00"/>
        <d v="2016-08-18T05:00:00"/>
        <d v="2012-08-06T05:00:00"/>
        <d v="2011-09-18T05:00:00"/>
        <d v="2015-05-16T05:00:00"/>
        <d v="2011-03-18T05:00:00"/>
        <d v="2015-05-07T05:00:00"/>
        <d v="2010-04-16T05:00:00"/>
        <d v="2016-02-24T06:00:00"/>
        <d v="2016-09-02T05:00:00"/>
        <d v="2012-10-23T05:00:00"/>
        <d v="2019-04-17T05:00:00"/>
        <d v="2019-10-20T05:00:00"/>
        <d v="2015-08-17T05:00:00"/>
        <d v="2015-07-30T05:00:00"/>
        <d v="2014-12-23T06:00:00"/>
        <d v="2011-11-05T05:00:00"/>
        <d v="2015-02-27T06:00:00"/>
        <d v="2018-05-20T05:00:00"/>
        <d v="2010-11-01T05:00:00"/>
        <d v="2017-05-23T05:00:00"/>
        <d v="2013-04-19T05:00:00"/>
        <d v="2019-09-12T05:00:00"/>
        <d v="2018-05-09T05:00:00"/>
        <d v="2012-05-12T05:00:00"/>
        <d v="2014-01-13T06:00:00"/>
        <d v="2018-09-29T05:00:00"/>
        <d v="2012-09-27T05:00:00"/>
        <d v="2014-09-07T05:00:00"/>
        <d v="2017-09-18T05:00:00"/>
        <d v="2019-04-09T05:00:00"/>
        <d v="2017-12-21T06:00:00"/>
        <d v="2015-09-18T05:00:00"/>
        <d v="2011-09-27T05:00:00"/>
        <d v="2014-01-31T06:00:00"/>
        <d v="2014-07-02T05:00:00"/>
        <d v="2015-04-20T05:00:00"/>
        <d v="2014-10-17T05:00:00"/>
        <d v="2015-11-26T06:00:00"/>
        <d v="2019-07-04T05:00:00"/>
        <d v="2018-09-22T05:00:00"/>
        <d v="2016-09-10T05:00:00"/>
        <d v="2010-05-14T05:00:00"/>
        <d v="2010-09-08T05:00:00"/>
        <d v="2011-11-10T06:00:00"/>
        <d v="2013-12-11T06:00:00"/>
        <d v="2018-01-27T06:00:00"/>
        <d v="2011-09-02T05:00:00"/>
        <d v="2011-08-06T05:00:00"/>
        <d v="2013-03-11T05:00:00"/>
        <d v="2014-06-18T05:00:00"/>
        <d v="2010-10-11T05:00:00"/>
        <d v="2012-10-03T05:00:00"/>
        <d v="2015-05-06T05:00:00"/>
        <d v="2018-03-01T06:00:00"/>
        <d v="2015-06-17T05:00:00"/>
        <d v="2012-05-16T05:00:00"/>
        <d v="2010-07-17T05:00:00"/>
        <d v="2019-06-24T05:00:00"/>
        <d v="2014-09-11T05:00:00"/>
        <d v="2011-11-27T06:00:00"/>
        <d v="2016-06-18T05:00:00"/>
        <d v="2017-08-02T05:00:00"/>
        <d v="2013-02-21T06:00:00"/>
        <d v="2018-12-16T06:00:00"/>
        <d v="2014-07-29T05:00:00"/>
        <d v="2017-02-23T06:00:00"/>
        <d v="2012-10-24T05:00:00"/>
        <d v="2016-06-03T05:00:00"/>
        <d v="2010-04-08T05:00:00"/>
        <d v="2019-10-28T05:00:00"/>
        <d v="2014-01-10T06:00:00"/>
        <d v="2015-12-08T06:00:00"/>
        <d v="2019-04-13T05:00:00"/>
        <d v="2019-05-12T05:00:00"/>
        <d v="2015-09-28T05:00:00"/>
        <d v="2019-01-06T06:00:00"/>
        <d v="2017-12-07T06:00:00"/>
        <d v="2017-10-08T05:00:00"/>
        <d v="2017-09-01T05:00:00"/>
        <d v="2010-12-25T06:00:00"/>
        <d v="2013-06-19T05:00:00"/>
        <d v="2019-03-16T05:00:00"/>
        <d v="2012-07-14T05:00:00"/>
        <d v="2017-08-09T05:00:00"/>
        <d v="2014-04-10T05:00:00"/>
        <d v="2014-08-02T05:00:00"/>
        <d v="2013-05-23T05:00:00"/>
        <d v="2015-10-05T05:00:00"/>
        <d v="2016-09-18T05:00:00"/>
        <d v="2016-09-11T05:00:00"/>
        <d v="2010-12-09T06:00:00"/>
        <d v="2017-09-29T05:00:00"/>
        <d v="2013-03-17T05:00:00"/>
        <d v="2010-03-26T05:00:00"/>
        <d v="2017-10-21T05:00:00"/>
        <d v="2019-06-30T05:00:00"/>
        <d v="2010-09-21T05:00:00"/>
        <d v="2019-05-03T05:00:00"/>
        <d v="2018-05-23T05:00:00"/>
        <d v="2014-06-06T05:00:00"/>
        <d v="2013-03-22T05:00:00"/>
        <d v="2014-12-02T06:00:00"/>
        <d v="2016-03-03T06:00:00"/>
        <d v="2013-06-04T05:00:00"/>
        <d v="2019-03-14T05:00:00"/>
        <d v="2014-06-30T05:00:00"/>
        <d v="2018-04-11T05:00:00"/>
        <d v="2015-09-29T05:00:00"/>
        <d v="2018-08-04T05:00:00"/>
        <d v="2016-09-21T05:00:00"/>
        <d v="2017-07-06T05:00:00"/>
        <d v="2010-09-03T05:00:00"/>
        <d v="2015-07-10T05:00:00"/>
        <d v="2010-04-04T05:00:00"/>
        <d v="2014-08-11T05:00:00"/>
        <d v="2011-10-05T05:00:00"/>
        <d v="2017-01-18T06:00:00"/>
        <d v="2011-04-12T05:00:00"/>
        <d v="2018-10-28T05:00:00"/>
        <d v="2010-03-07T06:00:00"/>
        <d v="2018-09-16T05:00:00"/>
        <d v="2017-12-02T06:00:00"/>
        <d v="2016-05-12T05:00:00"/>
        <d v="2017-03-29T05:00:00"/>
        <d v="2013-09-19T05:00:00"/>
        <d v="2020-01-29T06:00:00"/>
        <d v="2010-11-13T06:00:00"/>
        <d v="2010-08-24T05:00:00"/>
        <d v="2019-02-14T06:00:00"/>
        <d v="2011-11-23T06:00:00"/>
        <d v="2019-05-06T05:00:00"/>
        <d v="2011-12-14T06:00:00"/>
        <d v="2012-08-27T05:00:00"/>
        <d v="2011-07-18T05:00:00"/>
        <d v="2012-06-22T05:00:00"/>
        <d v="2014-10-02T05:00:00"/>
        <d v="2016-03-29T05:00:00"/>
        <d v="2014-11-07T06:00:00"/>
        <d v="2014-05-02T05:00:00"/>
        <d v="2015-05-20T05:00:00"/>
        <d v="2016-09-24T05:00:00"/>
        <d v="2017-07-18T05:00:00"/>
        <d v="2019-12-05T06:00:00"/>
        <d v="2013-07-17T05:00:00"/>
        <d v="2016-07-25T05:00:00"/>
        <d v="2011-06-27T05:00:00"/>
        <d v="2017-08-28T05:00:00"/>
        <d v="2017-02-17T06:00:00"/>
        <d v="2019-07-01T05:00:00"/>
        <d v="2014-04-26T05:00:00"/>
        <d v="2018-01-07T06:00:00"/>
        <d v="2015-09-01T05:00:00"/>
        <d v="2010-08-06T05:00:00"/>
        <d v="2014-04-22T05:00:00"/>
        <d v="2017-05-19T05:00:00"/>
        <d v="2018-03-06T06:00:00"/>
        <d v="2014-09-03T05:00:00"/>
        <d v="2014-04-07T05:00:00"/>
        <d v="2013-08-08T05:00:00"/>
        <d v="2017-01-05T06:00:00"/>
        <d v="2015-01-04T06:00:00"/>
        <d v="2015-01-08T06:00:00"/>
        <d v="2010-02-28T06:00:00"/>
        <d v="2012-12-10T06:00:00"/>
        <d v="2013-10-29T05:00:00"/>
        <d v="2011-04-19T05:00:00"/>
        <d v="2017-02-22T06:00:00"/>
        <d v="2011-02-20T06:00:00"/>
        <d v="2016-02-29T06:00:00"/>
        <d v="2013-03-18T05:00:00"/>
        <d v="2016-12-27T06:00:00"/>
        <d v="2012-12-26T06:00:00"/>
        <d v="2012-10-09T05:00:00"/>
        <d v="2010-08-28T05:00:00"/>
        <d v="2011-04-30T05:00:00"/>
        <d v="2010-01-08T06:00:00"/>
        <d v="2013-02-27T06:00:00"/>
        <d v="2016-02-15T06:00:00"/>
        <d v="2014-12-09T06:00:00"/>
        <d v="2012-11-08T06:00:00"/>
        <d v="2012-11-18T06:00:00"/>
        <d v="2019-02-20T06:00:00"/>
        <d v="2010-12-03T06:00:00"/>
        <d v="2016-01-06T06:00:00"/>
        <d v="2019-08-03T05:00:00"/>
        <d v="2017-09-19T05:00:00"/>
        <d v="2017-11-10T06:00:00"/>
        <d v="2012-04-23T05:00:00"/>
        <d v="2010-07-20T05:00:00"/>
        <d v="2012-12-20T06:00:00"/>
        <d v="2018-09-05T05:00:00"/>
        <d v="2017-11-26T06:00:00"/>
        <d v="2012-03-31T05:00:00"/>
        <d v="2016-12-02T06:00:00"/>
        <d v="2012-05-05T05:00:00"/>
        <d v="2016-10-17T05:00:00"/>
        <d v="2015-04-27T05:00:00"/>
        <d v="2012-03-14T05:00:00"/>
        <d v="2013-06-10T05:00:00"/>
        <d v="2011-10-18T05:00:00"/>
        <d v="2012-04-02T05:00:00"/>
        <d v="2010-10-13T05:00:00"/>
        <d v="2018-11-06T06:00:00"/>
        <d v="2013-11-08T06:00:00"/>
        <d v="2019-02-18T06:00:00"/>
        <d v="2014-01-22T06:00:00"/>
        <d v="2016-03-14T05:00:00"/>
        <d v="2016-04-27T05:00:00"/>
        <d v="2017-08-30T05:00:00"/>
        <d v="2015-03-14T05:00:00"/>
        <d v="2016-01-11T06:00:00"/>
        <d v="2016-09-16T05:00:00"/>
        <d v="2016-04-28T05:00:00"/>
        <d v="2017-07-16T05:00:00"/>
        <d v="2012-06-25T05:00:00"/>
        <d v="2011-04-18T05:00:00"/>
        <d v="2011-10-10T05:00:00"/>
        <d v="2010-04-24T05:00:00"/>
        <d v="2011-02-27T06:00:00"/>
        <d v="2013-10-31T05:00:00"/>
        <d v="2012-02-28T06:00:00"/>
        <d v="2014-06-21T05:00:00"/>
        <d v="2019-11-19T06:00:00"/>
        <d v="2017-05-26T05:00:00"/>
        <d v="2014-02-15T06:00:00"/>
        <d v="2010-09-04T05:00:00"/>
        <d v="2011-05-18T05:00:00"/>
        <d v="2011-04-08T05:00:00"/>
        <d v="2010-12-07T06:00:00"/>
        <d v="2014-03-28T05:00:00"/>
        <d v="2015-07-02T05:00:00"/>
        <d v="2018-07-08T05:00:00"/>
        <d v="2015-12-31T06:00:00"/>
        <d v="2019-08-31T05:00:00"/>
        <d v="2018-12-10T06:00:00"/>
        <d v="2016-12-22T06:00:00"/>
        <d v="2017-12-08T06:00:00"/>
        <d v="2011-12-19T06:00:00"/>
        <d v="2013-03-28T05:00:00"/>
        <d v="2018-12-17T06:00:00"/>
        <d v="2018-01-16T06:00:00"/>
        <d v="2019-11-27T06:00:00"/>
        <d v="2010-12-15T06:00:00"/>
        <d v="2019-11-11T06:00:00"/>
        <d v="2011-11-03T05:00:00"/>
        <d v="2017-08-15T05:00:00"/>
        <d v="2011-12-12T06:00:00"/>
        <d v="2015-09-03T05:00:00"/>
        <d v="2013-07-31T05:00:00"/>
        <d v="2018-03-02T06:00:00"/>
        <d v="2015-07-09T05:00:00"/>
        <d v="2017-10-17T05:00:00"/>
        <d v="2015-03-06T06:00:00"/>
        <d v="2017-02-28T06:00:00"/>
        <d v="2017-08-12T05:00:00"/>
        <d v="2015-06-06T05:00:00"/>
        <d v="2015-09-06T05:00:00"/>
        <d v="2015-11-14T06:00:00"/>
        <d v="2019-07-05T05:00:00"/>
        <d v="2013-09-09T05:00:00"/>
        <d v="2017-03-02T06:00:00"/>
        <d v="2012-01-22T06:00:00"/>
        <d v="2015-09-27T05:00:00"/>
        <d v="2018-08-12T05:00:00"/>
        <d v="2011-01-14T06:00:00"/>
        <d v="2017-10-30T05:00:00"/>
        <d v="2011-03-05T06:00:00"/>
        <d v="2011-12-27T06:00:00"/>
        <d v="2018-04-03T05:00:00"/>
        <d v="2017-01-24T06:00:00"/>
        <d v="2011-01-03T06:00:00"/>
        <d v="2010-11-04T05:00:00"/>
        <d v="2013-03-13T05:00:00"/>
        <d v="2019-04-20T05:00:00"/>
        <d v="2015-03-30T05:00:00"/>
        <d v="2015-01-27T06:00:00"/>
        <d v="2017-08-24T05:00:00"/>
        <d v="2019-01-15T06:00:00"/>
        <d v="2015-12-11T06:00:00"/>
        <d v="2014-07-11T05:00:00"/>
        <d v="2019-11-04T06:00:00"/>
        <d v="2018-06-27T05:00:00"/>
        <d v="2011-11-09T06:00:00"/>
        <d v="2013-06-27T05:00:00"/>
        <d v="2015-07-23T05:00:00"/>
        <d v="2017-11-03T05:00:00"/>
        <d v="2017-03-08T06:00:00"/>
        <d v="2019-04-29T05:00:00"/>
        <d v="2010-07-07T05:00:00"/>
        <d v="2012-06-16T05:00:00"/>
        <d v="2012-01-05T06:00:00"/>
        <d v="2010-11-23T06:00:00"/>
        <d v="2013-09-27T05:00:00"/>
        <d v="2014-01-15T06:00:00"/>
        <d v="2011-01-07T06:00:00"/>
        <d v="2017-07-17T05:00:00"/>
        <d v="2013-08-07T05:00:00"/>
        <d v="2011-12-08T06:00:00"/>
        <d v="2018-10-12T05:00:00"/>
        <d v="2013-05-28T05:00:00"/>
        <d v="2011-02-08T06:00:00"/>
        <d v="2013-09-06T05:00:00"/>
        <d v="2019-10-26T05:00:00"/>
        <d v="2012-02-21T06:00:00"/>
        <d v="2010-06-16T05:00:00"/>
        <d v="2017-11-16T06:00:00"/>
        <d v="2018-07-23T05:00:00"/>
        <d v="2013-02-10T06:00:00"/>
        <d v="2019-10-19T05:00:00"/>
        <d v="2016-07-09T05:00:00"/>
        <d v="2017-04-21T05:00:00"/>
        <d v="2017-05-30T05:00:00"/>
        <d v="2014-01-12T06:00:00"/>
        <d v="2018-12-23T06:00:00"/>
        <d v="2010-04-27T05:00:00"/>
        <d v="2012-01-29T06:00:00"/>
        <d v="2011-01-25T06:00:00"/>
        <d v="2018-11-26T06:00:00"/>
        <d v="2012-05-06T05:00:00"/>
        <d v="2017-07-08T05:00:00"/>
        <d v="2017-07-28T05:00:00"/>
        <d v="2010-05-06T05:00:00"/>
        <d v="2011-09-23T05:00:00"/>
        <d v="2018-04-23T05:00:00"/>
        <d v="2015-08-02T05:00:00"/>
        <d v="2013-03-05T06:00:00"/>
        <d v="2014-10-14T05:00:00"/>
        <d v="2011-02-17T06:00:00"/>
        <d v="2014-03-09T05:00:00"/>
        <d v="2019-11-01T05:00:00"/>
        <d v="2014-05-21T05:00:00"/>
        <d v="2013-12-10T06:00:00"/>
        <d v="2016-12-14T06:00:00"/>
        <d v="2014-12-26T06:00:00"/>
        <d v="2015-09-15T05:00:00"/>
        <d v="2013-04-02T05:00:00"/>
        <d v="2016-11-12T06:00:00"/>
        <d v="2017-07-09T05:00:00"/>
        <d v="2012-05-23T05:00:00"/>
        <d v="2017-09-17T05:00:00"/>
        <d v="2010-10-18T05:00:00"/>
        <d v="2011-07-25T05:00:00"/>
        <d v="2010-12-23T06:00:00"/>
        <d v="2012-12-19T06:00:00"/>
        <d v="2018-01-03T06:00:00"/>
        <d v="2013-04-15T05:00:00"/>
        <d v="2019-03-22T05:00:00"/>
        <d v="2018-11-12T06:00:00"/>
        <d v="2017-08-18T05:00:00"/>
        <d v="2010-07-06T05:00:00"/>
        <d v="2017-01-10T06:00:00"/>
        <d v="2013-11-25T06:00:00"/>
        <d v="2011-10-15T05:00:00"/>
        <d v="2018-02-09T06:00:00"/>
        <d v="2016-10-15T05:00:00"/>
        <d v="2010-05-10T05:00:00"/>
        <d v="2015-01-21T06:00:00"/>
        <d v="2010-08-11T05:00:00"/>
        <d v="2014-05-17T05:00:00"/>
        <d v="2013-03-08T06:00:00"/>
        <d v="2014-01-03T06:00:00"/>
        <d v="2018-02-24T06:00:00"/>
        <d v="2018-02-04T06:00:00"/>
        <d v="2013-06-06T05:00:00"/>
        <d v="2015-11-29T06:00:00"/>
        <d v="2015-05-19T05:00:00"/>
        <d v="2016-12-18T06:00:00"/>
        <d v="2012-05-01T05:00:00"/>
        <d v="2018-06-26T05:00:00"/>
        <d v="2014-12-16T06:00:00"/>
        <d v="2013-06-28T05:00:00"/>
        <d v="2018-08-15T05:00:00"/>
        <d v="2011-07-22T05:00:00"/>
        <d v="2015-03-20T05:00:00"/>
        <d v="2017-07-30T05:00:00"/>
        <d v="2010-03-19T05:00:00"/>
        <d v="2014-11-11T06:00:00"/>
        <d v="2012-03-05T06:00:00"/>
        <d v="2019-12-18T06:00:00"/>
        <d v="2014-09-21T05:00:00"/>
        <d v="2019-07-20T05:00:00"/>
        <d v="2018-03-23T05:00:00"/>
        <d v="2017-05-22T05:00:00"/>
        <d v="2016-02-19T06:00:00"/>
        <d v="2010-08-20T05:00:00"/>
        <d v="2019-11-23T06:00:00"/>
        <d v="2013-07-26T05:00:00"/>
        <d v="2010-07-11T05:00:00"/>
        <d v="2019-07-11T05:00:00"/>
        <d v="2012-03-22T05:00:00"/>
        <d v="2014-06-13T05:00:00"/>
        <d v="2017-06-06T05:00:00"/>
        <d v="2016-12-19T06:00:00"/>
        <d v="2015-01-02T06:00:00"/>
        <d v="2016-03-19T05:00:00"/>
        <d v="2012-08-24T05:00:00"/>
        <d v="2015-07-20T05:00:00"/>
        <d v="2015-05-18T05:00:00"/>
        <d v="2013-04-18T05:00:00"/>
        <d v="2017-12-09T06:00:00"/>
        <d v="2013-05-27T05:00:00"/>
        <d v="2018-08-18T05:00:00"/>
        <d v="2012-05-14T05:00:00"/>
        <d v="2018-06-23T05:00:00"/>
        <d v="2014-07-05T05:00:00"/>
        <d v="2010-09-10T05:00:00"/>
        <d v="2011-12-24T06:00:00"/>
        <d v="2010-09-12T05:00:00"/>
        <d v="2017-05-09T05:00:00"/>
        <d v="2019-04-21T05:00:00"/>
        <d v="2016-08-28T05:00:00"/>
        <d v="2010-03-08T06:00:00"/>
        <d v="2010-05-08T05:00:00"/>
        <d v="2010-11-26T06:00:00"/>
        <d v="2016-01-31T06:00:00"/>
        <d v="2016-03-11T06:00:00"/>
        <d v="2014-01-06T06:00:00"/>
        <d v="2010-09-13T05:00:00"/>
        <d v="2014-01-05T06:00:00"/>
        <d v="2018-01-25T06:00:00"/>
        <d v="2018-08-17T05:00:00"/>
        <d v="2018-06-09T05:00:00"/>
        <d v="2018-09-21T05:00:00"/>
        <d v="2013-10-07T05:00:00"/>
        <d v="2019-07-06T05:00:00"/>
        <d v="2018-05-26T05:00:00"/>
        <d v="2015-07-05T05:00:00"/>
        <d v="2016-02-20T06:00:00"/>
        <d v="2013-09-25T05:00:00"/>
        <d v="2016-01-20T06:00:00"/>
        <d v="2020-01-13T06:00:00"/>
        <d v="2018-09-19T05:00:00"/>
        <d v="2015-02-05T06:00:00"/>
        <d v="2016-04-13T05:00:00"/>
        <d v="2013-06-05T05:00:00"/>
        <d v="2012-03-20T05:00:00"/>
        <d v="2015-01-28T06:00:00"/>
        <d v="2016-11-27T06:00:00"/>
        <d v="2011-01-02T06:00:00"/>
        <d v="2016-12-24T06:00:00"/>
        <d v="2011-09-12T05:00:00"/>
        <d v="2015-10-04T05:00:00"/>
        <d v="2016-04-06T05:00:00"/>
        <d v="2016-08-08T05:00:00"/>
        <d v="2019-03-13T05:00:00"/>
        <d v="2018-12-02T06:00:00"/>
        <d v="2015-03-22T05:00:00"/>
        <d v="2011-12-04T06:00:00"/>
        <d v="2016-03-17T05:00:00"/>
        <d v="2011-01-22T06:00:00"/>
        <d v="2014-12-25T06:00:00"/>
        <d v="2015-08-04T05:00:00"/>
        <d v="2015-10-13T05:00:00"/>
        <d v="2014-05-03T05:00:00"/>
        <d v="2019-12-16T06:00:00"/>
        <d v="2014-05-22T05:00:00"/>
        <d v="2017-11-17T06:00:00"/>
        <d v="2011-04-05T05:00:00"/>
        <d v="2011-12-03T06:00:00"/>
        <d v="2011-08-18T05:00:00"/>
        <d v="2014-03-05T06:00:00"/>
        <d v="2011-05-13T05:00:00"/>
        <d v="2015-06-14T05:00:00"/>
        <d v="2012-03-07T06:00:00"/>
        <d v="2012-05-08T05:00:00"/>
        <d v="2010-03-27T05:00:00"/>
        <d v="2010-12-05T06:00:00"/>
        <d v="2019-03-11T05:00:00"/>
        <d v="2015-07-11T05:00:00"/>
        <d v="2014-12-31T06:00:00"/>
        <d v="2010-07-23T05:00:00"/>
        <d v="2014-06-07T05:00:00"/>
        <d v="2016-06-29T05:00:00"/>
        <d v="2010-04-05T05:00:00"/>
        <d v="2019-12-04T06:00:00"/>
        <d v="2010-07-13T05:00:00"/>
        <d v="2015-02-19T06:00:00"/>
        <d v="2013-08-10T05:00:00"/>
        <d v="2014-06-15T05:00:00"/>
        <d v="2015-06-15T05:00:00"/>
        <d v="2019-05-14T05:00:00"/>
        <d v="2011-02-11T06:00:00"/>
        <d v="2015-11-12T06:00:00"/>
        <d v="2014-03-24T05:00:00"/>
        <d v="2019-03-09T06:00:00"/>
        <d v="2019-02-01T06:00:00"/>
        <d v="2012-12-29T06:00:00"/>
        <d v="2013-08-05T05:00:00"/>
        <d v="2010-11-14T06:00:00"/>
        <d v="2017-09-03T05:00:00"/>
        <d v="2017-01-28T06:00:00"/>
        <d v="2016-05-08T05:00:00"/>
        <d v="2013-09-20T05:00:00"/>
        <d v="2013-05-22T05:00:00"/>
        <d v="2011-05-06T05:00:00"/>
        <d v="2016-07-11T05:00:00"/>
        <d v="2016-09-17T05:00:00"/>
        <d v="2018-05-10T05:00:00"/>
        <d v="2015-01-30T06:00:00"/>
        <d v="2020-02-09T06:00:00"/>
        <d v="2010-10-06T05:00:00"/>
        <d v="2010-07-09T05:00:00"/>
        <d v="2016-07-07T05:00:00"/>
        <d v="2019-05-11T05:00:00"/>
        <d v="2019-03-29T05:00:00"/>
        <d v="2014-11-19T06:00:00"/>
        <d v="2015-11-10T06:00:00"/>
        <d v="2017-04-07T05:00:00"/>
        <d v="2013-03-12T05:00:00"/>
        <d v="2012-03-02T06:00:00"/>
        <d v="2016-11-21T06:00:00"/>
        <d v="2010-08-07T05:00:00"/>
        <d v="2018-07-27T05:00:00"/>
        <d v="2017-03-19T05:00:00"/>
        <d v="2018-12-25T06:00:00"/>
        <d v="2017-03-18T05:00:00"/>
        <d v="2019-01-02T06:00:00"/>
        <d v="2018-10-16T05:00:00"/>
        <d v="2013-03-23T05:00:00"/>
        <d v="2018-05-02T05:00:00"/>
        <d v="2017-07-23T05:00:00"/>
        <d v="2010-10-30T05:00:00"/>
        <d v="2014-08-03T05:00:00"/>
        <d v="2014-03-08T06:00:00"/>
        <d v="2016-04-09T05:00:00"/>
        <d v="2015-08-28T05:00:00"/>
        <d v="2017-03-14T05:00:00"/>
        <d v="2018-01-01T06:00:00"/>
        <d v="2018-01-11T06:00:00"/>
        <d v="2015-09-21T05:00:00"/>
        <d v="2011-01-27T06:00:00"/>
        <d v="2015-08-29T05:00:00"/>
        <d v="2012-04-26T05:00:00"/>
        <d v="2018-12-12T06:00:00"/>
        <d v="2010-10-29T05:00:00"/>
        <d v="2012-02-29T06:00:00"/>
        <d v="2013-09-04T05:00:00"/>
        <d v="2014-09-18T05:00:00"/>
        <d v="2012-08-12T05:00:00"/>
        <d v="2017-07-04T05:00:00"/>
        <d v="2016-03-07T06:00:00"/>
        <d v="2010-08-03T05:00:00"/>
        <d v="2018-03-30T05:00:00"/>
        <d v="2016-05-05T05:00:00"/>
        <d v="2011-10-04T05:00:00"/>
        <d v="2019-09-17T05:00:00"/>
        <d v="2012-10-04T05:00:00"/>
        <d v="2019-01-20T06:00:00"/>
        <d v="2019-10-22T05:00:00"/>
        <d v="2019-12-15T06:00:00"/>
        <d v="2011-12-26T06:00:00"/>
        <d v="2013-12-19T06:00:00"/>
        <d v="2018-09-17T05:00:00"/>
        <d v="2010-07-18T05:00:00"/>
        <d v="2018-04-06T05:00:00"/>
        <d v="2019-01-25T06:00:00"/>
        <d v="2013-11-09T06:00:00"/>
        <d v="2011-12-02T06:00:00"/>
        <d v="2012-10-19T05:00:00"/>
        <d v="2019-07-26T05:00:00"/>
        <d v="2017-11-02T05:00:00"/>
        <d v="2018-01-02T06:00:00"/>
        <d v="2018-04-01T05:00:00"/>
        <d v="2011-12-07T06:00:00"/>
        <d v="2019-06-25T05:00:00"/>
        <d v="2010-02-08T06:00:00"/>
        <d v="2011-04-02T05:00:00"/>
        <d v="2012-05-07T05:00:00"/>
        <d v="2016-07-18T05:00:00"/>
        <d v="2013-12-14T06:00:00"/>
        <d v="2019-01-13T06:00:00"/>
        <d v="2019-01-12T06:00:00"/>
        <d v="2017-05-31T05:00:00"/>
        <d v="2012-04-25T05:00:00"/>
        <d v="2018-07-20T05:00:00"/>
        <d v="2016-01-25T06:00:00"/>
        <d v="2016-08-17T05:00:00"/>
        <d v="2014-08-19T05:00:00"/>
        <d v="2013-08-06T05:00:00"/>
        <d v="2011-09-11T05:00:00"/>
        <d v="2013-07-12T05:00:00"/>
        <d v="2012-06-08T05:00:00"/>
        <d v="2018-04-09T05:00:00"/>
        <d v="2016-03-22T05:00:00"/>
        <d v="2014-10-23T05:00:00"/>
        <d v="2014-11-16T06:00:00"/>
        <d v="2019-03-18T05:00:00"/>
        <d v="2016-06-04T05:00:00"/>
        <d v="2013-02-05T06:00:00"/>
        <d v="2015-05-28T05:00:00"/>
        <d v="2017-04-13T05:00:00"/>
        <d v="2014-08-05T05:00:00"/>
        <d v="2017-02-08T06:00:00"/>
        <d v="2016-04-05T05:00:00"/>
        <d v="2015-02-23T06:00:00"/>
        <d v="2016-11-22T06:00:00"/>
        <d v="2014-12-07T06:00:00"/>
        <d v="2012-06-29T05:00:00"/>
        <d v="2017-02-05T06:00:00"/>
        <d v="2010-05-23T05:00:00"/>
        <d v="2010-03-01T06:00:00"/>
        <d v="2015-10-26T05:00:00"/>
        <d v="2018-08-11T05:00:00"/>
        <d v="2010-06-25T05:00:00"/>
        <d v="2011-10-13T05:00:00"/>
        <d v="2010-03-25T05:00:00"/>
        <d v="2014-10-19T05:00:00"/>
        <d v="2010-07-25T05:00:00"/>
        <d v="2016-03-31T05:00:00"/>
        <d v="2010-08-22T05:00:00"/>
        <d v="2010-06-06T05:00:00"/>
        <d v="2015-01-25T06:00:00"/>
        <d v="2011-05-15T05:00:00"/>
        <d v="2014-11-01T05:00:00"/>
        <d v="2019-08-29T05:00:00"/>
        <d v="2017-07-26T05:00:00"/>
        <d v="2012-12-08T06:00:00"/>
        <d v="2012-06-11T05:00:00"/>
        <d v="2011-05-20T05:00:00"/>
        <d v="2015-11-19T06:00:00"/>
        <d v="2013-12-25T06:00:00"/>
        <d v="2014-04-20T05:00:00"/>
        <d v="2019-02-21T06:00:00"/>
        <d v="2019-02-12T06:00:00"/>
        <d v="2017-04-22T05:00:00"/>
        <d v="2016-07-02T05:00:00"/>
        <d v="2014-11-15T06:00:00"/>
        <d v="2019-07-21T05:00:00"/>
        <d v="2011-10-21T05:00:00"/>
        <d v="2011-08-17T05:00:00"/>
        <d v="2015-08-22T05:00:00"/>
        <d v="2016-08-09T05:00:00"/>
        <d v="2011-03-28T05:00:00"/>
        <d v="2013-12-23T06:00:00"/>
        <d v="2016-03-16T05:00:00"/>
        <d v="2019-05-30T05:00:00"/>
        <d v="2018-04-02T05:00:00"/>
        <d v="2011-05-29T05:00:00"/>
        <d v="2012-11-09T06:00:00"/>
        <d v="2010-02-19T06:00:00"/>
        <d v="2016-12-26T06:00:00"/>
        <d v="2013-07-23T05:00:00"/>
        <d v="2016-11-03T05:00:00"/>
        <d v="2014-08-14T05:00:00"/>
        <d v="2019-01-21T06:00:00"/>
        <d v="2012-06-27T05:00:00"/>
        <d v="2016-02-02T06:00:00"/>
        <d v="2020-01-21T06:00:00"/>
        <d v="2018-01-21T06:00:00"/>
        <d v="2012-03-28T05:00:00"/>
        <d v="2016-06-02T05:00:00"/>
        <d v="2012-08-14T05:00:00"/>
        <d v="2016-01-10T06:00:00"/>
        <d v="2018-04-20T05:00:00"/>
        <d v="2012-09-05T05:00:00"/>
        <d v="2016-05-28T05:00:00"/>
        <d v="2017-12-24T06:00:00"/>
        <d v="2014-02-11T06:00:00"/>
        <d v="2019-05-31T05:00:00"/>
        <d v="2019-02-02T06:00:00"/>
        <d v="2018-08-10T05:00:00"/>
        <d v="2017-03-12T05:00:00"/>
        <d v="2014-03-16T05:00:00"/>
        <d v="2014-10-04T05:00:00"/>
        <d v="2017-08-05T05:00:00"/>
        <d v="2011-01-09T06:00:00"/>
        <d v="2011-05-14T05:00:00"/>
        <d v="2015-06-23T05:00:00"/>
        <d v="2012-04-28T05:00:00"/>
        <d v="2015-11-24T06:00:00"/>
        <d v="2011-02-24T06:00:00"/>
        <d v="2015-03-05T06:00:00"/>
        <d v="2010-02-15T06:00:00"/>
        <d v="2011-05-19T05:00:00"/>
        <d v="2018-10-05T05:00:00"/>
        <d v="2014-04-30T05:00:00"/>
        <d v="2014-07-17T05:00:00"/>
        <d v="2016-03-05T06:00:00"/>
        <d v="2018-06-17T05:00:00"/>
        <d v="2018-08-31T05:00:00"/>
        <d v="2012-01-24T06:00:00"/>
        <d v="2018-08-25T05:00:00"/>
        <d v="2018-01-09T06:00:00"/>
        <d v="2010-06-20T05:00:00"/>
        <d v="2012-02-11T06:00:00"/>
        <d v="2012-06-03T05:00:00"/>
        <d v="2011-06-24T05:00:00"/>
        <d v="2019-12-14T06:00:00"/>
        <d v="2012-05-10T05:00:00"/>
        <d v="2012-02-27T06:00:00"/>
        <d v="2018-04-27T05:00:00"/>
        <d v="2019-02-28T06:00:00"/>
        <d v="2010-03-28T05:00:00"/>
        <d v="2011-08-04T05:00:00"/>
        <d v="2016-08-23T05:00:00"/>
        <d v="2014-09-23T05:00:00"/>
        <d v="2011-05-08T05:00:00"/>
        <d v="2018-10-14T05:00:00"/>
        <d v="2013-10-22T05:00:00"/>
        <d v="2010-07-04T05:00:00"/>
        <d v="2015-09-17T05:00:00"/>
        <d v="2017-11-18T06:00:00"/>
        <d v="2018-09-07T05:00:00"/>
        <d v="2010-05-30T05:00:00"/>
        <d v="2011-01-13T06:00:00"/>
        <d v="2016-07-26T05:00:00"/>
        <d v="2020-02-07T06:00:00"/>
        <d v="2019-07-22T05:00:00"/>
        <d v="2015-08-06T05:00:00"/>
        <d v="2015-01-24T06:00:00"/>
        <d v="2010-06-29T05:00:00"/>
        <d v="2014-05-05T05:00:00"/>
        <d v="2017-04-29T05:00:00"/>
        <d v="2014-03-18T05:00:00"/>
        <d v="2012-01-15T06:00:00"/>
        <d v="2010-06-30T05:00:00"/>
        <d v="2015-06-18T05:00:00"/>
        <d v="2013-08-09T05:00:00"/>
        <d v="2018-02-11T06:00:00"/>
        <d v="2011-07-16T05:00:00"/>
        <d v="2019-12-21T06:00:00"/>
        <d v="2013-10-24T05:00:00"/>
        <d v="2014-09-19T05:00:00"/>
        <d v="2012-05-19T05:00:00"/>
        <d v="2012-10-07T05:00:00"/>
        <d v="2013-09-21T05:00:00"/>
        <d v="2017-06-17T05:00:00"/>
        <d v="2011-05-03T05:00:00"/>
        <d v="2018-06-30T05:00:00"/>
        <d v="2015-01-22T06:00:00"/>
        <d v="2019-09-10T05:00:00"/>
        <d v="2012-09-17T05:00:00"/>
        <d v="2019-05-24T05:00:00"/>
        <d v="2013-08-15T05:00:00"/>
        <d v="2017-09-06T05:00:00"/>
        <d v="2011-07-21T05:00:00"/>
        <d v="2017-11-14T06:00:00"/>
        <d v="2019-02-26T06:00:00"/>
        <d v="2012-02-25T06:00:00"/>
        <d v="2010-07-14T05:00:00"/>
        <d v="2019-11-10T06:00:00"/>
        <d v="2017-10-03T05:00:00"/>
        <d v="2016-05-15T05:00:00"/>
        <d v="2012-08-09T05:00:00"/>
        <d v="2017-05-16T05:00:00"/>
        <d v="2015-03-03T06:00:00"/>
        <d v="2014-06-29T05:00:00"/>
        <d v="2014-03-13T05:00:00"/>
        <d v="2013-04-20T05:00:00"/>
        <d v="2016-02-27T06:00:00"/>
        <d v="2019-07-24T05:00:00"/>
        <d v="2015-12-04T06:00:00"/>
        <d v="2018-07-17T05:00:00"/>
        <d v="2011-05-23T05:00:00"/>
        <d v="2012-12-22T06:00:00"/>
        <d v="2011-02-12T06:00:00"/>
        <d v="2014-10-28T05:00:00"/>
        <d v="2012-04-19T05:00:00"/>
        <d v="2011-06-17T05:00:00"/>
        <d v="2014-12-21T06:00:00"/>
        <d v="2016-08-22T05:00:00"/>
        <d v="2016-01-24T06:00:00"/>
        <d v="2012-10-15T05:00:00"/>
        <d v="2012-11-26T06:00:00"/>
        <d v="2015-12-25T06:00:00"/>
        <d v="2012-02-18T06:00:00"/>
        <d v="2010-07-12T05:00:00"/>
        <d v="2016-03-15T05:00:00"/>
        <d v="2013-12-04T06:00:00"/>
        <d v="2011-03-10T06:00:00"/>
        <d v="2015-05-15T05:00:00"/>
        <d v="2010-03-05T06:00:00"/>
        <d v="2017-06-16T05:00:00"/>
        <d v="2011-01-15T06:00:00"/>
        <d v="2019-12-28T06:00:00"/>
        <d v="2011-05-09T05:00:00"/>
        <d v="2013-10-13T05:00:00"/>
        <d v="2014-06-10T05:00:00"/>
        <d v="2010-12-11T06:00:00"/>
        <d v="2013-05-18T05:00:00"/>
        <d v="2018-03-10T06:00:00"/>
        <d v="2016-12-03T06:00:00"/>
        <d v="2015-11-03T06:00:00"/>
        <d v="2018-01-26T06:00:00"/>
        <d v="2011-07-20T05:00:00"/>
        <d v="2019-08-18T05:00:00"/>
        <d v="2019-10-03T05:00:00"/>
        <d v="2013-12-31T06:00:00"/>
        <d v="2017-05-10T05:00:00"/>
        <d v="2016-03-24T05:00:00"/>
        <d v="2014-09-28T05:00:00"/>
        <d v="2016-01-09T06:00:00"/>
        <d v="2014-10-22T05:00:00"/>
        <d v="2013-01-31T06:00:00"/>
        <d v="2014-01-24T06:00:00"/>
        <d v="2010-02-24T06:00:00"/>
        <d v="2016-07-05T05:00:00"/>
      </sharedItems>
      <fieldGroup par="22" base="13">
        <rangePr groupBy="months" startDate="2010-01-08T06:00:00" endDate="2020-02-09T06:00:00"/>
        <groupItems count="14">
          <s v="&lt;1/8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9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-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3">
        <rangePr groupBy="quarters" startDate="2010-01-08T06:00:00" endDate="2020-02-09T06:00:00"/>
        <groupItems count="6">
          <s v="&lt;1/8/2010"/>
          <s v="Qtr1"/>
          <s v="Qtr2"/>
          <s v="Qtr3"/>
          <s v="Qtr4"/>
          <s v="&gt;2/9/2020"/>
        </groupItems>
      </fieldGroup>
    </cacheField>
    <cacheField name="Years2" numFmtId="0" databaseField="0">
      <fieldGroup base="13">
        <rangePr groupBy="years" startDate="2010-01-08T06:00:00" endDate="2020-02-09T06:00:00"/>
        <groupItems count="13">
          <s v="&lt;1/8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b v="0"/>
    <b v="0"/>
    <s v="food/food trucks"/>
    <x v="0"/>
    <x v="0"/>
  </r>
  <r>
    <s v="Odom Inc"/>
    <s v="Managed bottom-line architecture"/>
    <n v="1400"/>
    <n v="14560"/>
    <n v="1040"/>
    <x v="1"/>
    <n v="92.15"/>
    <n v="158"/>
    <x v="1"/>
    <s v="USD"/>
    <n v="1408424400"/>
    <n v="1408597200"/>
    <x v="1"/>
    <x v="1"/>
    <b v="0"/>
    <b v="1"/>
    <s v="music/rock"/>
    <x v="1"/>
    <x v="1"/>
  </r>
  <r>
    <s v="Melton, Robinson and Fritz"/>
    <s v="Function-based leadingedge pricing structure"/>
    <n v="108400"/>
    <n v="142523"/>
    <n v="131.4787822878229"/>
    <x v="1"/>
    <n v="100.02"/>
    <n v="1425"/>
    <x v="2"/>
    <s v="AUD"/>
    <n v="1384668000"/>
    <n v="1384840800"/>
    <x v="2"/>
    <x v="2"/>
    <b v="0"/>
    <b v="0"/>
    <s v="technology/web"/>
    <x v="2"/>
    <x v="2"/>
  </r>
  <r>
    <s v="Mcdonald, Gonzalez and Ross"/>
    <s v="Vision-oriented fresh-thinking conglomeration"/>
    <n v="4200"/>
    <n v="2477"/>
    <n v="58.976190476190467"/>
    <x v="0"/>
    <n v="103.21"/>
    <n v="24"/>
    <x v="1"/>
    <s v="USD"/>
    <n v="1565499600"/>
    <n v="1568955600"/>
    <x v="3"/>
    <x v="3"/>
    <b v="0"/>
    <b v="0"/>
    <s v="music/rock"/>
    <x v="1"/>
    <x v="1"/>
  </r>
  <r>
    <s v="Larson-Little"/>
    <s v="Proactive foreground core"/>
    <n v="7600"/>
    <n v="5265"/>
    <n v="69.276315789473685"/>
    <x v="0"/>
    <n v="99.34"/>
    <n v="53"/>
    <x v="1"/>
    <s v="USD"/>
    <n v="1547964000"/>
    <n v="1548309600"/>
    <x v="4"/>
    <x v="4"/>
    <b v="0"/>
    <b v="0"/>
    <s v="theater/plays"/>
    <x v="3"/>
    <x v="3"/>
  </r>
  <r>
    <s v="Harris Group"/>
    <s v="Open-source optimizing database"/>
    <n v="7600"/>
    <n v="13195"/>
    <n v="173.61842105263159"/>
    <x v="1"/>
    <n v="75.83"/>
    <n v="174"/>
    <x v="3"/>
    <s v="DKK"/>
    <n v="1346130000"/>
    <n v="1347080400"/>
    <x v="5"/>
    <x v="5"/>
    <b v="0"/>
    <b v="0"/>
    <s v="theater/plays"/>
    <x v="3"/>
    <x v="3"/>
  </r>
  <r>
    <s v="Ortiz, Coleman and Mitchell"/>
    <s v="Operative upward-trending algorithm"/>
    <n v="5200"/>
    <n v="1090"/>
    <n v="20.961538461538463"/>
    <x v="0"/>
    <n v="60.56"/>
    <n v="18"/>
    <x v="4"/>
    <s v="GBP"/>
    <n v="1505278800"/>
    <n v="1505365200"/>
    <x v="6"/>
    <x v="6"/>
    <b v="0"/>
    <b v="0"/>
    <s v="film &amp; video/documentary"/>
    <x v="4"/>
    <x v="4"/>
  </r>
  <r>
    <s v="Carter-Guzman"/>
    <s v="Centralized cohesive challenge"/>
    <n v="4500"/>
    <n v="14741"/>
    <n v="327.57777777777778"/>
    <x v="1"/>
    <n v="64.94"/>
    <n v="227"/>
    <x v="3"/>
    <s v="DKK"/>
    <n v="1439442000"/>
    <n v="1439614800"/>
    <x v="7"/>
    <x v="7"/>
    <b v="0"/>
    <b v="0"/>
    <s v="theater/plays"/>
    <x v="3"/>
    <x v="3"/>
  </r>
  <r>
    <s v="Nunez-Richards"/>
    <s v="Exclusive attitude-oriented intranet"/>
    <n v="110100"/>
    <n v="21946"/>
    <n v="19.932788374205266"/>
    <x v="2"/>
    <n v="31"/>
    <n v="708"/>
    <x v="3"/>
    <s v="DKK"/>
    <n v="1281330000"/>
    <n v="1281502800"/>
    <x v="8"/>
    <x v="8"/>
    <b v="0"/>
    <b v="0"/>
    <s v="theater/plays"/>
    <x v="3"/>
    <x v="3"/>
  </r>
  <r>
    <s v="Rangel, Holt and Jones"/>
    <s v="Open-source fresh-thinking model"/>
    <n v="6200"/>
    <n v="3208"/>
    <n v="51.741935483870968"/>
    <x v="0"/>
    <n v="72.91"/>
    <n v="44"/>
    <x v="1"/>
    <s v="USD"/>
    <n v="1379566800"/>
    <n v="1383804000"/>
    <x v="9"/>
    <x v="9"/>
    <b v="0"/>
    <b v="0"/>
    <s v="music/electric music"/>
    <x v="1"/>
    <x v="5"/>
  </r>
  <r>
    <s v="Green Ltd"/>
    <s v="Monitored empowering installation"/>
    <n v="5200"/>
    <n v="13838"/>
    <n v="266.11538461538464"/>
    <x v="1"/>
    <n v="62.9"/>
    <n v="220"/>
    <x v="1"/>
    <s v="USD"/>
    <n v="1281762000"/>
    <n v="1285909200"/>
    <x v="10"/>
    <x v="10"/>
    <b v="0"/>
    <b v="0"/>
    <s v="film &amp; video/drama"/>
    <x v="4"/>
    <x v="6"/>
  </r>
  <r>
    <s v="Perez, Johnson and Gardner"/>
    <s v="Grass-roots zero administration system engine"/>
    <n v="6300"/>
    <n v="3030"/>
    <n v="48.095238095238095"/>
    <x v="0"/>
    <n v="112.22"/>
    <n v="27"/>
    <x v="1"/>
    <s v="USD"/>
    <n v="1285045200"/>
    <n v="1285563600"/>
    <x v="11"/>
    <x v="11"/>
    <b v="0"/>
    <b v="1"/>
    <s v="theater/plays"/>
    <x v="3"/>
    <x v="3"/>
  </r>
  <r>
    <s v="Kim Ltd"/>
    <s v="Assimilated hybrid intranet"/>
    <n v="6300"/>
    <n v="5629"/>
    <n v="89.349206349206341"/>
    <x v="0"/>
    <n v="102.35"/>
    <n v="55"/>
    <x v="1"/>
    <s v="USD"/>
    <n v="1571720400"/>
    <n v="1572411600"/>
    <x v="12"/>
    <x v="12"/>
    <b v="0"/>
    <b v="0"/>
    <s v="film &amp; video/drama"/>
    <x v="4"/>
    <x v="6"/>
  </r>
  <r>
    <s v="Walker, Taylor and Coleman"/>
    <s v="Multi-tiered directional open architecture"/>
    <n v="4200"/>
    <n v="10295"/>
    <n v="245.11904761904765"/>
    <x v="1"/>
    <n v="105.05"/>
    <n v="98"/>
    <x v="1"/>
    <s v="USD"/>
    <n v="1465621200"/>
    <n v="1466658000"/>
    <x v="13"/>
    <x v="13"/>
    <b v="0"/>
    <b v="0"/>
    <s v="music/indie rock"/>
    <x v="1"/>
    <x v="7"/>
  </r>
  <r>
    <s v="Rodriguez, Rose and Stewart"/>
    <s v="Cloned directional synergy"/>
    <n v="28200"/>
    <n v="18829"/>
    <n v="66.769503546099301"/>
    <x v="0"/>
    <n v="94.15"/>
    <n v="200"/>
    <x v="1"/>
    <s v="USD"/>
    <n v="1331013600"/>
    <n v="1333342800"/>
    <x v="14"/>
    <x v="14"/>
    <b v="0"/>
    <b v="0"/>
    <s v="music/indie rock"/>
    <x v="1"/>
    <x v="7"/>
  </r>
  <r>
    <s v="Wright, Hunt and Rowe"/>
    <s v="Extended eco-centric pricing structure"/>
    <n v="81200"/>
    <n v="38414"/>
    <n v="47.307881773399011"/>
    <x v="0"/>
    <n v="84.99"/>
    <n v="452"/>
    <x v="1"/>
    <s v="USD"/>
    <n v="1575957600"/>
    <n v="1576303200"/>
    <x v="15"/>
    <x v="15"/>
    <b v="0"/>
    <b v="0"/>
    <s v="technology/wearables"/>
    <x v="2"/>
    <x v="8"/>
  </r>
  <r>
    <s v="Hines Inc"/>
    <s v="Cross-platform systemic adapter"/>
    <n v="1700"/>
    <n v="11041"/>
    <n v="649.47058823529414"/>
    <x v="1"/>
    <n v="110.41"/>
    <n v="100"/>
    <x v="1"/>
    <s v="USD"/>
    <n v="1390370400"/>
    <n v="1392271200"/>
    <x v="16"/>
    <x v="16"/>
    <b v="0"/>
    <b v="0"/>
    <s v="publishing/nonfiction"/>
    <x v="5"/>
    <x v="9"/>
  </r>
  <r>
    <s v="Cochran-Nguyen"/>
    <s v="Seamless 4thgeneration methodology"/>
    <n v="84600"/>
    <n v="134845"/>
    <n v="159.39125295508273"/>
    <x v="1"/>
    <n v="107.96"/>
    <n v="1249"/>
    <x v="1"/>
    <s v="USD"/>
    <n v="1294812000"/>
    <n v="1294898400"/>
    <x v="17"/>
    <x v="17"/>
    <b v="0"/>
    <b v="0"/>
    <s v="film &amp; video/animation"/>
    <x v="4"/>
    <x v="10"/>
  </r>
  <r>
    <s v="Johnson-Gould"/>
    <s v="Exclusive needs-based adapter"/>
    <n v="9100"/>
    <n v="6089"/>
    <n v="66.912087912087912"/>
    <x v="3"/>
    <n v="45.1"/>
    <n v="135"/>
    <x v="1"/>
    <s v="USD"/>
    <n v="1536382800"/>
    <n v="1537074000"/>
    <x v="18"/>
    <x v="18"/>
    <b v="0"/>
    <b v="0"/>
    <s v="theater/plays"/>
    <x v="3"/>
    <x v="3"/>
  </r>
  <r>
    <s v="Perez-Hess"/>
    <s v="Down-sized cohesive archive"/>
    <n v="62500"/>
    <n v="30331"/>
    <n v="48.529600000000002"/>
    <x v="0"/>
    <n v="45"/>
    <n v="674"/>
    <x v="1"/>
    <s v="USD"/>
    <n v="1551679200"/>
    <n v="1553490000"/>
    <x v="19"/>
    <x v="19"/>
    <b v="0"/>
    <b v="1"/>
    <s v="theater/plays"/>
    <x v="3"/>
    <x v="3"/>
  </r>
  <r>
    <s v="Reeves, Thompson and Richardson"/>
    <s v="Proactive composite alliance"/>
    <n v="131800"/>
    <n v="147936"/>
    <n v="112.24279210925646"/>
    <x v="1"/>
    <n v="105.97"/>
    <n v="1396"/>
    <x v="1"/>
    <s v="USD"/>
    <n v="1406523600"/>
    <n v="1406523600"/>
    <x v="20"/>
    <x v="20"/>
    <b v="0"/>
    <b v="0"/>
    <s v="film &amp; video/drama"/>
    <x v="4"/>
    <x v="6"/>
  </r>
  <r>
    <s v="Simmons-Reynolds"/>
    <s v="Re-engineered intangible definition"/>
    <n v="94000"/>
    <n v="38533"/>
    <n v="40.992553191489364"/>
    <x v="0"/>
    <n v="69.06"/>
    <n v="558"/>
    <x v="1"/>
    <s v="USD"/>
    <n v="1313384400"/>
    <n v="1316322000"/>
    <x v="21"/>
    <x v="21"/>
    <b v="0"/>
    <b v="0"/>
    <s v="theater/plays"/>
    <x v="3"/>
    <x v="3"/>
  </r>
  <r>
    <s v="Collier Inc"/>
    <s v="Enhanced dynamic definition"/>
    <n v="59100"/>
    <n v="75690"/>
    <n v="128.07106598984771"/>
    <x v="1"/>
    <n v="85.04"/>
    <n v="890"/>
    <x v="1"/>
    <s v="USD"/>
    <n v="1522731600"/>
    <n v="1524027600"/>
    <x v="22"/>
    <x v="22"/>
    <b v="0"/>
    <b v="0"/>
    <s v="theater/plays"/>
    <x v="3"/>
    <x v="3"/>
  </r>
  <r>
    <s v="Gray-Jenkins"/>
    <s v="Devolved next generation adapter"/>
    <n v="4500"/>
    <n v="14942"/>
    <n v="332.04444444444448"/>
    <x v="1"/>
    <n v="105.23"/>
    <n v="142"/>
    <x v="4"/>
    <s v="GBP"/>
    <n v="1550124000"/>
    <n v="1554699600"/>
    <x v="23"/>
    <x v="23"/>
    <b v="0"/>
    <b v="0"/>
    <s v="film &amp; video/documentary"/>
    <x v="4"/>
    <x v="4"/>
  </r>
  <r>
    <s v="Scott, Wilson and Martin"/>
    <s v="Cross-platform intermediate frame"/>
    <n v="92400"/>
    <n v="104257"/>
    <n v="112.83225108225108"/>
    <x v="1"/>
    <n v="39"/>
    <n v="2673"/>
    <x v="1"/>
    <s v="USD"/>
    <n v="1403326800"/>
    <n v="1403499600"/>
    <x v="24"/>
    <x v="24"/>
    <b v="0"/>
    <b v="0"/>
    <s v="technology/wearables"/>
    <x v="2"/>
    <x v="8"/>
  </r>
  <r>
    <s v="Caldwell, Velazquez and Wilson"/>
    <s v="Monitored impactful analyzer"/>
    <n v="5500"/>
    <n v="11904"/>
    <n v="216.43636363636364"/>
    <x v="1"/>
    <n v="73.03"/>
    <n v="163"/>
    <x v="1"/>
    <s v="USD"/>
    <n v="1305694800"/>
    <n v="1307422800"/>
    <x v="25"/>
    <x v="25"/>
    <b v="0"/>
    <b v="1"/>
    <s v="games/video games"/>
    <x v="6"/>
    <x v="11"/>
  </r>
  <r>
    <s v="Spencer-Bates"/>
    <s v="Optional responsive customer loyalty"/>
    <n v="107500"/>
    <n v="51814"/>
    <n v="48.199069767441863"/>
    <x v="3"/>
    <n v="35.01"/>
    <n v="1480"/>
    <x v="1"/>
    <s v="USD"/>
    <n v="1533013200"/>
    <n v="1535346000"/>
    <x v="26"/>
    <x v="26"/>
    <b v="0"/>
    <b v="0"/>
    <s v="theater/plays"/>
    <x v="3"/>
    <x v="3"/>
  </r>
  <r>
    <s v="Best, Carr and Williams"/>
    <s v="Diverse transitional migration"/>
    <n v="2000"/>
    <n v="1599"/>
    <n v="79.95"/>
    <x v="0"/>
    <n v="106.6"/>
    <n v="15"/>
    <x v="1"/>
    <s v="USD"/>
    <n v="1443848400"/>
    <n v="1444539600"/>
    <x v="27"/>
    <x v="27"/>
    <b v="0"/>
    <b v="0"/>
    <s v="music/rock"/>
    <x v="1"/>
    <x v="1"/>
  </r>
  <r>
    <s v="Campbell, Brown and Powell"/>
    <s v="Synchronized global task-force"/>
    <n v="130800"/>
    <n v="137635"/>
    <n v="105.22553516819573"/>
    <x v="1"/>
    <n v="62"/>
    <n v="2220"/>
    <x v="1"/>
    <s v="USD"/>
    <n v="1265695200"/>
    <n v="1267682400"/>
    <x v="28"/>
    <x v="28"/>
    <b v="0"/>
    <b v="1"/>
    <s v="theater/plays"/>
    <x v="3"/>
    <x v="3"/>
  </r>
  <r>
    <s v="Johnson, Parker and Haynes"/>
    <s v="Focused 6thgeneration forecast"/>
    <n v="45900"/>
    <n v="150965"/>
    <n v="328.89978213507629"/>
    <x v="1"/>
    <n v="94"/>
    <n v="1606"/>
    <x v="5"/>
    <s v="CHF"/>
    <n v="1532062800"/>
    <n v="1535518800"/>
    <x v="29"/>
    <x v="29"/>
    <b v="0"/>
    <b v="0"/>
    <s v="film &amp; video/shorts"/>
    <x v="4"/>
    <x v="12"/>
  </r>
  <r>
    <s v="Clark-Cooke"/>
    <s v="Down-sized analyzing challenge"/>
    <n v="9000"/>
    <n v="14455"/>
    <n v="160.61111111111111"/>
    <x v="1"/>
    <n v="112.05"/>
    <n v="129"/>
    <x v="1"/>
    <s v="USD"/>
    <n v="1558674000"/>
    <n v="1559106000"/>
    <x v="30"/>
    <x v="30"/>
    <b v="0"/>
    <b v="0"/>
    <s v="film &amp; video/animation"/>
    <x v="4"/>
    <x v="10"/>
  </r>
  <r>
    <s v="Schroeder Ltd"/>
    <s v="Progressive needs-based focus group"/>
    <n v="3500"/>
    <n v="10850"/>
    <n v="310"/>
    <x v="1"/>
    <n v="48.01"/>
    <n v="226"/>
    <x v="4"/>
    <s v="GBP"/>
    <n v="1451973600"/>
    <n v="1454392800"/>
    <x v="31"/>
    <x v="31"/>
    <b v="0"/>
    <b v="0"/>
    <s v="games/video games"/>
    <x v="6"/>
    <x v="11"/>
  </r>
  <r>
    <s v="Jackson PLC"/>
    <s v="Ergonomic 6thgeneration success"/>
    <n v="101000"/>
    <n v="87676"/>
    <n v="86.807920792079202"/>
    <x v="0"/>
    <n v="38"/>
    <n v="2307"/>
    <x v="6"/>
    <s v="EUR"/>
    <n v="1515564000"/>
    <n v="1517896800"/>
    <x v="32"/>
    <x v="32"/>
    <b v="0"/>
    <b v="0"/>
    <s v="film &amp; video/documentary"/>
    <x v="4"/>
    <x v="4"/>
  </r>
  <r>
    <s v="Blair, Collins and Carter"/>
    <s v="Exclusive interactive approach"/>
    <n v="50200"/>
    <n v="189666"/>
    <n v="377.82071713147411"/>
    <x v="1"/>
    <n v="35"/>
    <n v="5419"/>
    <x v="1"/>
    <s v="USD"/>
    <n v="1412485200"/>
    <n v="1415685600"/>
    <x v="33"/>
    <x v="33"/>
    <b v="0"/>
    <b v="0"/>
    <s v="theater/plays"/>
    <x v="3"/>
    <x v="3"/>
  </r>
  <r>
    <s v="Maldonado and Sons"/>
    <s v="Reverse-engineered asynchronous archive"/>
    <n v="9300"/>
    <n v="14025"/>
    <n v="150.80645161290323"/>
    <x v="1"/>
    <n v="85"/>
    <n v="165"/>
    <x v="1"/>
    <s v="USD"/>
    <n v="1490245200"/>
    <n v="1490677200"/>
    <x v="34"/>
    <x v="34"/>
    <b v="0"/>
    <b v="0"/>
    <s v="film &amp; video/documentary"/>
    <x v="4"/>
    <x v="4"/>
  </r>
  <r>
    <s v="Mitchell and Sons"/>
    <s v="Synergized intangible challenge"/>
    <n v="125500"/>
    <n v="188628"/>
    <n v="150.30119521912351"/>
    <x v="1"/>
    <n v="95.99"/>
    <n v="1965"/>
    <x v="3"/>
    <s v="DKK"/>
    <n v="1547877600"/>
    <n v="1551506400"/>
    <x v="35"/>
    <x v="35"/>
    <b v="0"/>
    <b v="1"/>
    <s v="film &amp; video/drama"/>
    <x v="4"/>
    <x v="6"/>
  </r>
  <r>
    <s v="Jackson-Lewis"/>
    <s v="Monitored multi-state encryption"/>
    <n v="700"/>
    <n v="1101"/>
    <n v="157.28571428571431"/>
    <x v="1"/>
    <n v="68.81"/>
    <n v="16"/>
    <x v="1"/>
    <s v="USD"/>
    <n v="1298700000"/>
    <n v="1300856400"/>
    <x v="36"/>
    <x v="36"/>
    <b v="0"/>
    <b v="0"/>
    <s v="theater/plays"/>
    <x v="3"/>
    <x v="3"/>
  </r>
  <r>
    <s v="Black, Armstrong and Anderson"/>
    <s v="Profound attitude-oriented functionalities"/>
    <n v="8100"/>
    <n v="11339"/>
    <n v="139.98765432098764"/>
    <x v="1"/>
    <n v="105.97"/>
    <n v="107"/>
    <x v="1"/>
    <s v="USD"/>
    <n v="1570338000"/>
    <n v="1573192800"/>
    <x v="37"/>
    <x v="37"/>
    <b v="0"/>
    <b v="1"/>
    <s v="publishing/fiction"/>
    <x v="5"/>
    <x v="13"/>
  </r>
  <r>
    <s v="Maldonado-Gonzalez"/>
    <s v="Digitized client-driven database"/>
    <n v="3100"/>
    <n v="10085"/>
    <n v="325.32258064516128"/>
    <x v="1"/>
    <n v="75.260000000000005"/>
    <n v="134"/>
    <x v="1"/>
    <s v="USD"/>
    <n v="1287378000"/>
    <n v="1287810000"/>
    <x v="38"/>
    <x v="38"/>
    <b v="0"/>
    <b v="0"/>
    <s v="photography/photography books"/>
    <x v="7"/>
    <x v="14"/>
  </r>
  <r>
    <s v="Kim-Rice"/>
    <s v="Organized bi-directional function"/>
    <n v="9900"/>
    <n v="5027"/>
    <n v="50.777777777777779"/>
    <x v="0"/>
    <n v="57.13"/>
    <n v="88"/>
    <x v="3"/>
    <s v="DKK"/>
    <n v="1361772000"/>
    <n v="1362978000"/>
    <x v="39"/>
    <x v="39"/>
    <b v="0"/>
    <b v="0"/>
    <s v="theater/plays"/>
    <x v="3"/>
    <x v="3"/>
  </r>
  <r>
    <s v="Garcia, Garcia and Lopez"/>
    <s v="Reduced stable middleware"/>
    <n v="8800"/>
    <n v="14878"/>
    <n v="169.06818181818181"/>
    <x v="1"/>
    <n v="75.14"/>
    <n v="198"/>
    <x v="1"/>
    <s v="USD"/>
    <n v="1275714000"/>
    <n v="1277355600"/>
    <x v="40"/>
    <x v="40"/>
    <b v="0"/>
    <b v="1"/>
    <s v="technology/wearables"/>
    <x v="2"/>
    <x v="8"/>
  </r>
  <r>
    <s v="Watts Group"/>
    <s v="Universal 5thgeneration neural-net"/>
    <n v="5600"/>
    <n v="11924"/>
    <n v="212.92857142857144"/>
    <x v="1"/>
    <n v="107.42"/>
    <n v="111"/>
    <x v="6"/>
    <s v="EUR"/>
    <n v="1346734800"/>
    <n v="1348981200"/>
    <x v="41"/>
    <x v="41"/>
    <b v="0"/>
    <b v="1"/>
    <s v="music/rock"/>
    <x v="1"/>
    <x v="1"/>
  </r>
  <r>
    <s v="Werner-Bryant"/>
    <s v="Virtual uniform frame"/>
    <n v="1800"/>
    <n v="7991"/>
    <n v="443.94444444444446"/>
    <x v="1"/>
    <n v="36"/>
    <n v="222"/>
    <x v="1"/>
    <s v="USD"/>
    <n v="1309755600"/>
    <n v="1310533200"/>
    <x v="42"/>
    <x v="42"/>
    <b v="0"/>
    <b v="0"/>
    <s v="food/food trucks"/>
    <x v="0"/>
    <x v="0"/>
  </r>
  <r>
    <s v="Schmitt-Mendoza"/>
    <s v="Profound explicit paradigm"/>
    <n v="90200"/>
    <n v="167717"/>
    <n v="185.9390243902439"/>
    <x v="1"/>
    <n v="27"/>
    <n v="6212"/>
    <x v="1"/>
    <s v="USD"/>
    <n v="1406178000"/>
    <n v="1407560400"/>
    <x v="43"/>
    <x v="43"/>
    <b v="0"/>
    <b v="0"/>
    <s v="publishing/radio &amp; podcasts"/>
    <x v="5"/>
    <x v="15"/>
  </r>
  <r>
    <s v="Reid-Mccullough"/>
    <s v="Visionary real-time groupware"/>
    <n v="1600"/>
    <n v="10541"/>
    <n v="658.8125"/>
    <x v="1"/>
    <n v="107.56"/>
    <n v="98"/>
    <x v="3"/>
    <s v="DKK"/>
    <n v="1552798800"/>
    <n v="1552885200"/>
    <x v="44"/>
    <x v="44"/>
    <b v="0"/>
    <b v="0"/>
    <s v="publishing/fiction"/>
    <x v="5"/>
    <x v="13"/>
  </r>
  <r>
    <s v="Woods-Clark"/>
    <s v="Networked tertiary Graphical User Interface"/>
    <n v="9500"/>
    <n v="4530"/>
    <n v="47.684210526315788"/>
    <x v="0"/>
    <n v="94.38"/>
    <n v="48"/>
    <x v="1"/>
    <s v="USD"/>
    <n v="1478062800"/>
    <n v="1479362400"/>
    <x v="45"/>
    <x v="45"/>
    <b v="0"/>
    <b v="1"/>
    <s v="theater/plays"/>
    <x v="3"/>
    <x v="3"/>
  </r>
  <r>
    <s v="Vaughn, Hunt and Caldwell"/>
    <s v="Virtual grid-enabled task-force"/>
    <n v="3700"/>
    <n v="4247"/>
    <n v="114.78378378378378"/>
    <x v="1"/>
    <n v="46.16"/>
    <n v="92"/>
    <x v="1"/>
    <s v="USD"/>
    <n v="1278565200"/>
    <n v="1280552400"/>
    <x v="46"/>
    <x v="46"/>
    <b v="0"/>
    <b v="0"/>
    <s v="music/rock"/>
    <x v="1"/>
    <x v="1"/>
  </r>
  <r>
    <s v="Bennett and Sons"/>
    <s v="Function-based multi-state software"/>
    <n v="1500"/>
    <n v="7129"/>
    <n v="475.26666666666665"/>
    <x v="1"/>
    <n v="47.85"/>
    <n v="149"/>
    <x v="1"/>
    <s v="USD"/>
    <n v="1396069200"/>
    <n v="1398661200"/>
    <x v="47"/>
    <x v="47"/>
    <b v="0"/>
    <b v="0"/>
    <s v="theater/plays"/>
    <x v="3"/>
    <x v="3"/>
  </r>
  <r>
    <s v="Lamb Inc"/>
    <s v="Optimized leadingedge concept"/>
    <n v="33300"/>
    <n v="128862"/>
    <n v="386.97297297297297"/>
    <x v="1"/>
    <n v="53.01"/>
    <n v="2431"/>
    <x v="1"/>
    <s v="USD"/>
    <n v="1435208400"/>
    <n v="1436245200"/>
    <x v="48"/>
    <x v="48"/>
    <b v="0"/>
    <b v="0"/>
    <s v="theater/plays"/>
    <x v="3"/>
    <x v="3"/>
  </r>
  <r>
    <s v="Casey-Kelly"/>
    <s v="Sharable holistic interface"/>
    <n v="7200"/>
    <n v="13653"/>
    <n v="189.625"/>
    <x v="1"/>
    <n v="45.06"/>
    <n v="303"/>
    <x v="1"/>
    <s v="USD"/>
    <n v="1571547600"/>
    <n v="1575439200"/>
    <x v="49"/>
    <x v="49"/>
    <b v="0"/>
    <b v="0"/>
    <s v="music/rock"/>
    <x v="1"/>
    <x v="1"/>
  </r>
  <r>
    <s v="Jones, Taylor and Moore"/>
    <s v="Down-sized system-worthy secured line"/>
    <n v="100"/>
    <n v="2"/>
    <n v="2"/>
    <x v="0"/>
    <n v="2"/>
    <n v="1"/>
    <x v="6"/>
    <s v="EUR"/>
    <n v="1375333200"/>
    <n v="1377752400"/>
    <x v="50"/>
    <x v="50"/>
    <b v="0"/>
    <b v="0"/>
    <s v="music/metal"/>
    <x v="1"/>
    <x v="16"/>
  </r>
  <r>
    <s v="Bradshaw, Gill and Donovan"/>
    <s v="Inverse secondary infrastructure"/>
    <n v="158100"/>
    <n v="145243"/>
    <n v="91.867805186590772"/>
    <x v="0"/>
    <n v="99.01"/>
    <n v="1467"/>
    <x v="4"/>
    <s v="GBP"/>
    <n v="1332824400"/>
    <n v="1334206800"/>
    <x v="51"/>
    <x v="51"/>
    <b v="0"/>
    <b v="1"/>
    <s v="technology/wearables"/>
    <x v="2"/>
    <x v="8"/>
  </r>
  <r>
    <s v="Hernandez, Rodriguez and Clark"/>
    <s v="Organic foreground leverage"/>
    <n v="7200"/>
    <n v="2459"/>
    <n v="34.152777777777779"/>
    <x v="0"/>
    <n v="32.79"/>
    <n v="75"/>
    <x v="1"/>
    <s v="USD"/>
    <n v="1284526800"/>
    <n v="1284872400"/>
    <x v="52"/>
    <x v="52"/>
    <b v="0"/>
    <b v="0"/>
    <s v="theater/plays"/>
    <x v="3"/>
    <x v="3"/>
  </r>
  <r>
    <s v="Smith-Jones"/>
    <s v="Reverse-engineered static concept"/>
    <n v="8800"/>
    <n v="12356"/>
    <n v="140.40909090909091"/>
    <x v="1"/>
    <n v="59.12"/>
    <n v="209"/>
    <x v="1"/>
    <s v="USD"/>
    <n v="1400562000"/>
    <n v="1403931600"/>
    <x v="53"/>
    <x v="53"/>
    <b v="0"/>
    <b v="0"/>
    <s v="film &amp; video/drama"/>
    <x v="4"/>
    <x v="6"/>
  </r>
  <r>
    <s v="Roy PLC"/>
    <s v="Multi-channeled neutral customer loyalty"/>
    <n v="6000"/>
    <n v="5392"/>
    <n v="89.86666666666666"/>
    <x v="0"/>
    <n v="44.93"/>
    <n v="120"/>
    <x v="1"/>
    <s v="USD"/>
    <n v="1520748000"/>
    <n v="1521262800"/>
    <x v="54"/>
    <x v="54"/>
    <b v="0"/>
    <b v="0"/>
    <s v="technology/wearables"/>
    <x v="2"/>
    <x v="8"/>
  </r>
  <r>
    <s v="Wright, Brooks and Villarreal"/>
    <s v="Reverse-engineered bifurcated strategy"/>
    <n v="6600"/>
    <n v="11746"/>
    <n v="177.96969696969697"/>
    <x v="1"/>
    <n v="89.66"/>
    <n v="131"/>
    <x v="1"/>
    <s v="USD"/>
    <n v="1532926800"/>
    <n v="1533358800"/>
    <x v="55"/>
    <x v="55"/>
    <b v="0"/>
    <b v="0"/>
    <s v="music/jazz"/>
    <x v="1"/>
    <x v="17"/>
  </r>
  <r>
    <s v="Flores, Miller and Johnson"/>
    <s v="Horizontal context-sensitive knowledge user"/>
    <n v="8000"/>
    <n v="11493"/>
    <n v="143.66249999999999"/>
    <x v="1"/>
    <n v="70.08"/>
    <n v="164"/>
    <x v="1"/>
    <s v="USD"/>
    <n v="1420869600"/>
    <n v="1421474400"/>
    <x v="56"/>
    <x v="56"/>
    <b v="0"/>
    <b v="0"/>
    <s v="technology/wearables"/>
    <x v="2"/>
    <x v="8"/>
  </r>
  <r>
    <s v="Bridges, Freeman and Kim"/>
    <s v="Cross-group multi-state task-force"/>
    <n v="2900"/>
    <n v="6243"/>
    <n v="215.27586206896552"/>
    <x v="1"/>
    <n v="31.06"/>
    <n v="201"/>
    <x v="1"/>
    <s v="USD"/>
    <n v="1504242000"/>
    <n v="1505278800"/>
    <x v="57"/>
    <x v="57"/>
    <b v="0"/>
    <b v="0"/>
    <s v="games/video games"/>
    <x v="6"/>
    <x v="11"/>
  </r>
  <r>
    <s v="Anderson-Perez"/>
    <s v="Expanded 3rdgeneration strategy"/>
    <n v="2700"/>
    <n v="6132"/>
    <n v="227.11111111111114"/>
    <x v="1"/>
    <n v="29.06"/>
    <n v="211"/>
    <x v="1"/>
    <s v="USD"/>
    <n v="1442811600"/>
    <n v="1443934800"/>
    <x v="58"/>
    <x v="58"/>
    <b v="0"/>
    <b v="0"/>
    <s v="theater/plays"/>
    <x v="3"/>
    <x v="3"/>
  </r>
  <r>
    <s v="Wright, Fox and Marks"/>
    <s v="Assimilated real-time support"/>
    <n v="1400"/>
    <n v="3851"/>
    <n v="275.07142857142861"/>
    <x v="1"/>
    <n v="30.09"/>
    <n v="128"/>
    <x v="1"/>
    <s v="USD"/>
    <n v="1497243600"/>
    <n v="1498539600"/>
    <x v="59"/>
    <x v="59"/>
    <b v="0"/>
    <b v="1"/>
    <s v="theater/plays"/>
    <x v="3"/>
    <x v="3"/>
  </r>
  <r>
    <s v="Crawford-Peters"/>
    <s v="User-centric regional database"/>
    <n v="94200"/>
    <n v="135997"/>
    <n v="144.37048832271762"/>
    <x v="1"/>
    <n v="85"/>
    <n v="1600"/>
    <x v="0"/>
    <s v="CAD"/>
    <n v="1342501200"/>
    <n v="1342760400"/>
    <x v="60"/>
    <x v="60"/>
    <b v="0"/>
    <b v="0"/>
    <s v="theater/plays"/>
    <x v="3"/>
    <x v="3"/>
  </r>
  <r>
    <s v="Romero-Hoffman"/>
    <s v="Open-source zero administration complexity"/>
    <n v="199200"/>
    <n v="184750"/>
    <n v="92.74598393574297"/>
    <x v="0"/>
    <n v="82"/>
    <n v="2253"/>
    <x v="0"/>
    <s v="CAD"/>
    <n v="1298268000"/>
    <n v="1301720400"/>
    <x v="61"/>
    <x v="61"/>
    <b v="0"/>
    <b v="0"/>
    <s v="theater/plays"/>
    <x v="3"/>
    <x v="3"/>
  </r>
  <r>
    <s v="Sparks-West"/>
    <s v="Organized incremental standardization"/>
    <n v="2000"/>
    <n v="14452"/>
    <n v="722.6"/>
    <x v="1"/>
    <n v="58.04"/>
    <n v="249"/>
    <x v="1"/>
    <s v="USD"/>
    <n v="1433480400"/>
    <n v="1433566800"/>
    <x v="62"/>
    <x v="62"/>
    <b v="0"/>
    <b v="0"/>
    <s v="technology/web"/>
    <x v="2"/>
    <x v="2"/>
  </r>
  <r>
    <s v="Baker, Morgan and Brown"/>
    <s v="Assimilated didactic open system"/>
    <n v="4700"/>
    <n v="557"/>
    <n v="11.851063829787234"/>
    <x v="0"/>
    <n v="111.4"/>
    <n v="5"/>
    <x v="1"/>
    <s v="USD"/>
    <n v="1493355600"/>
    <n v="1493874000"/>
    <x v="63"/>
    <x v="63"/>
    <b v="0"/>
    <b v="0"/>
    <s v="theater/plays"/>
    <x v="3"/>
    <x v="3"/>
  </r>
  <r>
    <s v="Mosley-Gilbert"/>
    <s v="Vision-oriented logistical intranet"/>
    <n v="2800"/>
    <n v="2734"/>
    <n v="97.642857142857139"/>
    <x v="0"/>
    <n v="71.95"/>
    <n v="38"/>
    <x v="1"/>
    <s v="USD"/>
    <n v="1530507600"/>
    <n v="1531803600"/>
    <x v="64"/>
    <x v="64"/>
    <b v="0"/>
    <b v="1"/>
    <s v="technology/web"/>
    <x v="2"/>
    <x v="2"/>
  </r>
  <r>
    <s v="Berry-Boyer"/>
    <s v="Mandatory incremental projection"/>
    <n v="6100"/>
    <n v="14405"/>
    <n v="236.14754098360655"/>
    <x v="1"/>
    <n v="61.04"/>
    <n v="236"/>
    <x v="1"/>
    <s v="USD"/>
    <n v="1296108000"/>
    <n v="1296712800"/>
    <x v="65"/>
    <x v="65"/>
    <b v="0"/>
    <b v="0"/>
    <s v="theater/plays"/>
    <x v="3"/>
    <x v="3"/>
  </r>
  <r>
    <s v="Sanders-Allen"/>
    <s v="Grass-roots needs-based encryption"/>
    <n v="2900"/>
    <n v="1307"/>
    <n v="45.068965517241381"/>
    <x v="0"/>
    <n v="108.92"/>
    <n v="12"/>
    <x v="1"/>
    <s v="USD"/>
    <n v="1428469200"/>
    <n v="1428901200"/>
    <x v="66"/>
    <x v="66"/>
    <b v="0"/>
    <b v="1"/>
    <s v="theater/plays"/>
    <x v="3"/>
    <x v="3"/>
  </r>
  <r>
    <s v="Lopez Inc"/>
    <s v="Team-oriented 6thgeneration middleware"/>
    <n v="72600"/>
    <n v="117892"/>
    <n v="162.38567493112947"/>
    <x v="1"/>
    <n v="29"/>
    <n v="4065"/>
    <x v="4"/>
    <s v="GBP"/>
    <n v="1264399200"/>
    <n v="1264831200"/>
    <x v="67"/>
    <x v="67"/>
    <b v="0"/>
    <b v="1"/>
    <s v="technology/wearables"/>
    <x v="2"/>
    <x v="8"/>
  </r>
  <r>
    <s v="Moreno-Turner"/>
    <s v="Inverse multi-tasking installation"/>
    <n v="5700"/>
    <n v="14508"/>
    <n v="254.52631578947367"/>
    <x v="1"/>
    <n v="58.98"/>
    <n v="246"/>
    <x v="6"/>
    <s v="EUR"/>
    <n v="1501131600"/>
    <n v="1505192400"/>
    <x v="68"/>
    <x v="68"/>
    <b v="0"/>
    <b v="1"/>
    <s v="theater/plays"/>
    <x v="3"/>
    <x v="3"/>
  </r>
  <r>
    <s v="Jones-Watson"/>
    <s v="Switchable disintermediate moderator"/>
    <n v="7900"/>
    <n v="1901"/>
    <n v="24.063291139240505"/>
    <x v="3"/>
    <n v="111.82"/>
    <n v="17"/>
    <x v="1"/>
    <s v="USD"/>
    <n v="1292738400"/>
    <n v="1295676000"/>
    <x v="69"/>
    <x v="69"/>
    <b v="0"/>
    <b v="0"/>
    <s v="theater/plays"/>
    <x v="3"/>
    <x v="3"/>
  </r>
  <r>
    <s v="Barker Inc"/>
    <s v="Re-engineered 24/7 task-force"/>
    <n v="128000"/>
    <n v="158389"/>
    <n v="123.74140625000001"/>
    <x v="1"/>
    <n v="64"/>
    <n v="2475"/>
    <x v="6"/>
    <s v="EUR"/>
    <n v="1288674000"/>
    <n v="1292911200"/>
    <x v="70"/>
    <x v="70"/>
    <b v="0"/>
    <b v="1"/>
    <s v="theater/plays"/>
    <x v="3"/>
    <x v="3"/>
  </r>
  <r>
    <s v="Tate, Bass and House"/>
    <s v="Organic object-oriented budgetary management"/>
    <n v="6000"/>
    <n v="6484"/>
    <n v="108.06666666666666"/>
    <x v="1"/>
    <n v="85.32"/>
    <n v="76"/>
    <x v="1"/>
    <s v="USD"/>
    <n v="1575093600"/>
    <n v="1575439200"/>
    <x v="71"/>
    <x v="49"/>
    <b v="0"/>
    <b v="0"/>
    <s v="theater/plays"/>
    <x v="3"/>
    <x v="3"/>
  </r>
  <r>
    <s v="Hampton, Lewis and Ray"/>
    <s v="Seamless coherent parallelism"/>
    <n v="600"/>
    <n v="4022"/>
    <n v="670.33333333333326"/>
    <x v="1"/>
    <n v="74.48"/>
    <n v="54"/>
    <x v="1"/>
    <s v="USD"/>
    <n v="1435726800"/>
    <n v="1438837200"/>
    <x v="72"/>
    <x v="71"/>
    <b v="0"/>
    <b v="0"/>
    <s v="film &amp; video/animation"/>
    <x v="4"/>
    <x v="10"/>
  </r>
  <r>
    <s v="Collins-Goodman"/>
    <s v="Cross-platform even-keeled initiative"/>
    <n v="1400"/>
    <n v="9253"/>
    <n v="660.92857142857144"/>
    <x v="1"/>
    <n v="105.15"/>
    <n v="88"/>
    <x v="1"/>
    <s v="USD"/>
    <n v="1480226400"/>
    <n v="1480485600"/>
    <x v="73"/>
    <x v="72"/>
    <b v="0"/>
    <b v="0"/>
    <s v="music/jazz"/>
    <x v="1"/>
    <x v="17"/>
  </r>
  <r>
    <s v="Davis-Michael"/>
    <s v="Progressive tertiary framework"/>
    <n v="3900"/>
    <n v="4776"/>
    <n v="122.46153846153847"/>
    <x v="1"/>
    <n v="56.19"/>
    <n v="85"/>
    <x v="4"/>
    <s v="GBP"/>
    <n v="1459054800"/>
    <n v="1459141200"/>
    <x v="74"/>
    <x v="73"/>
    <b v="0"/>
    <b v="0"/>
    <s v="music/metal"/>
    <x v="1"/>
    <x v="16"/>
  </r>
  <r>
    <s v="White, Torres and Bishop"/>
    <s v="Multi-layered dynamic protocol"/>
    <n v="9700"/>
    <n v="14606"/>
    <n v="150.57731958762886"/>
    <x v="1"/>
    <n v="85.92"/>
    <n v="170"/>
    <x v="1"/>
    <s v="USD"/>
    <n v="1531630800"/>
    <n v="1532322000"/>
    <x v="75"/>
    <x v="74"/>
    <b v="0"/>
    <b v="0"/>
    <s v="photography/photography books"/>
    <x v="7"/>
    <x v="14"/>
  </r>
  <r>
    <s v="Martin, Conway and Larsen"/>
    <s v="Horizontal next generation function"/>
    <n v="122900"/>
    <n v="95993"/>
    <n v="78.106590724165997"/>
    <x v="0"/>
    <n v="57"/>
    <n v="1684"/>
    <x v="1"/>
    <s v="USD"/>
    <n v="1421992800"/>
    <n v="1426222800"/>
    <x v="76"/>
    <x v="75"/>
    <b v="1"/>
    <b v="1"/>
    <s v="theater/plays"/>
    <x v="3"/>
    <x v="3"/>
  </r>
  <r>
    <s v="Acevedo-Huffman"/>
    <s v="Pre-emptive impactful model"/>
    <n v="9500"/>
    <n v="4460"/>
    <n v="46.94736842105263"/>
    <x v="0"/>
    <n v="79.64"/>
    <n v="56"/>
    <x v="1"/>
    <s v="USD"/>
    <n v="1285563600"/>
    <n v="1286773200"/>
    <x v="77"/>
    <x v="76"/>
    <b v="0"/>
    <b v="1"/>
    <s v="film &amp; video/animation"/>
    <x v="4"/>
    <x v="10"/>
  </r>
  <r>
    <s v="Montgomery, Larson and Spencer"/>
    <s v="User-centric bifurcated knowledge user"/>
    <n v="4500"/>
    <n v="13536"/>
    <n v="300.8"/>
    <x v="1"/>
    <n v="41.02"/>
    <n v="330"/>
    <x v="1"/>
    <s v="USD"/>
    <n v="1523854800"/>
    <n v="1523941200"/>
    <x v="78"/>
    <x v="77"/>
    <b v="0"/>
    <b v="0"/>
    <s v="publishing/translations"/>
    <x v="5"/>
    <x v="18"/>
  </r>
  <r>
    <s v="Soto LLC"/>
    <s v="Triple-buffered reciprocal project"/>
    <n v="57800"/>
    <n v="40228"/>
    <n v="69.598615916955026"/>
    <x v="0"/>
    <n v="48"/>
    <n v="838"/>
    <x v="1"/>
    <s v="USD"/>
    <n v="1529125200"/>
    <n v="1529557200"/>
    <x v="79"/>
    <x v="78"/>
    <b v="0"/>
    <b v="0"/>
    <s v="theater/plays"/>
    <x v="3"/>
    <x v="3"/>
  </r>
  <r>
    <s v="Sutton, Barrett and Tucker"/>
    <s v="Cross-platform needs-based approach"/>
    <n v="1100"/>
    <n v="7012"/>
    <n v="637.4545454545455"/>
    <x v="1"/>
    <n v="55.21"/>
    <n v="127"/>
    <x v="1"/>
    <s v="USD"/>
    <n v="1503982800"/>
    <n v="1506574800"/>
    <x v="80"/>
    <x v="79"/>
    <b v="0"/>
    <b v="0"/>
    <s v="games/video games"/>
    <x v="6"/>
    <x v="11"/>
  </r>
  <r>
    <s v="Gomez, Bailey and Flores"/>
    <s v="User-friendly static contingency"/>
    <n v="16800"/>
    <n v="37857"/>
    <n v="225.33928571428569"/>
    <x v="1"/>
    <n v="92.11"/>
    <n v="411"/>
    <x v="1"/>
    <s v="USD"/>
    <n v="1511416800"/>
    <n v="1513576800"/>
    <x v="81"/>
    <x v="80"/>
    <b v="0"/>
    <b v="0"/>
    <s v="music/rock"/>
    <x v="1"/>
    <x v="1"/>
  </r>
  <r>
    <s v="Porter-George"/>
    <s v="Reactive content-based framework"/>
    <n v="1000"/>
    <n v="14973"/>
    <n v="1497.3000000000002"/>
    <x v="1"/>
    <n v="83.18"/>
    <n v="180"/>
    <x v="4"/>
    <s v="GBP"/>
    <n v="1547704800"/>
    <n v="1548309600"/>
    <x v="82"/>
    <x v="4"/>
    <b v="0"/>
    <b v="1"/>
    <s v="games/video games"/>
    <x v="6"/>
    <x v="11"/>
  </r>
  <r>
    <s v="Fitzgerald PLC"/>
    <s v="Realigned user-facing concept"/>
    <n v="106400"/>
    <n v="39996"/>
    <n v="37.590225563909776"/>
    <x v="0"/>
    <n v="40"/>
    <n v="1000"/>
    <x v="1"/>
    <s v="USD"/>
    <n v="1469682000"/>
    <n v="1471582800"/>
    <x v="83"/>
    <x v="81"/>
    <b v="0"/>
    <b v="0"/>
    <s v="music/electric music"/>
    <x v="1"/>
    <x v="5"/>
  </r>
  <r>
    <s v="Cisneros-Burton"/>
    <s v="Public-key zero tolerance orchestration"/>
    <n v="31400"/>
    <n v="41564"/>
    <n v="132.36942675159236"/>
    <x v="1"/>
    <n v="111.13"/>
    <n v="374"/>
    <x v="1"/>
    <s v="USD"/>
    <n v="1343451600"/>
    <n v="1344315600"/>
    <x v="84"/>
    <x v="82"/>
    <b v="0"/>
    <b v="0"/>
    <s v="technology/wearables"/>
    <x v="2"/>
    <x v="8"/>
  </r>
  <r>
    <s v="Hill, Lawson and Wilkinson"/>
    <s v="Multi-tiered eco-centric architecture"/>
    <n v="4900"/>
    <n v="6430"/>
    <n v="131.22448979591837"/>
    <x v="1"/>
    <n v="90.56"/>
    <n v="71"/>
    <x v="2"/>
    <s v="AUD"/>
    <n v="1315717200"/>
    <n v="1316408400"/>
    <x v="85"/>
    <x v="83"/>
    <b v="0"/>
    <b v="0"/>
    <s v="music/indie rock"/>
    <x v="1"/>
    <x v="7"/>
  </r>
  <r>
    <s v="Davis-Smith"/>
    <s v="Organic motivating firmware"/>
    <n v="7400"/>
    <n v="12405"/>
    <n v="167.63513513513513"/>
    <x v="1"/>
    <n v="61.11"/>
    <n v="203"/>
    <x v="1"/>
    <s v="USD"/>
    <n v="1430715600"/>
    <n v="1431838800"/>
    <x v="86"/>
    <x v="84"/>
    <b v="1"/>
    <b v="0"/>
    <s v="theater/plays"/>
    <x v="3"/>
    <x v="3"/>
  </r>
  <r>
    <s v="Farrell and Sons"/>
    <s v="Synergized 4thgeneration conglomeration"/>
    <n v="198500"/>
    <n v="123040"/>
    <n v="61.984886649874063"/>
    <x v="0"/>
    <n v="83.02"/>
    <n v="1482"/>
    <x v="2"/>
    <s v="AUD"/>
    <n v="1299564000"/>
    <n v="1300510800"/>
    <x v="87"/>
    <x v="85"/>
    <b v="0"/>
    <b v="1"/>
    <s v="music/rock"/>
    <x v="1"/>
    <x v="1"/>
  </r>
  <r>
    <s v="Clark Group"/>
    <s v="Grass-roots fault-tolerant policy"/>
    <n v="4800"/>
    <n v="12516"/>
    <n v="260.75"/>
    <x v="1"/>
    <n v="110.76"/>
    <n v="113"/>
    <x v="1"/>
    <s v="USD"/>
    <n v="1429160400"/>
    <n v="1431061200"/>
    <x v="88"/>
    <x v="86"/>
    <b v="0"/>
    <b v="0"/>
    <s v="publishing/translations"/>
    <x v="5"/>
    <x v="18"/>
  </r>
  <r>
    <s v="White, Singleton and Zimmerman"/>
    <s v="Monitored scalable knowledgebase"/>
    <n v="3400"/>
    <n v="8588"/>
    <n v="252.58823529411765"/>
    <x v="1"/>
    <n v="89.46"/>
    <n v="96"/>
    <x v="1"/>
    <s v="USD"/>
    <n v="1271307600"/>
    <n v="1271480400"/>
    <x v="89"/>
    <x v="87"/>
    <b v="0"/>
    <b v="0"/>
    <s v="theater/plays"/>
    <x v="3"/>
    <x v="3"/>
  </r>
  <r>
    <s v="Kramer Group"/>
    <s v="Synergistic explicit parallelism"/>
    <n v="7800"/>
    <n v="6132"/>
    <n v="78.615384615384613"/>
    <x v="0"/>
    <n v="57.85"/>
    <n v="106"/>
    <x v="1"/>
    <s v="USD"/>
    <n v="1456380000"/>
    <n v="1456380000"/>
    <x v="90"/>
    <x v="88"/>
    <b v="0"/>
    <b v="1"/>
    <s v="theater/plays"/>
    <x v="3"/>
    <x v="3"/>
  </r>
  <r>
    <s v="Frazier, Patrick and Smith"/>
    <s v="Enhanced systemic analyzer"/>
    <n v="154300"/>
    <n v="74688"/>
    <n v="48.404406999351913"/>
    <x v="0"/>
    <n v="110"/>
    <n v="679"/>
    <x v="6"/>
    <s v="EUR"/>
    <n v="1470459600"/>
    <n v="1472878800"/>
    <x v="91"/>
    <x v="89"/>
    <b v="0"/>
    <b v="0"/>
    <s v="publishing/translations"/>
    <x v="5"/>
    <x v="18"/>
  </r>
  <r>
    <s v="Santos, Bell and Lloyd"/>
    <s v="Object-based analyzing knowledge user"/>
    <n v="20000"/>
    <n v="51775"/>
    <n v="258.875"/>
    <x v="1"/>
    <n v="103.97"/>
    <n v="498"/>
    <x v="5"/>
    <s v="CHF"/>
    <n v="1277269200"/>
    <n v="1277355600"/>
    <x v="92"/>
    <x v="40"/>
    <b v="0"/>
    <b v="1"/>
    <s v="games/video games"/>
    <x v="6"/>
    <x v="11"/>
  </r>
  <r>
    <s v="Hall and Sons"/>
    <s v="Pre-emptive radical architecture"/>
    <n v="108800"/>
    <n v="65877"/>
    <n v="60.548713235294116"/>
    <x v="3"/>
    <n v="108"/>
    <n v="610"/>
    <x v="1"/>
    <s v="USD"/>
    <n v="1350709200"/>
    <n v="1351054800"/>
    <x v="93"/>
    <x v="90"/>
    <b v="0"/>
    <b v="1"/>
    <s v="theater/plays"/>
    <x v="3"/>
    <x v="3"/>
  </r>
  <r>
    <s v="Hanson Inc"/>
    <s v="Grass-roots web-enabled contingency"/>
    <n v="2900"/>
    <n v="8807"/>
    <n v="303.68965517241378"/>
    <x v="1"/>
    <n v="48.93"/>
    <n v="180"/>
    <x v="4"/>
    <s v="GBP"/>
    <n v="1554613200"/>
    <n v="1555563600"/>
    <x v="94"/>
    <x v="91"/>
    <b v="0"/>
    <b v="0"/>
    <s v="technology/web"/>
    <x v="2"/>
    <x v="2"/>
  </r>
  <r>
    <s v="Sanchez LLC"/>
    <s v="Stand-alone system-worthy standardization"/>
    <n v="900"/>
    <n v="1017"/>
    <n v="112.99999999999999"/>
    <x v="1"/>
    <n v="37.67"/>
    <n v="27"/>
    <x v="1"/>
    <s v="USD"/>
    <n v="1571029200"/>
    <n v="1571634000"/>
    <x v="95"/>
    <x v="92"/>
    <b v="0"/>
    <b v="0"/>
    <s v="film &amp; video/documentary"/>
    <x v="4"/>
    <x v="4"/>
  </r>
  <r>
    <s v="Howard Ltd"/>
    <s v="Down-sized systematic policy"/>
    <n v="69700"/>
    <n v="151513"/>
    <n v="217.37876614060258"/>
    <x v="1"/>
    <n v="65"/>
    <n v="2331"/>
    <x v="1"/>
    <s v="USD"/>
    <n v="1299736800"/>
    <n v="1300856400"/>
    <x v="96"/>
    <x v="36"/>
    <b v="0"/>
    <b v="0"/>
    <s v="theater/plays"/>
    <x v="3"/>
    <x v="3"/>
  </r>
  <r>
    <s v="Stewart LLC"/>
    <s v="Cloned bi-directional architecture"/>
    <n v="1300"/>
    <n v="12047"/>
    <n v="926.69230769230762"/>
    <x v="1"/>
    <n v="106.61"/>
    <n v="113"/>
    <x v="1"/>
    <s v="USD"/>
    <n v="1435208400"/>
    <n v="1439874000"/>
    <x v="48"/>
    <x v="93"/>
    <b v="0"/>
    <b v="0"/>
    <s v="food/food trucks"/>
    <x v="0"/>
    <x v="0"/>
  </r>
  <r>
    <s v="Arias, Allen and Miller"/>
    <s v="Seamless transitional portal"/>
    <n v="97800"/>
    <n v="32951"/>
    <n v="33.692229038854805"/>
    <x v="0"/>
    <n v="27.01"/>
    <n v="1220"/>
    <x v="2"/>
    <s v="AUD"/>
    <n v="1437973200"/>
    <n v="1438318800"/>
    <x v="97"/>
    <x v="94"/>
    <b v="0"/>
    <b v="0"/>
    <s v="games/video games"/>
    <x v="6"/>
    <x v="11"/>
  </r>
  <r>
    <s v="Baker-Morris"/>
    <s v="Fully-configurable motivating approach"/>
    <n v="7600"/>
    <n v="14951"/>
    <n v="196.7236842105263"/>
    <x v="1"/>
    <n v="91.16"/>
    <n v="164"/>
    <x v="1"/>
    <s v="USD"/>
    <n v="1416895200"/>
    <n v="1419400800"/>
    <x v="98"/>
    <x v="95"/>
    <b v="0"/>
    <b v="0"/>
    <s v="theater/plays"/>
    <x v="3"/>
    <x v="3"/>
  </r>
  <r>
    <s v="Tucker, Fox and Green"/>
    <s v="Upgradable fault-tolerant approach"/>
    <n v="100"/>
    <n v="1"/>
    <n v="1"/>
    <x v="0"/>
    <n v="1"/>
    <n v="1"/>
    <x v="1"/>
    <s v="USD"/>
    <n v="1319000400"/>
    <n v="1320555600"/>
    <x v="99"/>
    <x v="96"/>
    <b v="0"/>
    <b v="0"/>
    <s v="theater/plays"/>
    <x v="3"/>
    <x v="3"/>
  </r>
  <r>
    <s v="Douglas LLC"/>
    <s v="Reduced heuristic moratorium"/>
    <n v="900"/>
    <n v="9193"/>
    <n v="1021.4444444444445"/>
    <x v="1"/>
    <n v="56.05"/>
    <n v="164"/>
    <x v="1"/>
    <s v="USD"/>
    <n v="1424498400"/>
    <n v="1425103200"/>
    <x v="100"/>
    <x v="97"/>
    <b v="0"/>
    <b v="1"/>
    <s v="music/electric music"/>
    <x v="1"/>
    <x v="5"/>
  </r>
  <r>
    <s v="Garcia Inc"/>
    <s v="Front-line web-enabled model"/>
    <n v="3700"/>
    <n v="10422"/>
    <n v="281.67567567567568"/>
    <x v="1"/>
    <n v="31.02"/>
    <n v="336"/>
    <x v="1"/>
    <s v="USD"/>
    <n v="1526274000"/>
    <n v="1526878800"/>
    <x v="101"/>
    <x v="98"/>
    <b v="0"/>
    <b v="1"/>
    <s v="technology/wearables"/>
    <x v="2"/>
    <x v="8"/>
  </r>
  <r>
    <s v="Frye, Hunt and Powell"/>
    <s v="Polarized incremental emulation"/>
    <n v="10000"/>
    <n v="2461"/>
    <n v="24.610000000000003"/>
    <x v="0"/>
    <n v="66.510000000000005"/>
    <n v="37"/>
    <x v="6"/>
    <s v="EUR"/>
    <n v="1287896400"/>
    <n v="1288674000"/>
    <x v="102"/>
    <x v="99"/>
    <b v="0"/>
    <b v="0"/>
    <s v="music/electric music"/>
    <x v="1"/>
    <x v="5"/>
  </r>
  <r>
    <s v="Smith, Wells and Nguyen"/>
    <s v="Self-enabling grid-enabled initiative"/>
    <n v="119200"/>
    <n v="170623"/>
    <n v="143.14010067114094"/>
    <x v="1"/>
    <n v="89.01"/>
    <n v="1917"/>
    <x v="1"/>
    <s v="USD"/>
    <n v="1495515600"/>
    <n v="1495602000"/>
    <x v="103"/>
    <x v="100"/>
    <b v="0"/>
    <b v="0"/>
    <s v="music/indie rock"/>
    <x v="1"/>
    <x v="7"/>
  </r>
  <r>
    <s v="Charles-Johnson"/>
    <s v="Total fresh-thinking system engine"/>
    <n v="6800"/>
    <n v="9829"/>
    <n v="144.54411764705884"/>
    <x v="1"/>
    <n v="103.46"/>
    <n v="95"/>
    <x v="1"/>
    <s v="USD"/>
    <n v="1364878800"/>
    <n v="1366434000"/>
    <x v="104"/>
    <x v="101"/>
    <b v="0"/>
    <b v="0"/>
    <s v="technology/web"/>
    <x v="2"/>
    <x v="2"/>
  </r>
  <r>
    <s v="Brandt, Carter and Wood"/>
    <s v="Ameliorated clear-thinking circuit"/>
    <n v="3900"/>
    <n v="14006"/>
    <n v="359.12820512820514"/>
    <x v="1"/>
    <n v="95.28"/>
    <n v="147"/>
    <x v="1"/>
    <s v="USD"/>
    <n v="1567918800"/>
    <n v="1568350800"/>
    <x v="105"/>
    <x v="102"/>
    <b v="0"/>
    <b v="0"/>
    <s v="theater/plays"/>
    <x v="3"/>
    <x v="3"/>
  </r>
  <r>
    <s v="Tucker, Schmidt and Reid"/>
    <s v="Multi-layered encompassing installation"/>
    <n v="3500"/>
    <n v="6527"/>
    <n v="186.48571428571427"/>
    <x v="1"/>
    <n v="75.900000000000006"/>
    <n v="86"/>
    <x v="1"/>
    <s v="USD"/>
    <n v="1524459600"/>
    <n v="1525928400"/>
    <x v="106"/>
    <x v="103"/>
    <b v="0"/>
    <b v="1"/>
    <s v="theater/plays"/>
    <x v="3"/>
    <x v="3"/>
  </r>
  <r>
    <s v="Decker Inc"/>
    <s v="Universal encompassing implementation"/>
    <n v="1500"/>
    <n v="8929"/>
    <n v="595.26666666666665"/>
    <x v="1"/>
    <n v="107.58"/>
    <n v="83"/>
    <x v="1"/>
    <s v="USD"/>
    <n v="1333688400"/>
    <n v="1336885200"/>
    <x v="107"/>
    <x v="104"/>
    <b v="0"/>
    <b v="0"/>
    <s v="film &amp; video/documentary"/>
    <x v="4"/>
    <x v="4"/>
  </r>
  <r>
    <s v="Romero and Sons"/>
    <s v="Object-based client-server application"/>
    <n v="5200"/>
    <n v="3079"/>
    <n v="59.21153846153846"/>
    <x v="0"/>
    <n v="51.32"/>
    <n v="60"/>
    <x v="1"/>
    <s v="USD"/>
    <n v="1389506400"/>
    <n v="1389679200"/>
    <x v="108"/>
    <x v="105"/>
    <b v="0"/>
    <b v="0"/>
    <s v="film &amp; video/television"/>
    <x v="4"/>
    <x v="19"/>
  </r>
  <r>
    <s v="Castillo-Carey"/>
    <s v="Cross-platform solution-oriented process improvement"/>
    <n v="142400"/>
    <n v="21307"/>
    <n v="14.962780898876405"/>
    <x v="0"/>
    <n v="71.98"/>
    <n v="296"/>
    <x v="1"/>
    <s v="USD"/>
    <n v="1536642000"/>
    <n v="1538283600"/>
    <x v="109"/>
    <x v="106"/>
    <b v="0"/>
    <b v="0"/>
    <s v="food/food trucks"/>
    <x v="0"/>
    <x v="0"/>
  </r>
  <r>
    <s v="Hart-Briggs"/>
    <s v="Re-engineered user-facing approach"/>
    <n v="61400"/>
    <n v="73653"/>
    <n v="119.95602605863192"/>
    <x v="1"/>
    <n v="108.95"/>
    <n v="676"/>
    <x v="1"/>
    <s v="USD"/>
    <n v="1348290000"/>
    <n v="1348808400"/>
    <x v="110"/>
    <x v="107"/>
    <b v="0"/>
    <b v="0"/>
    <s v="publishing/radio &amp; podcasts"/>
    <x v="5"/>
    <x v="15"/>
  </r>
  <r>
    <s v="Jones-Meyer"/>
    <s v="Re-engineered client-driven hub"/>
    <n v="4700"/>
    <n v="12635"/>
    <n v="268.82978723404256"/>
    <x v="1"/>
    <n v="35"/>
    <n v="361"/>
    <x v="2"/>
    <s v="AUD"/>
    <n v="1408856400"/>
    <n v="1410152400"/>
    <x v="111"/>
    <x v="108"/>
    <b v="0"/>
    <b v="0"/>
    <s v="technology/web"/>
    <x v="2"/>
    <x v="2"/>
  </r>
  <r>
    <s v="Wright, Hartman and Yu"/>
    <s v="User-friendly tertiary array"/>
    <n v="3300"/>
    <n v="12437"/>
    <n v="376.87878787878788"/>
    <x v="1"/>
    <n v="94.94"/>
    <n v="131"/>
    <x v="1"/>
    <s v="USD"/>
    <n v="1505192400"/>
    <n v="1505797200"/>
    <x v="112"/>
    <x v="109"/>
    <b v="0"/>
    <b v="0"/>
    <s v="food/food trucks"/>
    <x v="0"/>
    <x v="0"/>
  </r>
  <r>
    <s v="Harper-Davis"/>
    <s v="Robust heuristic encoding"/>
    <n v="1900"/>
    <n v="13816"/>
    <n v="727.15789473684208"/>
    <x v="1"/>
    <n v="109.65"/>
    <n v="126"/>
    <x v="1"/>
    <s v="USD"/>
    <n v="1554786000"/>
    <n v="1554872400"/>
    <x v="113"/>
    <x v="110"/>
    <b v="0"/>
    <b v="1"/>
    <s v="technology/wearables"/>
    <x v="2"/>
    <x v="8"/>
  </r>
  <r>
    <s v="Barrett PLC"/>
    <s v="Team-oriented clear-thinking capacity"/>
    <n v="166700"/>
    <n v="145382"/>
    <n v="87.211757648470297"/>
    <x v="0"/>
    <n v="44"/>
    <n v="3304"/>
    <x v="6"/>
    <s v="EUR"/>
    <n v="1510898400"/>
    <n v="1513922400"/>
    <x v="114"/>
    <x v="111"/>
    <b v="0"/>
    <b v="0"/>
    <s v="publishing/fiction"/>
    <x v="5"/>
    <x v="13"/>
  </r>
  <r>
    <s v="David-Clark"/>
    <s v="De-engineered motivating standardization"/>
    <n v="7200"/>
    <n v="6336"/>
    <n v="88"/>
    <x v="0"/>
    <n v="86.79"/>
    <n v="73"/>
    <x v="1"/>
    <s v="USD"/>
    <n v="1442552400"/>
    <n v="1442638800"/>
    <x v="115"/>
    <x v="112"/>
    <b v="0"/>
    <b v="0"/>
    <s v="theater/plays"/>
    <x v="3"/>
    <x v="3"/>
  </r>
  <r>
    <s v="Chaney-Dennis"/>
    <s v="Business-focused 24hour groupware"/>
    <n v="4900"/>
    <n v="8523"/>
    <n v="173.9387755102041"/>
    <x v="1"/>
    <n v="30.99"/>
    <n v="275"/>
    <x v="1"/>
    <s v="USD"/>
    <n v="1316667600"/>
    <n v="1317186000"/>
    <x v="116"/>
    <x v="113"/>
    <b v="0"/>
    <b v="0"/>
    <s v="film &amp; video/television"/>
    <x v="4"/>
    <x v="19"/>
  </r>
  <r>
    <s v="Robinson, Lopez and Christensen"/>
    <s v="Organic next generation protocol"/>
    <n v="5400"/>
    <n v="6351"/>
    <n v="117.61111111111111"/>
    <x v="1"/>
    <n v="94.79"/>
    <n v="67"/>
    <x v="1"/>
    <s v="USD"/>
    <n v="1390716000"/>
    <n v="1391234400"/>
    <x v="117"/>
    <x v="114"/>
    <b v="0"/>
    <b v="0"/>
    <s v="photography/photography books"/>
    <x v="7"/>
    <x v="14"/>
  </r>
  <r>
    <s v="Clark and Sons"/>
    <s v="Reverse-engineered full-range Internet solution"/>
    <n v="5000"/>
    <n v="10748"/>
    <n v="214.96"/>
    <x v="1"/>
    <n v="69.790000000000006"/>
    <n v="154"/>
    <x v="1"/>
    <s v="USD"/>
    <n v="1402894800"/>
    <n v="1404363600"/>
    <x v="118"/>
    <x v="115"/>
    <b v="0"/>
    <b v="1"/>
    <s v="film &amp; video/documentary"/>
    <x v="4"/>
    <x v="4"/>
  </r>
  <r>
    <s v="Vega Group"/>
    <s v="Synchronized regional synergy"/>
    <n v="75100"/>
    <n v="112272"/>
    <n v="149.49667110519306"/>
    <x v="1"/>
    <n v="63"/>
    <n v="1782"/>
    <x v="1"/>
    <s v="USD"/>
    <n v="1429246800"/>
    <n v="1429592400"/>
    <x v="119"/>
    <x v="116"/>
    <b v="0"/>
    <b v="1"/>
    <s v="games/mobile games"/>
    <x v="6"/>
    <x v="20"/>
  </r>
  <r>
    <s v="Brown-Brown"/>
    <s v="Multi-lateral homogeneous success"/>
    <n v="45300"/>
    <n v="99361"/>
    <n v="219.33995584988963"/>
    <x v="1"/>
    <n v="110.03"/>
    <n v="903"/>
    <x v="1"/>
    <s v="USD"/>
    <n v="1412485200"/>
    <n v="1413608400"/>
    <x v="33"/>
    <x v="117"/>
    <b v="0"/>
    <b v="0"/>
    <s v="games/video games"/>
    <x v="6"/>
    <x v="11"/>
  </r>
  <r>
    <s v="Taylor PLC"/>
    <s v="Seamless zero-defect solution"/>
    <n v="136800"/>
    <n v="88055"/>
    <n v="64.367690058479525"/>
    <x v="0"/>
    <n v="26"/>
    <n v="3387"/>
    <x v="1"/>
    <s v="USD"/>
    <n v="1417068000"/>
    <n v="1419400800"/>
    <x v="120"/>
    <x v="95"/>
    <b v="0"/>
    <b v="0"/>
    <s v="publishing/fiction"/>
    <x v="5"/>
    <x v="13"/>
  </r>
  <r>
    <s v="Edwards-Lewis"/>
    <s v="Enhanced scalable concept"/>
    <n v="177700"/>
    <n v="33092"/>
    <n v="18.622397298818232"/>
    <x v="0"/>
    <n v="49.99"/>
    <n v="662"/>
    <x v="0"/>
    <s v="CAD"/>
    <n v="1448344800"/>
    <n v="1448604000"/>
    <x v="121"/>
    <x v="118"/>
    <b v="1"/>
    <b v="0"/>
    <s v="theater/plays"/>
    <x v="3"/>
    <x v="3"/>
  </r>
  <r>
    <s v="Stanton, Neal and Rodriguez"/>
    <s v="Polarized uniform software"/>
    <n v="2600"/>
    <n v="9562"/>
    <n v="367.76923076923077"/>
    <x v="1"/>
    <n v="101.72"/>
    <n v="94"/>
    <x v="6"/>
    <s v="EUR"/>
    <n v="1557723600"/>
    <n v="1562302800"/>
    <x v="122"/>
    <x v="119"/>
    <b v="0"/>
    <b v="0"/>
    <s v="photography/photography books"/>
    <x v="7"/>
    <x v="14"/>
  </r>
  <r>
    <s v="Pratt LLC"/>
    <s v="Stand-alone web-enabled moderator"/>
    <n v="5300"/>
    <n v="8475"/>
    <n v="159.90566037735849"/>
    <x v="1"/>
    <n v="47.08"/>
    <n v="180"/>
    <x v="1"/>
    <s v="USD"/>
    <n v="1537333200"/>
    <n v="1537678800"/>
    <x v="123"/>
    <x v="120"/>
    <b v="0"/>
    <b v="0"/>
    <s v="theater/plays"/>
    <x v="3"/>
    <x v="3"/>
  </r>
  <r>
    <s v="Gross PLC"/>
    <s v="Proactive methodical benchmark"/>
    <n v="180200"/>
    <n v="69617"/>
    <n v="38.633185349611544"/>
    <x v="0"/>
    <n v="89.94"/>
    <n v="774"/>
    <x v="1"/>
    <s v="USD"/>
    <n v="1471150800"/>
    <n v="1473570000"/>
    <x v="124"/>
    <x v="121"/>
    <b v="0"/>
    <b v="1"/>
    <s v="theater/plays"/>
    <x v="3"/>
    <x v="3"/>
  </r>
  <r>
    <s v="Martinez, Gomez and Dalton"/>
    <s v="Team-oriented 6thgeneration matrix"/>
    <n v="103200"/>
    <n v="53067"/>
    <n v="51.42151162790698"/>
    <x v="0"/>
    <n v="78.97"/>
    <n v="672"/>
    <x v="0"/>
    <s v="CAD"/>
    <n v="1273640400"/>
    <n v="1273899600"/>
    <x v="125"/>
    <x v="122"/>
    <b v="0"/>
    <b v="0"/>
    <s v="theater/plays"/>
    <x v="3"/>
    <x v="3"/>
  </r>
  <r>
    <s v="Allen-Curtis"/>
    <s v="Phased human-resource core"/>
    <n v="70600"/>
    <n v="42596"/>
    <n v="60.334277620396605"/>
    <x v="3"/>
    <n v="80.069999999999993"/>
    <n v="532"/>
    <x v="1"/>
    <s v="USD"/>
    <n v="1282885200"/>
    <n v="1284008400"/>
    <x v="126"/>
    <x v="123"/>
    <b v="0"/>
    <b v="0"/>
    <s v="music/rock"/>
    <x v="1"/>
    <x v="1"/>
  </r>
  <r>
    <s v="Morgan-Martinez"/>
    <s v="Mandatory tertiary implementation"/>
    <n v="148500"/>
    <n v="4756"/>
    <n v="3.202693602693603"/>
    <x v="3"/>
    <n v="86.47"/>
    <n v="55"/>
    <x v="2"/>
    <s v="AUD"/>
    <n v="1422943200"/>
    <n v="1425103200"/>
    <x v="127"/>
    <x v="97"/>
    <b v="0"/>
    <b v="0"/>
    <s v="food/food trucks"/>
    <x v="0"/>
    <x v="0"/>
  </r>
  <r>
    <s v="Luna, Anderson and Fox"/>
    <s v="Secured directional encryption"/>
    <n v="9600"/>
    <n v="14925"/>
    <n v="155.46875"/>
    <x v="1"/>
    <n v="28"/>
    <n v="533"/>
    <x v="3"/>
    <s v="DKK"/>
    <n v="1319605200"/>
    <n v="1320991200"/>
    <x v="128"/>
    <x v="124"/>
    <b v="0"/>
    <b v="0"/>
    <s v="film &amp; video/drama"/>
    <x v="4"/>
    <x v="6"/>
  </r>
  <r>
    <s v="Fleming, Zhang and Henderson"/>
    <s v="Distributed 5thgeneration implementation"/>
    <n v="164700"/>
    <n v="166116"/>
    <n v="100.85974499089254"/>
    <x v="1"/>
    <n v="68"/>
    <n v="2443"/>
    <x v="4"/>
    <s v="GBP"/>
    <n v="1385704800"/>
    <n v="1386828000"/>
    <x v="129"/>
    <x v="125"/>
    <b v="0"/>
    <b v="0"/>
    <s v="technology/web"/>
    <x v="2"/>
    <x v="2"/>
  </r>
  <r>
    <s v="Flowers and Sons"/>
    <s v="Virtual static core"/>
    <n v="3300"/>
    <n v="3834"/>
    <n v="116.18181818181819"/>
    <x v="1"/>
    <n v="43.08"/>
    <n v="89"/>
    <x v="1"/>
    <s v="USD"/>
    <n v="1515736800"/>
    <n v="1517119200"/>
    <x v="130"/>
    <x v="126"/>
    <b v="0"/>
    <b v="1"/>
    <s v="theater/plays"/>
    <x v="3"/>
    <x v="3"/>
  </r>
  <r>
    <s v="Gates PLC"/>
    <s v="Secured content-based product"/>
    <n v="4500"/>
    <n v="13985"/>
    <n v="310.77777777777777"/>
    <x v="1"/>
    <n v="87.96"/>
    <n v="159"/>
    <x v="1"/>
    <s v="USD"/>
    <n v="1313125200"/>
    <n v="1315026000"/>
    <x v="131"/>
    <x v="127"/>
    <b v="0"/>
    <b v="0"/>
    <s v="music/world music"/>
    <x v="1"/>
    <x v="21"/>
  </r>
  <r>
    <s v="Caldwell LLC"/>
    <s v="Secured executive concept"/>
    <n v="99500"/>
    <n v="89288"/>
    <n v="89.73668341708543"/>
    <x v="0"/>
    <n v="94.99"/>
    <n v="940"/>
    <x v="5"/>
    <s v="CHF"/>
    <n v="1308459600"/>
    <n v="1312693200"/>
    <x v="132"/>
    <x v="128"/>
    <b v="0"/>
    <b v="1"/>
    <s v="film &amp; video/documentary"/>
    <x v="4"/>
    <x v="4"/>
  </r>
  <r>
    <s v="Le, Burton and Evans"/>
    <s v="Balanced zero-defect software"/>
    <n v="7700"/>
    <n v="5488"/>
    <n v="71.27272727272728"/>
    <x v="0"/>
    <n v="46.91"/>
    <n v="117"/>
    <x v="1"/>
    <s v="USD"/>
    <n v="1362636000"/>
    <n v="1363064400"/>
    <x v="133"/>
    <x v="129"/>
    <b v="0"/>
    <b v="1"/>
    <s v="theater/plays"/>
    <x v="3"/>
    <x v="3"/>
  </r>
  <r>
    <s v="Briggs PLC"/>
    <s v="Distributed context-sensitive flexibility"/>
    <n v="82800"/>
    <n v="2721"/>
    <n v="3.2862318840579712"/>
    <x v="3"/>
    <n v="46.91"/>
    <n v="58"/>
    <x v="1"/>
    <s v="USD"/>
    <n v="1402117200"/>
    <n v="1403154000"/>
    <x v="134"/>
    <x v="130"/>
    <b v="0"/>
    <b v="1"/>
    <s v="film &amp; video/drama"/>
    <x v="4"/>
    <x v="6"/>
  </r>
  <r>
    <s v="Hudson-Nguyen"/>
    <s v="Down-sized disintermediate support"/>
    <n v="1800"/>
    <n v="4712"/>
    <n v="261.77777777777777"/>
    <x v="1"/>
    <n v="94.24"/>
    <n v="50"/>
    <x v="1"/>
    <s v="USD"/>
    <n v="1286341200"/>
    <n v="1286859600"/>
    <x v="135"/>
    <x v="131"/>
    <b v="0"/>
    <b v="0"/>
    <s v="publishing/nonfiction"/>
    <x v="5"/>
    <x v="9"/>
  </r>
  <r>
    <s v="Hogan Ltd"/>
    <s v="Stand-alone mission-critical moratorium"/>
    <n v="9600"/>
    <n v="9216"/>
    <n v="96"/>
    <x v="0"/>
    <n v="80.14"/>
    <n v="115"/>
    <x v="1"/>
    <s v="USD"/>
    <n v="1348808400"/>
    <n v="1349326800"/>
    <x v="136"/>
    <x v="132"/>
    <b v="0"/>
    <b v="0"/>
    <s v="games/mobile games"/>
    <x v="6"/>
    <x v="20"/>
  </r>
  <r>
    <s v="Hamilton, Wright and Chavez"/>
    <s v="Down-sized empowering protocol"/>
    <n v="92100"/>
    <n v="19246"/>
    <n v="20.896851248642779"/>
    <x v="0"/>
    <n v="59.04"/>
    <n v="326"/>
    <x v="1"/>
    <s v="USD"/>
    <n v="1429592400"/>
    <n v="1430974800"/>
    <x v="137"/>
    <x v="133"/>
    <b v="0"/>
    <b v="1"/>
    <s v="technology/wearables"/>
    <x v="2"/>
    <x v="8"/>
  </r>
  <r>
    <s v="Bautista-Cross"/>
    <s v="Fully-configurable coherent Internet solution"/>
    <n v="5500"/>
    <n v="12274"/>
    <n v="223.16363636363636"/>
    <x v="1"/>
    <n v="65.989999999999995"/>
    <n v="186"/>
    <x v="1"/>
    <s v="USD"/>
    <n v="1519538400"/>
    <n v="1519970400"/>
    <x v="138"/>
    <x v="134"/>
    <b v="0"/>
    <b v="0"/>
    <s v="film &amp; video/documentary"/>
    <x v="4"/>
    <x v="4"/>
  </r>
  <r>
    <s v="Jackson LLC"/>
    <s v="Distributed motivating algorithm"/>
    <n v="64300"/>
    <n v="65323"/>
    <n v="101.59097978227061"/>
    <x v="1"/>
    <n v="60.99"/>
    <n v="1071"/>
    <x v="1"/>
    <s v="USD"/>
    <n v="1434085200"/>
    <n v="1434603600"/>
    <x v="139"/>
    <x v="135"/>
    <b v="0"/>
    <b v="0"/>
    <s v="technology/web"/>
    <x v="2"/>
    <x v="2"/>
  </r>
  <r>
    <s v="Figueroa Ltd"/>
    <s v="Expanded solution-oriented benchmark"/>
    <n v="5000"/>
    <n v="11502"/>
    <n v="230.03999999999996"/>
    <x v="1"/>
    <n v="98.31"/>
    <n v="117"/>
    <x v="1"/>
    <s v="USD"/>
    <n v="1333688400"/>
    <n v="1337230800"/>
    <x v="107"/>
    <x v="136"/>
    <b v="0"/>
    <b v="0"/>
    <s v="technology/web"/>
    <x v="2"/>
    <x v="2"/>
  </r>
  <r>
    <s v="Avila-Jones"/>
    <s v="Implemented discrete secured line"/>
    <n v="5400"/>
    <n v="7322"/>
    <n v="135.59259259259261"/>
    <x v="1"/>
    <n v="104.6"/>
    <n v="70"/>
    <x v="1"/>
    <s v="USD"/>
    <n v="1277701200"/>
    <n v="1279429200"/>
    <x v="140"/>
    <x v="137"/>
    <b v="0"/>
    <b v="0"/>
    <s v="music/indie rock"/>
    <x v="1"/>
    <x v="7"/>
  </r>
  <r>
    <s v="Martin, Lopez and Hunter"/>
    <s v="Multi-lateral actuating installation"/>
    <n v="9000"/>
    <n v="11619"/>
    <n v="129.1"/>
    <x v="1"/>
    <n v="86.07"/>
    <n v="135"/>
    <x v="1"/>
    <s v="USD"/>
    <n v="1560747600"/>
    <n v="1561438800"/>
    <x v="141"/>
    <x v="138"/>
    <b v="0"/>
    <b v="0"/>
    <s v="theater/plays"/>
    <x v="3"/>
    <x v="3"/>
  </r>
  <r>
    <s v="Fields-Moore"/>
    <s v="Secured reciprocal array"/>
    <n v="25000"/>
    <n v="59128"/>
    <n v="236.512"/>
    <x v="1"/>
    <n v="76.989999999999995"/>
    <n v="768"/>
    <x v="5"/>
    <s v="CHF"/>
    <n v="1410066000"/>
    <n v="1410498000"/>
    <x v="142"/>
    <x v="139"/>
    <b v="0"/>
    <b v="0"/>
    <s v="technology/wearables"/>
    <x v="2"/>
    <x v="8"/>
  </r>
  <r>
    <s v="Harris-Golden"/>
    <s v="Optional bandwidth-monitored middleware"/>
    <n v="8800"/>
    <n v="1518"/>
    <n v="17.25"/>
    <x v="3"/>
    <n v="29.76"/>
    <n v="51"/>
    <x v="1"/>
    <s v="USD"/>
    <n v="1320732000"/>
    <n v="1322460000"/>
    <x v="143"/>
    <x v="140"/>
    <b v="0"/>
    <b v="0"/>
    <s v="theater/plays"/>
    <x v="3"/>
    <x v="3"/>
  </r>
  <r>
    <s v="Moss, Norman and Dunlap"/>
    <s v="Upgradable upward-trending workforce"/>
    <n v="8300"/>
    <n v="9337"/>
    <n v="112.49397590361446"/>
    <x v="1"/>
    <n v="46.92"/>
    <n v="199"/>
    <x v="1"/>
    <s v="USD"/>
    <n v="1465794000"/>
    <n v="1466312400"/>
    <x v="144"/>
    <x v="141"/>
    <b v="0"/>
    <b v="1"/>
    <s v="theater/plays"/>
    <x v="3"/>
    <x v="3"/>
  </r>
  <r>
    <s v="White, Larson and Wright"/>
    <s v="Upgradable hybrid capability"/>
    <n v="9300"/>
    <n v="11255"/>
    <n v="121.02150537634408"/>
    <x v="1"/>
    <n v="105.19"/>
    <n v="107"/>
    <x v="1"/>
    <s v="USD"/>
    <n v="1500958800"/>
    <n v="1501736400"/>
    <x v="145"/>
    <x v="142"/>
    <b v="0"/>
    <b v="0"/>
    <s v="technology/wearables"/>
    <x v="2"/>
    <x v="8"/>
  </r>
  <r>
    <s v="Payne, Oliver and Burch"/>
    <s v="Managed fresh-thinking flexibility"/>
    <n v="6200"/>
    <n v="13632"/>
    <n v="219.87096774193549"/>
    <x v="1"/>
    <n v="69.91"/>
    <n v="195"/>
    <x v="1"/>
    <s v="USD"/>
    <n v="1357020000"/>
    <n v="1361512800"/>
    <x v="146"/>
    <x v="143"/>
    <b v="0"/>
    <b v="0"/>
    <s v="music/indie rock"/>
    <x v="1"/>
    <x v="7"/>
  </r>
  <r>
    <s v="Brown, Palmer and Pace"/>
    <s v="Networked stable workforce"/>
    <n v="100"/>
    <n v="1"/>
    <n v="1"/>
    <x v="0"/>
    <n v="1"/>
    <n v="1"/>
    <x v="1"/>
    <s v="USD"/>
    <n v="1544940000"/>
    <n v="1545026400"/>
    <x v="147"/>
    <x v="144"/>
    <b v="0"/>
    <b v="0"/>
    <s v="music/rock"/>
    <x v="1"/>
    <x v="1"/>
  </r>
  <r>
    <s v="Parker LLC"/>
    <s v="Customizable intermediate extranet"/>
    <n v="137200"/>
    <n v="88037"/>
    <n v="64.166909620991248"/>
    <x v="0"/>
    <n v="60.01"/>
    <n v="1467"/>
    <x v="1"/>
    <s v="USD"/>
    <n v="1402290000"/>
    <n v="1406696400"/>
    <x v="148"/>
    <x v="145"/>
    <b v="0"/>
    <b v="0"/>
    <s v="music/electric music"/>
    <x v="1"/>
    <x v="5"/>
  </r>
  <r>
    <s v="Bowen, Mcdonald and Hall"/>
    <s v="User-centric fault-tolerant task-force"/>
    <n v="41500"/>
    <n v="175573"/>
    <n v="423.06746987951806"/>
    <x v="1"/>
    <n v="52.01"/>
    <n v="3376"/>
    <x v="1"/>
    <s v="USD"/>
    <n v="1487311200"/>
    <n v="1487916000"/>
    <x v="149"/>
    <x v="146"/>
    <b v="0"/>
    <b v="0"/>
    <s v="music/indie rock"/>
    <x v="1"/>
    <x v="7"/>
  </r>
  <r>
    <s v="Whitehead, Bell and Hughes"/>
    <s v="Multi-tiered radical definition"/>
    <n v="189400"/>
    <n v="176112"/>
    <n v="92.984160506863773"/>
    <x v="0"/>
    <n v="31"/>
    <n v="5681"/>
    <x v="1"/>
    <s v="USD"/>
    <n v="1350622800"/>
    <n v="1351141200"/>
    <x v="150"/>
    <x v="147"/>
    <b v="0"/>
    <b v="0"/>
    <s v="theater/plays"/>
    <x v="3"/>
    <x v="3"/>
  </r>
  <r>
    <s v="Rodriguez-Brown"/>
    <s v="Devolved foreground benchmark"/>
    <n v="171300"/>
    <n v="100650"/>
    <n v="58.756567425569173"/>
    <x v="0"/>
    <n v="95.04"/>
    <n v="1059"/>
    <x v="1"/>
    <s v="USD"/>
    <n v="1463029200"/>
    <n v="1465016400"/>
    <x v="151"/>
    <x v="148"/>
    <b v="0"/>
    <b v="1"/>
    <s v="music/indie rock"/>
    <x v="1"/>
    <x v="7"/>
  </r>
  <r>
    <s v="Hall-Schaefer"/>
    <s v="Distributed eco-centric methodology"/>
    <n v="139500"/>
    <n v="90706"/>
    <n v="65.022222222222226"/>
    <x v="0"/>
    <n v="75.97"/>
    <n v="1194"/>
    <x v="1"/>
    <s v="USD"/>
    <n v="1269493200"/>
    <n v="1270789200"/>
    <x v="152"/>
    <x v="149"/>
    <b v="0"/>
    <b v="0"/>
    <s v="theater/plays"/>
    <x v="3"/>
    <x v="3"/>
  </r>
  <r>
    <s v="Meza-Rogers"/>
    <s v="Streamlined encompassing encryption"/>
    <n v="36400"/>
    <n v="26914"/>
    <n v="73.939560439560438"/>
    <x v="3"/>
    <n v="71.010000000000005"/>
    <n v="379"/>
    <x v="2"/>
    <s v="AUD"/>
    <n v="1570251600"/>
    <n v="1572325200"/>
    <x v="153"/>
    <x v="150"/>
    <b v="0"/>
    <b v="0"/>
    <s v="music/rock"/>
    <x v="1"/>
    <x v="1"/>
  </r>
  <r>
    <s v="Curtis-Curtis"/>
    <s v="User-friendly reciprocal initiative"/>
    <n v="4200"/>
    <n v="2212"/>
    <n v="52.666666666666664"/>
    <x v="0"/>
    <n v="73.73"/>
    <n v="30"/>
    <x v="2"/>
    <s v="AUD"/>
    <n v="1388383200"/>
    <n v="1389420000"/>
    <x v="154"/>
    <x v="151"/>
    <b v="0"/>
    <b v="0"/>
    <s v="photography/photography books"/>
    <x v="7"/>
    <x v="14"/>
  </r>
  <r>
    <s v="Carlson Inc"/>
    <s v="Ergonomic fresh-thinking installation"/>
    <n v="2100"/>
    <n v="4640"/>
    <n v="220.95238095238096"/>
    <x v="1"/>
    <n v="113.17"/>
    <n v="41"/>
    <x v="1"/>
    <s v="USD"/>
    <n v="1449554400"/>
    <n v="1449640800"/>
    <x v="155"/>
    <x v="152"/>
    <b v="0"/>
    <b v="0"/>
    <s v="music/rock"/>
    <x v="1"/>
    <x v="1"/>
  </r>
  <r>
    <s v="Clarke, Anderson and Lee"/>
    <s v="Robust explicit hardware"/>
    <n v="191200"/>
    <n v="191222"/>
    <n v="100.01150627615063"/>
    <x v="1"/>
    <n v="105.01"/>
    <n v="1821"/>
    <x v="1"/>
    <s v="USD"/>
    <n v="1553662800"/>
    <n v="1555218000"/>
    <x v="156"/>
    <x v="153"/>
    <b v="0"/>
    <b v="1"/>
    <s v="theater/plays"/>
    <x v="3"/>
    <x v="3"/>
  </r>
  <r>
    <s v="Evans Group"/>
    <s v="Stand-alone actuating support"/>
    <n v="8000"/>
    <n v="12985"/>
    <n v="162.3125"/>
    <x v="1"/>
    <n v="79.180000000000007"/>
    <n v="164"/>
    <x v="1"/>
    <s v="USD"/>
    <n v="1556341200"/>
    <n v="1557723600"/>
    <x v="157"/>
    <x v="154"/>
    <b v="0"/>
    <b v="0"/>
    <s v="technology/wearables"/>
    <x v="2"/>
    <x v="8"/>
  </r>
  <r>
    <s v="Bruce Group"/>
    <s v="Cross-platform methodical process improvement"/>
    <n v="5500"/>
    <n v="4300"/>
    <n v="78.181818181818187"/>
    <x v="0"/>
    <n v="57.33"/>
    <n v="75"/>
    <x v="1"/>
    <s v="USD"/>
    <n v="1442984400"/>
    <n v="1443502800"/>
    <x v="158"/>
    <x v="155"/>
    <b v="0"/>
    <b v="1"/>
    <s v="technology/web"/>
    <x v="2"/>
    <x v="2"/>
  </r>
  <r>
    <s v="Keith, Alvarez and Potter"/>
    <s v="Extended bottom-line open architecture"/>
    <n v="6100"/>
    <n v="9134"/>
    <n v="149.73770491803279"/>
    <x v="1"/>
    <n v="58.18"/>
    <n v="157"/>
    <x v="5"/>
    <s v="CHF"/>
    <n v="1544248800"/>
    <n v="1546840800"/>
    <x v="159"/>
    <x v="156"/>
    <b v="0"/>
    <b v="0"/>
    <s v="music/rock"/>
    <x v="1"/>
    <x v="1"/>
  </r>
  <r>
    <s v="Burton-Watkins"/>
    <s v="Extended reciprocal circuit"/>
    <n v="3500"/>
    <n v="8864"/>
    <n v="253.25714285714284"/>
    <x v="1"/>
    <n v="36.03"/>
    <n v="246"/>
    <x v="1"/>
    <s v="USD"/>
    <n v="1508475600"/>
    <n v="1512712800"/>
    <x v="160"/>
    <x v="157"/>
    <b v="0"/>
    <b v="1"/>
    <s v="photography/photography books"/>
    <x v="7"/>
    <x v="14"/>
  </r>
  <r>
    <s v="Lopez and Sons"/>
    <s v="Polarized human-resource protocol"/>
    <n v="150500"/>
    <n v="150755"/>
    <n v="100.16943521594683"/>
    <x v="1"/>
    <n v="107.99"/>
    <n v="1396"/>
    <x v="1"/>
    <s v="USD"/>
    <n v="1507438800"/>
    <n v="1507525200"/>
    <x v="161"/>
    <x v="158"/>
    <b v="0"/>
    <b v="0"/>
    <s v="theater/plays"/>
    <x v="3"/>
    <x v="3"/>
  </r>
  <r>
    <s v="Cordova Ltd"/>
    <s v="Synergized radical product"/>
    <n v="90400"/>
    <n v="110279"/>
    <n v="121.99004424778761"/>
    <x v="1"/>
    <n v="44.01"/>
    <n v="2506"/>
    <x v="1"/>
    <s v="USD"/>
    <n v="1501563600"/>
    <n v="1504328400"/>
    <x v="162"/>
    <x v="159"/>
    <b v="0"/>
    <b v="0"/>
    <s v="technology/web"/>
    <x v="2"/>
    <x v="2"/>
  </r>
  <r>
    <s v="Brown-Vang"/>
    <s v="Robust heuristic artificial intelligence"/>
    <n v="9800"/>
    <n v="13439"/>
    <n v="137.13265306122449"/>
    <x v="1"/>
    <n v="55.08"/>
    <n v="244"/>
    <x v="1"/>
    <s v="USD"/>
    <n v="1292997600"/>
    <n v="1293343200"/>
    <x v="163"/>
    <x v="160"/>
    <b v="0"/>
    <b v="0"/>
    <s v="photography/photography books"/>
    <x v="7"/>
    <x v="14"/>
  </r>
  <r>
    <s v="Cruz-Ward"/>
    <s v="Robust content-based emulation"/>
    <n v="2600"/>
    <n v="10804"/>
    <n v="415.53846153846149"/>
    <x v="1"/>
    <n v="74"/>
    <n v="146"/>
    <x v="2"/>
    <s v="AUD"/>
    <n v="1370840400"/>
    <n v="1371704400"/>
    <x v="164"/>
    <x v="161"/>
    <b v="0"/>
    <b v="0"/>
    <s v="theater/plays"/>
    <x v="3"/>
    <x v="3"/>
  </r>
  <r>
    <s v="Hernandez Group"/>
    <s v="Ergonomic uniform open system"/>
    <n v="128100"/>
    <n v="40107"/>
    <n v="31.30913348946136"/>
    <x v="0"/>
    <n v="42"/>
    <n v="955"/>
    <x v="3"/>
    <s v="DKK"/>
    <n v="1550815200"/>
    <n v="1552798800"/>
    <x v="165"/>
    <x v="162"/>
    <b v="0"/>
    <b v="1"/>
    <s v="music/indie rock"/>
    <x v="1"/>
    <x v="7"/>
  </r>
  <r>
    <s v="Tran, Steele and Wilson"/>
    <s v="Profit-focused modular product"/>
    <n v="23300"/>
    <n v="98811"/>
    <n v="424.08154506437768"/>
    <x v="1"/>
    <n v="77.989999999999995"/>
    <n v="1267"/>
    <x v="1"/>
    <s v="USD"/>
    <n v="1339909200"/>
    <n v="1342328400"/>
    <x v="166"/>
    <x v="163"/>
    <b v="0"/>
    <b v="1"/>
    <s v="film &amp; video/shorts"/>
    <x v="4"/>
    <x v="12"/>
  </r>
  <r>
    <s v="Summers, Gallegos and Stein"/>
    <s v="Mandatory mobile product"/>
    <n v="188100"/>
    <n v="5528"/>
    <n v="2.93886230728336"/>
    <x v="0"/>
    <n v="82.51"/>
    <n v="67"/>
    <x v="1"/>
    <s v="USD"/>
    <n v="1501736400"/>
    <n v="1502341200"/>
    <x v="167"/>
    <x v="164"/>
    <b v="0"/>
    <b v="0"/>
    <s v="music/indie rock"/>
    <x v="1"/>
    <x v="7"/>
  </r>
  <r>
    <s v="Blair Group"/>
    <s v="Public-key 3rdgeneration budgetary management"/>
    <n v="4900"/>
    <n v="521"/>
    <n v="10.63265306122449"/>
    <x v="0"/>
    <n v="104.2"/>
    <n v="5"/>
    <x v="1"/>
    <s v="USD"/>
    <n v="1395291600"/>
    <n v="1397192400"/>
    <x v="168"/>
    <x v="165"/>
    <b v="0"/>
    <b v="0"/>
    <s v="publishing/translations"/>
    <x v="5"/>
    <x v="18"/>
  </r>
  <r>
    <s v="Nixon Inc"/>
    <s v="Centralized national firmware"/>
    <n v="800"/>
    <n v="663"/>
    <n v="82.875"/>
    <x v="0"/>
    <n v="25.5"/>
    <n v="26"/>
    <x v="1"/>
    <s v="USD"/>
    <n v="1405746000"/>
    <n v="1407042000"/>
    <x v="169"/>
    <x v="166"/>
    <b v="0"/>
    <b v="1"/>
    <s v="film &amp; video/documentary"/>
    <x v="4"/>
    <x v="4"/>
  </r>
  <r>
    <s v="White LLC"/>
    <s v="Cross-group 4thgeneration middleware"/>
    <n v="96700"/>
    <n v="157635"/>
    <n v="163.01447776628748"/>
    <x v="1"/>
    <n v="100.98"/>
    <n v="1561"/>
    <x v="1"/>
    <s v="USD"/>
    <n v="1368853200"/>
    <n v="1369371600"/>
    <x v="170"/>
    <x v="167"/>
    <b v="0"/>
    <b v="0"/>
    <s v="theater/plays"/>
    <x v="3"/>
    <x v="3"/>
  </r>
  <r>
    <s v="Santos, Black and Donovan"/>
    <s v="Pre-emptive scalable access"/>
    <n v="600"/>
    <n v="5368"/>
    <n v="894.66666666666674"/>
    <x v="1"/>
    <n v="111.83"/>
    <n v="48"/>
    <x v="1"/>
    <s v="USD"/>
    <n v="1444021200"/>
    <n v="1444107600"/>
    <x v="171"/>
    <x v="168"/>
    <b v="0"/>
    <b v="1"/>
    <s v="technology/wearables"/>
    <x v="2"/>
    <x v="8"/>
  </r>
  <r>
    <s v="Jones, Contreras and Burnett"/>
    <s v="Sharable intangible migration"/>
    <n v="181200"/>
    <n v="47459"/>
    <n v="26.191501103752756"/>
    <x v="0"/>
    <n v="42"/>
    <n v="1130"/>
    <x v="1"/>
    <s v="USD"/>
    <n v="1472619600"/>
    <n v="1474261200"/>
    <x v="172"/>
    <x v="169"/>
    <b v="0"/>
    <b v="0"/>
    <s v="theater/plays"/>
    <x v="3"/>
    <x v="3"/>
  </r>
  <r>
    <s v="Stone-Orozco"/>
    <s v="Proactive scalable Graphical User Interface"/>
    <n v="115000"/>
    <n v="86060"/>
    <n v="74.834782608695647"/>
    <x v="0"/>
    <n v="110.05"/>
    <n v="782"/>
    <x v="1"/>
    <s v="USD"/>
    <n v="1472878800"/>
    <n v="1473656400"/>
    <x v="173"/>
    <x v="170"/>
    <b v="0"/>
    <b v="0"/>
    <s v="theater/plays"/>
    <x v="3"/>
    <x v="3"/>
  </r>
  <r>
    <s v="Lee, Gibson and Morgan"/>
    <s v="Digitized solution-oriented product"/>
    <n v="38800"/>
    <n v="161593"/>
    <n v="416.47680412371136"/>
    <x v="1"/>
    <n v="59"/>
    <n v="2739"/>
    <x v="1"/>
    <s v="USD"/>
    <n v="1289800800"/>
    <n v="1291960800"/>
    <x v="174"/>
    <x v="171"/>
    <b v="0"/>
    <b v="0"/>
    <s v="theater/plays"/>
    <x v="3"/>
    <x v="3"/>
  </r>
  <r>
    <s v="Alexander-Williams"/>
    <s v="Triple-buffered cohesive structure"/>
    <n v="7200"/>
    <n v="6927"/>
    <n v="96.208333333333329"/>
    <x v="0"/>
    <n v="32.99"/>
    <n v="210"/>
    <x v="1"/>
    <s v="USD"/>
    <n v="1505970000"/>
    <n v="1506747600"/>
    <x v="175"/>
    <x v="172"/>
    <b v="0"/>
    <b v="0"/>
    <s v="food/food trucks"/>
    <x v="0"/>
    <x v="0"/>
  </r>
  <r>
    <s v="Marks Ltd"/>
    <s v="Realigned human-resource orchestration"/>
    <n v="44500"/>
    <n v="159185"/>
    <n v="357.71910112359546"/>
    <x v="1"/>
    <n v="45.01"/>
    <n v="3537"/>
    <x v="0"/>
    <s v="CAD"/>
    <n v="1363496400"/>
    <n v="1363582800"/>
    <x v="176"/>
    <x v="173"/>
    <b v="0"/>
    <b v="1"/>
    <s v="theater/plays"/>
    <x v="3"/>
    <x v="3"/>
  </r>
  <r>
    <s v="Olsen, Edwards and Reid"/>
    <s v="Optional clear-thinking software"/>
    <n v="56000"/>
    <n v="172736"/>
    <n v="308.45714285714286"/>
    <x v="1"/>
    <n v="81.98"/>
    <n v="2107"/>
    <x v="2"/>
    <s v="AUD"/>
    <n v="1269234000"/>
    <n v="1269666000"/>
    <x v="177"/>
    <x v="174"/>
    <b v="0"/>
    <b v="0"/>
    <s v="technology/wearables"/>
    <x v="2"/>
    <x v="8"/>
  </r>
  <r>
    <s v="Daniels, Rose and Tyler"/>
    <s v="Centralized global approach"/>
    <n v="8600"/>
    <n v="5315"/>
    <n v="61.802325581395344"/>
    <x v="0"/>
    <n v="39.08"/>
    <n v="136"/>
    <x v="1"/>
    <s v="USD"/>
    <n v="1507093200"/>
    <n v="1508648400"/>
    <x v="178"/>
    <x v="175"/>
    <b v="0"/>
    <b v="0"/>
    <s v="technology/web"/>
    <x v="2"/>
    <x v="2"/>
  </r>
  <r>
    <s v="Adams Group"/>
    <s v="Reverse-engineered bandwidth-monitored contingency"/>
    <n v="27100"/>
    <n v="195750"/>
    <n v="722.32472324723244"/>
    <x v="1"/>
    <n v="59"/>
    <n v="3318"/>
    <x v="3"/>
    <s v="DKK"/>
    <n v="1560574800"/>
    <n v="1561957200"/>
    <x v="179"/>
    <x v="176"/>
    <b v="0"/>
    <b v="0"/>
    <s v="theater/plays"/>
    <x v="3"/>
    <x v="3"/>
  </r>
  <r>
    <s v="Rogers, Huerta and Medina"/>
    <s v="Pre-emptive bandwidth-monitored instruction set"/>
    <n v="5100"/>
    <n v="3525"/>
    <n v="69.117647058823522"/>
    <x v="0"/>
    <n v="40.99"/>
    <n v="86"/>
    <x v="0"/>
    <s v="CAD"/>
    <n v="1284008400"/>
    <n v="1285131600"/>
    <x v="180"/>
    <x v="177"/>
    <b v="0"/>
    <b v="0"/>
    <s v="music/rock"/>
    <x v="1"/>
    <x v="1"/>
  </r>
  <r>
    <s v="Howard, Carter and Griffith"/>
    <s v="Adaptive asynchronous emulation"/>
    <n v="3600"/>
    <n v="10550"/>
    <n v="293.05555555555554"/>
    <x v="1"/>
    <n v="31.03"/>
    <n v="340"/>
    <x v="1"/>
    <s v="USD"/>
    <n v="1556859600"/>
    <n v="1556946000"/>
    <x v="181"/>
    <x v="178"/>
    <b v="0"/>
    <b v="0"/>
    <s v="theater/plays"/>
    <x v="3"/>
    <x v="3"/>
  </r>
  <r>
    <s v="Bailey PLC"/>
    <s v="Innovative actuating conglomeration"/>
    <n v="1000"/>
    <n v="718"/>
    <n v="71.8"/>
    <x v="0"/>
    <n v="37.79"/>
    <n v="19"/>
    <x v="1"/>
    <s v="USD"/>
    <n v="1526187600"/>
    <n v="1527138000"/>
    <x v="182"/>
    <x v="179"/>
    <b v="0"/>
    <b v="0"/>
    <s v="film &amp; video/television"/>
    <x v="4"/>
    <x v="19"/>
  </r>
  <r>
    <s v="Parker Group"/>
    <s v="Grass-roots foreground policy"/>
    <n v="88800"/>
    <n v="28358"/>
    <n v="31.934684684684683"/>
    <x v="0"/>
    <n v="32.01"/>
    <n v="886"/>
    <x v="1"/>
    <s v="USD"/>
    <n v="1400821200"/>
    <n v="1402117200"/>
    <x v="183"/>
    <x v="180"/>
    <b v="0"/>
    <b v="0"/>
    <s v="theater/plays"/>
    <x v="3"/>
    <x v="3"/>
  </r>
  <r>
    <s v="Fox Group"/>
    <s v="Horizontal transitional paradigm"/>
    <n v="60200"/>
    <n v="138384"/>
    <n v="229.87375415282392"/>
    <x v="1"/>
    <n v="95.97"/>
    <n v="1442"/>
    <x v="0"/>
    <s v="CAD"/>
    <n v="1361599200"/>
    <n v="1364014800"/>
    <x v="184"/>
    <x v="181"/>
    <b v="0"/>
    <b v="1"/>
    <s v="film &amp; video/shorts"/>
    <x v="4"/>
    <x v="12"/>
  </r>
  <r>
    <s v="Walker, Jones and Rodriguez"/>
    <s v="Networked didactic info-mediaries"/>
    <n v="8200"/>
    <n v="2625"/>
    <n v="32.012195121951223"/>
    <x v="0"/>
    <n v="75"/>
    <n v="35"/>
    <x v="6"/>
    <s v="EUR"/>
    <n v="1417500000"/>
    <n v="1417586400"/>
    <x v="185"/>
    <x v="182"/>
    <b v="0"/>
    <b v="0"/>
    <s v="theater/plays"/>
    <x v="3"/>
    <x v="3"/>
  </r>
  <r>
    <s v="Anthony-Shaw"/>
    <s v="Switchable contextually-based access"/>
    <n v="191300"/>
    <n v="45004"/>
    <n v="23.525352848928385"/>
    <x v="3"/>
    <n v="102.05"/>
    <n v="441"/>
    <x v="1"/>
    <s v="USD"/>
    <n v="1457071200"/>
    <n v="1457071200"/>
    <x v="186"/>
    <x v="183"/>
    <b v="0"/>
    <b v="0"/>
    <s v="theater/plays"/>
    <x v="3"/>
    <x v="3"/>
  </r>
  <r>
    <s v="Cook LLC"/>
    <s v="Up-sized dynamic throughput"/>
    <n v="3700"/>
    <n v="2538"/>
    <n v="68.594594594594597"/>
    <x v="0"/>
    <n v="105.75"/>
    <n v="24"/>
    <x v="1"/>
    <s v="USD"/>
    <n v="1370322000"/>
    <n v="1370408400"/>
    <x v="187"/>
    <x v="184"/>
    <b v="0"/>
    <b v="1"/>
    <s v="theater/plays"/>
    <x v="3"/>
    <x v="3"/>
  </r>
  <r>
    <s v="Sutton PLC"/>
    <s v="Mandatory reciprocal superstructure"/>
    <n v="8400"/>
    <n v="3188"/>
    <n v="37.952380952380956"/>
    <x v="0"/>
    <n v="37.07"/>
    <n v="86"/>
    <x v="6"/>
    <s v="EUR"/>
    <n v="1552366800"/>
    <n v="1552626000"/>
    <x v="188"/>
    <x v="185"/>
    <b v="0"/>
    <b v="0"/>
    <s v="theater/plays"/>
    <x v="3"/>
    <x v="3"/>
  </r>
  <r>
    <s v="Long, Morgan and Mitchell"/>
    <s v="Upgradable 4thgeneration productivity"/>
    <n v="42600"/>
    <n v="8517"/>
    <n v="19.992957746478872"/>
    <x v="0"/>
    <n v="35.049999999999997"/>
    <n v="243"/>
    <x v="1"/>
    <s v="USD"/>
    <n v="1403845200"/>
    <n v="1404190800"/>
    <x v="189"/>
    <x v="186"/>
    <b v="0"/>
    <b v="0"/>
    <s v="music/rock"/>
    <x v="1"/>
    <x v="1"/>
  </r>
  <r>
    <s v="Calhoun, Rogers and Long"/>
    <s v="Progressive discrete hub"/>
    <n v="6600"/>
    <n v="3012"/>
    <n v="45.636363636363633"/>
    <x v="0"/>
    <n v="46.34"/>
    <n v="65"/>
    <x v="1"/>
    <s v="USD"/>
    <n v="1523163600"/>
    <n v="1523509200"/>
    <x v="190"/>
    <x v="187"/>
    <b v="1"/>
    <b v="0"/>
    <s v="music/indie rock"/>
    <x v="1"/>
    <x v="7"/>
  </r>
  <r>
    <s v="Sandoval Group"/>
    <s v="Assimilated multi-tasking archive"/>
    <n v="7100"/>
    <n v="8716"/>
    <n v="122.7605633802817"/>
    <x v="1"/>
    <n v="69.17"/>
    <n v="126"/>
    <x v="1"/>
    <s v="USD"/>
    <n v="1442206800"/>
    <n v="1443589200"/>
    <x v="191"/>
    <x v="188"/>
    <b v="0"/>
    <b v="0"/>
    <s v="music/metal"/>
    <x v="1"/>
    <x v="16"/>
  </r>
  <r>
    <s v="Smith and Sons"/>
    <s v="Upgradable high-level solution"/>
    <n v="15800"/>
    <n v="57157"/>
    <n v="361.75316455696202"/>
    <x v="1"/>
    <n v="109.08"/>
    <n v="524"/>
    <x v="1"/>
    <s v="USD"/>
    <n v="1532840400"/>
    <n v="1533445200"/>
    <x v="192"/>
    <x v="189"/>
    <b v="0"/>
    <b v="0"/>
    <s v="music/electric music"/>
    <x v="1"/>
    <x v="5"/>
  </r>
  <r>
    <s v="King Inc"/>
    <s v="Organic bandwidth-monitored frame"/>
    <n v="8200"/>
    <n v="5178"/>
    <n v="63.146341463414636"/>
    <x v="0"/>
    <n v="51.78"/>
    <n v="100"/>
    <x v="3"/>
    <s v="DKK"/>
    <n v="1472878800"/>
    <n v="1474520400"/>
    <x v="173"/>
    <x v="190"/>
    <b v="0"/>
    <b v="0"/>
    <s v="technology/wearables"/>
    <x v="2"/>
    <x v="8"/>
  </r>
  <r>
    <s v="Perry and Sons"/>
    <s v="Business-focused logistical framework"/>
    <n v="54700"/>
    <n v="163118"/>
    <n v="298.20475319926874"/>
    <x v="1"/>
    <n v="82.01"/>
    <n v="1989"/>
    <x v="1"/>
    <s v="USD"/>
    <n v="1498194000"/>
    <n v="1499403600"/>
    <x v="193"/>
    <x v="191"/>
    <b v="0"/>
    <b v="0"/>
    <s v="film &amp; video/drama"/>
    <x v="4"/>
    <x v="6"/>
  </r>
  <r>
    <s v="Palmer Inc"/>
    <s v="Universal multi-state capability"/>
    <n v="63200"/>
    <n v="6041"/>
    <n v="9.5585443037974684"/>
    <x v="0"/>
    <n v="35.96"/>
    <n v="168"/>
    <x v="1"/>
    <s v="USD"/>
    <n v="1281070800"/>
    <n v="1283576400"/>
    <x v="194"/>
    <x v="192"/>
    <b v="0"/>
    <b v="0"/>
    <s v="music/electric music"/>
    <x v="1"/>
    <x v="5"/>
  </r>
  <r>
    <s v="Hull, Baker and Martinez"/>
    <s v="Digitized reciprocal infrastructure"/>
    <n v="1800"/>
    <n v="968"/>
    <n v="53.777777777777779"/>
    <x v="0"/>
    <n v="74.459999999999994"/>
    <n v="13"/>
    <x v="1"/>
    <s v="USD"/>
    <n v="1436245200"/>
    <n v="1436590800"/>
    <x v="195"/>
    <x v="193"/>
    <b v="0"/>
    <b v="0"/>
    <s v="music/rock"/>
    <x v="1"/>
    <x v="1"/>
  </r>
  <r>
    <s v="Becker, Rice and White"/>
    <s v="Reduced dedicated capability"/>
    <n v="100"/>
    <n v="2"/>
    <n v="2"/>
    <x v="0"/>
    <n v="2"/>
    <n v="1"/>
    <x v="0"/>
    <s v="CAD"/>
    <n v="1269493200"/>
    <n v="1270443600"/>
    <x v="152"/>
    <x v="194"/>
    <b v="0"/>
    <b v="0"/>
    <s v="theater/plays"/>
    <x v="3"/>
    <x v="3"/>
  </r>
  <r>
    <s v="Osborne, Perkins and Knox"/>
    <s v="Cross-platform bi-directional workforce"/>
    <n v="2100"/>
    <n v="14305"/>
    <n v="681.19047619047615"/>
    <x v="1"/>
    <n v="91.11"/>
    <n v="157"/>
    <x v="1"/>
    <s v="USD"/>
    <n v="1406264400"/>
    <n v="1407819600"/>
    <x v="196"/>
    <x v="195"/>
    <b v="0"/>
    <b v="0"/>
    <s v="technology/web"/>
    <x v="2"/>
    <x v="2"/>
  </r>
  <r>
    <s v="Mcknight-Freeman"/>
    <s v="Upgradable scalable methodology"/>
    <n v="8300"/>
    <n v="6543"/>
    <n v="78.831325301204828"/>
    <x v="3"/>
    <n v="79.790000000000006"/>
    <n v="82"/>
    <x v="1"/>
    <s v="USD"/>
    <n v="1317531600"/>
    <n v="1317877200"/>
    <x v="197"/>
    <x v="196"/>
    <b v="0"/>
    <b v="0"/>
    <s v="food/food trucks"/>
    <x v="0"/>
    <x v="0"/>
  </r>
  <r>
    <s v="Hayden, Shannon and Stein"/>
    <s v="Customer-focused client-server service-desk"/>
    <n v="143900"/>
    <n v="193413"/>
    <n v="134.40792216817235"/>
    <x v="1"/>
    <n v="43"/>
    <n v="4498"/>
    <x v="2"/>
    <s v="AUD"/>
    <n v="1484632800"/>
    <n v="1484805600"/>
    <x v="198"/>
    <x v="197"/>
    <b v="0"/>
    <b v="0"/>
    <s v="theater/plays"/>
    <x v="3"/>
    <x v="3"/>
  </r>
  <r>
    <s v="Daniel-Luna"/>
    <s v="Mandatory multimedia leverage"/>
    <n v="75000"/>
    <n v="2529"/>
    <n v="3.3719999999999999"/>
    <x v="0"/>
    <n v="63.23"/>
    <n v="40"/>
    <x v="1"/>
    <s v="USD"/>
    <n v="1301806800"/>
    <n v="1302670800"/>
    <x v="199"/>
    <x v="198"/>
    <b v="0"/>
    <b v="0"/>
    <s v="music/jazz"/>
    <x v="1"/>
    <x v="17"/>
  </r>
  <r>
    <s v="Weaver-Marquez"/>
    <s v="Focused analyzing circuit"/>
    <n v="1300"/>
    <n v="5614"/>
    <n v="431.84615384615387"/>
    <x v="1"/>
    <n v="70.180000000000007"/>
    <n v="80"/>
    <x v="1"/>
    <s v="USD"/>
    <n v="1539752400"/>
    <n v="1540789200"/>
    <x v="200"/>
    <x v="199"/>
    <b v="1"/>
    <b v="0"/>
    <s v="theater/plays"/>
    <x v="3"/>
    <x v="3"/>
  </r>
  <r>
    <s v="Austin, Baker and Kelley"/>
    <s v="Fundamental grid-enabled strategy"/>
    <n v="9000"/>
    <n v="3496"/>
    <n v="38.844444444444441"/>
    <x v="3"/>
    <n v="61.33"/>
    <n v="57"/>
    <x v="1"/>
    <s v="USD"/>
    <n v="1267250400"/>
    <n v="1268028000"/>
    <x v="201"/>
    <x v="200"/>
    <b v="0"/>
    <b v="0"/>
    <s v="publishing/fiction"/>
    <x v="5"/>
    <x v="13"/>
  </r>
  <r>
    <s v="Carney-Anderson"/>
    <s v="Digitized 5thgeneration knowledgebase"/>
    <n v="1000"/>
    <n v="4257"/>
    <n v="425.7"/>
    <x v="1"/>
    <n v="99"/>
    <n v="43"/>
    <x v="1"/>
    <s v="USD"/>
    <n v="1535432400"/>
    <n v="1537160400"/>
    <x v="202"/>
    <x v="201"/>
    <b v="0"/>
    <b v="1"/>
    <s v="music/rock"/>
    <x v="1"/>
    <x v="1"/>
  </r>
  <r>
    <s v="Jackson Inc"/>
    <s v="Mandatory multi-tasking encryption"/>
    <n v="196900"/>
    <n v="199110"/>
    <n v="101.12239715591672"/>
    <x v="1"/>
    <n v="96.98"/>
    <n v="2053"/>
    <x v="1"/>
    <s v="USD"/>
    <n v="1510207200"/>
    <n v="1512280800"/>
    <x v="203"/>
    <x v="202"/>
    <b v="0"/>
    <b v="0"/>
    <s v="film &amp; video/documentary"/>
    <x v="4"/>
    <x v="4"/>
  </r>
  <r>
    <s v="Warren Ltd"/>
    <s v="Distributed system-worthy application"/>
    <n v="194500"/>
    <n v="41212"/>
    <n v="21.188688946015425"/>
    <x v="2"/>
    <n v="51"/>
    <n v="808"/>
    <x v="2"/>
    <s v="AUD"/>
    <n v="1462510800"/>
    <n v="1463115600"/>
    <x v="204"/>
    <x v="203"/>
    <b v="0"/>
    <b v="0"/>
    <s v="film &amp; video/documentary"/>
    <x v="4"/>
    <x v="4"/>
  </r>
  <r>
    <s v="Schultz Inc"/>
    <s v="Synergistic tertiary time-frame"/>
    <n v="9400"/>
    <n v="6338"/>
    <n v="67.425531914893625"/>
    <x v="0"/>
    <n v="28.04"/>
    <n v="226"/>
    <x v="3"/>
    <s v="DKK"/>
    <n v="1488520800"/>
    <n v="1490850000"/>
    <x v="205"/>
    <x v="204"/>
    <b v="0"/>
    <b v="0"/>
    <s v="film &amp; video/science fiction"/>
    <x v="4"/>
    <x v="22"/>
  </r>
  <r>
    <s v="Thompson LLC"/>
    <s v="Customer-focused impactful benchmark"/>
    <n v="104400"/>
    <n v="99100"/>
    <n v="94.923371647509583"/>
    <x v="0"/>
    <n v="60.98"/>
    <n v="1625"/>
    <x v="1"/>
    <s v="USD"/>
    <n v="1377579600"/>
    <n v="1379653200"/>
    <x v="206"/>
    <x v="205"/>
    <b v="0"/>
    <b v="0"/>
    <s v="theater/plays"/>
    <x v="3"/>
    <x v="3"/>
  </r>
  <r>
    <s v="Johnson Inc"/>
    <s v="Profound next generation infrastructure"/>
    <n v="8100"/>
    <n v="12300"/>
    <n v="151.85185185185185"/>
    <x v="1"/>
    <n v="73.209999999999994"/>
    <n v="168"/>
    <x v="1"/>
    <s v="USD"/>
    <n v="1576389600"/>
    <n v="1580364000"/>
    <x v="207"/>
    <x v="206"/>
    <b v="0"/>
    <b v="0"/>
    <s v="theater/plays"/>
    <x v="3"/>
    <x v="3"/>
  </r>
  <r>
    <s v="Morgan-Warren"/>
    <s v="Face-to-face encompassing info-mediaries"/>
    <n v="87900"/>
    <n v="171549"/>
    <n v="195.16382252559728"/>
    <x v="1"/>
    <n v="40"/>
    <n v="4289"/>
    <x v="1"/>
    <s v="USD"/>
    <n v="1289019600"/>
    <n v="1289714400"/>
    <x v="208"/>
    <x v="207"/>
    <b v="0"/>
    <b v="1"/>
    <s v="music/indie rock"/>
    <x v="1"/>
    <x v="7"/>
  </r>
  <r>
    <s v="Sullivan Group"/>
    <s v="Open-source fresh-thinking policy"/>
    <n v="1400"/>
    <n v="14324"/>
    <n v="1023.1428571428571"/>
    <x v="1"/>
    <n v="86.81"/>
    <n v="165"/>
    <x v="1"/>
    <s v="USD"/>
    <n v="1282194000"/>
    <n v="1282712400"/>
    <x v="209"/>
    <x v="208"/>
    <b v="0"/>
    <b v="0"/>
    <s v="music/rock"/>
    <x v="1"/>
    <x v="1"/>
  </r>
  <r>
    <s v="Vargas, Banks and Palmer"/>
    <s v="Extended 24/7 implementation"/>
    <n v="156800"/>
    <n v="6024"/>
    <n v="3.841836734693878"/>
    <x v="0"/>
    <n v="42.13"/>
    <n v="143"/>
    <x v="1"/>
    <s v="USD"/>
    <n v="1550037600"/>
    <n v="1550210400"/>
    <x v="210"/>
    <x v="209"/>
    <b v="0"/>
    <b v="0"/>
    <s v="theater/plays"/>
    <x v="3"/>
    <x v="3"/>
  </r>
  <r>
    <s v="Johnson, Dixon and Zimmerman"/>
    <s v="Organic dynamic algorithm"/>
    <n v="121700"/>
    <n v="188721"/>
    <n v="155.07066557107643"/>
    <x v="1"/>
    <n v="103.98"/>
    <n v="1815"/>
    <x v="1"/>
    <s v="USD"/>
    <n v="1321941600"/>
    <n v="1322114400"/>
    <x v="211"/>
    <x v="210"/>
    <b v="0"/>
    <b v="0"/>
    <s v="theater/plays"/>
    <x v="3"/>
    <x v="3"/>
  </r>
  <r>
    <s v="Moore, Dudley and Navarro"/>
    <s v="Organic multi-tasking focus group"/>
    <n v="129400"/>
    <n v="57911"/>
    <n v="44.753477588871718"/>
    <x v="0"/>
    <n v="62"/>
    <n v="934"/>
    <x v="1"/>
    <s v="USD"/>
    <n v="1556427600"/>
    <n v="1557205200"/>
    <x v="212"/>
    <x v="211"/>
    <b v="0"/>
    <b v="0"/>
    <s v="film &amp; video/science fiction"/>
    <x v="4"/>
    <x v="22"/>
  </r>
  <r>
    <s v="Price-Rodriguez"/>
    <s v="Adaptive logistical initiative"/>
    <n v="5700"/>
    <n v="12309"/>
    <n v="215.94736842105263"/>
    <x v="1"/>
    <n v="31.01"/>
    <n v="397"/>
    <x v="4"/>
    <s v="GBP"/>
    <n v="1320991200"/>
    <n v="1323928800"/>
    <x v="213"/>
    <x v="212"/>
    <b v="0"/>
    <b v="1"/>
    <s v="film &amp; video/shorts"/>
    <x v="4"/>
    <x v="12"/>
  </r>
  <r>
    <s v="Huang-Henderson"/>
    <s v="Stand-alone mobile customer loyalty"/>
    <n v="41700"/>
    <n v="138497"/>
    <n v="332.12709832134288"/>
    <x v="1"/>
    <n v="89.99"/>
    <n v="1539"/>
    <x v="1"/>
    <s v="USD"/>
    <n v="1345093200"/>
    <n v="1346130000"/>
    <x v="214"/>
    <x v="213"/>
    <b v="0"/>
    <b v="0"/>
    <s v="film &amp; video/animation"/>
    <x v="4"/>
    <x v="10"/>
  </r>
  <r>
    <s v="Owens-Le"/>
    <s v="Focused composite approach"/>
    <n v="7900"/>
    <n v="667"/>
    <n v="8.4430379746835449"/>
    <x v="0"/>
    <n v="39.24"/>
    <n v="17"/>
    <x v="1"/>
    <s v="USD"/>
    <n v="1309496400"/>
    <n v="1311051600"/>
    <x v="215"/>
    <x v="214"/>
    <b v="1"/>
    <b v="0"/>
    <s v="theater/plays"/>
    <x v="3"/>
    <x v="3"/>
  </r>
  <r>
    <s v="Huff LLC"/>
    <s v="Face-to-face clear-thinking Local Area Network"/>
    <n v="121500"/>
    <n v="119830"/>
    <n v="98.625514403292186"/>
    <x v="0"/>
    <n v="54.99"/>
    <n v="2179"/>
    <x v="1"/>
    <s v="USD"/>
    <n v="1340254800"/>
    <n v="1340427600"/>
    <x v="216"/>
    <x v="215"/>
    <b v="1"/>
    <b v="0"/>
    <s v="food/food trucks"/>
    <x v="0"/>
    <x v="0"/>
  </r>
  <r>
    <s v="Johnson LLC"/>
    <s v="Cross-group cohesive circuit"/>
    <n v="4800"/>
    <n v="6623"/>
    <n v="137.97916666666669"/>
    <x v="1"/>
    <n v="47.99"/>
    <n v="138"/>
    <x v="1"/>
    <s v="USD"/>
    <n v="1412226000"/>
    <n v="1412312400"/>
    <x v="217"/>
    <x v="216"/>
    <b v="0"/>
    <b v="0"/>
    <s v="photography/photography books"/>
    <x v="7"/>
    <x v="14"/>
  </r>
  <r>
    <s v="Chavez, Garcia and Cantu"/>
    <s v="Synergistic explicit capability"/>
    <n v="87300"/>
    <n v="81897"/>
    <n v="93.81099656357388"/>
    <x v="0"/>
    <n v="87.97"/>
    <n v="931"/>
    <x v="1"/>
    <s v="USD"/>
    <n v="1458104400"/>
    <n v="1459314000"/>
    <x v="218"/>
    <x v="217"/>
    <b v="0"/>
    <b v="0"/>
    <s v="theater/plays"/>
    <x v="3"/>
    <x v="3"/>
  </r>
  <r>
    <s v="Lester-Moore"/>
    <s v="Diverse analyzing definition"/>
    <n v="46300"/>
    <n v="186885"/>
    <n v="403.63930885529157"/>
    <x v="1"/>
    <n v="52"/>
    <n v="3594"/>
    <x v="1"/>
    <s v="USD"/>
    <n v="1411534800"/>
    <n v="1415426400"/>
    <x v="219"/>
    <x v="218"/>
    <b v="0"/>
    <b v="0"/>
    <s v="film &amp; video/science fiction"/>
    <x v="4"/>
    <x v="22"/>
  </r>
  <r>
    <s v="Fox-Quinn"/>
    <s v="Enterprise-wide reciprocal success"/>
    <n v="67800"/>
    <n v="176398"/>
    <n v="260.1740412979351"/>
    <x v="1"/>
    <n v="30"/>
    <n v="5880"/>
    <x v="1"/>
    <s v="USD"/>
    <n v="1399093200"/>
    <n v="1399093200"/>
    <x v="220"/>
    <x v="219"/>
    <b v="1"/>
    <b v="0"/>
    <s v="music/rock"/>
    <x v="1"/>
    <x v="1"/>
  </r>
  <r>
    <s v="Garcia Inc"/>
    <s v="Progressive neutral middleware"/>
    <n v="3000"/>
    <n v="10999"/>
    <n v="366.63333333333333"/>
    <x v="1"/>
    <n v="98.21"/>
    <n v="112"/>
    <x v="1"/>
    <s v="USD"/>
    <n v="1270702800"/>
    <n v="1273899600"/>
    <x v="221"/>
    <x v="122"/>
    <b v="0"/>
    <b v="0"/>
    <s v="photography/photography books"/>
    <x v="7"/>
    <x v="14"/>
  </r>
  <r>
    <s v="Johnson-Lee"/>
    <s v="Intuitive exuding process improvement"/>
    <n v="60900"/>
    <n v="102751"/>
    <n v="168.72085385878489"/>
    <x v="1"/>
    <n v="108.96"/>
    <n v="943"/>
    <x v="1"/>
    <s v="USD"/>
    <n v="1431666000"/>
    <n v="1432184400"/>
    <x v="222"/>
    <x v="220"/>
    <b v="0"/>
    <b v="0"/>
    <s v="games/mobile games"/>
    <x v="6"/>
    <x v="20"/>
  </r>
  <r>
    <s v="Pineda Group"/>
    <s v="Exclusive real-time protocol"/>
    <n v="137900"/>
    <n v="165352"/>
    <n v="119.90717911530093"/>
    <x v="1"/>
    <n v="67"/>
    <n v="2468"/>
    <x v="1"/>
    <s v="USD"/>
    <n v="1472619600"/>
    <n v="1474779600"/>
    <x v="172"/>
    <x v="221"/>
    <b v="0"/>
    <b v="0"/>
    <s v="film &amp; video/animation"/>
    <x v="4"/>
    <x v="10"/>
  </r>
  <r>
    <s v="Hoffman-Howard"/>
    <s v="Extended encompassing application"/>
    <n v="85600"/>
    <n v="165798"/>
    <n v="193.68925233644859"/>
    <x v="1"/>
    <n v="64.989999999999995"/>
    <n v="2551"/>
    <x v="1"/>
    <s v="USD"/>
    <n v="1496293200"/>
    <n v="1500440400"/>
    <x v="223"/>
    <x v="222"/>
    <b v="0"/>
    <b v="1"/>
    <s v="games/mobile games"/>
    <x v="6"/>
    <x v="20"/>
  </r>
  <r>
    <s v="Miranda, Hall and Mcgrath"/>
    <s v="Progressive value-added ability"/>
    <n v="2400"/>
    <n v="10084"/>
    <n v="420.16666666666669"/>
    <x v="1"/>
    <n v="99.84"/>
    <n v="101"/>
    <x v="1"/>
    <s v="USD"/>
    <n v="1575612000"/>
    <n v="1575612000"/>
    <x v="224"/>
    <x v="223"/>
    <b v="0"/>
    <b v="0"/>
    <s v="games/video games"/>
    <x v="6"/>
    <x v="11"/>
  </r>
  <r>
    <s v="Williams, Carter and Gonzalez"/>
    <s v="Cross-platform uniform hardware"/>
    <n v="7200"/>
    <n v="5523"/>
    <n v="76.708333333333329"/>
    <x v="3"/>
    <n v="82.43"/>
    <n v="67"/>
    <x v="1"/>
    <s v="USD"/>
    <n v="1369112400"/>
    <n v="1374123600"/>
    <x v="225"/>
    <x v="224"/>
    <b v="0"/>
    <b v="0"/>
    <s v="theater/plays"/>
    <x v="3"/>
    <x v="3"/>
  </r>
  <r>
    <s v="Davis-Rodriguez"/>
    <s v="Progressive secondary portal"/>
    <n v="3400"/>
    <n v="5823"/>
    <n v="171.26470588235293"/>
    <x v="1"/>
    <n v="63.29"/>
    <n v="92"/>
    <x v="1"/>
    <s v="USD"/>
    <n v="1469422800"/>
    <n v="1469509200"/>
    <x v="226"/>
    <x v="225"/>
    <b v="0"/>
    <b v="0"/>
    <s v="theater/plays"/>
    <x v="3"/>
    <x v="3"/>
  </r>
  <r>
    <s v="Reid, Rivera and Perry"/>
    <s v="Multi-lateral national adapter"/>
    <n v="3800"/>
    <n v="6000"/>
    <n v="157.89473684210526"/>
    <x v="1"/>
    <n v="96.77"/>
    <n v="62"/>
    <x v="1"/>
    <s v="USD"/>
    <n v="1307854800"/>
    <n v="1309237200"/>
    <x v="227"/>
    <x v="226"/>
    <b v="0"/>
    <b v="0"/>
    <s v="film &amp; video/animation"/>
    <x v="4"/>
    <x v="10"/>
  </r>
  <r>
    <s v="Mendoza-Parker"/>
    <s v="Enterprise-wide motivating matrices"/>
    <n v="7500"/>
    <n v="8181"/>
    <n v="109.08"/>
    <x v="1"/>
    <n v="54.91"/>
    <n v="149"/>
    <x v="6"/>
    <s v="EUR"/>
    <n v="1503378000"/>
    <n v="1503982800"/>
    <x v="228"/>
    <x v="227"/>
    <b v="0"/>
    <b v="1"/>
    <s v="games/video games"/>
    <x v="6"/>
    <x v="11"/>
  </r>
  <r>
    <s v="Lee, Ali and Guzman"/>
    <s v="Polarized upward-trending Local Area Network"/>
    <n v="8600"/>
    <n v="3589"/>
    <n v="41.732558139534881"/>
    <x v="0"/>
    <n v="39.01"/>
    <n v="92"/>
    <x v="1"/>
    <s v="USD"/>
    <n v="1486965600"/>
    <n v="1487397600"/>
    <x v="229"/>
    <x v="228"/>
    <b v="0"/>
    <b v="0"/>
    <s v="film &amp; video/animation"/>
    <x v="4"/>
    <x v="10"/>
  </r>
  <r>
    <s v="Gallegos-Cobb"/>
    <s v="Object-based directional function"/>
    <n v="39500"/>
    <n v="4323"/>
    <n v="10.944303797468354"/>
    <x v="0"/>
    <n v="75.84"/>
    <n v="57"/>
    <x v="2"/>
    <s v="AUD"/>
    <n v="1561438800"/>
    <n v="1562043600"/>
    <x v="230"/>
    <x v="229"/>
    <b v="0"/>
    <b v="1"/>
    <s v="music/rock"/>
    <x v="1"/>
    <x v="1"/>
  </r>
  <r>
    <s v="Ellison PLC"/>
    <s v="Re-contextualized tangible open architecture"/>
    <n v="9300"/>
    <n v="14822"/>
    <n v="159.3763440860215"/>
    <x v="1"/>
    <n v="45.05"/>
    <n v="329"/>
    <x v="1"/>
    <s v="USD"/>
    <n v="1398402000"/>
    <n v="1398574800"/>
    <x v="231"/>
    <x v="230"/>
    <b v="0"/>
    <b v="0"/>
    <s v="film &amp; video/animation"/>
    <x v="4"/>
    <x v="10"/>
  </r>
  <r>
    <s v="Bolton, Sanchez and Carrillo"/>
    <s v="Distributed systemic adapter"/>
    <n v="2400"/>
    <n v="10138"/>
    <n v="422.41666666666669"/>
    <x v="1"/>
    <n v="104.52"/>
    <n v="97"/>
    <x v="3"/>
    <s v="DKK"/>
    <n v="1513231200"/>
    <n v="1515391200"/>
    <x v="232"/>
    <x v="231"/>
    <b v="0"/>
    <b v="1"/>
    <s v="theater/plays"/>
    <x v="3"/>
    <x v="3"/>
  </r>
  <r>
    <s v="Mason-Sanders"/>
    <s v="Networked web-enabled instruction set"/>
    <n v="3200"/>
    <n v="3127"/>
    <n v="97.71875"/>
    <x v="0"/>
    <n v="76.27"/>
    <n v="41"/>
    <x v="1"/>
    <s v="USD"/>
    <n v="1440824400"/>
    <n v="1441170000"/>
    <x v="233"/>
    <x v="232"/>
    <b v="0"/>
    <b v="0"/>
    <s v="technology/wearables"/>
    <x v="2"/>
    <x v="8"/>
  </r>
  <r>
    <s v="Pitts-Reed"/>
    <s v="Vision-oriented dynamic service-desk"/>
    <n v="29400"/>
    <n v="123124"/>
    <n v="418.78911564625849"/>
    <x v="1"/>
    <n v="69.02"/>
    <n v="1784"/>
    <x v="1"/>
    <s v="USD"/>
    <n v="1281070800"/>
    <n v="1281157200"/>
    <x v="194"/>
    <x v="233"/>
    <b v="0"/>
    <b v="0"/>
    <s v="theater/plays"/>
    <x v="3"/>
    <x v="3"/>
  </r>
  <r>
    <s v="Gonzalez-Martinez"/>
    <s v="Vision-oriented actuating open system"/>
    <n v="168500"/>
    <n v="171729"/>
    <n v="101.91632047477745"/>
    <x v="1"/>
    <n v="101.98"/>
    <n v="1684"/>
    <x v="2"/>
    <s v="AUD"/>
    <n v="1397365200"/>
    <n v="1398229200"/>
    <x v="234"/>
    <x v="234"/>
    <b v="0"/>
    <b v="1"/>
    <s v="publishing/nonfiction"/>
    <x v="5"/>
    <x v="9"/>
  </r>
  <r>
    <s v="Hill, Martin and Garcia"/>
    <s v="Sharable scalable core"/>
    <n v="8400"/>
    <n v="10729"/>
    <n v="127.72619047619047"/>
    <x v="1"/>
    <n v="42.92"/>
    <n v="250"/>
    <x v="1"/>
    <s v="USD"/>
    <n v="1494392400"/>
    <n v="1495256400"/>
    <x v="235"/>
    <x v="235"/>
    <b v="0"/>
    <b v="1"/>
    <s v="music/rock"/>
    <x v="1"/>
    <x v="1"/>
  </r>
  <r>
    <s v="Garcia PLC"/>
    <s v="Customer-focused attitude-oriented function"/>
    <n v="2300"/>
    <n v="10240"/>
    <n v="445.21739130434781"/>
    <x v="1"/>
    <n v="43.03"/>
    <n v="238"/>
    <x v="1"/>
    <s v="USD"/>
    <n v="1520143200"/>
    <n v="1520402400"/>
    <x v="236"/>
    <x v="236"/>
    <b v="0"/>
    <b v="0"/>
    <s v="theater/plays"/>
    <x v="3"/>
    <x v="3"/>
  </r>
  <r>
    <s v="Herring-Bailey"/>
    <s v="Reverse-engineered system-worthy extranet"/>
    <n v="700"/>
    <n v="3988"/>
    <n v="569.71428571428578"/>
    <x v="1"/>
    <n v="75.25"/>
    <n v="53"/>
    <x v="1"/>
    <s v="USD"/>
    <n v="1405314000"/>
    <n v="1409806800"/>
    <x v="237"/>
    <x v="237"/>
    <b v="0"/>
    <b v="0"/>
    <s v="theater/plays"/>
    <x v="3"/>
    <x v="3"/>
  </r>
  <r>
    <s v="Russell-Gardner"/>
    <s v="Re-engineered systematic monitoring"/>
    <n v="2900"/>
    <n v="14771"/>
    <n v="509.34482758620686"/>
    <x v="1"/>
    <n v="69.02"/>
    <n v="214"/>
    <x v="1"/>
    <s v="USD"/>
    <n v="1396846800"/>
    <n v="1396933200"/>
    <x v="238"/>
    <x v="238"/>
    <b v="0"/>
    <b v="0"/>
    <s v="theater/plays"/>
    <x v="3"/>
    <x v="3"/>
  </r>
  <r>
    <s v="Walters-Carter"/>
    <s v="Seamless value-added standardization"/>
    <n v="4500"/>
    <n v="14649"/>
    <n v="325.5333333333333"/>
    <x v="1"/>
    <n v="65.989999999999995"/>
    <n v="222"/>
    <x v="1"/>
    <s v="USD"/>
    <n v="1375678800"/>
    <n v="1376024400"/>
    <x v="239"/>
    <x v="239"/>
    <b v="0"/>
    <b v="0"/>
    <s v="technology/web"/>
    <x v="2"/>
    <x v="2"/>
  </r>
  <r>
    <s v="Johnson, Patterson and Montoya"/>
    <s v="Triple-buffered fresh-thinking frame"/>
    <n v="19800"/>
    <n v="184658"/>
    <n v="932.61616161616166"/>
    <x v="1"/>
    <n v="98.01"/>
    <n v="1884"/>
    <x v="1"/>
    <s v="USD"/>
    <n v="1482386400"/>
    <n v="1483682400"/>
    <x v="240"/>
    <x v="240"/>
    <b v="0"/>
    <b v="1"/>
    <s v="publishing/fiction"/>
    <x v="5"/>
    <x v="13"/>
  </r>
  <r>
    <s v="Roberts and Sons"/>
    <s v="Streamlined holistic knowledgebase"/>
    <n v="6200"/>
    <n v="13103"/>
    <n v="211.33870967741933"/>
    <x v="1"/>
    <n v="60.11"/>
    <n v="218"/>
    <x v="2"/>
    <s v="AUD"/>
    <n v="1420005600"/>
    <n v="1420437600"/>
    <x v="241"/>
    <x v="241"/>
    <b v="0"/>
    <b v="0"/>
    <s v="games/mobile games"/>
    <x v="6"/>
    <x v="20"/>
  </r>
  <r>
    <s v="Avila-Nelson"/>
    <s v="Up-sized intermediate website"/>
    <n v="61500"/>
    <n v="168095"/>
    <n v="273.32520325203251"/>
    <x v="1"/>
    <n v="26"/>
    <n v="6465"/>
    <x v="1"/>
    <s v="USD"/>
    <n v="1420178400"/>
    <n v="1420783200"/>
    <x v="242"/>
    <x v="242"/>
    <b v="0"/>
    <b v="0"/>
    <s v="publishing/translations"/>
    <x v="5"/>
    <x v="18"/>
  </r>
  <r>
    <s v="Robbins and Sons"/>
    <s v="Future-proofed directional synergy"/>
    <n v="100"/>
    <n v="3"/>
    <n v="3"/>
    <x v="0"/>
    <n v="3"/>
    <n v="1"/>
    <x v="1"/>
    <s v="USD"/>
    <n v="1264399200"/>
    <n v="1267423200"/>
    <x v="67"/>
    <x v="243"/>
    <b v="0"/>
    <b v="0"/>
    <s v="music/rock"/>
    <x v="1"/>
    <x v="1"/>
  </r>
  <r>
    <s v="Singleton Ltd"/>
    <s v="Enhanced user-facing function"/>
    <n v="7100"/>
    <n v="3840"/>
    <n v="54.084507042253513"/>
    <x v="0"/>
    <n v="38.020000000000003"/>
    <n v="101"/>
    <x v="1"/>
    <s v="USD"/>
    <n v="1355032800"/>
    <n v="1355205600"/>
    <x v="243"/>
    <x v="244"/>
    <b v="0"/>
    <b v="0"/>
    <s v="theater/plays"/>
    <x v="3"/>
    <x v="3"/>
  </r>
  <r>
    <s v="Perez PLC"/>
    <s v="Operative bandwidth-monitored interface"/>
    <n v="1000"/>
    <n v="6263"/>
    <n v="626.29999999999995"/>
    <x v="1"/>
    <n v="106.15"/>
    <n v="59"/>
    <x v="1"/>
    <s v="USD"/>
    <n v="1382677200"/>
    <n v="1383109200"/>
    <x v="244"/>
    <x v="245"/>
    <b v="0"/>
    <b v="0"/>
    <s v="theater/plays"/>
    <x v="3"/>
    <x v="3"/>
  </r>
  <r>
    <s v="Rogers, Jacobs and Jackson"/>
    <s v="Upgradable multi-state instruction set"/>
    <n v="121500"/>
    <n v="108161"/>
    <n v="89.021399176954731"/>
    <x v="0"/>
    <n v="81.02"/>
    <n v="1335"/>
    <x v="0"/>
    <s v="CAD"/>
    <n v="1302238800"/>
    <n v="1303275600"/>
    <x v="245"/>
    <x v="246"/>
    <b v="0"/>
    <b v="0"/>
    <s v="film &amp; video/drama"/>
    <x v="4"/>
    <x v="6"/>
  </r>
  <r>
    <s v="Barry Group"/>
    <s v="De-engineered static Local Area Network"/>
    <n v="4600"/>
    <n v="8505"/>
    <n v="184.89130434782609"/>
    <x v="1"/>
    <n v="96.65"/>
    <n v="88"/>
    <x v="1"/>
    <s v="USD"/>
    <n v="1487656800"/>
    <n v="1487829600"/>
    <x v="246"/>
    <x v="247"/>
    <b v="0"/>
    <b v="0"/>
    <s v="publishing/nonfiction"/>
    <x v="5"/>
    <x v="9"/>
  </r>
  <r>
    <s v="Rosales, Branch and Harmon"/>
    <s v="Upgradable grid-enabled superstructure"/>
    <n v="80500"/>
    <n v="96735"/>
    <n v="120.16770186335404"/>
    <x v="1"/>
    <n v="57"/>
    <n v="1697"/>
    <x v="1"/>
    <s v="USD"/>
    <n v="1297836000"/>
    <n v="1298268000"/>
    <x v="247"/>
    <x v="248"/>
    <b v="0"/>
    <b v="1"/>
    <s v="music/rock"/>
    <x v="1"/>
    <x v="1"/>
  </r>
  <r>
    <s v="Smith-Reid"/>
    <s v="Optimized actuating toolset"/>
    <n v="4100"/>
    <n v="959"/>
    <n v="23.390243902439025"/>
    <x v="0"/>
    <n v="63.93"/>
    <n v="15"/>
    <x v="4"/>
    <s v="GBP"/>
    <n v="1453615200"/>
    <n v="1456812000"/>
    <x v="248"/>
    <x v="249"/>
    <b v="0"/>
    <b v="0"/>
    <s v="music/rock"/>
    <x v="1"/>
    <x v="1"/>
  </r>
  <r>
    <s v="Williams Inc"/>
    <s v="Decentralized exuding strategy"/>
    <n v="5700"/>
    <n v="8322"/>
    <n v="146"/>
    <x v="1"/>
    <n v="90.46"/>
    <n v="92"/>
    <x v="1"/>
    <s v="USD"/>
    <n v="1362463200"/>
    <n v="1363669200"/>
    <x v="249"/>
    <x v="250"/>
    <b v="0"/>
    <b v="0"/>
    <s v="theater/plays"/>
    <x v="3"/>
    <x v="3"/>
  </r>
  <r>
    <s v="Duncan, Mcdonald and Miller"/>
    <s v="Assimilated coherent hardware"/>
    <n v="5000"/>
    <n v="13424"/>
    <n v="268.48"/>
    <x v="1"/>
    <n v="72.17"/>
    <n v="186"/>
    <x v="1"/>
    <s v="USD"/>
    <n v="1481176800"/>
    <n v="1482904800"/>
    <x v="250"/>
    <x v="251"/>
    <b v="0"/>
    <b v="1"/>
    <s v="theater/plays"/>
    <x v="3"/>
    <x v="3"/>
  </r>
  <r>
    <s v="Watkins Ltd"/>
    <s v="Multi-channeled responsive implementation"/>
    <n v="1800"/>
    <n v="10755"/>
    <n v="597.5"/>
    <x v="1"/>
    <n v="77.930000000000007"/>
    <n v="138"/>
    <x v="1"/>
    <s v="USD"/>
    <n v="1354946400"/>
    <n v="1356588000"/>
    <x v="251"/>
    <x v="252"/>
    <b v="1"/>
    <b v="0"/>
    <s v="photography/photography books"/>
    <x v="7"/>
    <x v="14"/>
  </r>
  <r>
    <s v="Allen-Jones"/>
    <s v="Centralized modular initiative"/>
    <n v="6300"/>
    <n v="9935"/>
    <n v="157.69841269841268"/>
    <x v="1"/>
    <n v="38.07"/>
    <n v="261"/>
    <x v="1"/>
    <s v="USD"/>
    <n v="1348808400"/>
    <n v="1349845200"/>
    <x v="136"/>
    <x v="253"/>
    <b v="0"/>
    <b v="0"/>
    <s v="music/rock"/>
    <x v="1"/>
    <x v="1"/>
  </r>
  <r>
    <s v="Mason-Smith"/>
    <s v="Reverse-engineered cohesive migration"/>
    <n v="84300"/>
    <n v="26303"/>
    <n v="31.201660735468568"/>
    <x v="0"/>
    <n v="57.94"/>
    <n v="454"/>
    <x v="1"/>
    <s v="USD"/>
    <n v="1282712400"/>
    <n v="1283058000"/>
    <x v="252"/>
    <x v="254"/>
    <b v="0"/>
    <b v="1"/>
    <s v="music/rock"/>
    <x v="1"/>
    <x v="1"/>
  </r>
  <r>
    <s v="Lloyd, Kennedy and Davis"/>
    <s v="Compatible multimedia hub"/>
    <n v="1700"/>
    <n v="5328"/>
    <n v="313.41176470588238"/>
    <x v="1"/>
    <n v="49.79"/>
    <n v="107"/>
    <x v="1"/>
    <s v="USD"/>
    <n v="1301979600"/>
    <n v="1304226000"/>
    <x v="253"/>
    <x v="255"/>
    <b v="0"/>
    <b v="1"/>
    <s v="music/indie rock"/>
    <x v="1"/>
    <x v="7"/>
  </r>
  <r>
    <s v="Walker Ltd"/>
    <s v="Organic eco-centric success"/>
    <n v="2900"/>
    <n v="10756"/>
    <n v="370.89655172413791"/>
    <x v="1"/>
    <n v="54.05"/>
    <n v="199"/>
    <x v="1"/>
    <s v="USD"/>
    <n v="1263016800"/>
    <n v="1263016800"/>
    <x v="254"/>
    <x v="256"/>
    <b v="0"/>
    <b v="0"/>
    <s v="photography/photography books"/>
    <x v="7"/>
    <x v="14"/>
  </r>
  <r>
    <s v="Gordon PLC"/>
    <s v="Virtual reciprocal policy"/>
    <n v="45600"/>
    <n v="165375"/>
    <n v="362.66447368421052"/>
    <x v="1"/>
    <n v="30"/>
    <n v="5512"/>
    <x v="1"/>
    <s v="USD"/>
    <n v="1360648800"/>
    <n v="1362031200"/>
    <x v="255"/>
    <x v="257"/>
    <b v="0"/>
    <b v="0"/>
    <s v="theater/plays"/>
    <x v="3"/>
    <x v="3"/>
  </r>
  <r>
    <s v="Lee and Sons"/>
    <s v="Persevering interactive emulation"/>
    <n v="4900"/>
    <n v="6031"/>
    <n v="123.08163265306122"/>
    <x v="1"/>
    <n v="70.13"/>
    <n v="86"/>
    <x v="1"/>
    <s v="USD"/>
    <n v="1451800800"/>
    <n v="1455602400"/>
    <x v="256"/>
    <x v="258"/>
    <b v="0"/>
    <b v="0"/>
    <s v="theater/plays"/>
    <x v="3"/>
    <x v="3"/>
  </r>
  <r>
    <s v="Cole LLC"/>
    <s v="Proactive responsive emulation"/>
    <n v="111900"/>
    <n v="85902"/>
    <n v="76.766756032171585"/>
    <x v="0"/>
    <n v="27"/>
    <n v="3182"/>
    <x v="6"/>
    <s v="EUR"/>
    <n v="1415340000"/>
    <n v="1418191200"/>
    <x v="257"/>
    <x v="259"/>
    <b v="0"/>
    <b v="1"/>
    <s v="music/jazz"/>
    <x v="1"/>
    <x v="17"/>
  </r>
  <r>
    <s v="Acosta PLC"/>
    <s v="Extended eco-centric function"/>
    <n v="61600"/>
    <n v="143910"/>
    <n v="233.62012987012989"/>
    <x v="1"/>
    <n v="51.99"/>
    <n v="2768"/>
    <x v="2"/>
    <s v="AUD"/>
    <n v="1351054800"/>
    <n v="1352440800"/>
    <x v="258"/>
    <x v="260"/>
    <b v="0"/>
    <b v="0"/>
    <s v="theater/plays"/>
    <x v="3"/>
    <x v="3"/>
  </r>
  <r>
    <s v="Brown-Mckee"/>
    <s v="Networked optimal productivity"/>
    <n v="1500"/>
    <n v="2708"/>
    <n v="180.53333333333333"/>
    <x v="1"/>
    <n v="56.42"/>
    <n v="48"/>
    <x v="1"/>
    <s v="USD"/>
    <n v="1349326800"/>
    <n v="1353304800"/>
    <x v="259"/>
    <x v="261"/>
    <b v="0"/>
    <b v="0"/>
    <s v="film &amp; video/documentary"/>
    <x v="4"/>
    <x v="4"/>
  </r>
  <r>
    <s v="Miles and Sons"/>
    <s v="Persistent attitude-oriented approach"/>
    <n v="3500"/>
    <n v="8842"/>
    <n v="252.62857142857143"/>
    <x v="1"/>
    <n v="101.63"/>
    <n v="87"/>
    <x v="1"/>
    <s v="USD"/>
    <n v="1548914400"/>
    <n v="1550728800"/>
    <x v="260"/>
    <x v="262"/>
    <b v="0"/>
    <b v="0"/>
    <s v="film &amp; video/television"/>
    <x v="4"/>
    <x v="19"/>
  </r>
  <r>
    <s v="Sawyer, Horton and Williams"/>
    <s v="Triple-buffered 4thgeneration toolset"/>
    <n v="173900"/>
    <n v="47260"/>
    <n v="27.176538240368025"/>
    <x v="3"/>
    <n v="25.01"/>
    <n v="1890"/>
    <x v="1"/>
    <s v="USD"/>
    <n v="1291269600"/>
    <n v="1291442400"/>
    <x v="261"/>
    <x v="263"/>
    <b v="0"/>
    <b v="0"/>
    <s v="games/video games"/>
    <x v="6"/>
    <x v="11"/>
  </r>
  <r>
    <s v="Foley-Cox"/>
    <s v="Progressive zero administration leverage"/>
    <n v="153700"/>
    <n v="1953"/>
    <n v="1.2706571242680547"/>
    <x v="2"/>
    <n v="32.020000000000003"/>
    <n v="61"/>
    <x v="1"/>
    <s v="USD"/>
    <n v="1449468000"/>
    <n v="1452146400"/>
    <x v="262"/>
    <x v="264"/>
    <b v="0"/>
    <b v="0"/>
    <s v="photography/photography books"/>
    <x v="7"/>
    <x v="14"/>
  </r>
  <r>
    <s v="Horton, Morrison and Clark"/>
    <s v="Networked radical neural-net"/>
    <n v="51100"/>
    <n v="155349"/>
    <n v="304.0097847358121"/>
    <x v="1"/>
    <n v="82.02"/>
    <n v="1894"/>
    <x v="1"/>
    <s v="USD"/>
    <n v="1562734800"/>
    <n v="1564894800"/>
    <x v="263"/>
    <x v="265"/>
    <b v="0"/>
    <b v="1"/>
    <s v="theater/plays"/>
    <x v="3"/>
    <x v="3"/>
  </r>
  <r>
    <s v="Thomas and Sons"/>
    <s v="Re-engineered heuristic forecast"/>
    <n v="7800"/>
    <n v="10704"/>
    <n v="137.23076923076923"/>
    <x v="1"/>
    <n v="37.96"/>
    <n v="282"/>
    <x v="0"/>
    <s v="CAD"/>
    <n v="1505624400"/>
    <n v="1505883600"/>
    <x v="264"/>
    <x v="266"/>
    <b v="0"/>
    <b v="0"/>
    <s v="theater/plays"/>
    <x v="3"/>
    <x v="3"/>
  </r>
  <r>
    <s v="Morgan-Jenkins"/>
    <s v="Fully-configurable background algorithm"/>
    <n v="2400"/>
    <n v="773"/>
    <n v="32.208333333333336"/>
    <x v="0"/>
    <n v="51.53"/>
    <n v="15"/>
    <x v="1"/>
    <s v="USD"/>
    <n v="1509948000"/>
    <n v="1510380000"/>
    <x v="265"/>
    <x v="267"/>
    <b v="0"/>
    <b v="0"/>
    <s v="theater/plays"/>
    <x v="3"/>
    <x v="3"/>
  </r>
  <r>
    <s v="Ward, Sanchez and Kemp"/>
    <s v="Stand-alone discrete Graphical User Interface"/>
    <n v="3900"/>
    <n v="9419"/>
    <n v="241.51282051282053"/>
    <x v="1"/>
    <n v="81.2"/>
    <n v="116"/>
    <x v="1"/>
    <s v="USD"/>
    <n v="1554526800"/>
    <n v="1555218000"/>
    <x v="266"/>
    <x v="153"/>
    <b v="0"/>
    <b v="0"/>
    <s v="publishing/translations"/>
    <x v="5"/>
    <x v="18"/>
  </r>
  <r>
    <s v="Fields Ltd"/>
    <s v="Front-line foreground project"/>
    <n v="5500"/>
    <n v="5324"/>
    <n v="96.8"/>
    <x v="0"/>
    <n v="40.03"/>
    <n v="133"/>
    <x v="1"/>
    <s v="USD"/>
    <n v="1334811600"/>
    <n v="1335243600"/>
    <x v="267"/>
    <x v="268"/>
    <b v="0"/>
    <b v="1"/>
    <s v="games/video games"/>
    <x v="6"/>
    <x v="11"/>
  </r>
  <r>
    <s v="Ramos-Mitchell"/>
    <s v="Persevering system-worthy info-mediaries"/>
    <n v="700"/>
    <n v="7465"/>
    <n v="1066.4285714285716"/>
    <x v="1"/>
    <n v="89.94"/>
    <n v="83"/>
    <x v="1"/>
    <s v="USD"/>
    <n v="1279515600"/>
    <n v="1279688400"/>
    <x v="268"/>
    <x v="269"/>
    <b v="0"/>
    <b v="0"/>
    <s v="theater/plays"/>
    <x v="3"/>
    <x v="3"/>
  </r>
  <r>
    <s v="Higgins, Davis and Salazar"/>
    <s v="Distributed multi-tasking strategy"/>
    <n v="2700"/>
    <n v="8799"/>
    <n v="325.88888888888891"/>
    <x v="1"/>
    <n v="96.69"/>
    <n v="91"/>
    <x v="1"/>
    <s v="USD"/>
    <n v="1353909600"/>
    <n v="1356069600"/>
    <x v="269"/>
    <x v="270"/>
    <b v="0"/>
    <b v="0"/>
    <s v="technology/web"/>
    <x v="2"/>
    <x v="2"/>
  </r>
  <r>
    <s v="Smith-Jenkins"/>
    <s v="Vision-oriented methodical application"/>
    <n v="8000"/>
    <n v="13656"/>
    <n v="170.70000000000002"/>
    <x v="1"/>
    <n v="25.01"/>
    <n v="546"/>
    <x v="1"/>
    <s v="USD"/>
    <n v="1535950800"/>
    <n v="1536210000"/>
    <x v="270"/>
    <x v="271"/>
    <b v="0"/>
    <b v="0"/>
    <s v="theater/plays"/>
    <x v="3"/>
    <x v="3"/>
  </r>
  <r>
    <s v="Braun PLC"/>
    <s v="Function-based high-level infrastructure"/>
    <n v="2500"/>
    <n v="14536"/>
    <n v="581.44000000000005"/>
    <x v="1"/>
    <n v="36.99"/>
    <n v="393"/>
    <x v="1"/>
    <s v="USD"/>
    <n v="1511244000"/>
    <n v="1511762400"/>
    <x v="271"/>
    <x v="272"/>
    <b v="0"/>
    <b v="0"/>
    <s v="film &amp; video/animation"/>
    <x v="4"/>
    <x v="10"/>
  </r>
  <r>
    <s v="Drake PLC"/>
    <s v="Profound object-oriented paradigm"/>
    <n v="164500"/>
    <n v="150552"/>
    <n v="91.520972644376897"/>
    <x v="0"/>
    <n v="73.010000000000005"/>
    <n v="2062"/>
    <x v="1"/>
    <s v="USD"/>
    <n v="1331445600"/>
    <n v="1333256400"/>
    <x v="272"/>
    <x v="273"/>
    <b v="0"/>
    <b v="1"/>
    <s v="theater/plays"/>
    <x v="3"/>
    <x v="3"/>
  </r>
  <r>
    <s v="Ross, Kelly and Brown"/>
    <s v="Virtual contextually-based circuit"/>
    <n v="8400"/>
    <n v="9076"/>
    <n v="108.04761904761904"/>
    <x v="1"/>
    <n v="68.239999999999995"/>
    <n v="133"/>
    <x v="1"/>
    <s v="USD"/>
    <n v="1480226400"/>
    <n v="1480744800"/>
    <x v="73"/>
    <x v="274"/>
    <b v="0"/>
    <b v="1"/>
    <s v="film &amp; video/television"/>
    <x v="4"/>
    <x v="19"/>
  </r>
  <r>
    <s v="Lucas-Mullins"/>
    <s v="Business-focused dynamic instruction set"/>
    <n v="8100"/>
    <n v="1517"/>
    <n v="18.728395061728396"/>
    <x v="0"/>
    <n v="52.31"/>
    <n v="29"/>
    <x v="3"/>
    <s v="DKK"/>
    <n v="1464584400"/>
    <n v="1465016400"/>
    <x v="273"/>
    <x v="148"/>
    <b v="0"/>
    <b v="0"/>
    <s v="music/rock"/>
    <x v="1"/>
    <x v="1"/>
  </r>
  <r>
    <s v="Tran LLC"/>
    <s v="Ameliorated fresh-thinking protocol"/>
    <n v="9800"/>
    <n v="8153"/>
    <n v="83.193877551020407"/>
    <x v="0"/>
    <n v="61.77"/>
    <n v="132"/>
    <x v="1"/>
    <s v="USD"/>
    <n v="1335848400"/>
    <n v="1336280400"/>
    <x v="274"/>
    <x v="275"/>
    <b v="0"/>
    <b v="0"/>
    <s v="technology/web"/>
    <x v="2"/>
    <x v="2"/>
  </r>
  <r>
    <s v="Dawson, Brady and Gilbert"/>
    <s v="Front-line optimizing emulation"/>
    <n v="900"/>
    <n v="6357"/>
    <n v="706.33333333333337"/>
    <x v="1"/>
    <n v="25.03"/>
    <n v="254"/>
    <x v="1"/>
    <s v="USD"/>
    <n v="1473483600"/>
    <n v="1476766800"/>
    <x v="275"/>
    <x v="276"/>
    <b v="0"/>
    <b v="0"/>
    <s v="theater/plays"/>
    <x v="3"/>
    <x v="3"/>
  </r>
  <r>
    <s v="Obrien-Aguirre"/>
    <s v="Devolved uniform complexity"/>
    <n v="112100"/>
    <n v="19557"/>
    <n v="17.446030330062445"/>
    <x v="3"/>
    <n v="106.29"/>
    <n v="184"/>
    <x v="1"/>
    <s v="USD"/>
    <n v="1479880800"/>
    <n v="1480485600"/>
    <x v="276"/>
    <x v="72"/>
    <b v="0"/>
    <b v="0"/>
    <s v="theater/plays"/>
    <x v="3"/>
    <x v="3"/>
  </r>
  <r>
    <s v="Ferguson PLC"/>
    <s v="Public-key intangible superstructure"/>
    <n v="6300"/>
    <n v="13213"/>
    <n v="209.73015873015873"/>
    <x v="1"/>
    <n v="75.069999999999993"/>
    <n v="176"/>
    <x v="1"/>
    <s v="USD"/>
    <n v="1430197200"/>
    <n v="1430197200"/>
    <x v="277"/>
    <x v="277"/>
    <b v="0"/>
    <b v="0"/>
    <s v="music/electric music"/>
    <x v="1"/>
    <x v="5"/>
  </r>
  <r>
    <s v="Garcia Ltd"/>
    <s v="Secured global success"/>
    <n v="5600"/>
    <n v="5476"/>
    <n v="97.785714285714292"/>
    <x v="0"/>
    <n v="39.97"/>
    <n v="137"/>
    <x v="3"/>
    <s v="DKK"/>
    <n v="1331701200"/>
    <n v="1331787600"/>
    <x v="278"/>
    <x v="278"/>
    <b v="0"/>
    <b v="1"/>
    <s v="music/metal"/>
    <x v="1"/>
    <x v="16"/>
  </r>
  <r>
    <s v="Smith, Love and Smith"/>
    <s v="Grass-roots mission-critical capability"/>
    <n v="800"/>
    <n v="13474"/>
    <n v="1684.25"/>
    <x v="1"/>
    <n v="39.979999999999997"/>
    <n v="337"/>
    <x v="0"/>
    <s v="CAD"/>
    <n v="1438578000"/>
    <n v="1438837200"/>
    <x v="279"/>
    <x v="71"/>
    <b v="0"/>
    <b v="0"/>
    <s v="theater/plays"/>
    <x v="3"/>
    <x v="3"/>
  </r>
  <r>
    <s v="Wilson, Hall and Osborne"/>
    <s v="Advanced global data-warehouse"/>
    <n v="168600"/>
    <n v="91722"/>
    <n v="54.402135231316727"/>
    <x v="0"/>
    <n v="101.02"/>
    <n v="908"/>
    <x v="1"/>
    <s v="USD"/>
    <n v="1368162000"/>
    <n v="1370926800"/>
    <x v="280"/>
    <x v="279"/>
    <b v="0"/>
    <b v="1"/>
    <s v="film &amp; video/documentary"/>
    <x v="4"/>
    <x v="4"/>
  </r>
  <r>
    <s v="Bell, Grimes and Kerr"/>
    <s v="Self-enabling uniform complexity"/>
    <n v="1800"/>
    <n v="8219"/>
    <n v="456.61111111111109"/>
    <x v="1"/>
    <n v="76.81"/>
    <n v="107"/>
    <x v="1"/>
    <s v="USD"/>
    <n v="1318654800"/>
    <n v="1319000400"/>
    <x v="281"/>
    <x v="280"/>
    <b v="1"/>
    <b v="0"/>
    <s v="technology/web"/>
    <x v="2"/>
    <x v="2"/>
  </r>
  <r>
    <s v="Ho-Harris"/>
    <s v="Versatile cohesive encoding"/>
    <n v="7300"/>
    <n v="717"/>
    <n v="9.8219178082191778"/>
    <x v="0"/>
    <n v="71.7"/>
    <n v="10"/>
    <x v="1"/>
    <s v="USD"/>
    <n v="1331874000"/>
    <n v="1333429200"/>
    <x v="282"/>
    <x v="281"/>
    <b v="0"/>
    <b v="0"/>
    <s v="food/food trucks"/>
    <x v="0"/>
    <x v="0"/>
  </r>
  <r>
    <s v="Ross Group"/>
    <s v="Organized executive solution"/>
    <n v="6500"/>
    <n v="1065"/>
    <n v="16.384615384615383"/>
    <x v="3"/>
    <n v="33.28"/>
    <n v="32"/>
    <x v="6"/>
    <s v="EUR"/>
    <n v="1286254800"/>
    <n v="1287032400"/>
    <x v="283"/>
    <x v="282"/>
    <b v="0"/>
    <b v="0"/>
    <s v="theater/plays"/>
    <x v="3"/>
    <x v="3"/>
  </r>
  <r>
    <s v="Turner-Davis"/>
    <s v="Automated local emulation"/>
    <n v="600"/>
    <n v="8038"/>
    <n v="1339.6666666666667"/>
    <x v="1"/>
    <n v="43.92"/>
    <n v="183"/>
    <x v="1"/>
    <s v="USD"/>
    <n v="1540530000"/>
    <n v="1541570400"/>
    <x v="284"/>
    <x v="283"/>
    <b v="0"/>
    <b v="0"/>
    <s v="theater/plays"/>
    <x v="3"/>
    <x v="3"/>
  </r>
  <r>
    <s v="Smith, Jackson and Herrera"/>
    <s v="Enterprise-wide intermediate middleware"/>
    <n v="192900"/>
    <n v="68769"/>
    <n v="35.650077760497666"/>
    <x v="0"/>
    <n v="36"/>
    <n v="1910"/>
    <x v="5"/>
    <s v="CHF"/>
    <n v="1381813200"/>
    <n v="1383976800"/>
    <x v="285"/>
    <x v="284"/>
    <b v="0"/>
    <b v="0"/>
    <s v="theater/plays"/>
    <x v="3"/>
    <x v="3"/>
  </r>
  <r>
    <s v="Smith-Hess"/>
    <s v="Grass-roots real-time Local Area Network"/>
    <n v="6100"/>
    <n v="3352"/>
    <n v="54.950819672131146"/>
    <x v="0"/>
    <n v="88.21"/>
    <n v="38"/>
    <x v="2"/>
    <s v="AUD"/>
    <n v="1548655200"/>
    <n v="1550556000"/>
    <x v="286"/>
    <x v="285"/>
    <b v="0"/>
    <b v="0"/>
    <s v="theater/plays"/>
    <x v="3"/>
    <x v="3"/>
  </r>
  <r>
    <s v="Brown, Herring and Bass"/>
    <s v="Organized client-driven capacity"/>
    <n v="7200"/>
    <n v="6785"/>
    <n v="94.236111111111114"/>
    <x v="0"/>
    <n v="65.239999999999995"/>
    <n v="104"/>
    <x v="2"/>
    <s v="AUD"/>
    <n v="1389679200"/>
    <n v="1390456800"/>
    <x v="287"/>
    <x v="286"/>
    <b v="0"/>
    <b v="1"/>
    <s v="theater/plays"/>
    <x v="3"/>
    <x v="3"/>
  </r>
  <r>
    <s v="Chase, Garcia and Johnson"/>
    <s v="Adaptive intangible database"/>
    <n v="3500"/>
    <n v="5037"/>
    <n v="143.91428571428571"/>
    <x v="1"/>
    <n v="69.959999999999994"/>
    <n v="72"/>
    <x v="1"/>
    <s v="USD"/>
    <n v="1456466400"/>
    <n v="1458018000"/>
    <x v="288"/>
    <x v="287"/>
    <b v="0"/>
    <b v="1"/>
    <s v="music/rock"/>
    <x v="1"/>
    <x v="1"/>
  </r>
  <r>
    <s v="Ramsey and Sons"/>
    <s v="Grass-roots contextually-based algorithm"/>
    <n v="3800"/>
    <n v="1954"/>
    <n v="51.421052631578945"/>
    <x v="0"/>
    <n v="39.880000000000003"/>
    <n v="49"/>
    <x v="1"/>
    <s v="USD"/>
    <n v="1456984800"/>
    <n v="1461819600"/>
    <x v="289"/>
    <x v="288"/>
    <b v="0"/>
    <b v="0"/>
    <s v="food/food trucks"/>
    <x v="0"/>
    <x v="0"/>
  </r>
  <r>
    <s v="Cooke PLC"/>
    <s v="Focused executive core"/>
    <n v="100"/>
    <n v="5"/>
    <n v="5"/>
    <x v="0"/>
    <n v="5"/>
    <n v="1"/>
    <x v="3"/>
    <s v="DKK"/>
    <n v="1504069200"/>
    <n v="1504155600"/>
    <x v="290"/>
    <x v="289"/>
    <b v="0"/>
    <b v="1"/>
    <s v="publishing/nonfiction"/>
    <x v="5"/>
    <x v="9"/>
  </r>
  <r>
    <s v="Wong-Walker"/>
    <s v="Multi-channeled disintermediate policy"/>
    <n v="900"/>
    <n v="12102"/>
    <n v="1344.6666666666667"/>
    <x v="1"/>
    <n v="41.02"/>
    <n v="295"/>
    <x v="1"/>
    <s v="USD"/>
    <n v="1424930400"/>
    <n v="1426395600"/>
    <x v="291"/>
    <x v="290"/>
    <b v="0"/>
    <b v="0"/>
    <s v="film &amp; video/documentary"/>
    <x v="4"/>
    <x v="4"/>
  </r>
  <r>
    <s v="Ferguson, Collins and Mata"/>
    <s v="Customizable bi-directional hardware"/>
    <n v="76100"/>
    <n v="24234"/>
    <n v="31.844940867279899"/>
    <x v="0"/>
    <n v="98.91"/>
    <n v="245"/>
    <x v="1"/>
    <s v="USD"/>
    <n v="1535864400"/>
    <n v="1537074000"/>
    <x v="292"/>
    <x v="18"/>
    <b v="0"/>
    <b v="0"/>
    <s v="theater/plays"/>
    <x v="3"/>
    <x v="3"/>
  </r>
  <r>
    <s v="Guerrero, Flores and Jenkins"/>
    <s v="Networked optimal architecture"/>
    <n v="3400"/>
    <n v="2809"/>
    <n v="82.617647058823536"/>
    <x v="0"/>
    <n v="87.78"/>
    <n v="32"/>
    <x v="1"/>
    <s v="USD"/>
    <n v="1452146400"/>
    <n v="1452578400"/>
    <x v="293"/>
    <x v="291"/>
    <b v="0"/>
    <b v="0"/>
    <s v="music/indie rock"/>
    <x v="1"/>
    <x v="7"/>
  </r>
  <r>
    <s v="Peterson PLC"/>
    <s v="User-friendly discrete benchmark"/>
    <n v="2100"/>
    <n v="11469"/>
    <n v="546.14285714285722"/>
    <x v="1"/>
    <n v="80.77"/>
    <n v="142"/>
    <x v="1"/>
    <s v="USD"/>
    <n v="1470546000"/>
    <n v="1474088400"/>
    <x v="294"/>
    <x v="292"/>
    <b v="0"/>
    <b v="0"/>
    <s v="film &amp; video/documentary"/>
    <x v="4"/>
    <x v="4"/>
  </r>
  <r>
    <s v="Townsend Ltd"/>
    <s v="Grass-roots actuating policy"/>
    <n v="2800"/>
    <n v="8014"/>
    <n v="286.21428571428572"/>
    <x v="1"/>
    <n v="94.28"/>
    <n v="85"/>
    <x v="1"/>
    <s v="USD"/>
    <n v="1458363600"/>
    <n v="1461906000"/>
    <x v="295"/>
    <x v="293"/>
    <b v="0"/>
    <b v="0"/>
    <s v="theater/plays"/>
    <x v="3"/>
    <x v="3"/>
  </r>
  <r>
    <s v="Rush, Reed and Hall"/>
    <s v="Enterprise-wide 3rdgeneration knowledge user"/>
    <n v="6500"/>
    <n v="514"/>
    <n v="7.9076923076923071"/>
    <x v="0"/>
    <n v="73.430000000000007"/>
    <n v="7"/>
    <x v="1"/>
    <s v="USD"/>
    <n v="1500008400"/>
    <n v="1500267600"/>
    <x v="296"/>
    <x v="294"/>
    <b v="0"/>
    <b v="1"/>
    <s v="theater/plays"/>
    <x v="3"/>
    <x v="3"/>
  </r>
  <r>
    <s v="Salazar-Dodson"/>
    <s v="Face-to-face zero tolerance moderator"/>
    <n v="32900"/>
    <n v="43473"/>
    <n v="132.13677811550153"/>
    <x v="1"/>
    <n v="65.97"/>
    <n v="659"/>
    <x v="3"/>
    <s v="DKK"/>
    <n v="1338958800"/>
    <n v="1340686800"/>
    <x v="297"/>
    <x v="295"/>
    <b v="0"/>
    <b v="1"/>
    <s v="publishing/fiction"/>
    <x v="5"/>
    <x v="13"/>
  </r>
  <r>
    <s v="Davis Ltd"/>
    <s v="Grass-roots optimizing projection"/>
    <n v="118200"/>
    <n v="87560"/>
    <n v="74.077834179357026"/>
    <x v="0"/>
    <n v="109.04"/>
    <n v="803"/>
    <x v="1"/>
    <s v="USD"/>
    <n v="1303102800"/>
    <n v="1303189200"/>
    <x v="298"/>
    <x v="296"/>
    <b v="0"/>
    <b v="0"/>
    <s v="theater/plays"/>
    <x v="3"/>
    <x v="3"/>
  </r>
  <r>
    <s v="Harris-Perry"/>
    <s v="User-centric 6thgeneration attitude"/>
    <n v="4100"/>
    <n v="3087"/>
    <n v="75.292682926829272"/>
    <x v="3"/>
    <n v="41.16"/>
    <n v="75"/>
    <x v="1"/>
    <s v="USD"/>
    <n v="1316581200"/>
    <n v="1318309200"/>
    <x v="299"/>
    <x v="297"/>
    <b v="0"/>
    <b v="1"/>
    <s v="music/indie rock"/>
    <x v="1"/>
    <x v="7"/>
  </r>
  <r>
    <s v="Velazquez, Hunt and Ortiz"/>
    <s v="Switchable zero tolerance website"/>
    <n v="7800"/>
    <n v="1586"/>
    <n v="20.333333333333332"/>
    <x v="0"/>
    <n v="99.13"/>
    <n v="16"/>
    <x v="1"/>
    <s v="USD"/>
    <n v="1270789200"/>
    <n v="1272171600"/>
    <x v="300"/>
    <x v="298"/>
    <b v="0"/>
    <b v="0"/>
    <s v="games/video games"/>
    <x v="6"/>
    <x v="11"/>
  </r>
  <r>
    <s v="Flores PLC"/>
    <s v="Focused real-time help-desk"/>
    <n v="6300"/>
    <n v="12812"/>
    <n v="203.36507936507937"/>
    <x v="1"/>
    <n v="105.88"/>
    <n v="121"/>
    <x v="1"/>
    <s v="USD"/>
    <n v="1297836000"/>
    <n v="1298872800"/>
    <x v="247"/>
    <x v="299"/>
    <b v="0"/>
    <b v="0"/>
    <s v="theater/plays"/>
    <x v="3"/>
    <x v="3"/>
  </r>
  <r>
    <s v="Martinez LLC"/>
    <s v="Robust impactful approach"/>
    <n v="59100"/>
    <n v="183345"/>
    <n v="310.2284263959391"/>
    <x v="1"/>
    <n v="49"/>
    <n v="3742"/>
    <x v="1"/>
    <s v="USD"/>
    <n v="1382677200"/>
    <n v="1383282000"/>
    <x v="244"/>
    <x v="300"/>
    <b v="0"/>
    <b v="0"/>
    <s v="theater/plays"/>
    <x v="3"/>
    <x v="3"/>
  </r>
  <r>
    <s v="Miller-Irwin"/>
    <s v="Secured maximized policy"/>
    <n v="2200"/>
    <n v="8697"/>
    <n v="395.31818181818181"/>
    <x v="1"/>
    <n v="39"/>
    <n v="223"/>
    <x v="1"/>
    <s v="USD"/>
    <n v="1330322400"/>
    <n v="1330495200"/>
    <x v="301"/>
    <x v="301"/>
    <b v="0"/>
    <b v="0"/>
    <s v="music/rock"/>
    <x v="1"/>
    <x v="1"/>
  </r>
  <r>
    <s v="Sanchez-Morgan"/>
    <s v="Realigned upward-trending strategy"/>
    <n v="1400"/>
    <n v="4126"/>
    <n v="294.71428571428572"/>
    <x v="1"/>
    <n v="31.02"/>
    <n v="133"/>
    <x v="1"/>
    <s v="USD"/>
    <n v="1552366800"/>
    <n v="1552798800"/>
    <x v="188"/>
    <x v="162"/>
    <b v="0"/>
    <b v="1"/>
    <s v="film &amp; video/documentary"/>
    <x v="4"/>
    <x v="4"/>
  </r>
  <r>
    <s v="Lopez, Adams and Johnson"/>
    <s v="Open-source interactive knowledge user"/>
    <n v="9500"/>
    <n v="3220"/>
    <n v="33.89473684210526"/>
    <x v="0"/>
    <n v="103.87"/>
    <n v="31"/>
    <x v="1"/>
    <s v="USD"/>
    <n v="1400907600"/>
    <n v="1403413200"/>
    <x v="302"/>
    <x v="302"/>
    <b v="0"/>
    <b v="0"/>
    <s v="theater/plays"/>
    <x v="3"/>
    <x v="3"/>
  </r>
  <r>
    <s v="Martin-Marshall"/>
    <s v="Configurable demand-driven matrix"/>
    <n v="9600"/>
    <n v="6401"/>
    <n v="66.677083333333329"/>
    <x v="0"/>
    <n v="59.27"/>
    <n v="108"/>
    <x v="6"/>
    <s v="EUR"/>
    <n v="1574143200"/>
    <n v="1574229600"/>
    <x v="303"/>
    <x v="303"/>
    <b v="0"/>
    <b v="1"/>
    <s v="food/food trucks"/>
    <x v="0"/>
    <x v="0"/>
  </r>
  <r>
    <s v="Summers PLC"/>
    <s v="Cross-group coherent hierarchy"/>
    <n v="6600"/>
    <n v="1269"/>
    <n v="19.227272727272727"/>
    <x v="0"/>
    <n v="42.3"/>
    <n v="30"/>
    <x v="1"/>
    <s v="USD"/>
    <n v="1494738000"/>
    <n v="1495861200"/>
    <x v="304"/>
    <x v="304"/>
    <b v="0"/>
    <b v="0"/>
    <s v="theater/plays"/>
    <x v="3"/>
    <x v="3"/>
  </r>
  <r>
    <s v="Young, Hart and Ryan"/>
    <s v="Decentralized demand-driven open system"/>
    <n v="5700"/>
    <n v="903"/>
    <n v="15.842105263157894"/>
    <x v="0"/>
    <n v="53.12"/>
    <n v="17"/>
    <x v="1"/>
    <s v="USD"/>
    <n v="1392357600"/>
    <n v="1392530400"/>
    <x v="305"/>
    <x v="305"/>
    <b v="0"/>
    <b v="0"/>
    <s v="music/rock"/>
    <x v="1"/>
    <x v="1"/>
  </r>
  <r>
    <s v="Mills Group"/>
    <s v="Advanced empowering matrix"/>
    <n v="8400"/>
    <n v="3251"/>
    <n v="38.702380952380956"/>
    <x v="3"/>
    <n v="50.8"/>
    <n v="64"/>
    <x v="1"/>
    <s v="USD"/>
    <n v="1281589200"/>
    <n v="1283662800"/>
    <x v="306"/>
    <x v="306"/>
    <b v="0"/>
    <b v="0"/>
    <s v="technology/web"/>
    <x v="2"/>
    <x v="2"/>
  </r>
  <r>
    <s v="Sandoval-Powell"/>
    <s v="Phased holistic implementation"/>
    <n v="84400"/>
    <n v="8092"/>
    <n v="9.5876777251184837"/>
    <x v="0"/>
    <n v="101.15"/>
    <n v="80"/>
    <x v="1"/>
    <s v="USD"/>
    <n v="1305003600"/>
    <n v="1305781200"/>
    <x v="307"/>
    <x v="307"/>
    <b v="0"/>
    <b v="0"/>
    <s v="publishing/fiction"/>
    <x v="5"/>
    <x v="13"/>
  </r>
  <r>
    <s v="Mills, Frazier and Perez"/>
    <s v="Proactive attitude-oriented knowledge user"/>
    <n v="170400"/>
    <n v="160422"/>
    <n v="94.144366197183089"/>
    <x v="0"/>
    <n v="65"/>
    <n v="2468"/>
    <x v="1"/>
    <s v="USD"/>
    <n v="1301634000"/>
    <n v="1302325200"/>
    <x v="308"/>
    <x v="308"/>
    <b v="0"/>
    <b v="0"/>
    <s v="film &amp; video/shorts"/>
    <x v="4"/>
    <x v="12"/>
  </r>
  <r>
    <s v="Hebert Group"/>
    <s v="Visionary asymmetric Graphical User Interface"/>
    <n v="117900"/>
    <n v="196377"/>
    <n v="166.56234096692114"/>
    <x v="1"/>
    <n v="38"/>
    <n v="5168"/>
    <x v="1"/>
    <s v="USD"/>
    <n v="1290664800"/>
    <n v="1291788000"/>
    <x v="309"/>
    <x v="309"/>
    <b v="0"/>
    <b v="0"/>
    <s v="theater/plays"/>
    <x v="3"/>
    <x v="3"/>
  </r>
  <r>
    <s v="Cole, Smith and Wood"/>
    <s v="Integrated zero-defect help-desk"/>
    <n v="8900"/>
    <n v="2148"/>
    <n v="24.134831460674157"/>
    <x v="0"/>
    <n v="82.62"/>
    <n v="26"/>
    <x v="4"/>
    <s v="GBP"/>
    <n v="1395896400"/>
    <n v="1396069200"/>
    <x v="310"/>
    <x v="310"/>
    <b v="0"/>
    <b v="0"/>
    <s v="film &amp; video/documentary"/>
    <x v="4"/>
    <x v="4"/>
  </r>
  <r>
    <s v="Harris, Hall and Harris"/>
    <s v="Inverse analyzing matrices"/>
    <n v="7100"/>
    <n v="11648"/>
    <n v="164.05633802816902"/>
    <x v="1"/>
    <n v="37.94"/>
    <n v="307"/>
    <x v="1"/>
    <s v="USD"/>
    <n v="1434862800"/>
    <n v="1435899600"/>
    <x v="311"/>
    <x v="311"/>
    <b v="0"/>
    <b v="1"/>
    <s v="theater/plays"/>
    <x v="3"/>
    <x v="3"/>
  </r>
  <r>
    <s v="Saunders Group"/>
    <s v="Programmable systemic implementation"/>
    <n v="6500"/>
    <n v="5897"/>
    <n v="90.723076923076931"/>
    <x v="0"/>
    <n v="80.78"/>
    <n v="73"/>
    <x v="1"/>
    <s v="USD"/>
    <n v="1529125200"/>
    <n v="1531112400"/>
    <x v="79"/>
    <x v="312"/>
    <b v="0"/>
    <b v="1"/>
    <s v="theater/plays"/>
    <x v="3"/>
    <x v="3"/>
  </r>
  <r>
    <s v="Pham, Avila and Nash"/>
    <s v="Multi-channeled next generation architecture"/>
    <n v="7200"/>
    <n v="3326"/>
    <n v="46.194444444444443"/>
    <x v="0"/>
    <n v="25.98"/>
    <n v="128"/>
    <x v="1"/>
    <s v="USD"/>
    <n v="1451109600"/>
    <n v="1451628000"/>
    <x v="312"/>
    <x v="313"/>
    <b v="0"/>
    <b v="0"/>
    <s v="film &amp; video/animation"/>
    <x v="4"/>
    <x v="10"/>
  </r>
  <r>
    <s v="Patterson, Salinas and Lucas"/>
    <s v="Digitized 3rdgeneration encoding"/>
    <n v="2600"/>
    <n v="1002"/>
    <n v="38.53846153846154"/>
    <x v="0"/>
    <n v="30.36"/>
    <n v="33"/>
    <x v="1"/>
    <s v="USD"/>
    <n v="1566968400"/>
    <n v="1567314000"/>
    <x v="313"/>
    <x v="314"/>
    <b v="0"/>
    <b v="1"/>
    <s v="theater/plays"/>
    <x v="3"/>
    <x v="3"/>
  </r>
  <r>
    <s v="Young PLC"/>
    <s v="Innovative well-modulated functionalities"/>
    <n v="98700"/>
    <n v="131826"/>
    <n v="133.56231003039514"/>
    <x v="1"/>
    <n v="54"/>
    <n v="2441"/>
    <x v="1"/>
    <s v="USD"/>
    <n v="1543557600"/>
    <n v="1544508000"/>
    <x v="314"/>
    <x v="315"/>
    <b v="0"/>
    <b v="0"/>
    <s v="music/rock"/>
    <x v="1"/>
    <x v="1"/>
  </r>
  <r>
    <s v="Willis and Sons"/>
    <s v="Fundamental incremental database"/>
    <n v="93800"/>
    <n v="21477"/>
    <n v="22.896588486140725"/>
    <x v="2"/>
    <n v="101.79"/>
    <n v="211"/>
    <x v="1"/>
    <s v="USD"/>
    <n v="1481522400"/>
    <n v="1482472800"/>
    <x v="315"/>
    <x v="316"/>
    <b v="0"/>
    <b v="0"/>
    <s v="games/video games"/>
    <x v="6"/>
    <x v="11"/>
  </r>
  <r>
    <s v="Thompson-Bates"/>
    <s v="Expanded encompassing open architecture"/>
    <n v="33700"/>
    <n v="62330"/>
    <n v="184.95548961424333"/>
    <x v="1"/>
    <n v="45"/>
    <n v="1385"/>
    <x v="4"/>
    <s v="GBP"/>
    <n v="1512712800"/>
    <n v="1512799200"/>
    <x v="316"/>
    <x v="317"/>
    <b v="0"/>
    <b v="0"/>
    <s v="film &amp; video/documentary"/>
    <x v="4"/>
    <x v="4"/>
  </r>
  <r>
    <s v="Rose-Silva"/>
    <s v="Intuitive static portal"/>
    <n v="3300"/>
    <n v="14643"/>
    <n v="443.72727272727275"/>
    <x v="1"/>
    <n v="77.069999999999993"/>
    <n v="190"/>
    <x v="1"/>
    <s v="USD"/>
    <n v="1324274400"/>
    <n v="1324360800"/>
    <x v="317"/>
    <x v="318"/>
    <b v="0"/>
    <b v="0"/>
    <s v="food/food trucks"/>
    <x v="0"/>
    <x v="0"/>
  </r>
  <r>
    <s v="Pacheco, Johnson and Torres"/>
    <s v="Optional bandwidth-monitored definition"/>
    <n v="20700"/>
    <n v="41396"/>
    <n v="199.9806763285024"/>
    <x v="1"/>
    <n v="88.08"/>
    <n v="470"/>
    <x v="1"/>
    <s v="USD"/>
    <n v="1364446800"/>
    <n v="1364533200"/>
    <x v="318"/>
    <x v="319"/>
    <b v="0"/>
    <b v="0"/>
    <s v="technology/wearables"/>
    <x v="2"/>
    <x v="8"/>
  </r>
  <r>
    <s v="Carlson, Dixon and Jones"/>
    <s v="Persistent well-modulated synergy"/>
    <n v="9600"/>
    <n v="11900"/>
    <n v="123.95833333333333"/>
    <x v="1"/>
    <n v="47.04"/>
    <n v="253"/>
    <x v="1"/>
    <s v="USD"/>
    <n v="1542693600"/>
    <n v="1545112800"/>
    <x v="319"/>
    <x v="320"/>
    <b v="0"/>
    <b v="0"/>
    <s v="theater/plays"/>
    <x v="3"/>
    <x v="3"/>
  </r>
  <r>
    <s v="Mcgee Group"/>
    <s v="Assimilated discrete algorithm"/>
    <n v="66200"/>
    <n v="123538"/>
    <n v="186.61329305135951"/>
    <x v="1"/>
    <n v="111"/>
    <n v="1113"/>
    <x v="1"/>
    <s v="USD"/>
    <n v="1515564000"/>
    <n v="1516168800"/>
    <x v="32"/>
    <x v="321"/>
    <b v="0"/>
    <b v="0"/>
    <s v="music/rock"/>
    <x v="1"/>
    <x v="1"/>
  </r>
  <r>
    <s v="Jordan-Acosta"/>
    <s v="Operative uniform hub"/>
    <n v="173800"/>
    <n v="198628"/>
    <n v="114.28538550057536"/>
    <x v="1"/>
    <n v="87"/>
    <n v="2283"/>
    <x v="1"/>
    <s v="USD"/>
    <n v="1573797600"/>
    <n v="1574920800"/>
    <x v="320"/>
    <x v="322"/>
    <b v="0"/>
    <b v="0"/>
    <s v="music/rock"/>
    <x v="1"/>
    <x v="1"/>
  </r>
  <r>
    <s v="Nunez Inc"/>
    <s v="Customizable intangible capability"/>
    <n v="70700"/>
    <n v="68602"/>
    <n v="97.032531824611041"/>
    <x v="0"/>
    <n v="63.99"/>
    <n v="1072"/>
    <x v="1"/>
    <s v="USD"/>
    <n v="1292392800"/>
    <n v="1292479200"/>
    <x v="321"/>
    <x v="323"/>
    <b v="0"/>
    <b v="1"/>
    <s v="music/rock"/>
    <x v="1"/>
    <x v="1"/>
  </r>
  <r>
    <s v="Hayden Ltd"/>
    <s v="Innovative didactic analyzer"/>
    <n v="94500"/>
    <n v="116064"/>
    <n v="122.81904761904762"/>
    <x v="1"/>
    <n v="105.99"/>
    <n v="1095"/>
    <x v="1"/>
    <s v="USD"/>
    <n v="1573452000"/>
    <n v="1573538400"/>
    <x v="322"/>
    <x v="324"/>
    <b v="0"/>
    <b v="0"/>
    <s v="theater/plays"/>
    <x v="3"/>
    <x v="3"/>
  </r>
  <r>
    <s v="Gonzalez-Burton"/>
    <s v="Decentralized intangible encoding"/>
    <n v="69800"/>
    <n v="125042"/>
    <n v="179.14326647564468"/>
    <x v="1"/>
    <n v="73.989999999999995"/>
    <n v="1690"/>
    <x v="1"/>
    <s v="USD"/>
    <n v="1317790800"/>
    <n v="1320382800"/>
    <x v="323"/>
    <x v="325"/>
    <b v="0"/>
    <b v="0"/>
    <s v="theater/plays"/>
    <x v="3"/>
    <x v="3"/>
  </r>
  <r>
    <s v="Lewis, Taylor and Rivers"/>
    <s v="Front-line transitional algorithm"/>
    <n v="136300"/>
    <n v="108974"/>
    <n v="79.951577402787962"/>
    <x v="3"/>
    <n v="84.02"/>
    <n v="1297"/>
    <x v="0"/>
    <s v="CAD"/>
    <n v="1501650000"/>
    <n v="1502859600"/>
    <x v="324"/>
    <x v="326"/>
    <b v="0"/>
    <b v="0"/>
    <s v="theater/plays"/>
    <x v="3"/>
    <x v="3"/>
  </r>
  <r>
    <s v="Butler, Henry and Espinoza"/>
    <s v="Switchable didactic matrices"/>
    <n v="37100"/>
    <n v="34964"/>
    <n v="94.242587601078171"/>
    <x v="0"/>
    <n v="88.97"/>
    <n v="393"/>
    <x v="1"/>
    <s v="USD"/>
    <n v="1323669600"/>
    <n v="1323756000"/>
    <x v="325"/>
    <x v="327"/>
    <b v="0"/>
    <b v="0"/>
    <s v="photography/photography books"/>
    <x v="7"/>
    <x v="14"/>
  </r>
  <r>
    <s v="Guzman Group"/>
    <s v="Ameliorated disintermediate utilization"/>
    <n v="114300"/>
    <n v="96777"/>
    <n v="84.669291338582681"/>
    <x v="0"/>
    <n v="76.989999999999995"/>
    <n v="1257"/>
    <x v="1"/>
    <s v="USD"/>
    <n v="1440738000"/>
    <n v="1441342800"/>
    <x v="326"/>
    <x v="328"/>
    <b v="0"/>
    <b v="0"/>
    <s v="music/indie rock"/>
    <x v="1"/>
    <x v="7"/>
  </r>
  <r>
    <s v="Gibson-Hernandez"/>
    <s v="Visionary foreground middleware"/>
    <n v="47900"/>
    <n v="31864"/>
    <n v="66.521920668058456"/>
    <x v="0"/>
    <n v="97.15"/>
    <n v="328"/>
    <x v="1"/>
    <s v="USD"/>
    <n v="1374296400"/>
    <n v="1375333200"/>
    <x v="327"/>
    <x v="329"/>
    <b v="0"/>
    <b v="0"/>
    <s v="theater/plays"/>
    <x v="3"/>
    <x v="3"/>
  </r>
  <r>
    <s v="Spencer-Weber"/>
    <s v="Optional zero-defect task-force"/>
    <n v="9000"/>
    <n v="4853"/>
    <n v="53.922222222222224"/>
    <x v="0"/>
    <n v="33.01"/>
    <n v="147"/>
    <x v="1"/>
    <s v="USD"/>
    <n v="1384840800"/>
    <n v="1389420000"/>
    <x v="328"/>
    <x v="151"/>
    <b v="0"/>
    <b v="0"/>
    <s v="theater/plays"/>
    <x v="3"/>
    <x v="3"/>
  </r>
  <r>
    <s v="Berger, Johnson and Marshall"/>
    <s v="Devolved exuding emulation"/>
    <n v="197600"/>
    <n v="82959"/>
    <n v="41.983299595141702"/>
    <x v="0"/>
    <n v="99.95"/>
    <n v="830"/>
    <x v="1"/>
    <s v="USD"/>
    <n v="1516600800"/>
    <n v="1520056800"/>
    <x v="329"/>
    <x v="330"/>
    <b v="0"/>
    <b v="0"/>
    <s v="games/video games"/>
    <x v="6"/>
    <x v="11"/>
  </r>
  <r>
    <s v="Taylor, Cisneros and Romero"/>
    <s v="Open-source neutral task-force"/>
    <n v="157600"/>
    <n v="23159"/>
    <n v="14.69479695431472"/>
    <x v="0"/>
    <n v="69.97"/>
    <n v="331"/>
    <x v="4"/>
    <s v="GBP"/>
    <n v="1436418000"/>
    <n v="1436504400"/>
    <x v="330"/>
    <x v="331"/>
    <b v="0"/>
    <b v="0"/>
    <s v="film &amp; video/drama"/>
    <x v="4"/>
    <x v="6"/>
  </r>
  <r>
    <s v="Little-Marsh"/>
    <s v="Virtual attitude-oriented migration"/>
    <n v="8000"/>
    <n v="2758"/>
    <n v="34.475000000000001"/>
    <x v="0"/>
    <n v="110.32"/>
    <n v="25"/>
    <x v="1"/>
    <s v="USD"/>
    <n v="1503550800"/>
    <n v="1508302800"/>
    <x v="331"/>
    <x v="332"/>
    <b v="0"/>
    <b v="1"/>
    <s v="music/indie rock"/>
    <x v="1"/>
    <x v="7"/>
  </r>
  <r>
    <s v="Petersen and Sons"/>
    <s v="Open-source full-range portal"/>
    <n v="900"/>
    <n v="12607"/>
    <n v="1400.7777777777778"/>
    <x v="1"/>
    <n v="66.010000000000005"/>
    <n v="191"/>
    <x v="1"/>
    <s v="USD"/>
    <n v="1423634400"/>
    <n v="1425708000"/>
    <x v="332"/>
    <x v="333"/>
    <b v="0"/>
    <b v="0"/>
    <s v="technology/web"/>
    <x v="2"/>
    <x v="2"/>
  </r>
  <r>
    <s v="Hensley Ltd"/>
    <s v="Versatile cohesive open system"/>
    <n v="199000"/>
    <n v="142823"/>
    <n v="71.770351758793964"/>
    <x v="0"/>
    <n v="41.01"/>
    <n v="3483"/>
    <x v="1"/>
    <s v="USD"/>
    <n v="1487224800"/>
    <n v="1488348000"/>
    <x v="333"/>
    <x v="334"/>
    <b v="0"/>
    <b v="0"/>
    <s v="food/food trucks"/>
    <x v="0"/>
    <x v="0"/>
  </r>
  <r>
    <s v="Navarro and Sons"/>
    <s v="Multi-layered bottom-line frame"/>
    <n v="180800"/>
    <n v="95958"/>
    <n v="53.074115044247783"/>
    <x v="0"/>
    <n v="103.96"/>
    <n v="923"/>
    <x v="1"/>
    <s v="USD"/>
    <n v="1500008400"/>
    <n v="1502600400"/>
    <x v="296"/>
    <x v="335"/>
    <b v="0"/>
    <b v="0"/>
    <s v="theater/plays"/>
    <x v="3"/>
    <x v="3"/>
  </r>
  <r>
    <s v="Shannon Ltd"/>
    <s v="Pre-emptive neutral capacity"/>
    <n v="100"/>
    <n v="5"/>
    <n v="5"/>
    <x v="0"/>
    <n v="5"/>
    <n v="1"/>
    <x v="1"/>
    <s v="USD"/>
    <n v="1432098000"/>
    <n v="1433653200"/>
    <x v="334"/>
    <x v="336"/>
    <b v="0"/>
    <b v="1"/>
    <s v="music/jazz"/>
    <x v="1"/>
    <x v="17"/>
  </r>
  <r>
    <s v="Young LLC"/>
    <s v="Universal maximized methodology"/>
    <n v="74100"/>
    <n v="94631"/>
    <n v="127.70715249662618"/>
    <x v="1"/>
    <n v="47.01"/>
    <n v="2013"/>
    <x v="1"/>
    <s v="USD"/>
    <n v="1440392400"/>
    <n v="1441602000"/>
    <x v="335"/>
    <x v="337"/>
    <b v="0"/>
    <b v="0"/>
    <s v="music/rock"/>
    <x v="1"/>
    <x v="1"/>
  </r>
  <r>
    <s v="Adams, Willis and Sanchez"/>
    <s v="Expanded hybrid hardware"/>
    <n v="2800"/>
    <n v="977"/>
    <n v="34.892857142857139"/>
    <x v="0"/>
    <n v="29.61"/>
    <n v="33"/>
    <x v="0"/>
    <s v="CAD"/>
    <n v="1446876000"/>
    <n v="1447567200"/>
    <x v="336"/>
    <x v="338"/>
    <b v="0"/>
    <b v="0"/>
    <s v="theater/plays"/>
    <x v="3"/>
    <x v="3"/>
  </r>
  <r>
    <s v="Mills-Roy"/>
    <s v="Profit-focused multi-tasking access"/>
    <n v="33600"/>
    <n v="137961"/>
    <n v="410.59821428571428"/>
    <x v="1"/>
    <n v="81.010000000000005"/>
    <n v="1703"/>
    <x v="1"/>
    <s v="USD"/>
    <n v="1562302800"/>
    <n v="1562389200"/>
    <x v="337"/>
    <x v="339"/>
    <b v="0"/>
    <b v="0"/>
    <s v="theater/plays"/>
    <x v="3"/>
    <x v="3"/>
  </r>
  <r>
    <s v="Brown Group"/>
    <s v="Profit-focused transitional capability"/>
    <n v="6100"/>
    <n v="7548"/>
    <n v="123.73770491803278"/>
    <x v="1"/>
    <n v="94.35"/>
    <n v="80"/>
    <x v="3"/>
    <s v="DKK"/>
    <n v="1378184400"/>
    <n v="1378789200"/>
    <x v="338"/>
    <x v="340"/>
    <b v="0"/>
    <b v="0"/>
    <s v="film &amp; video/documentary"/>
    <x v="4"/>
    <x v="4"/>
  </r>
  <r>
    <s v="Burns-Burnett"/>
    <s v="Front-line scalable definition"/>
    <n v="3800"/>
    <n v="2241"/>
    <n v="58.973684210526315"/>
    <x v="2"/>
    <n v="26.06"/>
    <n v="86"/>
    <x v="1"/>
    <s v="USD"/>
    <n v="1485064800"/>
    <n v="1488520800"/>
    <x v="339"/>
    <x v="341"/>
    <b v="0"/>
    <b v="0"/>
    <s v="technology/wearables"/>
    <x v="2"/>
    <x v="8"/>
  </r>
  <r>
    <s v="Glass, Nunez and Mcdonald"/>
    <s v="Open-source systematic protocol"/>
    <n v="9300"/>
    <n v="3431"/>
    <n v="36.892473118279568"/>
    <x v="0"/>
    <n v="85.78"/>
    <n v="40"/>
    <x v="6"/>
    <s v="EUR"/>
    <n v="1326520800"/>
    <n v="1327298400"/>
    <x v="340"/>
    <x v="342"/>
    <b v="0"/>
    <b v="0"/>
    <s v="theater/plays"/>
    <x v="3"/>
    <x v="3"/>
  </r>
  <r>
    <s v="Perez, Davis and Wilson"/>
    <s v="Implemented tangible algorithm"/>
    <n v="2300"/>
    <n v="4253"/>
    <n v="184.91304347826087"/>
    <x v="1"/>
    <n v="103.73"/>
    <n v="41"/>
    <x v="1"/>
    <s v="USD"/>
    <n v="1441256400"/>
    <n v="1443416400"/>
    <x v="341"/>
    <x v="343"/>
    <b v="0"/>
    <b v="0"/>
    <s v="games/video games"/>
    <x v="6"/>
    <x v="11"/>
  </r>
  <r>
    <s v="Diaz-Garcia"/>
    <s v="Profit-focused 3rdgeneration circuit"/>
    <n v="9700"/>
    <n v="1146"/>
    <n v="11.814432989690722"/>
    <x v="0"/>
    <n v="49.83"/>
    <n v="23"/>
    <x v="0"/>
    <s v="CAD"/>
    <n v="1533877200"/>
    <n v="1534136400"/>
    <x v="342"/>
    <x v="344"/>
    <b v="1"/>
    <b v="0"/>
    <s v="photography/photography books"/>
    <x v="7"/>
    <x v="14"/>
  </r>
  <r>
    <s v="Salazar-Moon"/>
    <s v="Compatible needs-based architecture"/>
    <n v="4000"/>
    <n v="11948"/>
    <n v="298.7"/>
    <x v="1"/>
    <n v="63.89"/>
    <n v="187"/>
    <x v="1"/>
    <s v="USD"/>
    <n v="1314421200"/>
    <n v="1315026000"/>
    <x v="343"/>
    <x v="127"/>
    <b v="0"/>
    <b v="0"/>
    <s v="film &amp; video/animation"/>
    <x v="4"/>
    <x v="10"/>
  </r>
  <r>
    <s v="Larsen-Chung"/>
    <s v="Right-sized zero tolerance migration"/>
    <n v="59700"/>
    <n v="135132"/>
    <n v="226.35175879396985"/>
    <x v="1"/>
    <n v="47"/>
    <n v="2875"/>
    <x v="4"/>
    <s v="GBP"/>
    <n v="1293861600"/>
    <n v="1295071200"/>
    <x v="344"/>
    <x v="345"/>
    <b v="0"/>
    <b v="1"/>
    <s v="theater/plays"/>
    <x v="3"/>
    <x v="3"/>
  </r>
  <r>
    <s v="Anderson and Sons"/>
    <s v="Quality-focused reciprocal structure"/>
    <n v="5500"/>
    <n v="9546"/>
    <n v="173.56363636363636"/>
    <x v="1"/>
    <n v="108.48"/>
    <n v="88"/>
    <x v="1"/>
    <s v="USD"/>
    <n v="1507352400"/>
    <n v="1509426000"/>
    <x v="345"/>
    <x v="346"/>
    <b v="0"/>
    <b v="0"/>
    <s v="theater/plays"/>
    <x v="3"/>
    <x v="3"/>
  </r>
  <r>
    <s v="Lawrence Group"/>
    <s v="Automated actuating conglomeration"/>
    <n v="3700"/>
    <n v="13755"/>
    <n v="371.75675675675677"/>
    <x v="1"/>
    <n v="72.02"/>
    <n v="191"/>
    <x v="1"/>
    <s v="USD"/>
    <n v="1296108000"/>
    <n v="1299391200"/>
    <x v="65"/>
    <x v="347"/>
    <b v="0"/>
    <b v="0"/>
    <s v="music/rock"/>
    <x v="1"/>
    <x v="1"/>
  </r>
  <r>
    <s v="Gray-Davis"/>
    <s v="Re-contextualized local initiative"/>
    <n v="5200"/>
    <n v="8330"/>
    <n v="160.19230769230771"/>
    <x v="1"/>
    <n v="59.93"/>
    <n v="139"/>
    <x v="1"/>
    <s v="USD"/>
    <n v="1324965600"/>
    <n v="1325052000"/>
    <x v="346"/>
    <x v="348"/>
    <b v="0"/>
    <b v="0"/>
    <s v="music/rock"/>
    <x v="1"/>
    <x v="1"/>
  </r>
  <r>
    <s v="Ramirez-Myers"/>
    <s v="Switchable intangible definition"/>
    <n v="900"/>
    <n v="14547"/>
    <n v="1616.3333333333335"/>
    <x v="1"/>
    <n v="78.209999999999994"/>
    <n v="186"/>
    <x v="1"/>
    <s v="USD"/>
    <n v="1520229600"/>
    <n v="1522818000"/>
    <x v="347"/>
    <x v="349"/>
    <b v="0"/>
    <b v="0"/>
    <s v="music/indie rock"/>
    <x v="1"/>
    <x v="7"/>
  </r>
  <r>
    <s v="Lucas, Hall and Bonilla"/>
    <s v="Networked bottom-line initiative"/>
    <n v="1600"/>
    <n v="11735"/>
    <n v="733.4375"/>
    <x v="1"/>
    <n v="104.78"/>
    <n v="112"/>
    <x v="2"/>
    <s v="AUD"/>
    <n v="1482991200"/>
    <n v="1485324000"/>
    <x v="348"/>
    <x v="350"/>
    <b v="0"/>
    <b v="0"/>
    <s v="theater/plays"/>
    <x v="3"/>
    <x v="3"/>
  </r>
  <r>
    <s v="Williams, Perez and Villegas"/>
    <s v="Robust directional system engine"/>
    <n v="1800"/>
    <n v="10658"/>
    <n v="592.11111111111109"/>
    <x v="1"/>
    <n v="105.52"/>
    <n v="101"/>
    <x v="1"/>
    <s v="USD"/>
    <n v="1294034400"/>
    <n v="1294120800"/>
    <x v="349"/>
    <x v="351"/>
    <b v="0"/>
    <b v="1"/>
    <s v="theater/plays"/>
    <x v="3"/>
    <x v="3"/>
  </r>
  <r>
    <s v="Brooks, Jones and Ingram"/>
    <s v="Triple-buffered explicit methodology"/>
    <n v="9900"/>
    <n v="1870"/>
    <n v="18.888888888888889"/>
    <x v="0"/>
    <n v="24.93"/>
    <n v="75"/>
    <x v="1"/>
    <s v="USD"/>
    <n v="1413608400"/>
    <n v="1415685600"/>
    <x v="350"/>
    <x v="33"/>
    <b v="0"/>
    <b v="1"/>
    <s v="theater/plays"/>
    <x v="3"/>
    <x v="3"/>
  </r>
  <r>
    <s v="Whitaker, Wallace and Daniels"/>
    <s v="Reactive directional capacity"/>
    <n v="5200"/>
    <n v="14394"/>
    <n v="276.80769230769232"/>
    <x v="1"/>
    <n v="69.87"/>
    <n v="206"/>
    <x v="4"/>
    <s v="GBP"/>
    <n v="1286946000"/>
    <n v="1288933200"/>
    <x v="351"/>
    <x v="352"/>
    <b v="0"/>
    <b v="1"/>
    <s v="film &amp; video/documentary"/>
    <x v="4"/>
    <x v="4"/>
  </r>
  <r>
    <s v="Smith-Gonzalez"/>
    <s v="Polarized needs-based approach"/>
    <n v="5400"/>
    <n v="14743"/>
    <n v="273.01851851851848"/>
    <x v="1"/>
    <n v="95.73"/>
    <n v="154"/>
    <x v="1"/>
    <s v="USD"/>
    <n v="1359871200"/>
    <n v="1363237200"/>
    <x v="352"/>
    <x v="353"/>
    <b v="0"/>
    <b v="1"/>
    <s v="film &amp; video/television"/>
    <x v="4"/>
    <x v="19"/>
  </r>
  <r>
    <s v="Skinner PLC"/>
    <s v="Intuitive well-modulated middleware"/>
    <n v="112300"/>
    <n v="178965"/>
    <n v="159.36331255565449"/>
    <x v="1"/>
    <n v="30"/>
    <n v="5966"/>
    <x v="1"/>
    <s v="USD"/>
    <n v="1555304400"/>
    <n v="1555822800"/>
    <x v="353"/>
    <x v="354"/>
    <b v="0"/>
    <b v="0"/>
    <s v="theater/plays"/>
    <x v="3"/>
    <x v="3"/>
  </r>
  <r>
    <s v="Nolan, Smith and Sanchez"/>
    <s v="Multi-channeled logistical matrices"/>
    <n v="189200"/>
    <n v="128410"/>
    <n v="67.869978858350947"/>
    <x v="0"/>
    <n v="59.01"/>
    <n v="2176"/>
    <x v="1"/>
    <s v="USD"/>
    <n v="1423375200"/>
    <n v="1427778000"/>
    <x v="354"/>
    <x v="355"/>
    <b v="0"/>
    <b v="0"/>
    <s v="theater/plays"/>
    <x v="3"/>
    <x v="3"/>
  </r>
  <r>
    <s v="Green-Carr"/>
    <s v="Pre-emptive bifurcated artificial intelligence"/>
    <n v="900"/>
    <n v="14324"/>
    <n v="1591.5555555555554"/>
    <x v="1"/>
    <n v="84.76"/>
    <n v="169"/>
    <x v="1"/>
    <s v="USD"/>
    <n v="1420696800"/>
    <n v="1422424800"/>
    <x v="355"/>
    <x v="356"/>
    <b v="0"/>
    <b v="1"/>
    <s v="film &amp; video/documentary"/>
    <x v="4"/>
    <x v="4"/>
  </r>
  <r>
    <s v="Brown-Parker"/>
    <s v="Down-sized coherent toolset"/>
    <n v="22500"/>
    <n v="164291"/>
    <n v="730.18222222222221"/>
    <x v="1"/>
    <n v="78.010000000000005"/>
    <n v="2106"/>
    <x v="1"/>
    <s v="USD"/>
    <n v="1502946000"/>
    <n v="1503637200"/>
    <x v="356"/>
    <x v="357"/>
    <b v="0"/>
    <b v="0"/>
    <s v="theater/plays"/>
    <x v="3"/>
    <x v="3"/>
  </r>
  <r>
    <s v="Marshall Inc"/>
    <s v="Open-source multi-tasking data-warehouse"/>
    <n v="167400"/>
    <n v="22073"/>
    <n v="13.185782556750297"/>
    <x v="0"/>
    <n v="50.05"/>
    <n v="441"/>
    <x v="1"/>
    <s v="USD"/>
    <n v="1547186400"/>
    <n v="1547618400"/>
    <x v="357"/>
    <x v="358"/>
    <b v="0"/>
    <b v="1"/>
    <s v="film &amp; video/documentary"/>
    <x v="4"/>
    <x v="4"/>
  </r>
  <r>
    <s v="Leblanc-Pineda"/>
    <s v="Future-proofed upward-trending contingency"/>
    <n v="2700"/>
    <n v="1479"/>
    <n v="54.777777777777779"/>
    <x v="0"/>
    <n v="59.16"/>
    <n v="25"/>
    <x v="1"/>
    <s v="USD"/>
    <n v="1444971600"/>
    <n v="1449900000"/>
    <x v="358"/>
    <x v="359"/>
    <b v="0"/>
    <b v="0"/>
    <s v="music/indie rock"/>
    <x v="1"/>
    <x v="7"/>
  </r>
  <r>
    <s v="Perry PLC"/>
    <s v="Mandatory uniform matrix"/>
    <n v="3400"/>
    <n v="12275"/>
    <n v="361.02941176470591"/>
    <x v="1"/>
    <n v="93.7"/>
    <n v="131"/>
    <x v="1"/>
    <s v="USD"/>
    <n v="1404622800"/>
    <n v="1405141200"/>
    <x v="359"/>
    <x v="360"/>
    <b v="0"/>
    <b v="0"/>
    <s v="music/rock"/>
    <x v="1"/>
    <x v="1"/>
  </r>
  <r>
    <s v="Klein, Stark and Livingston"/>
    <s v="Phased methodical initiative"/>
    <n v="49700"/>
    <n v="5098"/>
    <n v="10.257545271629779"/>
    <x v="0"/>
    <n v="40.14"/>
    <n v="127"/>
    <x v="1"/>
    <s v="USD"/>
    <n v="1571720400"/>
    <n v="1572933600"/>
    <x v="12"/>
    <x v="361"/>
    <b v="0"/>
    <b v="0"/>
    <s v="theater/plays"/>
    <x v="3"/>
    <x v="3"/>
  </r>
  <r>
    <s v="Fleming-Oliver"/>
    <s v="Managed stable function"/>
    <n v="178200"/>
    <n v="24882"/>
    <n v="13.962962962962964"/>
    <x v="0"/>
    <n v="70.09"/>
    <n v="355"/>
    <x v="1"/>
    <s v="USD"/>
    <n v="1526878800"/>
    <n v="1530162000"/>
    <x v="360"/>
    <x v="362"/>
    <b v="0"/>
    <b v="0"/>
    <s v="film &amp; video/documentary"/>
    <x v="4"/>
    <x v="4"/>
  </r>
  <r>
    <s v="Reilly, Aguirre and Johnson"/>
    <s v="Realigned clear-thinking migration"/>
    <n v="7200"/>
    <n v="2912"/>
    <n v="40.444444444444443"/>
    <x v="0"/>
    <n v="66.180000000000007"/>
    <n v="44"/>
    <x v="4"/>
    <s v="GBP"/>
    <n v="1319691600"/>
    <n v="1320904800"/>
    <x v="361"/>
    <x v="363"/>
    <b v="0"/>
    <b v="0"/>
    <s v="theater/plays"/>
    <x v="3"/>
    <x v="3"/>
  </r>
  <r>
    <s v="Davidson, Wilcox and Lewis"/>
    <s v="Optional clear-thinking process improvement"/>
    <n v="2500"/>
    <n v="4008"/>
    <n v="160.32"/>
    <x v="1"/>
    <n v="47.71"/>
    <n v="84"/>
    <x v="1"/>
    <s v="USD"/>
    <n v="1371963600"/>
    <n v="1372395600"/>
    <x v="362"/>
    <x v="364"/>
    <b v="0"/>
    <b v="0"/>
    <s v="theater/plays"/>
    <x v="3"/>
    <x v="3"/>
  </r>
  <r>
    <s v="Michael, Anderson and Vincent"/>
    <s v="Cross-group global moratorium"/>
    <n v="5300"/>
    <n v="9749"/>
    <n v="183.9433962264151"/>
    <x v="1"/>
    <n v="62.9"/>
    <n v="155"/>
    <x v="1"/>
    <s v="USD"/>
    <n v="1433739600"/>
    <n v="1437714000"/>
    <x v="363"/>
    <x v="365"/>
    <b v="0"/>
    <b v="0"/>
    <s v="theater/plays"/>
    <x v="3"/>
    <x v="3"/>
  </r>
  <r>
    <s v="King Ltd"/>
    <s v="Visionary systemic process improvement"/>
    <n v="9100"/>
    <n v="5803"/>
    <n v="63.769230769230766"/>
    <x v="0"/>
    <n v="86.61"/>
    <n v="67"/>
    <x v="1"/>
    <s v="USD"/>
    <n v="1508130000"/>
    <n v="1509771600"/>
    <x v="364"/>
    <x v="366"/>
    <b v="0"/>
    <b v="0"/>
    <s v="photography/photography books"/>
    <x v="7"/>
    <x v="14"/>
  </r>
  <r>
    <s v="Baker Ltd"/>
    <s v="Progressive intangible flexibility"/>
    <n v="6300"/>
    <n v="14199"/>
    <n v="225.38095238095238"/>
    <x v="1"/>
    <n v="75.13"/>
    <n v="189"/>
    <x v="1"/>
    <s v="USD"/>
    <n v="1550037600"/>
    <n v="1550556000"/>
    <x v="210"/>
    <x v="285"/>
    <b v="0"/>
    <b v="1"/>
    <s v="food/food trucks"/>
    <x v="0"/>
    <x v="0"/>
  </r>
  <r>
    <s v="Baker, Collins and Smith"/>
    <s v="Reactive real-time software"/>
    <n v="114400"/>
    <n v="196779"/>
    <n v="172.00961538461539"/>
    <x v="1"/>
    <n v="41"/>
    <n v="4799"/>
    <x v="1"/>
    <s v="USD"/>
    <n v="1486706400"/>
    <n v="1489039200"/>
    <x v="365"/>
    <x v="367"/>
    <b v="1"/>
    <b v="1"/>
    <s v="film &amp; video/documentary"/>
    <x v="4"/>
    <x v="4"/>
  </r>
  <r>
    <s v="Warren-Harrison"/>
    <s v="Programmable incremental knowledge user"/>
    <n v="38900"/>
    <n v="56859"/>
    <n v="146.16709511568124"/>
    <x v="1"/>
    <n v="50.01"/>
    <n v="1137"/>
    <x v="1"/>
    <s v="USD"/>
    <n v="1553835600"/>
    <n v="1556600400"/>
    <x v="366"/>
    <x v="368"/>
    <b v="0"/>
    <b v="0"/>
    <s v="publishing/nonfiction"/>
    <x v="5"/>
    <x v="9"/>
  </r>
  <r>
    <s v="Gardner Group"/>
    <s v="Progressive 5thgeneration customer loyalty"/>
    <n v="135500"/>
    <n v="103554"/>
    <n v="76.42361623616236"/>
    <x v="0"/>
    <n v="96.96"/>
    <n v="1068"/>
    <x v="1"/>
    <s v="USD"/>
    <n v="1277528400"/>
    <n v="1278565200"/>
    <x v="367"/>
    <x v="369"/>
    <b v="0"/>
    <b v="0"/>
    <s v="theater/plays"/>
    <x v="3"/>
    <x v="3"/>
  </r>
  <r>
    <s v="Flores-Lambert"/>
    <s v="Triple-buffered logistical frame"/>
    <n v="109000"/>
    <n v="42795"/>
    <n v="39.261467889908261"/>
    <x v="0"/>
    <n v="100.93"/>
    <n v="424"/>
    <x v="1"/>
    <s v="USD"/>
    <n v="1339477200"/>
    <n v="1339909200"/>
    <x v="368"/>
    <x v="370"/>
    <b v="0"/>
    <b v="0"/>
    <s v="technology/wearables"/>
    <x v="2"/>
    <x v="8"/>
  </r>
  <r>
    <s v="Cruz Ltd"/>
    <s v="Exclusive dynamic adapter"/>
    <n v="114800"/>
    <n v="12938"/>
    <n v="11.270034843205574"/>
    <x v="3"/>
    <n v="89.23"/>
    <n v="145"/>
    <x v="5"/>
    <s v="CHF"/>
    <n v="1325656800"/>
    <n v="1325829600"/>
    <x v="369"/>
    <x v="371"/>
    <b v="0"/>
    <b v="0"/>
    <s v="music/indie rock"/>
    <x v="1"/>
    <x v="7"/>
  </r>
  <r>
    <s v="Knox-Garner"/>
    <s v="Automated systemic hierarchy"/>
    <n v="83000"/>
    <n v="101352"/>
    <n v="122.11084337349398"/>
    <x v="1"/>
    <n v="87.98"/>
    <n v="1152"/>
    <x v="1"/>
    <s v="USD"/>
    <n v="1288242000"/>
    <n v="1290578400"/>
    <x v="370"/>
    <x v="372"/>
    <b v="0"/>
    <b v="0"/>
    <s v="theater/plays"/>
    <x v="3"/>
    <x v="3"/>
  </r>
  <r>
    <s v="Davis-Allen"/>
    <s v="Digitized eco-centric core"/>
    <n v="2400"/>
    <n v="4477"/>
    <n v="186.54166666666669"/>
    <x v="1"/>
    <n v="89.54"/>
    <n v="50"/>
    <x v="1"/>
    <s v="USD"/>
    <n v="1379048400"/>
    <n v="1380344400"/>
    <x v="371"/>
    <x v="373"/>
    <b v="0"/>
    <b v="0"/>
    <s v="photography/photography books"/>
    <x v="7"/>
    <x v="14"/>
  </r>
  <r>
    <s v="Miller-Patel"/>
    <s v="Mandatory uniform strategy"/>
    <n v="60400"/>
    <n v="4393"/>
    <n v="7.2731788079470201"/>
    <x v="0"/>
    <n v="29.09"/>
    <n v="151"/>
    <x v="1"/>
    <s v="USD"/>
    <n v="1389679200"/>
    <n v="1389852000"/>
    <x v="287"/>
    <x v="374"/>
    <b v="0"/>
    <b v="0"/>
    <s v="publishing/nonfiction"/>
    <x v="5"/>
    <x v="9"/>
  </r>
  <r>
    <s v="Hernandez-Grimes"/>
    <s v="Profit-focused zero administration forecast"/>
    <n v="102900"/>
    <n v="67546"/>
    <n v="65.642371234207957"/>
    <x v="0"/>
    <n v="42.01"/>
    <n v="1608"/>
    <x v="1"/>
    <s v="USD"/>
    <n v="1294293600"/>
    <n v="1294466400"/>
    <x v="372"/>
    <x v="375"/>
    <b v="0"/>
    <b v="0"/>
    <s v="technology/wearables"/>
    <x v="2"/>
    <x v="8"/>
  </r>
  <r>
    <s v="Owens, Hall and Gonzalez"/>
    <s v="De-engineered static orchestration"/>
    <n v="62800"/>
    <n v="143788"/>
    <n v="228.96178343949046"/>
    <x v="1"/>
    <n v="47"/>
    <n v="3059"/>
    <x v="0"/>
    <s v="CAD"/>
    <n v="1500267600"/>
    <n v="1500354000"/>
    <x v="373"/>
    <x v="376"/>
    <b v="0"/>
    <b v="0"/>
    <s v="music/jazz"/>
    <x v="1"/>
    <x v="17"/>
  </r>
  <r>
    <s v="Noble-Bailey"/>
    <s v="Customizable dynamic info-mediaries"/>
    <n v="800"/>
    <n v="3755"/>
    <n v="469.37499999999994"/>
    <x v="1"/>
    <n v="110.44"/>
    <n v="34"/>
    <x v="1"/>
    <s v="USD"/>
    <n v="1375074000"/>
    <n v="1375938000"/>
    <x v="374"/>
    <x v="377"/>
    <b v="0"/>
    <b v="1"/>
    <s v="film &amp; video/documentary"/>
    <x v="4"/>
    <x v="4"/>
  </r>
  <r>
    <s v="Taylor PLC"/>
    <s v="Enhanced incremental budgetary management"/>
    <n v="7100"/>
    <n v="9238"/>
    <n v="130.11267605633802"/>
    <x v="1"/>
    <n v="41.99"/>
    <n v="220"/>
    <x v="1"/>
    <s v="USD"/>
    <n v="1323324000"/>
    <n v="1323410400"/>
    <x v="375"/>
    <x v="378"/>
    <b v="1"/>
    <b v="0"/>
    <s v="theater/plays"/>
    <x v="3"/>
    <x v="3"/>
  </r>
  <r>
    <s v="Holmes PLC"/>
    <s v="Digitized local info-mediaries"/>
    <n v="46100"/>
    <n v="77012"/>
    <n v="167.05422993492408"/>
    <x v="1"/>
    <n v="48.01"/>
    <n v="1604"/>
    <x v="2"/>
    <s v="AUD"/>
    <n v="1538715600"/>
    <n v="1539406800"/>
    <x v="376"/>
    <x v="379"/>
    <b v="0"/>
    <b v="0"/>
    <s v="film &amp; video/drama"/>
    <x v="4"/>
    <x v="6"/>
  </r>
  <r>
    <s v="Jones-Martin"/>
    <s v="Virtual systematic monitoring"/>
    <n v="8100"/>
    <n v="14083"/>
    <n v="173.8641975308642"/>
    <x v="1"/>
    <n v="31.02"/>
    <n v="454"/>
    <x v="1"/>
    <s v="USD"/>
    <n v="1369285200"/>
    <n v="1369803600"/>
    <x v="377"/>
    <x v="380"/>
    <b v="0"/>
    <b v="0"/>
    <s v="music/rock"/>
    <x v="1"/>
    <x v="1"/>
  </r>
  <r>
    <s v="Myers LLC"/>
    <s v="Reactive bottom-line open architecture"/>
    <n v="1700"/>
    <n v="12202"/>
    <n v="717.76470588235293"/>
    <x v="1"/>
    <n v="99.2"/>
    <n v="123"/>
    <x v="6"/>
    <s v="EUR"/>
    <n v="1525755600"/>
    <n v="1525928400"/>
    <x v="378"/>
    <x v="103"/>
    <b v="0"/>
    <b v="1"/>
    <s v="film &amp; video/animation"/>
    <x v="4"/>
    <x v="10"/>
  </r>
  <r>
    <s v="Acosta, Mullins and Morris"/>
    <s v="Pre-emptive interactive model"/>
    <n v="97300"/>
    <n v="62127"/>
    <n v="63.850976361767728"/>
    <x v="0"/>
    <n v="66.02"/>
    <n v="941"/>
    <x v="1"/>
    <s v="USD"/>
    <n v="1296626400"/>
    <n v="1297231200"/>
    <x v="379"/>
    <x v="381"/>
    <b v="0"/>
    <b v="0"/>
    <s v="music/indie rock"/>
    <x v="1"/>
    <x v="7"/>
  </r>
  <r>
    <s v="Bell PLC"/>
    <s v="Ergonomic eco-centric open architecture"/>
    <n v="100"/>
    <n v="2"/>
    <n v="2"/>
    <x v="0"/>
    <n v="2"/>
    <n v="1"/>
    <x v="1"/>
    <s v="USD"/>
    <n v="1376629200"/>
    <n v="1378530000"/>
    <x v="380"/>
    <x v="382"/>
    <b v="0"/>
    <b v="1"/>
    <s v="photography/photography books"/>
    <x v="7"/>
    <x v="14"/>
  </r>
  <r>
    <s v="Smith-Schmidt"/>
    <s v="Inverse radical hierarchy"/>
    <n v="900"/>
    <n v="13772"/>
    <n v="1530.2222222222222"/>
    <x v="1"/>
    <n v="46.06"/>
    <n v="299"/>
    <x v="1"/>
    <s v="USD"/>
    <n v="1572152400"/>
    <n v="1572152400"/>
    <x v="381"/>
    <x v="383"/>
    <b v="0"/>
    <b v="0"/>
    <s v="theater/plays"/>
    <x v="3"/>
    <x v="3"/>
  </r>
  <r>
    <s v="Ruiz, Richardson and Cole"/>
    <s v="Team-oriented static interface"/>
    <n v="7300"/>
    <n v="2946"/>
    <n v="40.356164383561641"/>
    <x v="0"/>
    <n v="73.650000000000006"/>
    <n v="40"/>
    <x v="1"/>
    <s v="USD"/>
    <n v="1325829600"/>
    <n v="1329890400"/>
    <x v="382"/>
    <x v="384"/>
    <b v="0"/>
    <b v="1"/>
    <s v="film &amp; video/shorts"/>
    <x v="4"/>
    <x v="12"/>
  </r>
  <r>
    <s v="Leonard-Mcclain"/>
    <s v="Virtual foreground throughput"/>
    <n v="195800"/>
    <n v="168820"/>
    <n v="86.220633299284984"/>
    <x v="0"/>
    <n v="55.99"/>
    <n v="3015"/>
    <x v="0"/>
    <s v="CAD"/>
    <n v="1273640400"/>
    <n v="1276750800"/>
    <x v="125"/>
    <x v="385"/>
    <b v="0"/>
    <b v="1"/>
    <s v="theater/plays"/>
    <x v="3"/>
    <x v="3"/>
  </r>
  <r>
    <s v="Bailey-Boyer"/>
    <s v="Visionary exuding Internet solution"/>
    <n v="48900"/>
    <n v="154321"/>
    <n v="315.58486707566465"/>
    <x v="1"/>
    <n v="68.989999999999995"/>
    <n v="2237"/>
    <x v="1"/>
    <s v="USD"/>
    <n v="1510639200"/>
    <n v="1510898400"/>
    <x v="383"/>
    <x v="386"/>
    <b v="0"/>
    <b v="0"/>
    <s v="theater/plays"/>
    <x v="3"/>
    <x v="3"/>
  </r>
  <r>
    <s v="Lee LLC"/>
    <s v="Synchronized secondary analyzer"/>
    <n v="29600"/>
    <n v="26527"/>
    <n v="89.618243243243242"/>
    <x v="0"/>
    <n v="60.98"/>
    <n v="435"/>
    <x v="1"/>
    <s v="USD"/>
    <n v="1528088400"/>
    <n v="1532408400"/>
    <x v="384"/>
    <x v="387"/>
    <b v="0"/>
    <b v="0"/>
    <s v="theater/plays"/>
    <x v="3"/>
    <x v="3"/>
  </r>
  <r>
    <s v="Lyons Inc"/>
    <s v="Balanced attitude-oriented parallelism"/>
    <n v="39300"/>
    <n v="71583"/>
    <n v="182.14503816793894"/>
    <x v="1"/>
    <n v="110.98"/>
    <n v="645"/>
    <x v="1"/>
    <s v="USD"/>
    <n v="1359525600"/>
    <n v="1360562400"/>
    <x v="385"/>
    <x v="388"/>
    <b v="1"/>
    <b v="0"/>
    <s v="film &amp; video/documentary"/>
    <x v="4"/>
    <x v="4"/>
  </r>
  <r>
    <s v="Herrera-Wilson"/>
    <s v="Organized bandwidth-monitored core"/>
    <n v="3400"/>
    <n v="12100"/>
    <n v="355.88235294117646"/>
    <x v="1"/>
    <n v="25"/>
    <n v="484"/>
    <x v="3"/>
    <s v="DKK"/>
    <n v="1570942800"/>
    <n v="1571547600"/>
    <x v="386"/>
    <x v="389"/>
    <b v="0"/>
    <b v="0"/>
    <s v="theater/plays"/>
    <x v="3"/>
    <x v="3"/>
  </r>
  <r>
    <s v="Mahoney, Adams and Lucas"/>
    <s v="Cloned leadingedge utilization"/>
    <n v="9200"/>
    <n v="12129"/>
    <n v="131.83695652173913"/>
    <x v="1"/>
    <n v="78.760000000000005"/>
    <n v="154"/>
    <x v="0"/>
    <s v="CAD"/>
    <n v="1466398800"/>
    <n v="1468126800"/>
    <x v="387"/>
    <x v="390"/>
    <b v="0"/>
    <b v="0"/>
    <s v="film &amp; video/documentary"/>
    <x v="4"/>
    <x v="4"/>
  </r>
  <r>
    <s v="Stewart LLC"/>
    <s v="Secured asymmetric projection"/>
    <n v="135600"/>
    <n v="62804"/>
    <n v="46.315634218289084"/>
    <x v="0"/>
    <n v="87.96"/>
    <n v="714"/>
    <x v="1"/>
    <s v="USD"/>
    <n v="1492491600"/>
    <n v="1492837200"/>
    <x v="388"/>
    <x v="391"/>
    <b v="0"/>
    <b v="0"/>
    <s v="music/rock"/>
    <x v="1"/>
    <x v="1"/>
  </r>
  <r>
    <s v="Mcmillan Group"/>
    <s v="Advanced cohesive Graphic Interface"/>
    <n v="153700"/>
    <n v="55536"/>
    <n v="36.132726089785294"/>
    <x v="2"/>
    <n v="49.99"/>
    <n v="1111"/>
    <x v="1"/>
    <s v="USD"/>
    <n v="1430197200"/>
    <n v="1430197200"/>
    <x v="277"/>
    <x v="277"/>
    <b v="0"/>
    <b v="0"/>
    <s v="games/mobile games"/>
    <x v="6"/>
    <x v="20"/>
  </r>
  <r>
    <s v="Beck, Thompson and Martinez"/>
    <s v="Down-sized maximized function"/>
    <n v="7800"/>
    <n v="8161"/>
    <n v="104.62820512820512"/>
    <x v="1"/>
    <n v="99.52"/>
    <n v="82"/>
    <x v="1"/>
    <s v="USD"/>
    <n v="1496034000"/>
    <n v="1496206800"/>
    <x v="389"/>
    <x v="392"/>
    <b v="0"/>
    <b v="0"/>
    <s v="theater/plays"/>
    <x v="3"/>
    <x v="3"/>
  </r>
  <r>
    <s v="Rodriguez-Scott"/>
    <s v="Realigned zero tolerance software"/>
    <n v="2100"/>
    <n v="14046"/>
    <n v="668.85714285714289"/>
    <x v="1"/>
    <n v="104.82"/>
    <n v="134"/>
    <x v="1"/>
    <s v="USD"/>
    <n v="1388728800"/>
    <n v="1389592800"/>
    <x v="390"/>
    <x v="393"/>
    <b v="0"/>
    <b v="0"/>
    <s v="publishing/fiction"/>
    <x v="5"/>
    <x v="13"/>
  </r>
  <r>
    <s v="Rush-Bowers"/>
    <s v="Persevering analyzing extranet"/>
    <n v="189500"/>
    <n v="117628"/>
    <n v="62.072823218997364"/>
    <x v="2"/>
    <n v="108.01"/>
    <n v="1089"/>
    <x v="1"/>
    <s v="USD"/>
    <n v="1543298400"/>
    <n v="1545631200"/>
    <x v="391"/>
    <x v="394"/>
    <b v="0"/>
    <b v="0"/>
    <s v="film &amp; video/animation"/>
    <x v="4"/>
    <x v="10"/>
  </r>
  <r>
    <s v="Davis and Sons"/>
    <s v="Innovative human-resource migration"/>
    <n v="188200"/>
    <n v="159405"/>
    <n v="84.699787460148784"/>
    <x v="0"/>
    <n v="29"/>
    <n v="5497"/>
    <x v="1"/>
    <s v="USD"/>
    <n v="1271739600"/>
    <n v="1272430800"/>
    <x v="392"/>
    <x v="395"/>
    <b v="0"/>
    <b v="1"/>
    <s v="food/food trucks"/>
    <x v="0"/>
    <x v="0"/>
  </r>
  <r>
    <s v="Anderson-Pham"/>
    <s v="Intuitive needs-based monitoring"/>
    <n v="113500"/>
    <n v="12552"/>
    <n v="11.059030837004405"/>
    <x v="0"/>
    <n v="30.03"/>
    <n v="418"/>
    <x v="1"/>
    <s v="USD"/>
    <n v="1326434400"/>
    <n v="1327903200"/>
    <x v="393"/>
    <x v="396"/>
    <b v="0"/>
    <b v="0"/>
    <s v="theater/plays"/>
    <x v="3"/>
    <x v="3"/>
  </r>
  <r>
    <s v="Stewart-Coleman"/>
    <s v="Customer-focused disintermediate toolset"/>
    <n v="134600"/>
    <n v="59007"/>
    <n v="43.838781575037146"/>
    <x v="0"/>
    <n v="41.01"/>
    <n v="1439"/>
    <x v="1"/>
    <s v="USD"/>
    <n v="1295244000"/>
    <n v="1296021600"/>
    <x v="394"/>
    <x v="397"/>
    <b v="0"/>
    <b v="1"/>
    <s v="film &amp; video/documentary"/>
    <x v="4"/>
    <x v="4"/>
  </r>
  <r>
    <s v="Bradshaw, Smith and Ryan"/>
    <s v="Upgradable 24/7 emulation"/>
    <n v="1700"/>
    <n v="943"/>
    <n v="55.470588235294116"/>
    <x v="0"/>
    <n v="62.87"/>
    <n v="15"/>
    <x v="1"/>
    <s v="USD"/>
    <n v="1541221200"/>
    <n v="1543298400"/>
    <x v="395"/>
    <x v="398"/>
    <b v="0"/>
    <b v="0"/>
    <s v="theater/plays"/>
    <x v="3"/>
    <x v="3"/>
  </r>
  <r>
    <s v="Jackson PLC"/>
    <s v="Quality-focused client-server core"/>
    <n v="163700"/>
    <n v="93963"/>
    <n v="57.399511301160658"/>
    <x v="0"/>
    <n v="47.01"/>
    <n v="1999"/>
    <x v="0"/>
    <s v="CAD"/>
    <n v="1336280400"/>
    <n v="1336366800"/>
    <x v="396"/>
    <x v="399"/>
    <b v="0"/>
    <b v="0"/>
    <s v="film &amp; video/documentary"/>
    <x v="4"/>
    <x v="4"/>
  </r>
  <r>
    <s v="Ware-Arias"/>
    <s v="Upgradable maximized protocol"/>
    <n v="113800"/>
    <n v="140469"/>
    <n v="123.43497363796135"/>
    <x v="1"/>
    <n v="27"/>
    <n v="5203"/>
    <x v="1"/>
    <s v="USD"/>
    <n v="1324533600"/>
    <n v="1325052000"/>
    <x v="397"/>
    <x v="348"/>
    <b v="0"/>
    <b v="0"/>
    <s v="technology/web"/>
    <x v="2"/>
    <x v="2"/>
  </r>
  <r>
    <s v="Blair, Reyes and Woods"/>
    <s v="Cross-platform interactive synergy"/>
    <n v="5000"/>
    <n v="6423"/>
    <n v="128.46"/>
    <x v="1"/>
    <n v="68.33"/>
    <n v="94"/>
    <x v="1"/>
    <s v="USD"/>
    <n v="1498366800"/>
    <n v="1499576400"/>
    <x v="398"/>
    <x v="400"/>
    <b v="0"/>
    <b v="0"/>
    <s v="theater/plays"/>
    <x v="3"/>
    <x v="3"/>
  </r>
  <r>
    <s v="Thomas-Lopez"/>
    <s v="User-centric fault-tolerant archive"/>
    <n v="9400"/>
    <n v="6015"/>
    <n v="63.989361702127653"/>
    <x v="0"/>
    <n v="50.97"/>
    <n v="118"/>
    <x v="1"/>
    <s v="USD"/>
    <n v="1498712400"/>
    <n v="1501304400"/>
    <x v="399"/>
    <x v="401"/>
    <b v="0"/>
    <b v="1"/>
    <s v="technology/wearables"/>
    <x v="2"/>
    <x v="8"/>
  </r>
  <r>
    <s v="Brown, Davies and Pacheco"/>
    <s v="Reverse-engineered regional knowledge user"/>
    <n v="8700"/>
    <n v="11075"/>
    <n v="127.29885057471265"/>
    <x v="1"/>
    <n v="54.02"/>
    <n v="205"/>
    <x v="1"/>
    <s v="USD"/>
    <n v="1271480400"/>
    <n v="1273208400"/>
    <x v="400"/>
    <x v="402"/>
    <b v="0"/>
    <b v="1"/>
    <s v="theater/plays"/>
    <x v="3"/>
    <x v="3"/>
  </r>
  <r>
    <s v="Jones-Riddle"/>
    <s v="Self-enabling real-time definition"/>
    <n v="147800"/>
    <n v="15723"/>
    <n v="10.638024357239512"/>
    <x v="0"/>
    <n v="97.06"/>
    <n v="162"/>
    <x v="1"/>
    <s v="USD"/>
    <n v="1316667600"/>
    <n v="1316840400"/>
    <x v="116"/>
    <x v="403"/>
    <b v="0"/>
    <b v="1"/>
    <s v="food/food trucks"/>
    <x v="0"/>
    <x v="0"/>
  </r>
  <r>
    <s v="Schmidt-Gomez"/>
    <s v="User-centric impactful projection"/>
    <n v="5100"/>
    <n v="2064"/>
    <n v="40.470588235294116"/>
    <x v="0"/>
    <n v="24.87"/>
    <n v="83"/>
    <x v="1"/>
    <s v="USD"/>
    <n v="1524027600"/>
    <n v="1524546000"/>
    <x v="401"/>
    <x v="404"/>
    <b v="0"/>
    <b v="0"/>
    <s v="music/indie rock"/>
    <x v="1"/>
    <x v="7"/>
  </r>
  <r>
    <s v="Sullivan, Davis and Booth"/>
    <s v="Vision-oriented actuating hardware"/>
    <n v="2700"/>
    <n v="7767"/>
    <n v="287.66666666666663"/>
    <x v="1"/>
    <n v="84.42"/>
    <n v="92"/>
    <x v="1"/>
    <s v="USD"/>
    <n v="1438059600"/>
    <n v="1438578000"/>
    <x v="402"/>
    <x v="405"/>
    <b v="0"/>
    <b v="0"/>
    <s v="photography/photography books"/>
    <x v="7"/>
    <x v="14"/>
  </r>
  <r>
    <s v="Edwards-Kane"/>
    <s v="Virtual leadingedge framework"/>
    <n v="1800"/>
    <n v="10313"/>
    <n v="572.94444444444446"/>
    <x v="1"/>
    <n v="47.09"/>
    <n v="219"/>
    <x v="1"/>
    <s v="USD"/>
    <n v="1361944800"/>
    <n v="1362549600"/>
    <x v="403"/>
    <x v="406"/>
    <b v="0"/>
    <b v="0"/>
    <s v="theater/plays"/>
    <x v="3"/>
    <x v="3"/>
  </r>
  <r>
    <s v="Hicks, Wall and Webb"/>
    <s v="Managed discrete framework"/>
    <n v="174500"/>
    <n v="197018"/>
    <n v="112.90429799426933"/>
    <x v="1"/>
    <n v="78"/>
    <n v="2526"/>
    <x v="1"/>
    <s v="USD"/>
    <n v="1410584400"/>
    <n v="1413349200"/>
    <x v="404"/>
    <x v="407"/>
    <b v="0"/>
    <b v="1"/>
    <s v="theater/plays"/>
    <x v="3"/>
    <x v="3"/>
  </r>
  <r>
    <s v="Mayer-Richmond"/>
    <s v="Progressive zero-defect capability"/>
    <n v="101400"/>
    <n v="47037"/>
    <n v="46.387573964497044"/>
    <x v="0"/>
    <n v="62.97"/>
    <n v="747"/>
    <x v="1"/>
    <s v="USD"/>
    <n v="1297404000"/>
    <n v="1298008800"/>
    <x v="405"/>
    <x v="408"/>
    <b v="0"/>
    <b v="0"/>
    <s v="film &amp; video/animation"/>
    <x v="4"/>
    <x v="10"/>
  </r>
  <r>
    <s v="Robles Ltd"/>
    <s v="Right-sized demand-driven adapter"/>
    <n v="191000"/>
    <n v="173191"/>
    <n v="90.675916230366497"/>
    <x v="3"/>
    <n v="81.010000000000005"/>
    <n v="2138"/>
    <x v="1"/>
    <s v="USD"/>
    <n v="1392012000"/>
    <n v="1394427600"/>
    <x v="406"/>
    <x v="409"/>
    <b v="0"/>
    <b v="1"/>
    <s v="photography/photography books"/>
    <x v="7"/>
    <x v="14"/>
  </r>
  <r>
    <s v="Cochran Ltd"/>
    <s v="Re-engineered attitude-oriented frame"/>
    <n v="8100"/>
    <n v="5487"/>
    <n v="67.740740740740748"/>
    <x v="0"/>
    <n v="65.319999999999993"/>
    <n v="84"/>
    <x v="1"/>
    <s v="USD"/>
    <n v="1569733200"/>
    <n v="1572670800"/>
    <x v="407"/>
    <x v="410"/>
    <b v="0"/>
    <b v="0"/>
    <s v="theater/plays"/>
    <x v="3"/>
    <x v="3"/>
  </r>
  <r>
    <s v="Rosales LLC"/>
    <s v="Compatible multimedia utilization"/>
    <n v="5100"/>
    <n v="9817"/>
    <n v="192.49019607843135"/>
    <x v="1"/>
    <n v="104.44"/>
    <n v="94"/>
    <x v="1"/>
    <s v="USD"/>
    <n v="1529643600"/>
    <n v="1531112400"/>
    <x v="408"/>
    <x v="312"/>
    <b v="1"/>
    <b v="0"/>
    <s v="theater/plays"/>
    <x v="3"/>
    <x v="3"/>
  </r>
  <r>
    <s v="Harper-Bryan"/>
    <s v="Re-contextualized dedicated hardware"/>
    <n v="7700"/>
    <n v="6369"/>
    <n v="82.714285714285722"/>
    <x v="0"/>
    <n v="69.989999999999995"/>
    <n v="91"/>
    <x v="1"/>
    <s v="USD"/>
    <n v="1399006800"/>
    <n v="1400734800"/>
    <x v="409"/>
    <x v="411"/>
    <b v="0"/>
    <b v="0"/>
    <s v="theater/plays"/>
    <x v="3"/>
    <x v="3"/>
  </r>
  <r>
    <s v="Potter, Harper and Everett"/>
    <s v="Decentralized composite paradigm"/>
    <n v="121400"/>
    <n v="65755"/>
    <n v="54.163920922570021"/>
    <x v="0"/>
    <n v="83.02"/>
    <n v="792"/>
    <x v="1"/>
    <s v="USD"/>
    <n v="1385359200"/>
    <n v="1386741600"/>
    <x v="410"/>
    <x v="412"/>
    <b v="0"/>
    <b v="1"/>
    <s v="film &amp; video/documentary"/>
    <x v="4"/>
    <x v="4"/>
  </r>
  <r>
    <s v="Floyd-Sims"/>
    <s v="Cloned transitional hierarchy"/>
    <n v="5400"/>
    <n v="903"/>
    <n v="16.722222222222221"/>
    <x v="3"/>
    <n v="90.3"/>
    <n v="10"/>
    <x v="0"/>
    <s v="CAD"/>
    <n v="1480572000"/>
    <n v="1481781600"/>
    <x v="411"/>
    <x v="413"/>
    <b v="1"/>
    <b v="0"/>
    <s v="theater/plays"/>
    <x v="3"/>
    <x v="3"/>
  </r>
  <r>
    <s v="Spence, Jackson and Kelly"/>
    <s v="Advanced discrete leverage"/>
    <n v="152400"/>
    <n v="178120"/>
    <n v="116.87664041994749"/>
    <x v="1"/>
    <n v="103.98"/>
    <n v="1713"/>
    <x v="6"/>
    <s v="EUR"/>
    <n v="1418623200"/>
    <n v="1419660000"/>
    <x v="412"/>
    <x v="414"/>
    <b v="0"/>
    <b v="1"/>
    <s v="theater/plays"/>
    <x v="3"/>
    <x v="3"/>
  </r>
  <r>
    <s v="King-Nguyen"/>
    <s v="Open-source incremental throughput"/>
    <n v="1300"/>
    <n v="13678"/>
    <n v="1052.1538461538462"/>
    <x v="1"/>
    <n v="54.93"/>
    <n v="249"/>
    <x v="1"/>
    <s v="USD"/>
    <n v="1555736400"/>
    <n v="1555822800"/>
    <x v="413"/>
    <x v="354"/>
    <b v="0"/>
    <b v="0"/>
    <s v="music/jazz"/>
    <x v="1"/>
    <x v="17"/>
  </r>
  <r>
    <s v="Hansen Group"/>
    <s v="Centralized regional interface"/>
    <n v="8100"/>
    <n v="9969"/>
    <n v="123.07407407407408"/>
    <x v="1"/>
    <n v="51.92"/>
    <n v="192"/>
    <x v="1"/>
    <s v="USD"/>
    <n v="1442120400"/>
    <n v="1442379600"/>
    <x v="414"/>
    <x v="415"/>
    <b v="0"/>
    <b v="1"/>
    <s v="film &amp; video/animation"/>
    <x v="4"/>
    <x v="10"/>
  </r>
  <r>
    <s v="Mathis, Hall and Hansen"/>
    <s v="Streamlined web-enabled knowledgebase"/>
    <n v="8300"/>
    <n v="14827"/>
    <n v="178.63855421686748"/>
    <x v="1"/>
    <n v="60.03"/>
    <n v="247"/>
    <x v="1"/>
    <s v="USD"/>
    <n v="1362376800"/>
    <n v="1364965200"/>
    <x v="415"/>
    <x v="416"/>
    <b v="0"/>
    <b v="0"/>
    <s v="theater/plays"/>
    <x v="3"/>
    <x v="3"/>
  </r>
  <r>
    <s v="Cummings Inc"/>
    <s v="Digitized transitional monitoring"/>
    <n v="28400"/>
    <n v="100900"/>
    <n v="355.28169014084506"/>
    <x v="1"/>
    <n v="44"/>
    <n v="2293"/>
    <x v="1"/>
    <s v="USD"/>
    <n v="1478408400"/>
    <n v="1479016800"/>
    <x v="416"/>
    <x v="417"/>
    <b v="0"/>
    <b v="0"/>
    <s v="film &amp; video/science fiction"/>
    <x v="4"/>
    <x v="22"/>
  </r>
  <r>
    <s v="Miller-Poole"/>
    <s v="Networked optimal adapter"/>
    <n v="102500"/>
    <n v="165954"/>
    <n v="161.90634146341463"/>
    <x v="1"/>
    <n v="53"/>
    <n v="3131"/>
    <x v="1"/>
    <s v="USD"/>
    <n v="1498798800"/>
    <n v="1499662800"/>
    <x v="417"/>
    <x v="418"/>
    <b v="0"/>
    <b v="0"/>
    <s v="film &amp; video/television"/>
    <x v="4"/>
    <x v="19"/>
  </r>
  <r>
    <s v="Rodriguez-West"/>
    <s v="Automated optimal function"/>
    <n v="7000"/>
    <n v="1744"/>
    <n v="24.914285714285715"/>
    <x v="0"/>
    <n v="54.5"/>
    <n v="32"/>
    <x v="1"/>
    <s v="USD"/>
    <n v="1335416400"/>
    <n v="1337835600"/>
    <x v="418"/>
    <x v="419"/>
    <b v="0"/>
    <b v="0"/>
    <s v="technology/wearables"/>
    <x v="2"/>
    <x v="8"/>
  </r>
  <r>
    <s v="Calderon, Bradford and Dean"/>
    <s v="Devolved system-worthy framework"/>
    <n v="5400"/>
    <n v="10731"/>
    <n v="198.72222222222223"/>
    <x v="1"/>
    <n v="75.040000000000006"/>
    <n v="143"/>
    <x v="6"/>
    <s v="EUR"/>
    <n v="1504328400"/>
    <n v="1505710800"/>
    <x v="419"/>
    <x v="420"/>
    <b v="0"/>
    <b v="0"/>
    <s v="theater/plays"/>
    <x v="3"/>
    <x v="3"/>
  </r>
  <r>
    <s v="Clark-Bowman"/>
    <s v="Stand-alone user-facing service-desk"/>
    <n v="9300"/>
    <n v="3232"/>
    <n v="34.752688172043008"/>
    <x v="3"/>
    <n v="35.909999999999997"/>
    <n v="90"/>
    <x v="1"/>
    <s v="USD"/>
    <n v="1285822800"/>
    <n v="1287464400"/>
    <x v="420"/>
    <x v="421"/>
    <b v="0"/>
    <b v="0"/>
    <s v="theater/plays"/>
    <x v="3"/>
    <x v="3"/>
  </r>
  <r>
    <s v="Hensley Ltd"/>
    <s v="Versatile global attitude"/>
    <n v="6200"/>
    <n v="10938"/>
    <n v="176.41935483870967"/>
    <x v="1"/>
    <n v="36.950000000000003"/>
    <n v="296"/>
    <x v="1"/>
    <s v="USD"/>
    <n v="1311483600"/>
    <n v="1311656400"/>
    <x v="421"/>
    <x v="422"/>
    <b v="0"/>
    <b v="1"/>
    <s v="music/indie rock"/>
    <x v="1"/>
    <x v="7"/>
  </r>
  <r>
    <s v="Anderson-Pearson"/>
    <s v="Intuitive demand-driven Local Area Network"/>
    <n v="2100"/>
    <n v="10739"/>
    <n v="511.38095238095235"/>
    <x v="1"/>
    <n v="63.17"/>
    <n v="170"/>
    <x v="1"/>
    <s v="USD"/>
    <n v="1291356000"/>
    <n v="1293170400"/>
    <x v="422"/>
    <x v="423"/>
    <b v="0"/>
    <b v="1"/>
    <s v="theater/plays"/>
    <x v="3"/>
    <x v="3"/>
  </r>
  <r>
    <s v="Martin, Martin and Solis"/>
    <s v="Assimilated uniform methodology"/>
    <n v="6800"/>
    <n v="5579"/>
    <n v="82.044117647058826"/>
    <x v="0"/>
    <n v="29.99"/>
    <n v="186"/>
    <x v="1"/>
    <s v="USD"/>
    <n v="1355810400"/>
    <n v="1355983200"/>
    <x v="423"/>
    <x v="424"/>
    <b v="0"/>
    <b v="0"/>
    <s v="technology/wearables"/>
    <x v="2"/>
    <x v="8"/>
  </r>
  <r>
    <s v="Harrington-Harper"/>
    <s v="Self-enabling next generation algorithm"/>
    <n v="155200"/>
    <n v="37754"/>
    <n v="24.326030927835053"/>
    <x v="3"/>
    <n v="86"/>
    <n v="439"/>
    <x v="4"/>
    <s v="GBP"/>
    <n v="1513663200"/>
    <n v="1515045600"/>
    <x v="424"/>
    <x v="425"/>
    <b v="0"/>
    <b v="0"/>
    <s v="film &amp; video/television"/>
    <x v="4"/>
    <x v="19"/>
  </r>
  <r>
    <s v="Price and Sons"/>
    <s v="Object-based demand-driven strategy"/>
    <n v="89900"/>
    <n v="45384"/>
    <n v="50.482758620689658"/>
    <x v="0"/>
    <n v="75.010000000000005"/>
    <n v="605"/>
    <x v="1"/>
    <s v="USD"/>
    <n v="1365915600"/>
    <n v="1366088400"/>
    <x v="425"/>
    <x v="426"/>
    <b v="0"/>
    <b v="1"/>
    <s v="games/video games"/>
    <x v="6"/>
    <x v="11"/>
  </r>
  <r>
    <s v="Cuevas-Morales"/>
    <s v="Public-key coherent ability"/>
    <n v="900"/>
    <n v="8703"/>
    <n v="967"/>
    <x v="1"/>
    <n v="101.2"/>
    <n v="86"/>
    <x v="3"/>
    <s v="DKK"/>
    <n v="1551852000"/>
    <n v="1553317200"/>
    <x v="426"/>
    <x v="427"/>
    <b v="0"/>
    <b v="0"/>
    <s v="games/video games"/>
    <x v="6"/>
    <x v="11"/>
  </r>
  <r>
    <s v="Delgado-Hatfield"/>
    <s v="Up-sized composite success"/>
    <n v="100"/>
    <n v="4"/>
    <n v="4"/>
    <x v="0"/>
    <n v="4"/>
    <n v="1"/>
    <x v="0"/>
    <s v="CAD"/>
    <n v="1540098000"/>
    <n v="1542088800"/>
    <x v="427"/>
    <x v="428"/>
    <b v="0"/>
    <b v="0"/>
    <s v="film &amp; video/animation"/>
    <x v="4"/>
    <x v="10"/>
  </r>
  <r>
    <s v="Padilla-Porter"/>
    <s v="Innovative exuding matrix"/>
    <n v="148400"/>
    <n v="182302"/>
    <n v="122.84501347708894"/>
    <x v="1"/>
    <n v="29"/>
    <n v="6286"/>
    <x v="1"/>
    <s v="USD"/>
    <n v="1500440400"/>
    <n v="1503118800"/>
    <x v="428"/>
    <x v="429"/>
    <b v="0"/>
    <b v="0"/>
    <s v="music/rock"/>
    <x v="1"/>
    <x v="1"/>
  </r>
  <r>
    <s v="Morris Group"/>
    <s v="Realigned impactful artificial intelligence"/>
    <n v="4800"/>
    <n v="3045"/>
    <n v="63.4375"/>
    <x v="0"/>
    <n v="98.23"/>
    <n v="31"/>
    <x v="1"/>
    <s v="USD"/>
    <n v="1278392400"/>
    <n v="1278478800"/>
    <x v="429"/>
    <x v="430"/>
    <b v="0"/>
    <b v="0"/>
    <s v="film &amp; video/drama"/>
    <x v="4"/>
    <x v="6"/>
  </r>
  <r>
    <s v="Saunders Ltd"/>
    <s v="Multi-layered multi-tasking secured line"/>
    <n v="182400"/>
    <n v="102749"/>
    <n v="56.331688596491226"/>
    <x v="0"/>
    <n v="87"/>
    <n v="1181"/>
    <x v="1"/>
    <s v="USD"/>
    <n v="1480572000"/>
    <n v="1484114400"/>
    <x v="411"/>
    <x v="431"/>
    <b v="0"/>
    <b v="0"/>
    <s v="film &amp; video/science fiction"/>
    <x v="4"/>
    <x v="22"/>
  </r>
  <r>
    <s v="Woods Inc"/>
    <s v="Upgradable upward-trending portal"/>
    <n v="4000"/>
    <n v="1763"/>
    <n v="44.074999999999996"/>
    <x v="0"/>
    <n v="45.21"/>
    <n v="39"/>
    <x v="1"/>
    <s v="USD"/>
    <n v="1382331600"/>
    <n v="1385445600"/>
    <x v="430"/>
    <x v="432"/>
    <b v="0"/>
    <b v="1"/>
    <s v="film &amp; video/drama"/>
    <x v="4"/>
    <x v="6"/>
  </r>
  <r>
    <s v="Villanueva, Wright and Richardson"/>
    <s v="Profit-focused global product"/>
    <n v="116500"/>
    <n v="137904"/>
    <n v="118.37253218884121"/>
    <x v="1"/>
    <n v="37"/>
    <n v="3727"/>
    <x v="1"/>
    <s v="USD"/>
    <n v="1316754000"/>
    <n v="1318741200"/>
    <x v="431"/>
    <x v="433"/>
    <b v="0"/>
    <b v="0"/>
    <s v="theater/plays"/>
    <x v="3"/>
    <x v="3"/>
  </r>
  <r>
    <s v="Wilson, Brooks and Clark"/>
    <s v="Operative well-modulated data-warehouse"/>
    <n v="146400"/>
    <n v="152438"/>
    <n v="104.1243169398907"/>
    <x v="1"/>
    <n v="94.98"/>
    <n v="1605"/>
    <x v="1"/>
    <s v="USD"/>
    <n v="1518242400"/>
    <n v="1518242400"/>
    <x v="432"/>
    <x v="434"/>
    <b v="0"/>
    <b v="1"/>
    <s v="music/indie rock"/>
    <x v="1"/>
    <x v="7"/>
  </r>
  <r>
    <s v="Sheppard, Smith and Spence"/>
    <s v="Cloned asymmetric functionalities"/>
    <n v="5000"/>
    <n v="1332"/>
    <n v="26.640000000000004"/>
    <x v="0"/>
    <n v="28.96"/>
    <n v="46"/>
    <x v="1"/>
    <s v="USD"/>
    <n v="1476421200"/>
    <n v="1476594000"/>
    <x v="433"/>
    <x v="435"/>
    <b v="0"/>
    <b v="0"/>
    <s v="theater/plays"/>
    <x v="3"/>
    <x v="3"/>
  </r>
  <r>
    <s v="Wise, Thompson and Allen"/>
    <s v="Pre-emptive neutral portal"/>
    <n v="33800"/>
    <n v="118706"/>
    <n v="351.20118343195264"/>
    <x v="1"/>
    <n v="55.99"/>
    <n v="2120"/>
    <x v="1"/>
    <s v="USD"/>
    <n v="1269752400"/>
    <n v="1273554000"/>
    <x v="434"/>
    <x v="436"/>
    <b v="0"/>
    <b v="0"/>
    <s v="theater/plays"/>
    <x v="3"/>
    <x v="3"/>
  </r>
  <r>
    <s v="Lane, Ryan and Chapman"/>
    <s v="Switchable demand-driven help-desk"/>
    <n v="6300"/>
    <n v="5674"/>
    <n v="90.063492063492063"/>
    <x v="0"/>
    <n v="54.04"/>
    <n v="105"/>
    <x v="1"/>
    <s v="USD"/>
    <n v="1419746400"/>
    <n v="1421906400"/>
    <x v="435"/>
    <x v="437"/>
    <b v="0"/>
    <b v="0"/>
    <s v="film &amp; video/documentary"/>
    <x v="4"/>
    <x v="4"/>
  </r>
  <r>
    <s v="Rich, Alvarez and King"/>
    <s v="Business-focused static ability"/>
    <n v="2400"/>
    <n v="4119"/>
    <n v="171.625"/>
    <x v="1"/>
    <n v="82.38"/>
    <n v="50"/>
    <x v="1"/>
    <s v="USD"/>
    <n v="1281330000"/>
    <n v="1281589200"/>
    <x v="8"/>
    <x v="438"/>
    <b v="0"/>
    <b v="0"/>
    <s v="theater/plays"/>
    <x v="3"/>
    <x v="3"/>
  </r>
  <r>
    <s v="Terry-Salinas"/>
    <s v="Networked secondary structure"/>
    <n v="98800"/>
    <n v="139354"/>
    <n v="141.04655870445345"/>
    <x v="1"/>
    <n v="67"/>
    <n v="2080"/>
    <x v="1"/>
    <s v="USD"/>
    <n v="1398661200"/>
    <n v="1400389200"/>
    <x v="436"/>
    <x v="439"/>
    <b v="0"/>
    <b v="0"/>
    <s v="film &amp; video/drama"/>
    <x v="4"/>
    <x v="6"/>
  </r>
  <r>
    <s v="Wang-Rodriguez"/>
    <s v="Total multimedia website"/>
    <n v="188800"/>
    <n v="57734"/>
    <n v="30.57944915254237"/>
    <x v="0"/>
    <n v="107.91"/>
    <n v="535"/>
    <x v="1"/>
    <s v="USD"/>
    <n v="1359525600"/>
    <n v="1362808800"/>
    <x v="385"/>
    <x v="440"/>
    <b v="0"/>
    <b v="0"/>
    <s v="games/mobile games"/>
    <x v="6"/>
    <x v="20"/>
  </r>
  <r>
    <s v="Mckee-Hill"/>
    <s v="Cross-platform upward-trending parallelism"/>
    <n v="134300"/>
    <n v="145265"/>
    <n v="108.16455696202532"/>
    <x v="1"/>
    <n v="69.010000000000005"/>
    <n v="2105"/>
    <x v="1"/>
    <s v="USD"/>
    <n v="1388469600"/>
    <n v="1388815200"/>
    <x v="437"/>
    <x v="441"/>
    <b v="0"/>
    <b v="0"/>
    <s v="film &amp; video/animation"/>
    <x v="4"/>
    <x v="10"/>
  </r>
  <r>
    <s v="Gomez LLC"/>
    <s v="Pre-emptive mission-critical hardware"/>
    <n v="71200"/>
    <n v="95020"/>
    <n v="133.45505617977528"/>
    <x v="1"/>
    <n v="39.01"/>
    <n v="2436"/>
    <x v="1"/>
    <s v="USD"/>
    <n v="1518328800"/>
    <n v="1519538400"/>
    <x v="438"/>
    <x v="442"/>
    <b v="0"/>
    <b v="0"/>
    <s v="theater/plays"/>
    <x v="3"/>
    <x v="3"/>
  </r>
  <r>
    <s v="Gonzalez-Robbins"/>
    <s v="Up-sized responsive protocol"/>
    <n v="4700"/>
    <n v="8829"/>
    <n v="187.85106382978722"/>
    <x v="1"/>
    <n v="110.36"/>
    <n v="80"/>
    <x v="1"/>
    <s v="USD"/>
    <n v="1517032800"/>
    <n v="1517810400"/>
    <x v="439"/>
    <x v="443"/>
    <b v="0"/>
    <b v="0"/>
    <s v="publishing/translations"/>
    <x v="5"/>
    <x v="18"/>
  </r>
  <r>
    <s v="Obrien and Sons"/>
    <s v="Pre-emptive transitional frame"/>
    <n v="1200"/>
    <n v="3984"/>
    <n v="332"/>
    <x v="1"/>
    <n v="94.86"/>
    <n v="42"/>
    <x v="1"/>
    <s v="USD"/>
    <n v="1368594000"/>
    <n v="1370581200"/>
    <x v="440"/>
    <x v="444"/>
    <b v="0"/>
    <b v="1"/>
    <s v="technology/wearables"/>
    <x v="2"/>
    <x v="8"/>
  </r>
  <r>
    <s v="Shaw Ltd"/>
    <s v="Profit-focused content-based application"/>
    <n v="1400"/>
    <n v="8053"/>
    <n v="575.21428571428578"/>
    <x v="1"/>
    <n v="57.94"/>
    <n v="139"/>
    <x v="0"/>
    <s v="CAD"/>
    <n v="1448258400"/>
    <n v="1448863200"/>
    <x v="441"/>
    <x v="445"/>
    <b v="0"/>
    <b v="1"/>
    <s v="technology/web"/>
    <x v="2"/>
    <x v="2"/>
  </r>
  <r>
    <s v="Hughes Inc"/>
    <s v="Streamlined neutral analyzer"/>
    <n v="4000"/>
    <n v="1620"/>
    <n v="40.5"/>
    <x v="0"/>
    <n v="101.25"/>
    <n v="16"/>
    <x v="1"/>
    <s v="USD"/>
    <n v="1555218000"/>
    <n v="1556600400"/>
    <x v="442"/>
    <x v="368"/>
    <b v="0"/>
    <b v="0"/>
    <s v="theater/plays"/>
    <x v="3"/>
    <x v="3"/>
  </r>
  <r>
    <s v="Olsen-Ryan"/>
    <s v="Assimilated neutral utilization"/>
    <n v="5600"/>
    <n v="10328"/>
    <n v="184.42857142857144"/>
    <x v="1"/>
    <n v="64.959999999999994"/>
    <n v="159"/>
    <x v="1"/>
    <s v="USD"/>
    <n v="1431925200"/>
    <n v="1432098000"/>
    <x v="443"/>
    <x v="446"/>
    <b v="0"/>
    <b v="0"/>
    <s v="film &amp; video/drama"/>
    <x v="4"/>
    <x v="6"/>
  </r>
  <r>
    <s v="Grimes, Holland and Sloan"/>
    <s v="Extended dedicated archive"/>
    <n v="3600"/>
    <n v="10289"/>
    <n v="285.80555555555554"/>
    <x v="1"/>
    <n v="27.01"/>
    <n v="381"/>
    <x v="1"/>
    <s v="USD"/>
    <n v="1481522400"/>
    <n v="1482127200"/>
    <x v="315"/>
    <x v="447"/>
    <b v="0"/>
    <b v="0"/>
    <s v="technology/wearables"/>
    <x v="2"/>
    <x v="8"/>
  </r>
  <r>
    <s v="Perry and Sons"/>
    <s v="Configurable static help-desk"/>
    <n v="3100"/>
    <n v="9889"/>
    <n v="319"/>
    <x v="1"/>
    <n v="50.97"/>
    <n v="194"/>
    <x v="4"/>
    <s v="GBP"/>
    <n v="1335934800"/>
    <n v="1335934800"/>
    <x v="444"/>
    <x v="448"/>
    <b v="0"/>
    <b v="1"/>
    <s v="food/food trucks"/>
    <x v="0"/>
    <x v="0"/>
  </r>
  <r>
    <s v="Turner, Young and Collins"/>
    <s v="Self-enabling clear-thinking framework"/>
    <n v="153800"/>
    <n v="60342"/>
    <n v="39.234070221066318"/>
    <x v="0"/>
    <n v="104.94"/>
    <n v="575"/>
    <x v="1"/>
    <s v="USD"/>
    <n v="1552280400"/>
    <n v="1556946000"/>
    <x v="445"/>
    <x v="178"/>
    <b v="0"/>
    <b v="0"/>
    <s v="music/rock"/>
    <x v="1"/>
    <x v="1"/>
  </r>
  <r>
    <s v="Richardson Inc"/>
    <s v="Assimilated fault-tolerant capacity"/>
    <n v="5000"/>
    <n v="8907"/>
    <n v="178.14000000000001"/>
    <x v="1"/>
    <n v="84.03"/>
    <n v="106"/>
    <x v="1"/>
    <s v="USD"/>
    <n v="1529989200"/>
    <n v="1530075600"/>
    <x v="446"/>
    <x v="449"/>
    <b v="0"/>
    <b v="0"/>
    <s v="music/electric music"/>
    <x v="1"/>
    <x v="5"/>
  </r>
  <r>
    <s v="Santos-Young"/>
    <s v="Enhanced neutral ability"/>
    <n v="4000"/>
    <n v="14606"/>
    <n v="365.15"/>
    <x v="1"/>
    <n v="102.86"/>
    <n v="142"/>
    <x v="1"/>
    <s v="USD"/>
    <n v="1418709600"/>
    <n v="1418796000"/>
    <x v="447"/>
    <x v="450"/>
    <b v="0"/>
    <b v="0"/>
    <s v="film &amp; video/television"/>
    <x v="4"/>
    <x v="19"/>
  </r>
  <r>
    <s v="Nichols Ltd"/>
    <s v="Function-based attitude-oriented groupware"/>
    <n v="7400"/>
    <n v="8432"/>
    <n v="113.94594594594594"/>
    <x v="1"/>
    <n v="39.96"/>
    <n v="211"/>
    <x v="1"/>
    <s v="USD"/>
    <n v="1372136400"/>
    <n v="1372482000"/>
    <x v="448"/>
    <x v="451"/>
    <b v="0"/>
    <b v="1"/>
    <s v="publishing/translations"/>
    <x v="5"/>
    <x v="18"/>
  </r>
  <r>
    <s v="Murphy PLC"/>
    <s v="Optional solution-oriented instruction set"/>
    <n v="191500"/>
    <n v="57122"/>
    <n v="29.828720626631856"/>
    <x v="0"/>
    <n v="51"/>
    <n v="1120"/>
    <x v="1"/>
    <s v="USD"/>
    <n v="1533877200"/>
    <n v="1534395600"/>
    <x v="342"/>
    <x v="452"/>
    <b v="0"/>
    <b v="0"/>
    <s v="publishing/fiction"/>
    <x v="5"/>
    <x v="13"/>
  </r>
  <r>
    <s v="Hogan, Porter and Rivera"/>
    <s v="Organic object-oriented core"/>
    <n v="8500"/>
    <n v="4613"/>
    <n v="54.270588235294113"/>
    <x v="0"/>
    <n v="40.82"/>
    <n v="113"/>
    <x v="1"/>
    <s v="USD"/>
    <n v="1309064400"/>
    <n v="1311397200"/>
    <x v="449"/>
    <x v="453"/>
    <b v="0"/>
    <b v="0"/>
    <s v="film &amp; video/science fiction"/>
    <x v="4"/>
    <x v="22"/>
  </r>
  <r>
    <s v="Lyons LLC"/>
    <s v="Balanced impactful circuit"/>
    <n v="68800"/>
    <n v="162603"/>
    <n v="236.34156976744185"/>
    <x v="1"/>
    <n v="59"/>
    <n v="2756"/>
    <x v="1"/>
    <s v="USD"/>
    <n v="1425877200"/>
    <n v="1426914000"/>
    <x v="450"/>
    <x v="454"/>
    <b v="0"/>
    <b v="0"/>
    <s v="technology/wearables"/>
    <x v="2"/>
    <x v="8"/>
  </r>
  <r>
    <s v="Long-Greene"/>
    <s v="Future-proofed heuristic encryption"/>
    <n v="2400"/>
    <n v="12310"/>
    <n v="512.91666666666663"/>
    <x v="1"/>
    <n v="71.16"/>
    <n v="173"/>
    <x v="4"/>
    <s v="GBP"/>
    <n v="1501304400"/>
    <n v="1501477200"/>
    <x v="451"/>
    <x v="455"/>
    <b v="0"/>
    <b v="0"/>
    <s v="food/food trucks"/>
    <x v="0"/>
    <x v="0"/>
  </r>
  <r>
    <s v="Robles-Hudson"/>
    <s v="Balanced bifurcated leverage"/>
    <n v="8600"/>
    <n v="8656"/>
    <n v="100.65116279069768"/>
    <x v="1"/>
    <n v="99.49"/>
    <n v="87"/>
    <x v="1"/>
    <s v="USD"/>
    <n v="1268287200"/>
    <n v="1269061200"/>
    <x v="452"/>
    <x v="456"/>
    <b v="0"/>
    <b v="1"/>
    <s v="photography/photography books"/>
    <x v="7"/>
    <x v="14"/>
  </r>
  <r>
    <s v="Mcclure LLC"/>
    <s v="Sharable discrete budgetary management"/>
    <n v="196600"/>
    <n v="159931"/>
    <n v="81.348423194303152"/>
    <x v="0"/>
    <n v="103.99"/>
    <n v="1538"/>
    <x v="1"/>
    <s v="USD"/>
    <n v="1412139600"/>
    <n v="1415772000"/>
    <x v="453"/>
    <x v="457"/>
    <b v="0"/>
    <b v="1"/>
    <s v="theater/plays"/>
    <x v="3"/>
    <x v="3"/>
  </r>
  <r>
    <s v="Martin, Russell and Baker"/>
    <s v="Focused solution-oriented instruction set"/>
    <n v="4200"/>
    <n v="689"/>
    <n v="16.404761904761905"/>
    <x v="0"/>
    <n v="76.56"/>
    <n v="9"/>
    <x v="1"/>
    <s v="USD"/>
    <n v="1330063200"/>
    <n v="1331013600"/>
    <x v="454"/>
    <x v="458"/>
    <b v="0"/>
    <b v="1"/>
    <s v="publishing/fiction"/>
    <x v="5"/>
    <x v="13"/>
  </r>
  <r>
    <s v="Rice-Parker"/>
    <s v="Down-sized actuating infrastructure"/>
    <n v="91400"/>
    <n v="48236"/>
    <n v="52.774617067833695"/>
    <x v="0"/>
    <n v="87.07"/>
    <n v="554"/>
    <x v="1"/>
    <s v="USD"/>
    <n v="1576130400"/>
    <n v="1576735200"/>
    <x v="455"/>
    <x v="459"/>
    <b v="0"/>
    <b v="0"/>
    <s v="theater/plays"/>
    <x v="3"/>
    <x v="3"/>
  </r>
  <r>
    <s v="Landry Inc"/>
    <s v="Synergistic cohesive adapter"/>
    <n v="29600"/>
    <n v="77021"/>
    <n v="260.20608108108109"/>
    <x v="1"/>
    <n v="49"/>
    <n v="1572"/>
    <x v="4"/>
    <s v="GBP"/>
    <n v="1407128400"/>
    <n v="1411362000"/>
    <x v="456"/>
    <x v="460"/>
    <b v="0"/>
    <b v="1"/>
    <s v="food/food trucks"/>
    <x v="0"/>
    <x v="0"/>
  </r>
  <r>
    <s v="Richards-Davis"/>
    <s v="Quality-focused mission-critical structure"/>
    <n v="90600"/>
    <n v="27844"/>
    <n v="30.73289183222958"/>
    <x v="0"/>
    <n v="42.97"/>
    <n v="648"/>
    <x v="4"/>
    <s v="GBP"/>
    <n v="1560142800"/>
    <n v="1563685200"/>
    <x v="457"/>
    <x v="461"/>
    <b v="0"/>
    <b v="0"/>
    <s v="theater/plays"/>
    <x v="3"/>
    <x v="3"/>
  </r>
  <r>
    <s v="Davis, Cox and Fox"/>
    <s v="Compatible exuding Graphical User Interface"/>
    <n v="5200"/>
    <n v="702"/>
    <n v="13.5"/>
    <x v="0"/>
    <n v="33.43"/>
    <n v="21"/>
    <x v="4"/>
    <s v="GBP"/>
    <n v="1520575200"/>
    <n v="1521867600"/>
    <x v="458"/>
    <x v="462"/>
    <b v="0"/>
    <b v="1"/>
    <s v="publishing/translations"/>
    <x v="5"/>
    <x v="18"/>
  </r>
  <r>
    <s v="Smith-Wallace"/>
    <s v="Monitored 24/7 time-frame"/>
    <n v="110300"/>
    <n v="197024"/>
    <n v="178.62556663644605"/>
    <x v="1"/>
    <n v="83.98"/>
    <n v="2346"/>
    <x v="1"/>
    <s v="USD"/>
    <n v="1492664400"/>
    <n v="1495515600"/>
    <x v="459"/>
    <x v="463"/>
    <b v="0"/>
    <b v="0"/>
    <s v="theater/plays"/>
    <x v="3"/>
    <x v="3"/>
  </r>
  <r>
    <s v="Cordova, Shaw and Wang"/>
    <s v="Virtual secondary open architecture"/>
    <n v="5300"/>
    <n v="11663"/>
    <n v="220.0566037735849"/>
    <x v="1"/>
    <n v="101.42"/>
    <n v="115"/>
    <x v="1"/>
    <s v="USD"/>
    <n v="1454479200"/>
    <n v="1455948000"/>
    <x v="460"/>
    <x v="464"/>
    <b v="0"/>
    <b v="0"/>
    <s v="theater/plays"/>
    <x v="3"/>
    <x v="3"/>
  </r>
  <r>
    <s v="Clark Inc"/>
    <s v="Down-sized mobile time-frame"/>
    <n v="9200"/>
    <n v="9339"/>
    <n v="101.5108695652174"/>
    <x v="1"/>
    <n v="109.87"/>
    <n v="85"/>
    <x v="6"/>
    <s v="EUR"/>
    <n v="1281934800"/>
    <n v="1282366800"/>
    <x v="461"/>
    <x v="465"/>
    <b v="0"/>
    <b v="0"/>
    <s v="technology/wearables"/>
    <x v="2"/>
    <x v="8"/>
  </r>
  <r>
    <s v="Young and Sons"/>
    <s v="Innovative disintermediate encryption"/>
    <n v="2400"/>
    <n v="4596"/>
    <n v="191.5"/>
    <x v="1"/>
    <n v="31.92"/>
    <n v="144"/>
    <x v="1"/>
    <s v="USD"/>
    <n v="1573970400"/>
    <n v="1574575200"/>
    <x v="462"/>
    <x v="466"/>
    <b v="0"/>
    <b v="0"/>
    <s v="journalism/audio"/>
    <x v="8"/>
    <x v="23"/>
  </r>
  <r>
    <s v="Henson PLC"/>
    <s v="Universal contextually-based knowledgebase"/>
    <n v="56800"/>
    <n v="173437"/>
    <n v="305.34683098591546"/>
    <x v="1"/>
    <n v="70.989999999999995"/>
    <n v="2443"/>
    <x v="1"/>
    <s v="USD"/>
    <n v="1372654800"/>
    <n v="1374901200"/>
    <x v="463"/>
    <x v="467"/>
    <b v="0"/>
    <b v="1"/>
    <s v="food/food trucks"/>
    <x v="0"/>
    <x v="0"/>
  </r>
  <r>
    <s v="Garcia Group"/>
    <s v="Persevering interactive matrix"/>
    <n v="191000"/>
    <n v="45831"/>
    <n v="23.995287958115181"/>
    <x v="3"/>
    <n v="77.03"/>
    <n v="595"/>
    <x v="1"/>
    <s v="USD"/>
    <n v="1275886800"/>
    <n v="1278910800"/>
    <x v="464"/>
    <x v="468"/>
    <b v="1"/>
    <b v="1"/>
    <s v="film &amp; video/shorts"/>
    <x v="4"/>
    <x v="12"/>
  </r>
  <r>
    <s v="Adams, Walker and Wong"/>
    <s v="Seamless background framework"/>
    <n v="900"/>
    <n v="6514"/>
    <n v="723.77777777777771"/>
    <x v="1"/>
    <n v="101.78"/>
    <n v="64"/>
    <x v="1"/>
    <s v="USD"/>
    <n v="1561784400"/>
    <n v="1562907600"/>
    <x v="465"/>
    <x v="469"/>
    <b v="0"/>
    <b v="0"/>
    <s v="photography/photography books"/>
    <x v="7"/>
    <x v="14"/>
  </r>
  <r>
    <s v="Hopkins-Browning"/>
    <s v="Balanced upward-trending productivity"/>
    <n v="2500"/>
    <n v="13684"/>
    <n v="547.36"/>
    <x v="1"/>
    <n v="51.06"/>
    <n v="268"/>
    <x v="1"/>
    <s v="USD"/>
    <n v="1332392400"/>
    <n v="1332478800"/>
    <x v="466"/>
    <x v="470"/>
    <b v="0"/>
    <b v="0"/>
    <s v="technology/wearables"/>
    <x v="2"/>
    <x v="8"/>
  </r>
  <r>
    <s v="Bell, Edwards and Andersen"/>
    <s v="Centralized clear-thinking solution"/>
    <n v="3200"/>
    <n v="13264"/>
    <n v="414.49999999999994"/>
    <x v="1"/>
    <n v="68.02"/>
    <n v="195"/>
    <x v="3"/>
    <s v="DKK"/>
    <n v="1402376400"/>
    <n v="1402722000"/>
    <x v="467"/>
    <x v="471"/>
    <b v="0"/>
    <b v="0"/>
    <s v="theater/plays"/>
    <x v="3"/>
    <x v="3"/>
  </r>
  <r>
    <s v="Morales Group"/>
    <s v="Optimized bi-directional extranet"/>
    <n v="183800"/>
    <n v="1667"/>
    <n v="0.90696409140369971"/>
    <x v="0"/>
    <n v="30.87"/>
    <n v="54"/>
    <x v="1"/>
    <s v="USD"/>
    <n v="1495342800"/>
    <n v="1496811600"/>
    <x v="468"/>
    <x v="472"/>
    <b v="0"/>
    <b v="0"/>
    <s v="film &amp; video/animation"/>
    <x v="4"/>
    <x v="10"/>
  </r>
  <r>
    <s v="Lucero Group"/>
    <s v="Intuitive actuating benchmark"/>
    <n v="9800"/>
    <n v="3349"/>
    <n v="34.173469387755098"/>
    <x v="0"/>
    <n v="27.91"/>
    <n v="120"/>
    <x v="1"/>
    <s v="USD"/>
    <n v="1482213600"/>
    <n v="1482213600"/>
    <x v="469"/>
    <x v="473"/>
    <b v="0"/>
    <b v="1"/>
    <s v="technology/wearables"/>
    <x v="2"/>
    <x v="8"/>
  </r>
  <r>
    <s v="Smith, Brown and Davis"/>
    <s v="Devolved background project"/>
    <n v="193400"/>
    <n v="46317"/>
    <n v="23.948810754912099"/>
    <x v="0"/>
    <n v="79.989999999999995"/>
    <n v="579"/>
    <x v="3"/>
    <s v="DKK"/>
    <n v="1420092000"/>
    <n v="1420264800"/>
    <x v="470"/>
    <x v="474"/>
    <b v="0"/>
    <b v="0"/>
    <s v="technology/web"/>
    <x v="2"/>
    <x v="2"/>
  </r>
  <r>
    <s v="Hunt Group"/>
    <s v="Reverse-engineered executive emulation"/>
    <n v="163800"/>
    <n v="78743"/>
    <n v="48.072649572649574"/>
    <x v="0"/>
    <n v="38"/>
    <n v="2072"/>
    <x v="1"/>
    <s v="USD"/>
    <n v="1458018000"/>
    <n v="1458450000"/>
    <x v="471"/>
    <x v="475"/>
    <b v="0"/>
    <b v="1"/>
    <s v="film &amp; video/documentary"/>
    <x v="4"/>
    <x v="4"/>
  </r>
  <r>
    <s v="Valdez Ltd"/>
    <s v="Team-oriented clear-thinking matrix"/>
    <n v="100"/>
    <n v="0"/>
    <n v="0"/>
    <x v="0"/>
    <n v="0"/>
    <n v="0"/>
    <x v="1"/>
    <s v="USD"/>
    <n v="1367384400"/>
    <n v="1369803600"/>
    <x v="472"/>
    <x v="380"/>
    <b v="0"/>
    <b v="1"/>
    <s v="theater/plays"/>
    <x v="3"/>
    <x v="3"/>
  </r>
  <r>
    <s v="Mccann-Le"/>
    <s v="Focused coherent methodology"/>
    <n v="153600"/>
    <n v="107743"/>
    <n v="70.145182291666657"/>
    <x v="0"/>
    <n v="59.99"/>
    <n v="1796"/>
    <x v="1"/>
    <s v="USD"/>
    <n v="1363064400"/>
    <n v="1363237200"/>
    <x v="473"/>
    <x v="353"/>
    <b v="0"/>
    <b v="0"/>
    <s v="film &amp; video/documentary"/>
    <x v="4"/>
    <x v="4"/>
  </r>
  <r>
    <s v="Johnson Inc"/>
    <s v="Reduced context-sensitive complexity"/>
    <n v="1300"/>
    <n v="6889"/>
    <n v="529.92307692307691"/>
    <x v="1"/>
    <n v="37.04"/>
    <n v="186"/>
    <x v="2"/>
    <s v="AUD"/>
    <n v="1343365200"/>
    <n v="1345870800"/>
    <x v="474"/>
    <x v="476"/>
    <b v="0"/>
    <b v="1"/>
    <s v="games/video games"/>
    <x v="6"/>
    <x v="11"/>
  </r>
  <r>
    <s v="Collins LLC"/>
    <s v="Decentralized 4thgeneration time-frame"/>
    <n v="25500"/>
    <n v="45983"/>
    <n v="180.32549019607845"/>
    <x v="1"/>
    <n v="99.96"/>
    <n v="460"/>
    <x v="1"/>
    <s v="USD"/>
    <n v="1435726800"/>
    <n v="1437454800"/>
    <x v="72"/>
    <x v="477"/>
    <b v="0"/>
    <b v="0"/>
    <s v="film &amp; video/drama"/>
    <x v="4"/>
    <x v="6"/>
  </r>
  <r>
    <s v="Smith-Miller"/>
    <s v="De-engineered cohesive moderator"/>
    <n v="7500"/>
    <n v="6924"/>
    <n v="92.320000000000007"/>
    <x v="0"/>
    <n v="111.68"/>
    <n v="62"/>
    <x v="6"/>
    <s v="EUR"/>
    <n v="1431925200"/>
    <n v="1432011600"/>
    <x v="443"/>
    <x v="478"/>
    <b v="0"/>
    <b v="0"/>
    <s v="music/rock"/>
    <x v="1"/>
    <x v="1"/>
  </r>
  <r>
    <s v="Jensen-Vargas"/>
    <s v="Ameliorated explicit parallelism"/>
    <n v="89900"/>
    <n v="12497"/>
    <n v="13.901001112347053"/>
    <x v="0"/>
    <n v="36.01"/>
    <n v="347"/>
    <x v="1"/>
    <s v="USD"/>
    <n v="1362722400"/>
    <n v="1366347600"/>
    <x v="475"/>
    <x v="479"/>
    <b v="0"/>
    <b v="1"/>
    <s v="publishing/radio &amp; podcasts"/>
    <x v="5"/>
    <x v="15"/>
  </r>
  <r>
    <s v="Robles, Bell and Gonzalez"/>
    <s v="Customizable background monitoring"/>
    <n v="18000"/>
    <n v="166874"/>
    <n v="927.07777777777767"/>
    <x v="1"/>
    <n v="66.010000000000005"/>
    <n v="2528"/>
    <x v="1"/>
    <s v="USD"/>
    <n v="1511416800"/>
    <n v="1512885600"/>
    <x v="81"/>
    <x v="480"/>
    <b v="0"/>
    <b v="1"/>
    <s v="theater/plays"/>
    <x v="3"/>
    <x v="3"/>
  </r>
  <r>
    <s v="Turner, Miller and Francis"/>
    <s v="Compatible well-modulated budgetary management"/>
    <n v="2100"/>
    <n v="837"/>
    <n v="39.857142857142861"/>
    <x v="0"/>
    <n v="44.05"/>
    <n v="19"/>
    <x v="1"/>
    <s v="USD"/>
    <n v="1365483600"/>
    <n v="1369717200"/>
    <x v="476"/>
    <x v="481"/>
    <b v="0"/>
    <b v="1"/>
    <s v="technology/web"/>
    <x v="2"/>
    <x v="2"/>
  </r>
  <r>
    <s v="Roberts Group"/>
    <s v="Up-sized radical pricing structure"/>
    <n v="172700"/>
    <n v="193820"/>
    <n v="112.22929936305732"/>
    <x v="1"/>
    <n v="53"/>
    <n v="3657"/>
    <x v="1"/>
    <s v="USD"/>
    <n v="1532840400"/>
    <n v="1534654800"/>
    <x v="192"/>
    <x v="482"/>
    <b v="0"/>
    <b v="0"/>
    <s v="theater/plays"/>
    <x v="3"/>
    <x v="3"/>
  </r>
  <r>
    <s v="White LLC"/>
    <s v="Robust zero-defect project"/>
    <n v="168500"/>
    <n v="119510"/>
    <n v="70.925816023738875"/>
    <x v="0"/>
    <n v="95"/>
    <n v="1258"/>
    <x v="1"/>
    <s v="USD"/>
    <n v="1336194000"/>
    <n v="1337058000"/>
    <x v="477"/>
    <x v="483"/>
    <b v="0"/>
    <b v="0"/>
    <s v="theater/plays"/>
    <x v="3"/>
    <x v="3"/>
  </r>
  <r>
    <s v="Best, Miller and Thomas"/>
    <s v="Re-engineered mobile task-force"/>
    <n v="7800"/>
    <n v="9289"/>
    <n v="119.08974358974358"/>
    <x v="1"/>
    <n v="70.91"/>
    <n v="131"/>
    <x v="2"/>
    <s v="AUD"/>
    <n v="1527742800"/>
    <n v="1529816400"/>
    <x v="478"/>
    <x v="484"/>
    <b v="0"/>
    <b v="0"/>
    <s v="film &amp; video/drama"/>
    <x v="4"/>
    <x v="6"/>
  </r>
  <r>
    <s v="Smith-Mullins"/>
    <s v="User-centric intangible neural-net"/>
    <n v="147800"/>
    <n v="35498"/>
    <n v="24.017591339648174"/>
    <x v="0"/>
    <n v="98.06"/>
    <n v="362"/>
    <x v="1"/>
    <s v="USD"/>
    <n v="1564030800"/>
    <n v="1564894800"/>
    <x v="479"/>
    <x v="265"/>
    <b v="0"/>
    <b v="0"/>
    <s v="theater/plays"/>
    <x v="3"/>
    <x v="3"/>
  </r>
  <r>
    <s v="Williams-Walsh"/>
    <s v="Organized explicit core"/>
    <n v="9100"/>
    <n v="12678"/>
    <n v="139.31868131868131"/>
    <x v="1"/>
    <n v="53.05"/>
    <n v="239"/>
    <x v="1"/>
    <s v="USD"/>
    <n v="1404536400"/>
    <n v="1404622800"/>
    <x v="480"/>
    <x v="485"/>
    <b v="0"/>
    <b v="1"/>
    <s v="games/video games"/>
    <x v="6"/>
    <x v="11"/>
  </r>
  <r>
    <s v="Harrison, Blackwell and Mendez"/>
    <s v="Synchronized 6thgeneration adapter"/>
    <n v="8300"/>
    <n v="3260"/>
    <n v="39.277108433734945"/>
    <x v="3"/>
    <n v="93.14"/>
    <n v="35"/>
    <x v="1"/>
    <s v="USD"/>
    <n v="1284008400"/>
    <n v="1284181200"/>
    <x v="180"/>
    <x v="486"/>
    <b v="0"/>
    <b v="0"/>
    <s v="film &amp; video/television"/>
    <x v="4"/>
    <x v="19"/>
  </r>
  <r>
    <s v="Sanchez, Bradley and Flores"/>
    <s v="Centralized motivating capacity"/>
    <n v="138700"/>
    <n v="31123"/>
    <n v="22.439077144917089"/>
    <x v="3"/>
    <n v="58.95"/>
    <n v="528"/>
    <x v="5"/>
    <s v="CHF"/>
    <n v="1386309600"/>
    <n v="1386741600"/>
    <x v="481"/>
    <x v="412"/>
    <b v="0"/>
    <b v="1"/>
    <s v="music/rock"/>
    <x v="1"/>
    <x v="1"/>
  </r>
  <r>
    <s v="Cox LLC"/>
    <s v="Phased 24hour flexibility"/>
    <n v="8600"/>
    <n v="4797"/>
    <n v="55.779069767441861"/>
    <x v="0"/>
    <n v="36.07"/>
    <n v="133"/>
    <x v="0"/>
    <s v="CAD"/>
    <n v="1324620000"/>
    <n v="1324792800"/>
    <x v="482"/>
    <x v="487"/>
    <b v="0"/>
    <b v="1"/>
    <s v="theater/plays"/>
    <x v="3"/>
    <x v="3"/>
  </r>
  <r>
    <s v="Morales-Odonnell"/>
    <s v="Exclusive 5thgeneration structure"/>
    <n v="125400"/>
    <n v="53324"/>
    <n v="42.523125996810208"/>
    <x v="0"/>
    <n v="63.03"/>
    <n v="846"/>
    <x v="1"/>
    <s v="USD"/>
    <n v="1281070800"/>
    <n v="1284354000"/>
    <x v="194"/>
    <x v="488"/>
    <b v="0"/>
    <b v="0"/>
    <s v="publishing/nonfiction"/>
    <x v="5"/>
    <x v="9"/>
  </r>
  <r>
    <s v="Ramirez LLC"/>
    <s v="Multi-tiered maximized orchestration"/>
    <n v="5900"/>
    <n v="6608"/>
    <n v="112.00000000000001"/>
    <x v="1"/>
    <n v="84.72"/>
    <n v="78"/>
    <x v="1"/>
    <s v="USD"/>
    <n v="1493960400"/>
    <n v="1494392400"/>
    <x v="483"/>
    <x v="489"/>
    <b v="0"/>
    <b v="0"/>
    <s v="food/food trucks"/>
    <x v="0"/>
    <x v="0"/>
  </r>
  <r>
    <s v="Ramirez Group"/>
    <s v="Open-architected uniform instruction set"/>
    <n v="8800"/>
    <n v="622"/>
    <n v="7.0681818181818183"/>
    <x v="0"/>
    <n v="62.2"/>
    <n v="10"/>
    <x v="1"/>
    <s v="USD"/>
    <n v="1519365600"/>
    <n v="1519538400"/>
    <x v="484"/>
    <x v="442"/>
    <b v="0"/>
    <b v="1"/>
    <s v="film &amp; video/animation"/>
    <x v="4"/>
    <x v="10"/>
  </r>
  <r>
    <s v="Marsh-Coleman"/>
    <s v="Exclusive asymmetric analyzer"/>
    <n v="177700"/>
    <n v="180802"/>
    <n v="101.74563871693867"/>
    <x v="1"/>
    <n v="101.98"/>
    <n v="1773"/>
    <x v="1"/>
    <s v="USD"/>
    <n v="1420696800"/>
    <n v="1421906400"/>
    <x v="355"/>
    <x v="437"/>
    <b v="0"/>
    <b v="1"/>
    <s v="music/rock"/>
    <x v="1"/>
    <x v="1"/>
  </r>
  <r>
    <s v="Frederick, Jenkins and Collins"/>
    <s v="Organic radical collaboration"/>
    <n v="800"/>
    <n v="3406"/>
    <n v="425.75"/>
    <x v="1"/>
    <n v="106.44"/>
    <n v="32"/>
    <x v="1"/>
    <s v="USD"/>
    <n v="1555650000"/>
    <n v="1555909200"/>
    <x v="485"/>
    <x v="490"/>
    <b v="0"/>
    <b v="0"/>
    <s v="theater/plays"/>
    <x v="3"/>
    <x v="3"/>
  </r>
  <r>
    <s v="Wilson Ltd"/>
    <s v="Function-based multi-state software"/>
    <n v="7600"/>
    <n v="11061"/>
    <n v="145.53947368421052"/>
    <x v="1"/>
    <n v="29.98"/>
    <n v="369"/>
    <x v="1"/>
    <s v="USD"/>
    <n v="1471928400"/>
    <n v="1472446800"/>
    <x v="486"/>
    <x v="491"/>
    <b v="0"/>
    <b v="1"/>
    <s v="film &amp; video/drama"/>
    <x v="4"/>
    <x v="6"/>
  </r>
  <r>
    <s v="Cline, Peterson and Lowery"/>
    <s v="Innovative static budgetary management"/>
    <n v="50500"/>
    <n v="16389"/>
    <n v="32.453465346534657"/>
    <x v="0"/>
    <n v="85.81"/>
    <n v="191"/>
    <x v="1"/>
    <s v="USD"/>
    <n v="1341291600"/>
    <n v="1342328400"/>
    <x v="487"/>
    <x v="163"/>
    <b v="0"/>
    <b v="0"/>
    <s v="film &amp; video/shorts"/>
    <x v="4"/>
    <x v="12"/>
  </r>
  <r>
    <s v="Underwood, James and Jones"/>
    <s v="Triple-buffered holistic ability"/>
    <n v="900"/>
    <n v="6303"/>
    <n v="700.33333333333326"/>
    <x v="1"/>
    <n v="70.819999999999993"/>
    <n v="89"/>
    <x v="1"/>
    <s v="USD"/>
    <n v="1267682400"/>
    <n v="1268114400"/>
    <x v="488"/>
    <x v="492"/>
    <b v="0"/>
    <b v="0"/>
    <s v="film &amp; video/shorts"/>
    <x v="4"/>
    <x v="12"/>
  </r>
  <r>
    <s v="Johnson-Contreras"/>
    <s v="Diverse scalable superstructure"/>
    <n v="96700"/>
    <n v="81136"/>
    <n v="83.904860392967933"/>
    <x v="0"/>
    <n v="41"/>
    <n v="1979"/>
    <x v="1"/>
    <s v="USD"/>
    <n v="1272258000"/>
    <n v="1273381200"/>
    <x v="489"/>
    <x v="493"/>
    <b v="0"/>
    <b v="0"/>
    <s v="theater/plays"/>
    <x v="3"/>
    <x v="3"/>
  </r>
  <r>
    <s v="Greene, Lloyd and Sims"/>
    <s v="Balanced leadingedge data-warehouse"/>
    <n v="2100"/>
    <n v="1768"/>
    <n v="84.19047619047619"/>
    <x v="0"/>
    <n v="28.06"/>
    <n v="63"/>
    <x v="1"/>
    <s v="USD"/>
    <n v="1290492000"/>
    <n v="1290837600"/>
    <x v="490"/>
    <x v="494"/>
    <b v="0"/>
    <b v="0"/>
    <s v="technology/wearables"/>
    <x v="2"/>
    <x v="8"/>
  </r>
  <r>
    <s v="Smith-Sparks"/>
    <s v="Digitized bandwidth-monitored open architecture"/>
    <n v="8300"/>
    <n v="12944"/>
    <n v="155.95180722891567"/>
    <x v="1"/>
    <n v="88.05"/>
    <n v="147"/>
    <x v="1"/>
    <s v="USD"/>
    <n v="1451109600"/>
    <n v="1454306400"/>
    <x v="312"/>
    <x v="495"/>
    <b v="0"/>
    <b v="1"/>
    <s v="theater/plays"/>
    <x v="3"/>
    <x v="3"/>
  </r>
  <r>
    <s v="Rosario-Smith"/>
    <s v="Enterprise-wide intermediate portal"/>
    <n v="189200"/>
    <n v="188480"/>
    <n v="99.619450317124731"/>
    <x v="0"/>
    <n v="31"/>
    <n v="6080"/>
    <x v="0"/>
    <s v="CAD"/>
    <n v="1454652000"/>
    <n v="1457762400"/>
    <x v="491"/>
    <x v="496"/>
    <b v="0"/>
    <b v="0"/>
    <s v="film &amp; video/animation"/>
    <x v="4"/>
    <x v="10"/>
  </r>
  <r>
    <s v="Avila, Ford and Welch"/>
    <s v="Focused leadingedge matrix"/>
    <n v="9000"/>
    <n v="7227"/>
    <n v="80.300000000000011"/>
    <x v="0"/>
    <n v="90.34"/>
    <n v="80"/>
    <x v="4"/>
    <s v="GBP"/>
    <n v="1385186400"/>
    <n v="1389074400"/>
    <x v="492"/>
    <x v="497"/>
    <b v="0"/>
    <b v="0"/>
    <s v="music/indie rock"/>
    <x v="1"/>
    <x v="7"/>
  </r>
  <r>
    <s v="Gallegos Inc"/>
    <s v="Seamless logistical encryption"/>
    <n v="5100"/>
    <n v="574"/>
    <n v="11.254901960784313"/>
    <x v="0"/>
    <n v="63.78"/>
    <n v="9"/>
    <x v="1"/>
    <s v="USD"/>
    <n v="1399698000"/>
    <n v="1402117200"/>
    <x v="493"/>
    <x v="180"/>
    <b v="0"/>
    <b v="0"/>
    <s v="games/video games"/>
    <x v="6"/>
    <x v="11"/>
  </r>
  <r>
    <s v="Morrow, Santiago and Soto"/>
    <s v="Stand-alone human-resource workforce"/>
    <n v="105000"/>
    <n v="96328"/>
    <n v="91.740952380952379"/>
    <x v="0"/>
    <n v="54"/>
    <n v="1784"/>
    <x v="1"/>
    <s v="USD"/>
    <n v="1283230800"/>
    <n v="1284440400"/>
    <x v="494"/>
    <x v="498"/>
    <b v="0"/>
    <b v="1"/>
    <s v="publishing/fiction"/>
    <x v="5"/>
    <x v="13"/>
  </r>
  <r>
    <s v="Berry-Richardson"/>
    <s v="Automated zero tolerance implementation"/>
    <n v="186700"/>
    <n v="178338"/>
    <n v="95.521156936261391"/>
    <x v="2"/>
    <n v="48.99"/>
    <n v="3640"/>
    <x v="5"/>
    <s v="CHF"/>
    <n v="1384149600"/>
    <n v="1388988000"/>
    <x v="495"/>
    <x v="499"/>
    <b v="0"/>
    <b v="0"/>
    <s v="games/video games"/>
    <x v="6"/>
    <x v="11"/>
  </r>
  <r>
    <s v="Cordova-Torres"/>
    <s v="Pre-emptive grid-enabled contingency"/>
    <n v="1600"/>
    <n v="8046"/>
    <n v="502.87499999999994"/>
    <x v="1"/>
    <n v="63.86"/>
    <n v="126"/>
    <x v="0"/>
    <s v="CAD"/>
    <n v="1516860000"/>
    <n v="1516946400"/>
    <x v="496"/>
    <x v="500"/>
    <b v="0"/>
    <b v="0"/>
    <s v="theater/plays"/>
    <x v="3"/>
    <x v="3"/>
  </r>
  <r>
    <s v="Holt, Bernard and Johnson"/>
    <s v="Multi-lateral didactic encoding"/>
    <n v="115600"/>
    <n v="184086"/>
    <n v="159.24394463667818"/>
    <x v="1"/>
    <n v="83"/>
    <n v="2218"/>
    <x v="4"/>
    <s v="GBP"/>
    <n v="1374642000"/>
    <n v="1377752400"/>
    <x v="497"/>
    <x v="50"/>
    <b v="0"/>
    <b v="0"/>
    <s v="music/indie rock"/>
    <x v="1"/>
    <x v="7"/>
  </r>
  <r>
    <s v="Clark, Mccormick and Mendoza"/>
    <s v="Self-enabling didactic orchestration"/>
    <n v="89100"/>
    <n v="13385"/>
    <n v="15.022446689113355"/>
    <x v="0"/>
    <n v="55.08"/>
    <n v="243"/>
    <x v="1"/>
    <s v="USD"/>
    <n v="1534482000"/>
    <n v="1534568400"/>
    <x v="498"/>
    <x v="501"/>
    <b v="0"/>
    <b v="1"/>
    <s v="film &amp; video/drama"/>
    <x v="4"/>
    <x v="6"/>
  </r>
  <r>
    <s v="Garrison LLC"/>
    <s v="Profit-focused 24/7 data-warehouse"/>
    <n v="2600"/>
    <n v="12533"/>
    <n v="482.03846153846149"/>
    <x v="1"/>
    <n v="62.04"/>
    <n v="202"/>
    <x v="6"/>
    <s v="EUR"/>
    <n v="1528434000"/>
    <n v="1528606800"/>
    <x v="499"/>
    <x v="502"/>
    <b v="0"/>
    <b v="1"/>
    <s v="theater/plays"/>
    <x v="3"/>
    <x v="3"/>
  </r>
  <r>
    <s v="Shannon-Olson"/>
    <s v="Enhanced methodical middleware"/>
    <n v="9800"/>
    <n v="14697"/>
    <n v="149.96938775510205"/>
    <x v="1"/>
    <n v="104.98"/>
    <n v="140"/>
    <x v="6"/>
    <s v="EUR"/>
    <n v="1282626000"/>
    <n v="1284872400"/>
    <x v="500"/>
    <x v="52"/>
    <b v="0"/>
    <b v="0"/>
    <s v="publishing/fiction"/>
    <x v="5"/>
    <x v="13"/>
  </r>
  <r>
    <s v="Murillo-Mcfarland"/>
    <s v="Synchronized client-driven projection"/>
    <n v="84400"/>
    <n v="98935"/>
    <n v="117.22156398104266"/>
    <x v="1"/>
    <n v="94.04"/>
    <n v="1052"/>
    <x v="3"/>
    <s v="DKK"/>
    <n v="1535605200"/>
    <n v="1537592400"/>
    <x v="501"/>
    <x v="503"/>
    <b v="1"/>
    <b v="1"/>
    <s v="film &amp; video/documentary"/>
    <x v="4"/>
    <x v="4"/>
  </r>
  <r>
    <s v="Young, Gilbert and Escobar"/>
    <s v="Networked didactic time-frame"/>
    <n v="151300"/>
    <n v="57034"/>
    <n v="37.695968274950431"/>
    <x v="0"/>
    <n v="44.01"/>
    <n v="1296"/>
    <x v="1"/>
    <s v="USD"/>
    <n v="1379826000"/>
    <n v="1381208400"/>
    <x v="502"/>
    <x v="504"/>
    <b v="0"/>
    <b v="0"/>
    <s v="games/mobile games"/>
    <x v="6"/>
    <x v="20"/>
  </r>
  <r>
    <s v="Thomas, Welch and Santana"/>
    <s v="Assimilated exuding toolset"/>
    <n v="9800"/>
    <n v="7120"/>
    <n v="72.653061224489804"/>
    <x v="0"/>
    <n v="92.47"/>
    <n v="77"/>
    <x v="1"/>
    <s v="USD"/>
    <n v="1561957200"/>
    <n v="1562475600"/>
    <x v="503"/>
    <x v="505"/>
    <b v="0"/>
    <b v="1"/>
    <s v="food/food trucks"/>
    <x v="0"/>
    <x v="0"/>
  </r>
  <r>
    <s v="Brown-Pena"/>
    <s v="Front-line client-server secured line"/>
    <n v="5300"/>
    <n v="14097"/>
    <n v="265.98113207547169"/>
    <x v="1"/>
    <n v="57.07"/>
    <n v="247"/>
    <x v="1"/>
    <s v="USD"/>
    <n v="1525496400"/>
    <n v="1527397200"/>
    <x v="504"/>
    <x v="506"/>
    <b v="0"/>
    <b v="0"/>
    <s v="photography/photography books"/>
    <x v="7"/>
    <x v="14"/>
  </r>
  <r>
    <s v="Holder, Caldwell and Vance"/>
    <s v="Polarized systemic Internet solution"/>
    <n v="178000"/>
    <n v="43086"/>
    <n v="24.205617977528089"/>
    <x v="0"/>
    <n v="109.08"/>
    <n v="395"/>
    <x v="6"/>
    <s v="EUR"/>
    <n v="1433912400"/>
    <n v="1436158800"/>
    <x v="505"/>
    <x v="507"/>
    <b v="0"/>
    <b v="0"/>
    <s v="games/mobile games"/>
    <x v="6"/>
    <x v="20"/>
  </r>
  <r>
    <s v="Harrison-Bridges"/>
    <s v="Profit-focused exuding moderator"/>
    <n v="77000"/>
    <n v="1930"/>
    <n v="2.5064935064935066"/>
    <x v="0"/>
    <n v="39.39"/>
    <n v="49"/>
    <x v="4"/>
    <s v="GBP"/>
    <n v="1453442400"/>
    <n v="1456034400"/>
    <x v="506"/>
    <x v="508"/>
    <b v="0"/>
    <b v="0"/>
    <s v="music/indie rock"/>
    <x v="1"/>
    <x v="7"/>
  </r>
  <r>
    <s v="Johnson, Murphy and Peterson"/>
    <s v="Cross-group high-level moderator"/>
    <n v="84900"/>
    <n v="13864"/>
    <n v="16.329799764428738"/>
    <x v="0"/>
    <n v="77.02"/>
    <n v="180"/>
    <x v="1"/>
    <s v="USD"/>
    <n v="1378875600"/>
    <n v="1380171600"/>
    <x v="507"/>
    <x v="509"/>
    <b v="0"/>
    <b v="0"/>
    <s v="games/video games"/>
    <x v="6"/>
    <x v="11"/>
  </r>
  <r>
    <s v="Taylor Inc"/>
    <s v="Public-key 3rdgeneration system engine"/>
    <n v="2800"/>
    <n v="7742"/>
    <n v="276.5"/>
    <x v="1"/>
    <n v="92.17"/>
    <n v="84"/>
    <x v="1"/>
    <s v="USD"/>
    <n v="1452232800"/>
    <n v="1453356000"/>
    <x v="508"/>
    <x v="510"/>
    <b v="0"/>
    <b v="0"/>
    <s v="music/rock"/>
    <x v="1"/>
    <x v="1"/>
  </r>
  <r>
    <s v="Deleon and Sons"/>
    <s v="Organized value-added access"/>
    <n v="184800"/>
    <n v="164109"/>
    <n v="88.803571428571431"/>
    <x v="0"/>
    <n v="61.01"/>
    <n v="2690"/>
    <x v="1"/>
    <s v="USD"/>
    <n v="1577253600"/>
    <n v="1578981600"/>
    <x v="509"/>
    <x v="511"/>
    <b v="0"/>
    <b v="0"/>
    <s v="theater/plays"/>
    <x v="3"/>
    <x v="3"/>
  </r>
  <r>
    <s v="Benjamin, Paul and Ferguson"/>
    <s v="Cloned global Graphical User Interface"/>
    <n v="4200"/>
    <n v="6870"/>
    <n v="163.57142857142856"/>
    <x v="1"/>
    <n v="78.069999999999993"/>
    <n v="88"/>
    <x v="1"/>
    <s v="USD"/>
    <n v="1537160400"/>
    <n v="1537419600"/>
    <x v="510"/>
    <x v="512"/>
    <b v="0"/>
    <b v="1"/>
    <s v="theater/plays"/>
    <x v="3"/>
    <x v="3"/>
  </r>
  <r>
    <s v="Hardin-Dixon"/>
    <s v="Focused solution-oriented matrix"/>
    <n v="1300"/>
    <n v="12597"/>
    <n v="969"/>
    <x v="1"/>
    <n v="80.75"/>
    <n v="156"/>
    <x v="1"/>
    <s v="USD"/>
    <n v="1422165600"/>
    <n v="1423202400"/>
    <x v="511"/>
    <x v="513"/>
    <b v="0"/>
    <b v="0"/>
    <s v="film &amp; video/drama"/>
    <x v="4"/>
    <x v="6"/>
  </r>
  <r>
    <s v="York-Pitts"/>
    <s v="Monitored discrete toolset"/>
    <n v="66100"/>
    <n v="179074"/>
    <n v="270.91376701966715"/>
    <x v="1"/>
    <n v="59.99"/>
    <n v="2985"/>
    <x v="1"/>
    <s v="USD"/>
    <n v="1459486800"/>
    <n v="1460610000"/>
    <x v="512"/>
    <x v="514"/>
    <b v="0"/>
    <b v="0"/>
    <s v="theater/plays"/>
    <x v="3"/>
    <x v="3"/>
  </r>
  <r>
    <s v="Jarvis and Sons"/>
    <s v="Business-focused intermediate system engine"/>
    <n v="29500"/>
    <n v="83843"/>
    <n v="284.21355932203392"/>
    <x v="1"/>
    <n v="110.03"/>
    <n v="762"/>
    <x v="1"/>
    <s v="USD"/>
    <n v="1369717200"/>
    <n v="1370494800"/>
    <x v="513"/>
    <x v="515"/>
    <b v="0"/>
    <b v="0"/>
    <s v="technology/wearables"/>
    <x v="2"/>
    <x v="8"/>
  </r>
  <r>
    <s v="Morrison-Henderson"/>
    <s v="De-engineered disintermediate encoding"/>
    <n v="100"/>
    <n v="4"/>
    <n v="4"/>
    <x v="3"/>
    <n v="4"/>
    <n v="1"/>
    <x v="5"/>
    <s v="CHF"/>
    <n v="1330495200"/>
    <n v="1332306000"/>
    <x v="514"/>
    <x v="516"/>
    <b v="0"/>
    <b v="0"/>
    <s v="music/indie rock"/>
    <x v="1"/>
    <x v="7"/>
  </r>
  <r>
    <s v="Martin-James"/>
    <s v="Streamlined upward-trending analyzer"/>
    <n v="180100"/>
    <n v="105598"/>
    <n v="58.6329816768462"/>
    <x v="0"/>
    <n v="38"/>
    <n v="2779"/>
    <x v="2"/>
    <s v="AUD"/>
    <n v="1419055200"/>
    <n v="1422511200"/>
    <x v="515"/>
    <x v="517"/>
    <b v="0"/>
    <b v="1"/>
    <s v="technology/web"/>
    <x v="2"/>
    <x v="2"/>
  </r>
  <r>
    <s v="Mercer, Solomon and Singleton"/>
    <s v="Distributed human-resource policy"/>
    <n v="9000"/>
    <n v="8866"/>
    <n v="98.51111111111112"/>
    <x v="0"/>
    <n v="96.37"/>
    <n v="92"/>
    <x v="1"/>
    <s v="USD"/>
    <n v="1480140000"/>
    <n v="1480312800"/>
    <x v="516"/>
    <x v="518"/>
    <b v="0"/>
    <b v="0"/>
    <s v="theater/plays"/>
    <x v="3"/>
    <x v="3"/>
  </r>
  <r>
    <s v="Dougherty, Austin and Mills"/>
    <s v="De-engineered 5thgeneration contingency"/>
    <n v="170600"/>
    <n v="75022"/>
    <n v="43.975381008206334"/>
    <x v="0"/>
    <n v="72.98"/>
    <n v="1028"/>
    <x v="1"/>
    <s v="USD"/>
    <n v="1293948000"/>
    <n v="1294034400"/>
    <x v="517"/>
    <x v="519"/>
    <b v="0"/>
    <b v="0"/>
    <s v="music/rock"/>
    <x v="1"/>
    <x v="1"/>
  </r>
  <r>
    <s v="Ritter PLC"/>
    <s v="Multi-channeled upward-trending application"/>
    <n v="9500"/>
    <n v="14408"/>
    <n v="151.66315789473683"/>
    <x v="1"/>
    <n v="26.01"/>
    <n v="554"/>
    <x v="0"/>
    <s v="CAD"/>
    <n v="1482127200"/>
    <n v="1482645600"/>
    <x v="518"/>
    <x v="520"/>
    <b v="0"/>
    <b v="0"/>
    <s v="music/indie rock"/>
    <x v="1"/>
    <x v="7"/>
  </r>
  <r>
    <s v="Anderson Group"/>
    <s v="Organic maximized database"/>
    <n v="6300"/>
    <n v="14089"/>
    <n v="223.63492063492063"/>
    <x v="1"/>
    <n v="104.36"/>
    <n v="135"/>
    <x v="3"/>
    <s v="DKK"/>
    <n v="1396414800"/>
    <n v="1399093200"/>
    <x v="519"/>
    <x v="219"/>
    <b v="0"/>
    <b v="0"/>
    <s v="music/rock"/>
    <x v="1"/>
    <x v="1"/>
  </r>
  <r>
    <s v="Smith and Sons"/>
    <s v="Grass-roots 24/7 attitude"/>
    <n v="5200"/>
    <n v="12467"/>
    <n v="239.75"/>
    <x v="1"/>
    <n v="102.19"/>
    <n v="122"/>
    <x v="1"/>
    <s v="USD"/>
    <n v="1315285200"/>
    <n v="1315890000"/>
    <x v="520"/>
    <x v="521"/>
    <b v="0"/>
    <b v="1"/>
    <s v="publishing/translations"/>
    <x v="5"/>
    <x v="18"/>
  </r>
  <r>
    <s v="Lam-Hamilton"/>
    <s v="Team-oriented global strategy"/>
    <n v="6000"/>
    <n v="11960"/>
    <n v="199.33333333333334"/>
    <x v="1"/>
    <n v="54.12"/>
    <n v="221"/>
    <x v="1"/>
    <s v="USD"/>
    <n v="1443762000"/>
    <n v="1444021200"/>
    <x v="521"/>
    <x v="522"/>
    <b v="0"/>
    <b v="1"/>
    <s v="film &amp; video/science fiction"/>
    <x v="4"/>
    <x v="22"/>
  </r>
  <r>
    <s v="Ho Ltd"/>
    <s v="Enhanced client-driven capacity"/>
    <n v="5800"/>
    <n v="7966"/>
    <n v="137.34482758620689"/>
    <x v="1"/>
    <n v="63.22"/>
    <n v="126"/>
    <x v="1"/>
    <s v="USD"/>
    <n v="1456293600"/>
    <n v="1460005200"/>
    <x v="522"/>
    <x v="523"/>
    <b v="0"/>
    <b v="0"/>
    <s v="theater/plays"/>
    <x v="3"/>
    <x v="3"/>
  </r>
  <r>
    <s v="Brown, Estrada and Jensen"/>
    <s v="Exclusive systematic productivity"/>
    <n v="105300"/>
    <n v="106321"/>
    <n v="100.9696106362773"/>
    <x v="1"/>
    <n v="104.03"/>
    <n v="1022"/>
    <x v="1"/>
    <s v="USD"/>
    <n v="1470114000"/>
    <n v="1470718800"/>
    <x v="523"/>
    <x v="524"/>
    <b v="0"/>
    <b v="0"/>
    <s v="theater/plays"/>
    <x v="3"/>
    <x v="3"/>
  </r>
  <r>
    <s v="Hunt LLC"/>
    <s v="Re-engineered radical policy"/>
    <n v="20000"/>
    <n v="158832"/>
    <n v="794.16"/>
    <x v="1"/>
    <n v="49.99"/>
    <n v="3177"/>
    <x v="1"/>
    <s v="USD"/>
    <n v="1321596000"/>
    <n v="1325052000"/>
    <x v="524"/>
    <x v="348"/>
    <b v="0"/>
    <b v="0"/>
    <s v="film &amp; video/animation"/>
    <x v="4"/>
    <x v="10"/>
  </r>
  <r>
    <s v="Fowler-Smith"/>
    <s v="Down-sized logistical adapter"/>
    <n v="3000"/>
    <n v="11091"/>
    <n v="369.7"/>
    <x v="1"/>
    <n v="56.02"/>
    <n v="198"/>
    <x v="5"/>
    <s v="CHF"/>
    <n v="1318827600"/>
    <n v="1319000400"/>
    <x v="525"/>
    <x v="280"/>
    <b v="0"/>
    <b v="0"/>
    <s v="theater/plays"/>
    <x v="3"/>
    <x v="3"/>
  </r>
  <r>
    <s v="Blair Inc"/>
    <s v="Configurable bandwidth-monitored throughput"/>
    <n v="9900"/>
    <n v="1269"/>
    <n v="12.818181818181817"/>
    <x v="0"/>
    <n v="48.81"/>
    <n v="26"/>
    <x v="5"/>
    <s v="CHF"/>
    <n v="1552366800"/>
    <n v="1552539600"/>
    <x v="188"/>
    <x v="525"/>
    <b v="0"/>
    <b v="0"/>
    <s v="music/rock"/>
    <x v="1"/>
    <x v="1"/>
  </r>
  <r>
    <s v="Kelley, Stanton and Sanchez"/>
    <s v="Optional tangible pricing structure"/>
    <n v="3700"/>
    <n v="5107"/>
    <n v="138.02702702702703"/>
    <x v="1"/>
    <n v="60.08"/>
    <n v="85"/>
    <x v="2"/>
    <s v="AUD"/>
    <n v="1542088800"/>
    <n v="1543816800"/>
    <x v="526"/>
    <x v="526"/>
    <b v="0"/>
    <b v="0"/>
    <s v="film &amp; video/documentary"/>
    <x v="4"/>
    <x v="4"/>
  </r>
  <r>
    <s v="Hernandez-Macdonald"/>
    <s v="Organic high-level implementation"/>
    <n v="168700"/>
    <n v="141393"/>
    <n v="83.813278008298752"/>
    <x v="0"/>
    <n v="78.989999999999995"/>
    <n v="1790"/>
    <x v="1"/>
    <s v="USD"/>
    <n v="1426395600"/>
    <n v="1427086800"/>
    <x v="527"/>
    <x v="527"/>
    <b v="0"/>
    <b v="0"/>
    <s v="theater/plays"/>
    <x v="3"/>
    <x v="3"/>
  </r>
  <r>
    <s v="Joseph LLC"/>
    <s v="Decentralized logistical collaboration"/>
    <n v="94900"/>
    <n v="194166"/>
    <n v="204.60063224446787"/>
    <x v="1"/>
    <n v="53.99"/>
    <n v="3596"/>
    <x v="1"/>
    <s v="USD"/>
    <n v="1321336800"/>
    <n v="1323064800"/>
    <x v="528"/>
    <x v="528"/>
    <b v="0"/>
    <b v="0"/>
    <s v="theater/plays"/>
    <x v="3"/>
    <x v="3"/>
  </r>
  <r>
    <s v="Webb-Smith"/>
    <s v="Advanced content-based installation"/>
    <n v="9300"/>
    <n v="4124"/>
    <n v="44.344086021505376"/>
    <x v="0"/>
    <n v="111.46"/>
    <n v="37"/>
    <x v="1"/>
    <s v="USD"/>
    <n v="1456293600"/>
    <n v="1458277200"/>
    <x v="522"/>
    <x v="529"/>
    <b v="0"/>
    <b v="1"/>
    <s v="music/electric music"/>
    <x v="1"/>
    <x v="5"/>
  </r>
  <r>
    <s v="Johns PLC"/>
    <s v="Distributed high-level open architecture"/>
    <n v="6800"/>
    <n v="14865"/>
    <n v="218.60294117647058"/>
    <x v="1"/>
    <n v="60.92"/>
    <n v="244"/>
    <x v="1"/>
    <s v="USD"/>
    <n v="1404968400"/>
    <n v="1405141200"/>
    <x v="529"/>
    <x v="360"/>
    <b v="0"/>
    <b v="0"/>
    <s v="music/rock"/>
    <x v="1"/>
    <x v="1"/>
  </r>
  <r>
    <s v="Hardin-Foley"/>
    <s v="Synergized zero tolerance help-desk"/>
    <n v="72400"/>
    <n v="134688"/>
    <n v="186.03314917127071"/>
    <x v="1"/>
    <n v="26"/>
    <n v="5180"/>
    <x v="1"/>
    <s v="USD"/>
    <n v="1279170000"/>
    <n v="1283058000"/>
    <x v="530"/>
    <x v="254"/>
    <b v="0"/>
    <b v="0"/>
    <s v="theater/plays"/>
    <x v="3"/>
    <x v="3"/>
  </r>
  <r>
    <s v="Fischer, Fowler and Arnold"/>
    <s v="Extended multi-tasking definition"/>
    <n v="20100"/>
    <n v="47705"/>
    <n v="237.33830845771143"/>
    <x v="1"/>
    <n v="80.989999999999995"/>
    <n v="589"/>
    <x v="6"/>
    <s v="EUR"/>
    <n v="1294725600"/>
    <n v="1295762400"/>
    <x v="531"/>
    <x v="530"/>
    <b v="0"/>
    <b v="0"/>
    <s v="film &amp; video/animation"/>
    <x v="4"/>
    <x v="10"/>
  </r>
  <r>
    <s v="Martinez-Juarez"/>
    <s v="Realigned uniform knowledge user"/>
    <n v="31200"/>
    <n v="95364"/>
    <n v="305.65384615384613"/>
    <x v="1"/>
    <n v="35"/>
    <n v="2725"/>
    <x v="1"/>
    <s v="USD"/>
    <n v="1419055200"/>
    <n v="1419573600"/>
    <x v="515"/>
    <x v="531"/>
    <b v="0"/>
    <b v="1"/>
    <s v="music/rock"/>
    <x v="1"/>
    <x v="1"/>
  </r>
  <r>
    <s v="Wilson and Sons"/>
    <s v="Monitored grid-enabled model"/>
    <n v="3500"/>
    <n v="3295"/>
    <n v="94.142857142857139"/>
    <x v="0"/>
    <n v="94.14"/>
    <n v="35"/>
    <x v="6"/>
    <s v="EUR"/>
    <n v="1434690000"/>
    <n v="1438750800"/>
    <x v="532"/>
    <x v="532"/>
    <b v="0"/>
    <b v="0"/>
    <s v="film &amp; video/shorts"/>
    <x v="4"/>
    <x v="12"/>
  </r>
  <r>
    <s v="Clements Group"/>
    <s v="Assimilated actuating policy"/>
    <n v="9000"/>
    <n v="4896"/>
    <n v="54.400000000000006"/>
    <x v="3"/>
    <n v="52.09"/>
    <n v="94"/>
    <x v="1"/>
    <s v="USD"/>
    <n v="1443416400"/>
    <n v="1444798800"/>
    <x v="533"/>
    <x v="533"/>
    <b v="0"/>
    <b v="1"/>
    <s v="music/rock"/>
    <x v="1"/>
    <x v="1"/>
  </r>
  <r>
    <s v="Valenzuela-Cook"/>
    <s v="Total incremental productivity"/>
    <n v="6700"/>
    <n v="7496"/>
    <n v="111.88059701492537"/>
    <x v="1"/>
    <n v="24.99"/>
    <n v="300"/>
    <x v="1"/>
    <s v="USD"/>
    <n v="1399006800"/>
    <n v="1399179600"/>
    <x v="409"/>
    <x v="534"/>
    <b v="0"/>
    <b v="0"/>
    <s v="journalism/audio"/>
    <x v="8"/>
    <x v="23"/>
  </r>
  <r>
    <s v="Parker, Haley and Foster"/>
    <s v="Adaptive local task-force"/>
    <n v="2700"/>
    <n v="9967"/>
    <n v="369.14814814814815"/>
    <x v="1"/>
    <n v="69.22"/>
    <n v="144"/>
    <x v="1"/>
    <s v="USD"/>
    <n v="1575698400"/>
    <n v="1576562400"/>
    <x v="534"/>
    <x v="535"/>
    <b v="0"/>
    <b v="1"/>
    <s v="food/food trucks"/>
    <x v="0"/>
    <x v="0"/>
  </r>
  <r>
    <s v="Fuentes LLC"/>
    <s v="Universal zero-defect concept"/>
    <n v="83300"/>
    <n v="52421"/>
    <n v="62.930372148859547"/>
    <x v="0"/>
    <n v="93.94"/>
    <n v="558"/>
    <x v="1"/>
    <s v="USD"/>
    <n v="1400562000"/>
    <n v="1400821200"/>
    <x v="53"/>
    <x v="536"/>
    <b v="0"/>
    <b v="1"/>
    <s v="theater/plays"/>
    <x v="3"/>
    <x v="3"/>
  </r>
  <r>
    <s v="Moran and Sons"/>
    <s v="Object-based bottom-line superstructure"/>
    <n v="9700"/>
    <n v="6298"/>
    <n v="64.927835051546396"/>
    <x v="0"/>
    <n v="98.41"/>
    <n v="64"/>
    <x v="1"/>
    <s v="USD"/>
    <n v="1509512400"/>
    <n v="1510984800"/>
    <x v="535"/>
    <x v="537"/>
    <b v="0"/>
    <b v="0"/>
    <s v="theater/plays"/>
    <x v="3"/>
    <x v="3"/>
  </r>
  <r>
    <s v="Stevens Inc"/>
    <s v="Adaptive 24hour projection"/>
    <n v="8200"/>
    <n v="1546"/>
    <n v="18.853658536585368"/>
    <x v="3"/>
    <n v="41.78"/>
    <n v="37"/>
    <x v="1"/>
    <s v="USD"/>
    <n v="1299823200"/>
    <n v="1302066000"/>
    <x v="536"/>
    <x v="538"/>
    <b v="0"/>
    <b v="0"/>
    <s v="music/jazz"/>
    <x v="1"/>
    <x v="17"/>
  </r>
  <r>
    <s v="Martinez-Johnson"/>
    <s v="Sharable radical toolset"/>
    <n v="96500"/>
    <n v="16168"/>
    <n v="16.754404145077721"/>
    <x v="0"/>
    <n v="65.989999999999995"/>
    <n v="245"/>
    <x v="1"/>
    <s v="USD"/>
    <n v="1322719200"/>
    <n v="1322978400"/>
    <x v="537"/>
    <x v="539"/>
    <b v="0"/>
    <b v="0"/>
    <s v="film &amp; video/science fiction"/>
    <x v="4"/>
    <x v="22"/>
  </r>
  <r>
    <s v="Franklin Inc"/>
    <s v="Focused multimedia knowledgebase"/>
    <n v="6200"/>
    <n v="6269"/>
    <n v="101.11290322580646"/>
    <x v="1"/>
    <n v="72.06"/>
    <n v="87"/>
    <x v="1"/>
    <s v="USD"/>
    <n v="1312693200"/>
    <n v="1313730000"/>
    <x v="538"/>
    <x v="540"/>
    <b v="0"/>
    <b v="0"/>
    <s v="music/jazz"/>
    <x v="1"/>
    <x v="17"/>
  </r>
  <r>
    <s v="Perez PLC"/>
    <s v="Seamless 6thgeneration extranet"/>
    <n v="43800"/>
    <n v="149578"/>
    <n v="341.5022831050228"/>
    <x v="1"/>
    <n v="48"/>
    <n v="3116"/>
    <x v="1"/>
    <s v="USD"/>
    <n v="1393394400"/>
    <n v="1394085600"/>
    <x v="539"/>
    <x v="541"/>
    <b v="0"/>
    <b v="0"/>
    <s v="theater/plays"/>
    <x v="3"/>
    <x v="3"/>
  </r>
  <r>
    <s v="Sanchez, Cross and Savage"/>
    <s v="Sharable mobile knowledgebase"/>
    <n v="6000"/>
    <n v="3841"/>
    <n v="64.016666666666666"/>
    <x v="0"/>
    <n v="54.1"/>
    <n v="71"/>
    <x v="1"/>
    <s v="USD"/>
    <n v="1304053200"/>
    <n v="1305349200"/>
    <x v="540"/>
    <x v="542"/>
    <b v="0"/>
    <b v="0"/>
    <s v="technology/web"/>
    <x v="2"/>
    <x v="2"/>
  </r>
  <r>
    <s v="Pineda Ltd"/>
    <s v="Cross-group global system engine"/>
    <n v="8700"/>
    <n v="4531"/>
    <n v="52.080459770114942"/>
    <x v="0"/>
    <n v="107.88"/>
    <n v="42"/>
    <x v="1"/>
    <s v="USD"/>
    <n v="1433912400"/>
    <n v="1434344400"/>
    <x v="505"/>
    <x v="543"/>
    <b v="0"/>
    <b v="1"/>
    <s v="games/video games"/>
    <x v="6"/>
    <x v="11"/>
  </r>
  <r>
    <s v="Powell and Sons"/>
    <s v="Centralized clear-thinking conglomeration"/>
    <n v="18900"/>
    <n v="60934"/>
    <n v="322.40211640211641"/>
    <x v="1"/>
    <n v="67.03"/>
    <n v="909"/>
    <x v="1"/>
    <s v="USD"/>
    <n v="1329717600"/>
    <n v="1331186400"/>
    <x v="541"/>
    <x v="544"/>
    <b v="0"/>
    <b v="0"/>
    <s v="film &amp; video/documentary"/>
    <x v="4"/>
    <x v="4"/>
  </r>
  <r>
    <s v="Nunez-Richards"/>
    <s v="De-engineered cohesive system engine"/>
    <n v="86400"/>
    <n v="103255"/>
    <n v="119.50810185185186"/>
    <x v="1"/>
    <n v="64.010000000000005"/>
    <n v="1613"/>
    <x v="1"/>
    <s v="USD"/>
    <n v="1335330000"/>
    <n v="1336539600"/>
    <x v="542"/>
    <x v="545"/>
    <b v="0"/>
    <b v="0"/>
    <s v="technology/web"/>
    <x v="2"/>
    <x v="2"/>
  </r>
  <r>
    <s v="Pugh LLC"/>
    <s v="Reactive analyzing function"/>
    <n v="8900"/>
    <n v="13065"/>
    <n v="146.79775280898878"/>
    <x v="1"/>
    <n v="96.07"/>
    <n v="136"/>
    <x v="1"/>
    <s v="USD"/>
    <n v="1268888400"/>
    <n v="1269752400"/>
    <x v="543"/>
    <x v="546"/>
    <b v="0"/>
    <b v="0"/>
    <s v="publishing/translations"/>
    <x v="5"/>
    <x v="18"/>
  </r>
  <r>
    <s v="Rowe-Wong"/>
    <s v="Robust hybrid budgetary management"/>
    <n v="700"/>
    <n v="6654"/>
    <n v="950.57142857142856"/>
    <x v="1"/>
    <n v="51.18"/>
    <n v="130"/>
    <x v="1"/>
    <s v="USD"/>
    <n v="1289973600"/>
    <n v="1291615200"/>
    <x v="544"/>
    <x v="547"/>
    <b v="0"/>
    <b v="0"/>
    <s v="music/rock"/>
    <x v="1"/>
    <x v="1"/>
  </r>
  <r>
    <s v="Williams-Santos"/>
    <s v="Open-source analyzing monitoring"/>
    <n v="9400"/>
    <n v="6852"/>
    <n v="72.893617021276597"/>
    <x v="0"/>
    <n v="43.92"/>
    <n v="156"/>
    <x v="0"/>
    <s v="CAD"/>
    <n v="1547877600"/>
    <n v="1552366800"/>
    <x v="35"/>
    <x v="548"/>
    <b v="0"/>
    <b v="1"/>
    <s v="food/food trucks"/>
    <x v="0"/>
    <x v="0"/>
  </r>
  <r>
    <s v="Weber Inc"/>
    <s v="Up-sized discrete firmware"/>
    <n v="157600"/>
    <n v="124517"/>
    <n v="79.008248730964468"/>
    <x v="0"/>
    <n v="91.02"/>
    <n v="1368"/>
    <x v="4"/>
    <s v="GBP"/>
    <n v="1269493200"/>
    <n v="1272171600"/>
    <x v="152"/>
    <x v="298"/>
    <b v="0"/>
    <b v="0"/>
    <s v="theater/plays"/>
    <x v="3"/>
    <x v="3"/>
  </r>
  <r>
    <s v="Avery, Brown and Parker"/>
    <s v="Exclusive intangible extranet"/>
    <n v="7900"/>
    <n v="5113"/>
    <n v="64.721518987341781"/>
    <x v="0"/>
    <n v="50.13"/>
    <n v="102"/>
    <x v="1"/>
    <s v="USD"/>
    <n v="1436072400"/>
    <n v="1436677200"/>
    <x v="545"/>
    <x v="549"/>
    <b v="0"/>
    <b v="0"/>
    <s v="film &amp; video/documentary"/>
    <x v="4"/>
    <x v="4"/>
  </r>
  <r>
    <s v="Cox Group"/>
    <s v="Synergized analyzing process improvement"/>
    <n v="7100"/>
    <n v="5824"/>
    <n v="82.028169014084511"/>
    <x v="0"/>
    <n v="67.72"/>
    <n v="86"/>
    <x v="2"/>
    <s v="AUD"/>
    <n v="1419141600"/>
    <n v="1420092000"/>
    <x v="546"/>
    <x v="550"/>
    <b v="0"/>
    <b v="0"/>
    <s v="publishing/radio &amp; podcasts"/>
    <x v="5"/>
    <x v="15"/>
  </r>
  <r>
    <s v="Jensen LLC"/>
    <s v="Realigned dedicated system engine"/>
    <n v="600"/>
    <n v="6226"/>
    <n v="1037.6666666666667"/>
    <x v="1"/>
    <n v="61.04"/>
    <n v="102"/>
    <x v="1"/>
    <s v="USD"/>
    <n v="1279083600"/>
    <n v="1279947600"/>
    <x v="547"/>
    <x v="551"/>
    <b v="0"/>
    <b v="0"/>
    <s v="games/video games"/>
    <x v="6"/>
    <x v="11"/>
  </r>
  <r>
    <s v="Brown Inc"/>
    <s v="Object-based bandwidth-monitored concept"/>
    <n v="156800"/>
    <n v="20243"/>
    <n v="12.910076530612244"/>
    <x v="0"/>
    <n v="80.010000000000005"/>
    <n v="253"/>
    <x v="1"/>
    <s v="USD"/>
    <n v="1401426000"/>
    <n v="1402203600"/>
    <x v="548"/>
    <x v="552"/>
    <b v="0"/>
    <b v="0"/>
    <s v="theater/plays"/>
    <x v="3"/>
    <x v="3"/>
  </r>
  <r>
    <s v="Hale-Hayes"/>
    <s v="Ameliorated client-driven open system"/>
    <n v="121600"/>
    <n v="188288"/>
    <n v="154.84210526315789"/>
    <x v="1"/>
    <n v="47"/>
    <n v="4006"/>
    <x v="1"/>
    <s v="USD"/>
    <n v="1395810000"/>
    <n v="1396933200"/>
    <x v="549"/>
    <x v="238"/>
    <b v="0"/>
    <b v="0"/>
    <s v="film &amp; video/animation"/>
    <x v="4"/>
    <x v="10"/>
  </r>
  <r>
    <s v="Mcbride PLC"/>
    <s v="Upgradable leadingedge Local Area Network"/>
    <n v="157300"/>
    <n v="11167"/>
    <n v="7.0991735537190088"/>
    <x v="0"/>
    <n v="71.13"/>
    <n v="157"/>
    <x v="1"/>
    <s v="USD"/>
    <n v="1467003600"/>
    <n v="1467262800"/>
    <x v="550"/>
    <x v="553"/>
    <b v="0"/>
    <b v="1"/>
    <s v="theater/plays"/>
    <x v="3"/>
    <x v="3"/>
  </r>
  <r>
    <s v="Harris-Jennings"/>
    <s v="Customizable intermediate data-warehouse"/>
    <n v="70300"/>
    <n v="146595"/>
    <n v="208.52773826458036"/>
    <x v="1"/>
    <n v="89.99"/>
    <n v="1629"/>
    <x v="1"/>
    <s v="USD"/>
    <n v="1268715600"/>
    <n v="1270530000"/>
    <x v="551"/>
    <x v="554"/>
    <b v="0"/>
    <b v="1"/>
    <s v="theater/plays"/>
    <x v="3"/>
    <x v="3"/>
  </r>
  <r>
    <s v="Becker-Scott"/>
    <s v="Managed optimizing archive"/>
    <n v="7900"/>
    <n v="7875"/>
    <n v="99.683544303797461"/>
    <x v="0"/>
    <n v="43.03"/>
    <n v="183"/>
    <x v="1"/>
    <s v="USD"/>
    <n v="1457157600"/>
    <n v="1457762400"/>
    <x v="552"/>
    <x v="496"/>
    <b v="0"/>
    <b v="1"/>
    <s v="film &amp; video/drama"/>
    <x v="4"/>
    <x v="6"/>
  </r>
  <r>
    <s v="Todd, Freeman and Henry"/>
    <s v="Diverse systematic projection"/>
    <n v="73800"/>
    <n v="148779"/>
    <n v="201.59756097560978"/>
    <x v="1"/>
    <n v="68"/>
    <n v="2188"/>
    <x v="1"/>
    <s v="USD"/>
    <n v="1573970400"/>
    <n v="1575525600"/>
    <x v="462"/>
    <x v="555"/>
    <b v="0"/>
    <b v="0"/>
    <s v="theater/plays"/>
    <x v="3"/>
    <x v="3"/>
  </r>
  <r>
    <s v="Martinez, Garza and Young"/>
    <s v="Up-sized web-enabled info-mediaries"/>
    <n v="108500"/>
    <n v="175868"/>
    <n v="162.09032258064516"/>
    <x v="1"/>
    <n v="73"/>
    <n v="2409"/>
    <x v="6"/>
    <s v="EUR"/>
    <n v="1276578000"/>
    <n v="1279083600"/>
    <x v="553"/>
    <x v="556"/>
    <b v="0"/>
    <b v="0"/>
    <s v="music/rock"/>
    <x v="1"/>
    <x v="1"/>
  </r>
  <r>
    <s v="Smith-Ramos"/>
    <s v="Persevering optimizing Graphical User Interface"/>
    <n v="140300"/>
    <n v="5112"/>
    <n v="3.6436208125445471"/>
    <x v="0"/>
    <n v="62.34"/>
    <n v="82"/>
    <x v="3"/>
    <s v="DKK"/>
    <n v="1423720800"/>
    <n v="1424412000"/>
    <x v="554"/>
    <x v="557"/>
    <b v="0"/>
    <b v="0"/>
    <s v="film &amp; video/documentary"/>
    <x v="4"/>
    <x v="4"/>
  </r>
  <r>
    <s v="Brown-George"/>
    <s v="Cross-platform tertiary array"/>
    <n v="100"/>
    <n v="5"/>
    <n v="5"/>
    <x v="0"/>
    <n v="5"/>
    <n v="1"/>
    <x v="4"/>
    <s v="GBP"/>
    <n v="1375160400"/>
    <n v="1376197200"/>
    <x v="555"/>
    <x v="558"/>
    <b v="0"/>
    <b v="0"/>
    <s v="food/food trucks"/>
    <x v="0"/>
    <x v="0"/>
  </r>
  <r>
    <s v="Waters and Sons"/>
    <s v="Inverse neutral structure"/>
    <n v="6300"/>
    <n v="13018"/>
    <n v="206.63492063492063"/>
    <x v="1"/>
    <n v="67.099999999999994"/>
    <n v="194"/>
    <x v="1"/>
    <s v="USD"/>
    <n v="1401426000"/>
    <n v="1402894800"/>
    <x v="548"/>
    <x v="559"/>
    <b v="1"/>
    <b v="0"/>
    <s v="technology/wearables"/>
    <x v="2"/>
    <x v="8"/>
  </r>
  <r>
    <s v="Brown Ltd"/>
    <s v="Quality-focused system-worthy support"/>
    <n v="71100"/>
    <n v="91176"/>
    <n v="128.23628691983123"/>
    <x v="1"/>
    <n v="79.98"/>
    <n v="1140"/>
    <x v="1"/>
    <s v="USD"/>
    <n v="1433480400"/>
    <n v="1434430800"/>
    <x v="62"/>
    <x v="560"/>
    <b v="0"/>
    <b v="0"/>
    <s v="theater/plays"/>
    <x v="3"/>
    <x v="3"/>
  </r>
  <r>
    <s v="Christian, Yates and Greer"/>
    <s v="Vision-oriented 5thgeneration array"/>
    <n v="5300"/>
    <n v="6342"/>
    <n v="119.66037735849055"/>
    <x v="1"/>
    <n v="62.18"/>
    <n v="102"/>
    <x v="1"/>
    <s v="USD"/>
    <n v="1555563600"/>
    <n v="1557896400"/>
    <x v="556"/>
    <x v="561"/>
    <b v="0"/>
    <b v="0"/>
    <s v="theater/plays"/>
    <x v="3"/>
    <x v="3"/>
  </r>
  <r>
    <s v="Cole, Hernandez and Rodriguez"/>
    <s v="Cross-platform logistical circuit"/>
    <n v="88700"/>
    <n v="151438"/>
    <n v="170.73055242390078"/>
    <x v="1"/>
    <n v="53.01"/>
    <n v="2857"/>
    <x v="1"/>
    <s v="USD"/>
    <n v="1295676000"/>
    <n v="1297490400"/>
    <x v="557"/>
    <x v="562"/>
    <b v="0"/>
    <b v="0"/>
    <s v="theater/plays"/>
    <x v="3"/>
    <x v="3"/>
  </r>
  <r>
    <s v="Ortiz, Valenzuela and Collins"/>
    <s v="Profound solution-oriented matrix"/>
    <n v="3300"/>
    <n v="6178"/>
    <n v="187.21212121212122"/>
    <x v="1"/>
    <n v="57.74"/>
    <n v="107"/>
    <x v="1"/>
    <s v="USD"/>
    <n v="1443848400"/>
    <n v="1447394400"/>
    <x v="27"/>
    <x v="563"/>
    <b v="0"/>
    <b v="0"/>
    <s v="publishing/nonfiction"/>
    <x v="5"/>
    <x v="9"/>
  </r>
  <r>
    <s v="Valencia PLC"/>
    <s v="Extended asynchronous initiative"/>
    <n v="3400"/>
    <n v="6405"/>
    <n v="188.38235294117646"/>
    <x v="1"/>
    <n v="40.03"/>
    <n v="160"/>
    <x v="4"/>
    <s v="GBP"/>
    <n v="1457330400"/>
    <n v="1458277200"/>
    <x v="558"/>
    <x v="529"/>
    <b v="0"/>
    <b v="0"/>
    <s v="music/rock"/>
    <x v="1"/>
    <x v="1"/>
  </r>
  <r>
    <s v="Gordon, Mendez and Johnson"/>
    <s v="Fundamental needs-based frame"/>
    <n v="137600"/>
    <n v="180667"/>
    <n v="131.29869186046511"/>
    <x v="1"/>
    <n v="81.02"/>
    <n v="2230"/>
    <x v="1"/>
    <s v="USD"/>
    <n v="1395550800"/>
    <n v="1395723600"/>
    <x v="559"/>
    <x v="564"/>
    <b v="0"/>
    <b v="0"/>
    <s v="food/food trucks"/>
    <x v="0"/>
    <x v="0"/>
  </r>
  <r>
    <s v="Johnson Group"/>
    <s v="Compatible full-range leverage"/>
    <n v="3900"/>
    <n v="11075"/>
    <n v="283.97435897435901"/>
    <x v="1"/>
    <n v="35.049999999999997"/>
    <n v="316"/>
    <x v="1"/>
    <s v="USD"/>
    <n v="1551852000"/>
    <n v="1552197600"/>
    <x v="426"/>
    <x v="565"/>
    <b v="0"/>
    <b v="1"/>
    <s v="music/jazz"/>
    <x v="1"/>
    <x v="17"/>
  </r>
  <r>
    <s v="Rose-Fuller"/>
    <s v="Upgradable holistic system engine"/>
    <n v="10000"/>
    <n v="12042"/>
    <n v="120.41999999999999"/>
    <x v="1"/>
    <n v="102.92"/>
    <n v="117"/>
    <x v="1"/>
    <s v="USD"/>
    <n v="1547618400"/>
    <n v="1549087200"/>
    <x v="560"/>
    <x v="566"/>
    <b v="0"/>
    <b v="0"/>
    <s v="film &amp; video/science fiction"/>
    <x v="4"/>
    <x v="22"/>
  </r>
  <r>
    <s v="Hughes, Mendez and Patterson"/>
    <s v="Stand-alone multi-state data-warehouse"/>
    <n v="42800"/>
    <n v="179356"/>
    <n v="419.0560747663551"/>
    <x v="1"/>
    <n v="28"/>
    <n v="6406"/>
    <x v="1"/>
    <s v="USD"/>
    <n v="1355637600"/>
    <n v="1356847200"/>
    <x v="561"/>
    <x v="567"/>
    <b v="0"/>
    <b v="0"/>
    <s v="theater/plays"/>
    <x v="3"/>
    <x v="3"/>
  </r>
  <r>
    <s v="Brady, Cortez and Rodriguez"/>
    <s v="Multi-lateral maximized core"/>
    <n v="8200"/>
    <n v="1136"/>
    <n v="13.853658536585368"/>
    <x v="3"/>
    <n v="75.73"/>
    <n v="15"/>
    <x v="1"/>
    <s v="USD"/>
    <n v="1374728400"/>
    <n v="1375765200"/>
    <x v="562"/>
    <x v="568"/>
    <b v="0"/>
    <b v="0"/>
    <s v="theater/plays"/>
    <x v="3"/>
    <x v="3"/>
  </r>
  <r>
    <s v="Wang, Nguyen and Horton"/>
    <s v="Innovative holistic hub"/>
    <n v="6200"/>
    <n v="8645"/>
    <n v="139.43548387096774"/>
    <x v="1"/>
    <n v="45.03"/>
    <n v="192"/>
    <x v="1"/>
    <s v="USD"/>
    <n v="1287810000"/>
    <n v="1289800800"/>
    <x v="563"/>
    <x v="569"/>
    <b v="0"/>
    <b v="0"/>
    <s v="music/electric music"/>
    <x v="1"/>
    <x v="5"/>
  </r>
  <r>
    <s v="Santos, Williams and Brown"/>
    <s v="Reverse-engineered 24/7 methodology"/>
    <n v="1100"/>
    <n v="1914"/>
    <n v="174"/>
    <x v="1"/>
    <n v="73.62"/>
    <n v="26"/>
    <x v="0"/>
    <s v="CAD"/>
    <n v="1503723600"/>
    <n v="1504501200"/>
    <x v="564"/>
    <x v="570"/>
    <b v="0"/>
    <b v="0"/>
    <s v="theater/plays"/>
    <x v="3"/>
    <x v="3"/>
  </r>
  <r>
    <s v="Barnett and Sons"/>
    <s v="Business-focused dynamic info-mediaries"/>
    <n v="26500"/>
    <n v="41205"/>
    <n v="155.49056603773585"/>
    <x v="1"/>
    <n v="56.99"/>
    <n v="723"/>
    <x v="1"/>
    <s v="USD"/>
    <n v="1484114400"/>
    <n v="1485669600"/>
    <x v="565"/>
    <x v="571"/>
    <b v="0"/>
    <b v="0"/>
    <s v="theater/plays"/>
    <x v="3"/>
    <x v="3"/>
  </r>
  <r>
    <s v="Petersen-Rodriguez"/>
    <s v="Digitized clear-thinking installation"/>
    <n v="8500"/>
    <n v="14488"/>
    <n v="170.44705882352943"/>
    <x v="1"/>
    <n v="85.22"/>
    <n v="170"/>
    <x v="6"/>
    <s v="EUR"/>
    <n v="1461906000"/>
    <n v="1462770000"/>
    <x v="566"/>
    <x v="572"/>
    <b v="0"/>
    <b v="0"/>
    <s v="theater/plays"/>
    <x v="3"/>
    <x v="3"/>
  </r>
  <r>
    <s v="Burnett-Mora"/>
    <s v="Quality-focused 24/7 superstructure"/>
    <n v="6400"/>
    <n v="12129"/>
    <n v="189.515625"/>
    <x v="1"/>
    <n v="50.96"/>
    <n v="238"/>
    <x v="4"/>
    <s v="GBP"/>
    <n v="1379653200"/>
    <n v="1379739600"/>
    <x v="567"/>
    <x v="573"/>
    <b v="0"/>
    <b v="1"/>
    <s v="music/indie rock"/>
    <x v="1"/>
    <x v="7"/>
  </r>
  <r>
    <s v="King LLC"/>
    <s v="Multi-channeled local intranet"/>
    <n v="1400"/>
    <n v="3496"/>
    <n v="249.71428571428572"/>
    <x v="1"/>
    <n v="63.56"/>
    <n v="55"/>
    <x v="1"/>
    <s v="USD"/>
    <n v="1401858000"/>
    <n v="1402722000"/>
    <x v="568"/>
    <x v="471"/>
    <b v="0"/>
    <b v="0"/>
    <s v="theater/plays"/>
    <x v="3"/>
    <x v="3"/>
  </r>
  <r>
    <s v="Miller Ltd"/>
    <s v="Open-architected mobile emulation"/>
    <n v="198600"/>
    <n v="97037"/>
    <n v="48.860523665659613"/>
    <x v="0"/>
    <n v="81"/>
    <n v="1198"/>
    <x v="1"/>
    <s v="USD"/>
    <n v="1367470800"/>
    <n v="1369285200"/>
    <x v="569"/>
    <x v="574"/>
    <b v="0"/>
    <b v="0"/>
    <s v="publishing/nonfiction"/>
    <x v="5"/>
    <x v="9"/>
  </r>
  <r>
    <s v="Case LLC"/>
    <s v="Ameliorated foreground methodology"/>
    <n v="195900"/>
    <n v="55757"/>
    <n v="28.461970393057683"/>
    <x v="0"/>
    <n v="86.04"/>
    <n v="648"/>
    <x v="1"/>
    <s v="USD"/>
    <n v="1304658000"/>
    <n v="1304744400"/>
    <x v="570"/>
    <x v="575"/>
    <b v="1"/>
    <b v="1"/>
    <s v="theater/plays"/>
    <x v="3"/>
    <x v="3"/>
  </r>
  <r>
    <s v="Swanson, Wilson and Baker"/>
    <s v="Synergized well-modulated project"/>
    <n v="4300"/>
    <n v="11525"/>
    <n v="268.02325581395348"/>
    <x v="1"/>
    <n v="90.04"/>
    <n v="128"/>
    <x v="2"/>
    <s v="AUD"/>
    <n v="1467954000"/>
    <n v="1468299600"/>
    <x v="571"/>
    <x v="576"/>
    <b v="0"/>
    <b v="0"/>
    <s v="photography/photography books"/>
    <x v="7"/>
    <x v="14"/>
  </r>
  <r>
    <s v="Dean, Fox and Phillips"/>
    <s v="Extended context-sensitive forecast"/>
    <n v="25600"/>
    <n v="158669"/>
    <n v="619.80078125"/>
    <x v="1"/>
    <n v="74.010000000000005"/>
    <n v="2144"/>
    <x v="1"/>
    <s v="USD"/>
    <n v="1473742800"/>
    <n v="1474174800"/>
    <x v="572"/>
    <x v="577"/>
    <b v="0"/>
    <b v="0"/>
    <s v="theater/plays"/>
    <x v="3"/>
    <x v="3"/>
  </r>
  <r>
    <s v="Smith-Smith"/>
    <s v="Total leadingedge neural-net"/>
    <n v="189000"/>
    <n v="5916"/>
    <n v="3.1301587301587301"/>
    <x v="0"/>
    <n v="92.44"/>
    <n v="64"/>
    <x v="1"/>
    <s v="USD"/>
    <n v="1523768400"/>
    <n v="1526014800"/>
    <x v="573"/>
    <x v="578"/>
    <b v="0"/>
    <b v="0"/>
    <s v="music/indie rock"/>
    <x v="1"/>
    <x v="7"/>
  </r>
  <r>
    <s v="Smith, Scott and Rodriguez"/>
    <s v="Organic actuating protocol"/>
    <n v="94300"/>
    <n v="150806"/>
    <n v="159.92152704135739"/>
    <x v="1"/>
    <n v="56"/>
    <n v="2693"/>
    <x v="4"/>
    <s v="GBP"/>
    <n v="1437022800"/>
    <n v="1437454800"/>
    <x v="574"/>
    <x v="477"/>
    <b v="0"/>
    <b v="0"/>
    <s v="theater/plays"/>
    <x v="3"/>
    <x v="3"/>
  </r>
  <r>
    <s v="White, Robertson and Roberts"/>
    <s v="Down-sized national software"/>
    <n v="5100"/>
    <n v="14249"/>
    <n v="279.39215686274508"/>
    <x v="1"/>
    <n v="32.979999999999997"/>
    <n v="432"/>
    <x v="1"/>
    <s v="USD"/>
    <n v="1422165600"/>
    <n v="1422684000"/>
    <x v="511"/>
    <x v="579"/>
    <b v="0"/>
    <b v="0"/>
    <s v="photography/photography books"/>
    <x v="7"/>
    <x v="14"/>
  </r>
  <r>
    <s v="Martinez Inc"/>
    <s v="Organic upward-trending Graphical User Interface"/>
    <n v="7500"/>
    <n v="5803"/>
    <n v="77.373333333333335"/>
    <x v="0"/>
    <n v="93.6"/>
    <n v="62"/>
    <x v="1"/>
    <s v="USD"/>
    <n v="1580104800"/>
    <n v="1581314400"/>
    <x v="575"/>
    <x v="580"/>
    <b v="0"/>
    <b v="0"/>
    <s v="theater/plays"/>
    <x v="3"/>
    <x v="3"/>
  </r>
  <r>
    <s v="Tucker, Mccoy and Marquez"/>
    <s v="Synergistic tertiary budgetary management"/>
    <n v="6400"/>
    <n v="13205"/>
    <n v="206.32812500000003"/>
    <x v="1"/>
    <n v="69.87"/>
    <n v="189"/>
    <x v="1"/>
    <s v="USD"/>
    <n v="1285650000"/>
    <n v="1286427600"/>
    <x v="576"/>
    <x v="581"/>
    <b v="0"/>
    <b v="1"/>
    <s v="theater/plays"/>
    <x v="3"/>
    <x v="3"/>
  </r>
  <r>
    <s v="Martin, Lee and Armstrong"/>
    <s v="Open-architected incremental ability"/>
    <n v="1600"/>
    <n v="11108"/>
    <n v="694.25"/>
    <x v="1"/>
    <n v="72.13"/>
    <n v="154"/>
    <x v="4"/>
    <s v="GBP"/>
    <n v="1276664400"/>
    <n v="1278738000"/>
    <x v="577"/>
    <x v="582"/>
    <b v="1"/>
    <b v="0"/>
    <s v="food/food trucks"/>
    <x v="0"/>
    <x v="0"/>
  </r>
  <r>
    <s v="Dunn, Moreno and Green"/>
    <s v="Intuitive object-oriented task-force"/>
    <n v="1900"/>
    <n v="2884"/>
    <n v="151.78947368421052"/>
    <x v="1"/>
    <n v="30.04"/>
    <n v="96"/>
    <x v="1"/>
    <s v="USD"/>
    <n v="1286168400"/>
    <n v="1286427600"/>
    <x v="578"/>
    <x v="581"/>
    <b v="0"/>
    <b v="0"/>
    <s v="music/indie rock"/>
    <x v="1"/>
    <x v="7"/>
  </r>
  <r>
    <s v="Jackson, Martinez and Ray"/>
    <s v="Multi-tiered executive toolset"/>
    <n v="85900"/>
    <n v="55476"/>
    <n v="64.58207217694995"/>
    <x v="0"/>
    <n v="73.97"/>
    <n v="750"/>
    <x v="1"/>
    <s v="USD"/>
    <n v="1467781200"/>
    <n v="1467954000"/>
    <x v="579"/>
    <x v="583"/>
    <b v="0"/>
    <b v="1"/>
    <s v="theater/plays"/>
    <x v="3"/>
    <x v="3"/>
  </r>
  <r>
    <s v="Patterson-Johnson"/>
    <s v="Grass-roots directional workforce"/>
    <n v="9500"/>
    <n v="5973"/>
    <n v="62.873684210526314"/>
    <x v="3"/>
    <n v="68.66"/>
    <n v="87"/>
    <x v="1"/>
    <s v="USD"/>
    <n v="1556686800"/>
    <n v="1557637200"/>
    <x v="580"/>
    <x v="584"/>
    <b v="0"/>
    <b v="1"/>
    <s v="theater/plays"/>
    <x v="3"/>
    <x v="3"/>
  </r>
  <r>
    <s v="Carlson-Hernandez"/>
    <s v="Quality-focused real-time solution"/>
    <n v="59200"/>
    <n v="183756"/>
    <n v="310.39864864864865"/>
    <x v="1"/>
    <n v="59.99"/>
    <n v="3063"/>
    <x v="1"/>
    <s v="USD"/>
    <n v="1553576400"/>
    <n v="1553922000"/>
    <x v="581"/>
    <x v="585"/>
    <b v="0"/>
    <b v="0"/>
    <s v="theater/plays"/>
    <x v="3"/>
    <x v="3"/>
  </r>
  <r>
    <s v="Parker PLC"/>
    <s v="Reduced interactive matrix"/>
    <n v="72100"/>
    <n v="30902"/>
    <n v="42.859916782246884"/>
    <x v="2"/>
    <n v="111.16"/>
    <n v="278"/>
    <x v="1"/>
    <s v="USD"/>
    <n v="1414904400"/>
    <n v="1416463200"/>
    <x v="582"/>
    <x v="586"/>
    <b v="0"/>
    <b v="0"/>
    <s v="theater/plays"/>
    <x v="3"/>
    <x v="3"/>
  </r>
  <r>
    <s v="Yu and Sons"/>
    <s v="Adaptive context-sensitive architecture"/>
    <n v="6700"/>
    <n v="5569"/>
    <n v="83.119402985074629"/>
    <x v="0"/>
    <n v="53.04"/>
    <n v="105"/>
    <x v="1"/>
    <s v="USD"/>
    <n v="1446876000"/>
    <n v="1447221600"/>
    <x v="336"/>
    <x v="587"/>
    <b v="0"/>
    <b v="0"/>
    <s v="film &amp; video/animation"/>
    <x v="4"/>
    <x v="10"/>
  </r>
  <r>
    <s v="Taylor, Johnson and Hernandez"/>
    <s v="Polarized incremental portal"/>
    <n v="118200"/>
    <n v="92824"/>
    <n v="78.531302876480552"/>
    <x v="3"/>
    <n v="55.99"/>
    <n v="1658"/>
    <x v="1"/>
    <s v="USD"/>
    <n v="1490418000"/>
    <n v="1491627600"/>
    <x v="583"/>
    <x v="588"/>
    <b v="0"/>
    <b v="0"/>
    <s v="film &amp; video/television"/>
    <x v="4"/>
    <x v="19"/>
  </r>
  <r>
    <s v="Mack Ltd"/>
    <s v="Reactive regional access"/>
    <n v="139000"/>
    <n v="158590"/>
    <n v="114.09352517985612"/>
    <x v="1"/>
    <n v="69.989999999999995"/>
    <n v="2266"/>
    <x v="1"/>
    <s v="USD"/>
    <n v="1360389600"/>
    <n v="1363150800"/>
    <x v="584"/>
    <x v="589"/>
    <b v="0"/>
    <b v="0"/>
    <s v="film &amp; video/television"/>
    <x v="4"/>
    <x v="19"/>
  </r>
  <r>
    <s v="Lamb-Sanders"/>
    <s v="Stand-alone reciprocal frame"/>
    <n v="197700"/>
    <n v="127591"/>
    <n v="64.537683358624179"/>
    <x v="0"/>
    <n v="49"/>
    <n v="2604"/>
    <x v="3"/>
    <s v="DKK"/>
    <n v="1326866400"/>
    <n v="1330754400"/>
    <x v="585"/>
    <x v="590"/>
    <b v="0"/>
    <b v="1"/>
    <s v="film &amp; video/animation"/>
    <x v="4"/>
    <x v="10"/>
  </r>
  <r>
    <s v="Williams-Ramirez"/>
    <s v="Open-architected 24/7 throughput"/>
    <n v="8500"/>
    <n v="6750"/>
    <n v="79.411764705882348"/>
    <x v="0"/>
    <n v="103.85"/>
    <n v="65"/>
    <x v="1"/>
    <s v="USD"/>
    <n v="1479103200"/>
    <n v="1479794400"/>
    <x v="586"/>
    <x v="591"/>
    <b v="0"/>
    <b v="0"/>
    <s v="theater/plays"/>
    <x v="3"/>
    <x v="3"/>
  </r>
  <r>
    <s v="Weaver Ltd"/>
    <s v="Monitored 24/7 approach"/>
    <n v="81600"/>
    <n v="9318"/>
    <n v="11.419117647058824"/>
    <x v="0"/>
    <n v="99.13"/>
    <n v="94"/>
    <x v="1"/>
    <s v="USD"/>
    <n v="1280206800"/>
    <n v="1281243600"/>
    <x v="587"/>
    <x v="592"/>
    <b v="0"/>
    <b v="1"/>
    <s v="theater/plays"/>
    <x v="3"/>
    <x v="3"/>
  </r>
  <r>
    <s v="Barnes-Williams"/>
    <s v="Upgradable explicit forecast"/>
    <n v="8600"/>
    <n v="4832"/>
    <n v="56.186046511627907"/>
    <x v="2"/>
    <n v="107.38"/>
    <n v="45"/>
    <x v="1"/>
    <s v="USD"/>
    <n v="1532754000"/>
    <n v="1532754000"/>
    <x v="588"/>
    <x v="593"/>
    <b v="0"/>
    <b v="1"/>
    <s v="film &amp; video/drama"/>
    <x v="4"/>
    <x v="6"/>
  </r>
  <r>
    <s v="Richardson, Woodward and Hansen"/>
    <s v="Pre-emptive context-sensitive support"/>
    <n v="119800"/>
    <n v="19769"/>
    <n v="16.501669449081803"/>
    <x v="0"/>
    <n v="76.92"/>
    <n v="257"/>
    <x v="1"/>
    <s v="USD"/>
    <n v="1453096800"/>
    <n v="1453356000"/>
    <x v="589"/>
    <x v="510"/>
    <b v="0"/>
    <b v="0"/>
    <s v="theater/plays"/>
    <x v="3"/>
    <x v="3"/>
  </r>
  <r>
    <s v="Hunt, Barker and Baker"/>
    <s v="Business-focused leadingedge instruction set"/>
    <n v="9400"/>
    <n v="11277"/>
    <n v="119.96808510638297"/>
    <x v="1"/>
    <n v="58.13"/>
    <n v="194"/>
    <x v="5"/>
    <s v="CHF"/>
    <n v="1487570400"/>
    <n v="1489986000"/>
    <x v="590"/>
    <x v="594"/>
    <b v="0"/>
    <b v="0"/>
    <s v="theater/plays"/>
    <x v="3"/>
    <x v="3"/>
  </r>
  <r>
    <s v="Ramos, Moreno and Lewis"/>
    <s v="Extended multi-state knowledge user"/>
    <n v="9200"/>
    <n v="13382"/>
    <n v="145.45652173913044"/>
    <x v="1"/>
    <n v="103.74"/>
    <n v="129"/>
    <x v="0"/>
    <s v="CAD"/>
    <n v="1545026400"/>
    <n v="1545804000"/>
    <x v="591"/>
    <x v="595"/>
    <b v="0"/>
    <b v="0"/>
    <s v="technology/wearables"/>
    <x v="2"/>
    <x v="8"/>
  </r>
  <r>
    <s v="Harris Inc"/>
    <s v="Future-proofed modular groupware"/>
    <n v="14900"/>
    <n v="32986"/>
    <n v="221.38255033557047"/>
    <x v="1"/>
    <n v="87.96"/>
    <n v="375"/>
    <x v="1"/>
    <s v="USD"/>
    <n v="1488348000"/>
    <n v="1489899600"/>
    <x v="592"/>
    <x v="596"/>
    <b v="0"/>
    <b v="0"/>
    <s v="theater/plays"/>
    <x v="3"/>
    <x v="3"/>
  </r>
  <r>
    <s v="Peters-Nelson"/>
    <s v="Distributed real-time algorithm"/>
    <n v="169400"/>
    <n v="81984"/>
    <n v="48.396694214876035"/>
    <x v="0"/>
    <n v="28"/>
    <n v="2928"/>
    <x v="0"/>
    <s v="CAD"/>
    <n v="1545112800"/>
    <n v="1546495200"/>
    <x v="593"/>
    <x v="597"/>
    <b v="0"/>
    <b v="0"/>
    <s v="theater/plays"/>
    <x v="3"/>
    <x v="3"/>
  </r>
  <r>
    <s v="Ferguson, Murphy and Bright"/>
    <s v="Multi-lateral heuristic throughput"/>
    <n v="192100"/>
    <n v="178483"/>
    <n v="92.911504424778755"/>
    <x v="0"/>
    <n v="38"/>
    <n v="4697"/>
    <x v="1"/>
    <s v="USD"/>
    <n v="1537938000"/>
    <n v="1539752400"/>
    <x v="594"/>
    <x v="598"/>
    <b v="0"/>
    <b v="1"/>
    <s v="music/rock"/>
    <x v="1"/>
    <x v="1"/>
  </r>
  <r>
    <s v="Robinson Group"/>
    <s v="Switchable reciprocal middleware"/>
    <n v="98700"/>
    <n v="87448"/>
    <n v="88.599797365754824"/>
    <x v="0"/>
    <n v="30"/>
    <n v="2915"/>
    <x v="1"/>
    <s v="USD"/>
    <n v="1363150800"/>
    <n v="1364101200"/>
    <x v="595"/>
    <x v="599"/>
    <b v="0"/>
    <b v="0"/>
    <s v="games/video games"/>
    <x v="6"/>
    <x v="11"/>
  </r>
  <r>
    <s v="Jordan-Wolfe"/>
    <s v="Inverse multimedia Graphic Interface"/>
    <n v="4500"/>
    <n v="1863"/>
    <n v="41.4"/>
    <x v="0"/>
    <n v="103.5"/>
    <n v="18"/>
    <x v="1"/>
    <s v="USD"/>
    <n v="1523250000"/>
    <n v="1525323600"/>
    <x v="596"/>
    <x v="600"/>
    <b v="0"/>
    <b v="0"/>
    <s v="publishing/translations"/>
    <x v="5"/>
    <x v="18"/>
  </r>
  <r>
    <s v="Vargas-Cox"/>
    <s v="Vision-oriented local contingency"/>
    <n v="98600"/>
    <n v="62174"/>
    <n v="63.056795131845846"/>
    <x v="3"/>
    <n v="85.99"/>
    <n v="723"/>
    <x v="1"/>
    <s v="USD"/>
    <n v="1499317200"/>
    <n v="1500872400"/>
    <x v="597"/>
    <x v="601"/>
    <b v="1"/>
    <b v="0"/>
    <s v="food/food trucks"/>
    <x v="0"/>
    <x v="0"/>
  </r>
  <r>
    <s v="Yang and Sons"/>
    <s v="Reactive 6thgeneration hub"/>
    <n v="121700"/>
    <n v="59003"/>
    <n v="48.482333607230892"/>
    <x v="0"/>
    <n v="98.01"/>
    <n v="602"/>
    <x v="5"/>
    <s v="CHF"/>
    <n v="1287550800"/>
    <n v="1288501200"/>
    <x v="598"/>
    <x v="602"/>
    <b v="1"/>
    <b v="1"/>
    <s v="theater/plays"/>
    <x v="3"/>
    <x v="3"/>
  </r>
  <r>
    <s v="Wilson, Wilson and Mathis"/>
    <s v="Optional asymmetric success"/>
    <n v="100"/>
    <n v="2"/>
    <n v="2"/>
    <x v="0"/>
    <n v="2"/>
    <n v="1"/>
    <x v="1"/>
    <s v="USD"/>
    <n v="1404795600"/>
    <n v="1407128400"/>
    <x v="599"/>
    <x v="603"/>
    <b v="0"/>
    <b v="0"/>
    <s v="music/jazz"/>
    <x v="1"/>
    <x v="17"/>
  </r>
  <r>
    <s v="Wang, Koch and Weaver"/>
    <s v="Digitized analyzing capacity"/>
    <n v="196700"/>
    <n v="174039"/>
    <n v="88.47941026944585"/>
    <x v="0"/>
    <n v="44.99"/>
    <n v="3868"/>
    <x v="6"/>
    <s v="EUR"/>
    <n v="1393048800"/>
    <n v="1394344800"/>
    <x v="600"/>
    <x v="604"/>
    <b v="0"/>
    <b v="0"/>
    <s v="film &amp; video/shorts"/>
    <x v="4"/>
    <x v="12"/>
  </r>
  <r>
    <s v="Cisneros Ltd"/>
    <s v="Vision-oriented regional hub"/>
    <n v="10000"/>
    <n v="12684"/>
    <n v="126.84"/>
    <x v="1"/>
    <n v="31.01"/>
    <n v="409"/>
    <x v="1"/>
    <s v="USD"/>
    <n v="1470373200"/>
    <n v="1474088400"/>
    <x v="601"/>
    <x v="292"/>
    <b v="0"/>
    <b v="0"/>
    <s v="technology/web"/>
    <x v="2"/>
    <x v="2"/>
  </r>
  <r>
    <s v="Williams-Jones"/>
    <s v="Monitored incremental info-mediaries"/>
    <n v="600"/>
    <n v="14033"/>
    <n v="2338.833333333333"/>
    <x v="1"/>
    <n v="59.97"/>
    <n v="234"/>
    <x v="1"/>
    <s v="USD"/>
    <n v="1460091600"/>
    <n v="1460264400"/>
    <x v="602"/>
    <x v="605"/>
    <b v="0"/>
    <b v="0"/>
    <s v="technology/web"/>
    <x v="2"/>
    <x v="2"/>
  </r>
  <r>
    <s v="Roberts, Hinton and Williams"/>
    <s v="Programmable static middleware"/>
    <n v="35000"/>
    <n v="177936"/>
    <n v="508.38857142857148"/>
    <x v="1"/>
    <n v="59"/>
    <n v="3016"/>
    <x v="1"/>
    <s v="USD"/>
    <n v="1440392400"/>
    <n v="1440824400"/>
    <x v="335"/>
    <x v="606"/>
    <b v="0"/>
    <b v="0"/>
    <s v="music/metal"/>
    <x v="1"/>
    <x v="16"/>
  </r>
  <r>
    <s v="Gonzalez, Williams and Benson"/>
    <s v="Multi-layered bottom-line encryption"/>
    <n v="6900"/>
    <n v="13212"/>
    <n v="191.47826086956522"/>
    <x v="1"/>
    <n v="50.05"/>
    <n v="264"/>
    <x v="1"/>
    <s v="USD"/>
    <n v="1488434400"/>
    <n v="1489554000"/>
    <x v="603"/>
    <x v="607"/>
    <b v="1"/>
    <b v="0"/>
    <s v="photography/photography books"/>
    <x v="7"/>
    <x v="14"/>
  </r>
  <r>
    <s v="Hobbs, Brown and Lee"/>
    <s v="Vision-oriented systematic Graphical User Interface"/>
    <n v="118400"/>
    <n v="49879"/>
    <n v="42.127533783783782"/>
    <x v="0"/>
    <n v="98.97"/>
    <n v="504"/>
    <x v="2"/>
    <s v="AUD"/>
    <n v="1514440800"/>
    <n v="1514872800"/>
    <x v="604"/>
    <x v="608"/>
    <b v="0"/>
    <b v="0"/>
    <s v="food/food trucks"/>
    <x v="0"/>
    <x v="0"/>
  </r>
  <r>
    <s v="Russo, Kim and Mccoy"/>
    <s v="Balanced optimal hardware"/>
    <n v="10000"/>
    <n v="824"/>
    <n v="8.24"/>
    <x v="0"/>
    <n v="58.86"/>
    <n v="14"/>
    <x v="1"/>
    <s v="USD"/>
    <n v="1514354400"/>
    <n v="1515736800"/>
    <x v="605"/>
    <x v="609"/>
    <b v="0"/>
    <b v="0"/>
    <s v="film &amp; video/science fiction"/>
    <x v="4"/>
    <x v="22"/>
  </r>
  <r>
    <s v="Howell, Myers and Olson"/>
    <s v="Self-enabling mission-critical success"/>
    <n v="52600"/>
    <n v="31594"/>
    <n v="60.064638783269963"/>
    <x v="3"/>
    <n v="81.010000000000005"/>
    <n v="390"/>
    <x v="1"/>
    <s v="USD"/>
    <n v="1440910800"/>
    <n v="1442898000"/>
    <x v="606"/>
    <x v="610"/>
    <b v="0"/>
    <b v="0"/>
    <s v="music/rock"/>
    <x v="1"/>
    <x v="1"/>
  </r>
  <r>
    <s v="Bailey and Sons"/>
    <s v="Grass-roots dynamic emulation"/>
    <n v="120700"/>
    <n v="57010"/>
    <n v="47.232808616404313"/>
    <x v="0"/>
    <n v="76.010000000000005"/>
    <n v="750"/>
    <x v="4"/>
    <s v="GBP"/>
    <n v="1296108000"/>
    <n v="1296194400"/>
    <x v="65"/>
    <x v="611"/>
    <b v="0"/>
    <b v="0"/>
    <s v="film &amp; video/documentary"/>
    <x v="4"/>
    <x v="4"/>
  </r>
  <r>
    <s v="Jensen-Brown"/>
    <s v="Fundamental disintermediate matrix"/>
    <n v="9100"/>
    <n v="7438"/>
    <n v="81.736263736263737"/>
    <x v="0"/>
    <n v="96.6"/>
    <n v="77"/>
    <x v="1"/>
    <s v="USD"/>
    <n v="1440133200"/>
    <n v="1440910800"/>
    <x v="607"/>
    <x v="612"/>
    <b v="1"/>
    <b v="0"/>
    <s v="theater/plays"/>
    <x v="3"/>
    <x v="3"/>
  </r>
  <r>
    <s v="Smith Group"/>
    <s v="Right-sized secondary challenge"/>
    <n v="106800"/>
    <n v="57872"/>
    <n v="54.187265917603"/>
    <x v="0"/>
    <n v="76.959999999999994"/>
    <n v="752"/>
    <x v="3"/>
    <s v="DKK"/>
    <n v="1332910800"/>
    <n v="1335502800"/>
    <x v="608"/>
    <x v="613"/>
    <b v="0"/>
    <b v="0"/>
    <s v="music/jazz"/>
    <x v="1"/>
    <x v="17"/>
  </r>
  <r>
    <s v="Murphy-Farrell"/>
    <s v="Implemented exuding software"/>
    <n v="9100"/>
    <n v="8906"/>
    <n v="97.868131868131869"/>
    <x v="0"/>
    <n v="67.98"/>
    <n v="131"/>
    <x v="1"/>
    <s v="USD"/>
    <n v="1544335200"/>
    <n v="1544680800"/>
    <x v="609"/>
    <x v="614"/>
    <b v="0"/>
    <b v="0"/>
    <s v="theater/plays"/>
    <x v="3"/>
    <x v="3"/>
  </r>
  <r>
    <s v="Everett-Wolfe"/>
    <s v="Total optimizing software"/>
    <n v="10000"/>
    <n v="7724"/>
    <n v="77.239999999999995"/>
    <x v="0"/>
    <n v="88.78"/>
    <n v="87"/>
    <x v="1"/>
    <s v="USD"/>
    <n v="1286427600"/>
    <n v="1288414800"/>
    <x v="610"/>
    <x v="615"/>
    <b v="0"/>
    <b v="0"/>
    <s v="theater/plays"/>
    <x v="3"/>
    <x v="3"/>
  </r>
  <r>
    <s v="Young PLC"/>
    <s v="Optional maximized attitude"/>
    <n v="79400"/>
    <n v="26571"/>
    <n v="33.464735516372798"/>
    <x v="0"/>
    <n v="25"/>
    <n v="1063"/>
    <x v="1"/>
    <s v="USD"/>
    <n v="1329717600"/>
    <n v="1330581600"/>
    <x v="541"/>
    <x v="616"/>
    <b v="0"/>
    <b v="0"/>
    <s v="music/jazz"/>
    <x v="1"/>
    <x v="17"/>
  </r>
  <r>
    <s v="Park-Goodman"/>
    <s v="Customer-focused impactful extranet"/>
    <n v="5100"/>
    <n v="12219"/>
    <n v="239.58823529411765"/>
    <x v="1"/>
    <n v="44.92"/>
    <n v="272"/>
    <x v="1"/>
    <s v="USD"/>
    <n v="1310187600"/>
    <n v="1311397200"/>
    <x v="611"/>
    <x v="453"/>
    <b v="0"/>
    <b v="1"/>
    <s v="film &amp; video/documentary"/>
    <x v="4"/>
    <x v="4"/>
  </r>
  <r>
    <s v="York, Barr and Grant"/>
    <s v="Cloned bottom-line success"/>
    <n v="3100"/>
    <n v="1985"/>
    <n v="64.032258064516128"/>
    <x v="3"/>
    <n v="79.400000000000006"/>
    <n v="25"/>
    <x v="1"/>
    <s v="USD"/>
    <n v="1377838800"/>
    <n v="1378357200"/>
    <x v="612"/>
    <x v="617"/>
    <b v="0"/>
    <b v="1"/>
    <s v="theater/plays"/>
    <x v="3"/>
    <x v="3"/>
  </r>
  <r>
    <s v="Little Ltd"/>
    <s v="Decentralized bandwidth-monitored ability"/>
    <n v="6900"/>
    <n v="12155"/>
    <n v="176.15942028985506"/>
    <x v="1"/>
    <n v="29.01"/>
    <n v="419"/>
    <x v="1"/>
    <s v="USD"/>
    <n v="1410325200"/>
    <n v="1411102800"/>
    <x v="613"/>
    <x v="618"/>
    <b v="0"/>
    <b v="0"/>
    <s v="journalism/audio"/>
    <x v="8"/>
    <x v="23"/>
  </r>
  <r>
    <s v="Brown and Sons"/>
    <s v="Programmable leadingedge budgetary management"/>
    <n v="27500"/>
    <n v="5593"/>
    <n v="20.33818181818182"/>
    <x v="0"/>
    <n v="73.59"/>
    <n v="76"/>
    <x v="1"/>
    <s v="USD"/>
    <n v="1343797200"/>
    <n v="1344834000"/>
    <x v="614"/>
    <x v="619"/>
    <b v="0"/>
    <b v="0"/>
    <s v="theater/plays"/>
    <x v="3"/>
    <x v="3"/>
  </r>
  <r>
    <s v="Payne, Garrett and Thomas"/>
    <s v="Upgradable bi-directional concept"/>
    <n v="48800"/>
    <n v="175020"/>
    <n v="358.64754098360658"/>
    <x v="1"/>
    <n v="107.97"/>
    <n v="1621"/>
    <x v="6"/>
    <s v="EUR"/>
    <n v="1498453200"/>
    <n v="1499230800"/>
    <x v="615"/>
    <x v="620"/>
    <b v="0"/>
    <b v="0"/>
    <s v="theater/plays"/>
    <x v="3"/>
    <x v="3"/>
  </r>
  <r>
    <s v="Robinson Group"/>
    <s v="Re-contextualized homogeneous flexibility"/>
    <n v="16200"/>
    <n v="75955"/>
    <n v="468.85802469135803"/>
    <x v="1"/>
    <n v="68.989999999999995"/>
    <n v="1101"/>
    <x v="1"/>
    <s v="USD"/>
    <n v="1456380000"/>
    <n v="1457416800"/>
    <x v="90"/>
    <x v="621"/>
    <b v="0"/>
    <b v="0"/>
    <s v="music/indie rock"/>
    <x v="1"/>
    <x v="7"/>
  </r>
  <r>
    <s v="Robinson-Kelly"/>
    <s v="Monitored bi-directional standardization"/>
    <n v="97600"/>
    <n v="119127"/>
    <n v="122.05635245901641"/>
    <x v="1"/>
    <n v="111.02"/>
    <n v="1073"/>
    <x v="1"/>
    <s v="USD"/>
    <n v="1280552400"/>
    <n v="1280898000"/>
    <x v="616"/>
    <x v="622"/>
    <b v="0"/>
    <b v="1"/>
    <s v="theater/plays"/>
    <x v="3"/>
    <x v="3"/>
  </r>
  <r>
    <s v="Kelly-Colon"/>
    <s v="Stand-alone grid-enabled leverage"/>
    <n v="197900"/>
    <n v="110689"/>
    <n v="55.931783729156137"/>
    <x v="0"/>
    <n v="25"/>
    <n v="4428"/>
    <x v="2"/>
    <s v="AUD"/>
    <n v="1521608400"/>
    <n v="1522472400"/>
    <x v="617"/>
    <x v="623"/>
    <b v="0"/>
    <b v="0"/>
    <s v="theater/plays"/>
    <x v="3"/>
    <x v="3"/>
  </r>
  <r>
    <s v="Turner, Scott and Gentry"/>
    <s v="Assimilated regional groupware"/>
    <n v="5600"/>
    <n v="2445"/>
    <n v="43.660714285714285"/>
    <x v="0"/>
    <n v="42.16"/>
    <n v="58"/>
    <x v="6"/>
    <s v="EUR"/>
    <n v="1460696400"/>
    <n v="1462510800"/>
    <x v="618"/>
    <x v="624"/>
    <b v="0"/>
    <b v="0"/>
    <s v="music/indie rock"/>
    <x v="1"/>
    <x v="7"/>
  </r>
  <r>
    <s v="Sanchez Ltd"/>
    <s v="Up-sized 24hour instruction set"/>
    <n v="170700"/>
    <n v="57250"/>
    <n v="33.53837141183363"/>
    <x v="3"/>
    <n v="47"/>
    <n v="1218"/>
    <x v="1"/>
    <s v="USD"/>
    <n v="1313730000"/>
    <n v="1317790800"/>
    <x v="619"/>
    <x v="625"/>
    <b v="0"/>
    <b v="0"/>
    <s v="photography/photography books"/>
    <x v="7"/>
    <x v="14"/>
  </r>
  <r>
    <s v="Giles-Smith"/>
    <s v="Right-sized web-enabled intranet"/>
    <n v="9700"/>
    <n v="11929"/>
    <n v="122.97938144329896"/>
    <x v="1"/>
    <n v="36.04"/>
    <n v="331"/>
    <x v="1"/>
    <s v="USD"/>
    <n v="1568178000"/>
    <n v="1568782800"/>
    <x v="620"/>
    <x v="626"/>
    <b v="0"/>
    <b v="0"/>
    <s v="journalism/audio"/>
    <x v="8"/>
    <x v="23"/>
  </r>
  <r>
    <s v="Thompson-Moreno"/>
    <s v="Expanded needs-based orchestration"/>
    <n v="62300"/>
    <n v="118214"/>
    <n v="189.74959871589084"/>
    <x v="1"/>
    <n v="101.04"/>
    <n v="1170"/>
    <x v="1"/>
    <s v="USD"/>
    <n v="1348635600"/>
    <n v="1349413200"/>
    <x v="621"/>
    <x v="627"/>
    <b v="0"/>
    <b v="0"/>
    <s v="photography/photography books"/>
    <x v="7"/>
    <x v="14"/>
  </r>
  <r>
    <s v="Murphy-Fox"/>
    <s v="Organic system-worthy orchestration"/>
    <n v="5300"/>
    <n v="4432"/>
    <n v="83.622641509433961"/>
    <x v="0"/>
    <n v="39.93"/>
    <n v="111"/>
    <x v="1"/>
    <s v="USD"/>
    <n v="1468126800"/>
    <n v="1472446800"/>
    <x v="622"/>
    <x v="491"/>
    <b v="0"/>
    <b v="0"/>
    <s v="publishing/fiction"/>
    <x v="5"/>
    <x v="13"/>
  </r>
  <r>
    <s v="Rodriguez-Patterson"/>
    <s v="Inverse static standardization"/>
    <n v="99500"/>
    <n v="17879"/>
    <n v="17.968844221105527"/>
    <x v="3"/>
    <n v="83.16"/>
    <n v="215"/>
    <x v="1"/>
    <s v="USD"/>
    <n v="1547877600"/>
    <n v="1548050400"/>
    <x v="35"/>
    <x v="628"/>
    <b v="0"/>
    <b v="0"/>
    <s v="film &amp; video/drama"/>
    <x v="4"/>
    <x v="6"/>
  </r>
  <r>
    <s v="Davis Ltd"/>
    <s v="Synchronized motivating solution"/>
    <n v="1400"/>
    <n v="14511"/>
    <n v="1036.5"/>
    <x v="1"/>
    <n v="39.979999999999997"/>
    <n v="363"/>
    <x v="1"/>
    <s v="USD"/>
    <n v="1571374800"/>
    <n v="1571806800"/>
    <x v="623"/>
    <x v="629"/>
    <b v="0"/>
    <b v="1"/>
    <s v="food/food trucks"/>
    <x v="0"/>
    <x v="0"/>
  </r>
  <r>
    <s v="Nelson-Valdez"/>
    <s v="Open-source 4thgeneration open system"/>
    <n v="145600"/>
    <n v="141822"/>
    <n v="97.405219780219781"/>
    <x v="0"/>
    <n v="47.99"/>
    <n v="2955"/>
    <x v="1"/>
    <s v="USD"/>
    <n v="1576303200"/>
    <n v="1576476000"/>
    <x v="624"/>
    <x v="630"/>
    <b v="0"/>
    <b v="1"/>
    <s v="games/mobile games"/>
    <x v="6"/>
    <x v="20"/>
  </r>
  <r>
    <s v="Kelly PLC"/>
    <s v="Decentralized context-sensitive superstructure"/>
    <n v="184100"/>
    <n v="159037"/>
    <n v="86.386203150461711"/>
    <x v="0"/>
    <n v="95.98"/>
    <n v="1657"/>
    <x v="1"/>
    <s v="USD"/>
    <n v="1324447200"/>
    <n v="1324965600"/>
    <x v="625"/>
    <x v="631"/>
    <b v="0"/>
    <b v="0"/>
    <s v="theater/plays"/>
    <x v="3"/>
    <x v="3"/>
  </r>
  <r>
    <s v="Nguyen and Sons"/>
    <s v="Compatible 5thgeneration concept"/>
    <n v="5400"/>
    <n v="8109"/>
    <n v="150.16666666666666"/>
    <x v="1"/>
    <n v="78.73"/>
    <n v="103"/>
    <x v="1"/>
    <s v="USD"/>
    <n v="1386741600"/>
    <n v="1387519200"/>
    <x v="626"/>
    <x v="632"/>
    <b v="0"/>
    <b v="0"/>
    <s v="theater/plays"/>
    <x v="3"/>
    <x v="3"/>
  </r>
  <r>
    <s v="Jones PLC"/>
    <s v="Virtual systemic intranet"/>
    <n v="2300"/>
    <n v="8244"/>
    <n v="358.43478260869563"/>
    <x v="1"/>
    <n v="56.08"/>
    <n v="147"/>
    <x v="1"/>
    <s v="USD"/>
    <n v="1537074000"/>
    <n v="1537246800"/>
    <x v="627"/>
    <x v="633"/>
    <b v="0"/>
    <b v="0"/>
    <s v="theater/plays"/>
    <x v="3"/>
    <x v="3"/>
  </r>
  <r>
    <s v="Gilmore LLC"/>
    <s v="Optimized systemic algorithm"/>
    <n v="1400"/>
    <n v="7600"/>
    <n v="542.85714285714289"/>
    <x v="1"/>
    <n v="69.09"/>
    <n v="110"/>
    <x v="0"/>
    <s v="CAD"/>
    <n v="1277787600"/>
    <n v="1279515600"/>
    <x v="628"/>
    <x v="634"/>
    <b v="0"/>
    <b v="0"/>
    <s v="publishing/nonfiction"/>
    <x v="5"/>
    <x v="9"/>
  </r>
  <r>
    <s v="Lee-Cobb"/>
    <s v="Customizable homogeneous firmware"/>
    <n v="140000"/>
    <n v="94501"/>
    <n v="67.500714285714281"/>
    <x v="0"/>
    <n v="102.05"/>
    <n v="926"/>
    <x v="0"/>
    <s v="CAD"/>
    <n v="1440306000"/>
    <n v="1442379600"/>
    <x v="629"/>
    <x v="415"/>
    <b v="0"/>
    <b v="0"/>
    <s v="theater/plays"/>
    <x v="3"/>
    <x v="3"/>
  </r>
  <r>
    <s v="Jones, Wiley and Robbins"/>
    <s v="Front-line cohesive extranet"/>
    <n v="7500"/>
    <n v="14381"/>
    <n v="191.74666666666667"/>
    <x v="1"/>
    <n v="107.32"/>
    <n v="134"/>
    <x v="1"/>
    <s v="USD"/>
    <n v="1522126800"/>
    <n v="1523077200"/>
    <x v="630"/>
    <x v="635"/>
    <b v="0"/>
    <b v="0"/>
    <s v="technology/wearables"/>
    <x v="2"/>
    <x v="8"/>
  </r>
  <r>
    <s v="Martin, Gates and Holt"/>
    <s v="Distributed holistic neural-net"/>
    <n v="1500"/>
    <n v="13980"/>
    <n v="932"/>
    <x v="1"/>
    <n v="51.97"/>
    <n v="269"/>
    <x v="1"/>
    <s v="USD"/>
    <n v="1489298400"/>
    <n v="1489554000"/>
    <x v="631"/>
    <x v="607"/>
    <b v="0"/>
    <b v="0"/>
    <s v="theater/plays"/>
    <x v="3"/>
    <x v="3"/>
  </r>
  <r>
    <s v="Bowen, Davies and Burns"/>
    <s v="Devolved client-server monitoring"/>
    <n v="2900"/>
    <n v="12449"/>
    <n v="429.27586206896552"/>
    <x v="1"/>
    <n v="71.14"/>
    <n v="175"/>
    <x v="1"/>
    <s v="USD"/>
    <n v="1547100000"/>
    <n v="1548482400"/>
    <x v="632"/>
    <x v="636"/>
    <b v="0"/>
    <b v="1"/>
    <s v="film &amp; video/television"/>
    <x v="4"/>
    <x v="19"/>
  </r>
  <r>
    <s v="Nguyen Inc"/>
    <s v="Seamless directional capacity"/>
    <n v="7300"/>
    <n v="7348"/>
    <n v="100.65753424657535"/>
    <x v="1"/>
    <n v="106.49"/>
    <n v="69"/>
    <x v="1"/>
    <s v="USD"/>
    <n v="1383022800"/>
    <n v="1384063200"/>
    <x v="633"/>
    <x v="637"/>
    <b v="0"/>
    <b v="0"/>
    <s v="technology/web"/>
    <x v="2"/>
    <x v="2"/>
  </r>
  <r>
    <s v="Walsh-Watts"/>
    <s v="Polarized actuating implementation"/>
    <n v="3600"/>
    <n v="8158"/>
    <n v="226.61111111111109"/>
    <x v="1"/>
    <n v="42.94"/>
    <n v="190"/>
    <x v="1"/>
    <s v="USD"/>
    <n v="1322373600"/>
    <n v="1322892000"/>
    <x v="634"/>
    <x v="638"/>
    <b v="0"/>
    <b v="1"/>
    <s v="film &amp; video/documentary"/>
    <x v="4"/>
    <x v="4"/>
  </r>
  <r>
    <s v="Ray, Li and Li"/>
    <s v="Front-line disintermediate hub"/>
    <n v="5000"/>
    <n v="7119"/>
    <n v="142.38"/>
    <x v="1"/>
    <n v="30.04"/>
    <n v="237"/>
    <x v="1"/>
    <s v="USD"/>
    <n v="1349240400"/>
    <n v="1350709200"/>
    <x v="635"/>
    <x v="639"/>
    <b v="1"/>
    <b v="1"/>
    <s v="film &amp; video/documentary"/>
    <x v="4"/>
    <x v="4"/>
  </r>
  <r>
    <s v="Murray Ltd"/>
    <s v="Decentralized 4thgeneration challenge"/>
    <n v="6000"/>
    <n v="5438"/>
    <n v="90.633333333333326"/>
    <x v="0"/>
    <n v="70.62"/>
    <n v="77"/>
    <x v="4"/>
    <s v="GBP"/>
    <n v="1562648400"/>
    <n v="1564203600"/>
    <x v="636"/>
    <x v="640"/>
    <b v="0"/>
    <b v="0"/>
    <s v="music/rock"/>
    <x v="1"/>
    <x v="1"/>
  </r>
  <r>
    <s v="Bradford-Silva"/>
    <s v="Reverse-engineered composite hierarchy"/>
    <n v="180400"/>
    <n v="115396"/>
    <n v="63.966740576496676"/>
    <x v="0"/>
    <n v="66.02"/>
    <n v="1748"/>
    <x v="1"/>
    <s v="USD"/>
    <n v="1508216400"/>
    <n v="1509685200"/>
    <x v="637"/>
    <x v="641"/>
    <b v="0"/>
    <b v="0"/>
    <s v="theater/plays"/>
    <x v="3"/>
    <x v="3"/>
  </r>
  <r>
    <s v="Mora-Bradley"/>
    <s v="Programmable tangible ability"/>
    <n v="9100"/>
    <n v="7656"/>
    <n v="84.131868131868131"/>
    <x v="0"/>
    <n v="96.91"/>
    <n v="79"/>
    <x v="1"/>
    <s v="USD"/>
    <n v="1511762400"/>
    <n v="1514959200"/>
    <x v="638"/>
    <x v="642"/>
    <b v="0"/>
    <b v="0"/>
    <s v="theater/plays"/>
    <x v="3"/>
    <x v="3"/>
  </r>
  <r>
    <s v="Cardenas, Thompson and Carey"/>
    <s v="Configurable full-range emulation"/>
    <n v="9200"/>
    <n v="12322"/>
    <n v="133.93478260869566"/>
    <x v="1"/>
    <n v="62.87"/>
    <n v="196"/>
    <x v="6"/>
    <s v="EUR"/>
    <n v="1447480800"/>
    <n v="1448863200"/>
    <x v="639"/>
    <x v="445"/>
    <b v="1"/>
    <b v="0"/>
    <s v="music/rock"/>
    <x v="1"/>
    <x v="1"/>
  </r>
  <r>
    <s v="Lopez, Reid and Johnson"/>
    <s v="Total real-time hardware"/>
    <n v="164100"/>
    <n v="96888"/>
    <n v="59.042047531992694"/>
    <x v="0"/>
    <n v="108.99"/>
    <n v="889"/>
    <x v="1"/>
    <s v="USD"/>
    <n v="1429506000"/>
    <n v="1429592400"/>
    <x v="640"/>
    <x v="116"/>
    <b v="0"/>
    <b v="1"/>
    <s v="theater/plays"/>
    <x v="3"/>
    <x v="3"/>
  </r>
  <r>
    <s v="Fox-Williams"/>
    <s v="Profound system-worthy functionalities"/>
    <n v="128900"/>
    <n v="196960"/>
    <n v="152.80062063615205"/>
    <x v="1"/>
    <n v="27"/>
    <n v="7295"/>
    <x v="1"/>
    <s v="USD"/>
    <n v="1522472400"/>
    <n v="1522645200"/>
    <x v="641"/>
    <x v="643"/>
    <b v="0"/>
    <b v="0"/>
    <s v="music/electric music"/>
    <x v="1"/>
    <x v="5"/>
  </r>
  <r>
    <s v="Taylor, Wood and Taylor"/>
    <s v="Cloned hybrid focus group"/>
    <n v="42100"/>
    <n v="188057"/>
    <n v="446.69121140142522"/>
    <x v="1"/>
    <n v="65"/>
    <n v="2893"/>
    <x v="0"/>
    <s v="CAD"/>
    <n v="1322114400"/>
    <n v="1323324000"/>
    <x v="642"/>
    <x v="644"/>
    <b v="0"/>
    <b v="0"/>
    <s v="technology/wearables"/>
    <x v="2"/>
    <x v="8"/>
  </r>
  <r>
    <s v="King Inc"/>
    <s v="Ergonomic dedicated focus group"/>
    <n v="7400"/>
    <n v="6245"/>
    <n v="84.391891891891888"/>
    <x v="0"/>
    <n v="111.52"/>
    <n v="56"/>
    <x v="1"/>
    <s v="USD"/>
    <n v="1561438800"/>
    <n v="1561525200"/>
    <x v="230"/>
    <x v="645"/>
    <b v="0"/>
    <b v="0"/>
    <s v="film &amp; video/drama"/>
    <x v="4"/>
    <x v="6"/>
  </r>
  <r>
    <s v="Cole, Petty and Cameron"/>
    <s v="Realigned zero administration paradigm"/>
    <n v="100"/>
    <n v="3"/>
    <n v="3"/>
    <x v="0"/>
    <n v="3"/>
    <n v="1"/>
    <x v="1"/>
    <s v="USD"/>
    <n v="1264399200"/>
    <n v="1265695200"/>
    <x v="67"/>
    <x v="646"/>
    <b v="0"/>
    <b v="0"/>
    <s v="technology/wearables"/>
    <x v="2"/>
    <x v="8"/>
  </r>
  <r>
    <s v="Mcclain LLC"/>
    <s v="Open-source multi-tasking methodology"/>
    <n v="52000"/>
    <n v="91014"/>
    <n v="175.02692307692308"/>
    <x v="1"/>
    <n v="110.99"/>
    <n v="820"/>
    <x v="1"/>
    <s v="USD"/>
    <n v="1301202000"/>
    <n v="1301806800"/>
    <x v="643"/>
    <x v="647"/>
    <b v="1"/>
    <b v="0"/>
    <s v="theater/plays"/>
    <x v="3"/>
    <x v="3"/>
  </r>
  <r>
    <s v="Sims-Gross"/>
    <s v="Object-based attitude-oriented analyzer"/>
    <n v="8700"/>
    <n v="4710"/>
    <n v="54.137931034482754"/>
    <x v="0"/>
    <n v="56.75"/>
    <n v="83"/>
    <x v="1"/>
    <s v="USD"/>
    <n v="1374469200"/>
    <n v="1374901200"/>
    <x v="644"/>
    <x v="467"/>
    <b v="0"/>
    <b v="0"/>
    <s v="technology/wearables"/>
    <x v="2"/>
    <x v="8"/>
  </r>
  <r>
    <s v="Perez Group"/>
    <s v="Cross-platform tertiary hub"/>
    <n v="63400"/>
    <n v="197728"/>
    <n v="311.87381703470032"/>
    <x v="1"/>
    <n v="97.02"/>
    <n v="2038"/>
    <x v="1"/>
    <s v="USD"/>
    <n v="1334984400"/>
    <n v="1336453200"/>
    <x v="645"/>
    <x v="648"/>
    <b v="1"/>
    <b v="1"/>
    <s v="publishing/translations"/>
    <x v="5"/>
    <x v="18"/>
  </r>
  <r>
    <s v="Haynes-Williams"/>
    <s v="Seamless clear-thinking artificial intelligence"/>
    <n v="8700"/>
    <n v="10682"/>
    <n v="122.78160919540231"/>
    <x v="1"/>
    <n v="92.09"/>
    <n v="116"/>
    <x v="1"/>
    <s v="USD"/>
    <n v="1467608400"/>
    <n v="1468904400"/>
    <x v="646"/>
    <x v="649"/>
    <b v="0"/>
    <b v="0"/>
    <s v="film &amp; video/animation"/>
    <x v="4"/>
    <x v="10"/>
  </r>
  <r>
    <s v="Ford LLC"/>
    <s v="Centralized tangible success"/>
    <n v="169700"/>
    <n v="168048"/>
    <n v="99.026517383618156"/>
    <x v="0"/>
    <n v="82.99"/>
    <n v="2025"/>
    <x v="4"/>
    <s v="GBP"/>
    <n v="1386741600"/>
    <n v="1387087200"/>
    <x v="626"/>
    <x v="650"/>
    <b v="0"/>
    <b v="0"/>
    <s v="publishing/nonfiction"/>
    <x v="5"/>
    <x v="9"/>
  </r>
  <r>
    <s v="Moreno Ltd"/>
    <s v="Customer-focused multimedia methodology"/>
    <n v="108400"/>
    <n v="138586"/>
    <n v="127.84686346863469"/>
    <x v="1"/>
    <n v="103.04"/>
    <n v="1345"/>
    <x v="2"/>
    <s v="AUD"/>
    <n v="1546754400"/>
    <n v="1547445600"/>
    <x v="647"/>
    <x v="651"/>
    <b v="0"/>
    <b v="1"/>
    <s v="technology/web"/>
    <x v="2"/>
    <x v="2"/>
  </r>
  <r>
    <s v="Moore, Cook and Wright"/>
    <s v="Visionary maximized Local Area Network"/>
    <n v="7300"/>
    <n v="11579"/>
    <n v="158.61643835616439"/>
    <x v="1"/>
    <n v="68.92"/>
    <n v="168"/>
    <x v="1"/>
    <s v="USD"/>
    <n v="1544248800"/>
    <n v="1547359200"/>
    <x v="159"/>
    <x v="652"/>
    <b v="0"/>
    <b v="0"/>
    <s v="film &amp; video/drama"/>
    <x v="4"/>
    <x v="6"/>
  </r>
  <r>
    <s v="Ortega LLC"/>
    <s v="Secured bifurcated intranet"/>
    <n v="1700"/>
    <n v="12020"/>
    <n v="707.05882352941171"/>
    <x v="1"/>
    <n v="87.74"/>
    <n v="137"/>
    <x v="5"/>
    <s v="CHF"/>
    <n v="1495429200"/>
    <n v="1496293200"/>
    <x v="648"/>
    <x v="653"/>
    <b v="0"/>
    <b v="0"/>
    <s v="theater/plays"/>
    <x v="3"/>
    <x v="3"/>
  </r>
  <r>
    <s v="Silva, Walker and Martin"/>
    <s v="Grass-roots 4thgeneration product"/>
    <n v="9800"/>
    <n v="13954"/>
    <n v="142.38775510204081"/>
    <x v="1"/>
    <n v="75.02"/>
    <n v="186"/>
    <x v="6"/>
    <s v="EUR"/>
    <n v="1334811600"/>
    <n v="1335416400"/>
    <x v="267"/>
    <x v="654"/>
    <b v="0"/>
    <b v="0"/>
    <s v="theater/plays"/>
    <x v="3"/>
    <x v="3"/>
  </r>
  <r>
    <s v="Huynh, Gallegos and Mills"/>
    <s v="Reduced next generation info-mediaries"/>
    <n v="4300"/>
    <n v="6358"/>
    <n v="147.86046511627907"/>
    <x v="1"/>
    <n v="50.86"/>
    <n v="125"/>
    <x v="1"/>
    <s v="USD"/>
    <n v="1531544400"/>
    <n v="1532149200"/>
    <x v="649"/>
    <x v="655"/>
    <b v="0"/>
    <b v="1"/>
    <s v="theater/plays"/>
    <x v="3"/>
    <x v="3"/>
  </r>
  <r>
    <s v="Anderson LLC"/>
    <s v="Customizable full-range artificial intelligence"/>
    <n v="6200"/>
    <n v="1260"/>
    <n v="20.322580645161288"/>
    <x v="0"/>
    <n v="90"/>
    <n v="14"/>
    <x v="6"/>
    <s v="EUR"/>
    <n v="1453615200"/>
    <n v="1453788000"/>
    <x v="248"/>
    <x v="656"/>
    <b v="1"/>
    <b v="1"/>
    <s v="theater/plays"/>
    <x v="3"/>
    <x v="3"/>
  </r>
  <r>
    <s v="Garza-Bryant"/>
    <s v="Programmable leadingedge contingency"/>
    <n v="800"/>
    <n v="14725"/>
    <n v="1840.625"/>
    <x v="1"/>
    <n v="72.900000000000006"/>
    <n v="202"/>
    <x v="1"/>
    <s v="USD"/>
    <n v="1467954000"/>
    <n v="1471496400"/>
    <x v="571"/>
    <x v="657"/>
    <b v="0"/>
    <b v="0"/>
    <s v="theater/plays"/>
    <x v="3"/>
    <x v="3"/>
  </r>
  <r>
    <s v="Mays LLC"/>
    <s v="Multi-layered global groupware"/>
    <n v="6900"/>
    <n v="11174"/>
    <n v="161.94202898550725"/>
    <x v="1"/>
    <n v="108.49"/>
    <n v="103"/>
    <x v="1"/>
    <s v="USD"/>
    <n v="1471842000"/>
    <n v="1472878800"/>
    <x v="650"/>
    <x v="89"/>
    <b v="0"/>
    <b v="0"/>
    <s v="publishing/radio &amp; podcasts"/>
    <x v="5"/>
    <x v="15"/>
  </r>
  <r>
    <s v="Evans-Jones"/>
    <s v="Switchable methodical superstructure"/>
    <n v="38500"/>
    <n v="182036"/>
    <n v="472.82077922077923"/>
    <x v="1"/>
    <n v="101.98"/>
    <n v="1785"/>
    <x v="1"/>
    <s v="USD"/>
    <n v="1408424400"/>
    <n v="1408510800"/>
    <x v="1"/>
    <x v="658"/>
    <b v="0"/>
    <b v="0"/>
    <s v="music/rock"/>
    <x v="1"/>
    <x v="1"/>
  </r>
  <r>
    <s v="Fischer, Torres and Walker"/>
    <s v="Expanded even-keeled portal"/>
    <n v="118000"/>
    <n v="28870"/>
    <n v="24.466101694915253"/>
    <x v="0"/>
    <n v="44.01"/>
    <n v="656"/>
    <x v="1"/>
    <s v="USD"/>
    <n v="1281157200"/>
    <n v="1281589200"/>
    <x v="651"/>
    <x v="438"/>
    <b v="0"/>
    <b v="0"/>
    <s v="games/mobile games"/>
    <x v="6"/>
    <x v="20"/>
  </r>
  <r>
    <s v="Tapia, Kramer and Hicks"/>
    <s v="Advanced modular moderator"/>
    <n v="2000"/>
    <n v="10353"/>
    <n v="517.65"/>
    <x v="1"/>
    <n v="65.94"/>
    <n v="157"/>
    <x v="1"/>
    <s v="USD"/>
    <n v="1373432400"/>
    <n v="1375851600"/>
    <x v="652"/>
    <x v="659"/>
    <b v="0"/>
    <b v="1"/>
    <s v="theater/plays"/>
    <x v="3"/>
    <x v="3"/>
  </r>
  <r>
    <s v="Barnes, Wilcox and Riley"/>
    <s v="Reverse-engineered well-modulated ability"/>
    <n v="5600"/>
    <n v="13868"/>
    <n v="247.64285714285714"/>
    <x v="1"/>
    <n v="24.99"/>
    <n v="555"/>
    <x v="1"/>
    <s v="USD"/>
    <n v="1313989200"/>
    <n v="1315803600"/>
    <x v="653"/>
    <x v="660"/>
    <b v="0"/>
    <b v="0"/>
    <s v="film &amp; video/documentary"/>
    <x v="4"/>
    <x v="4"/>
  </r>
  <r>
    <s v="Reyes PLC"/>
    <s v="Expanded optimal pricing structure"/>
    <n v="8300"/>
    <n v="8317"/>
    <n v="100.20481927710843"/>
    <x v="1"/>
    <n v="28"/>
    <n v="297"/>
    <x v="1"/>
    <s v="USD"/>
    <n v="1371445200"/>
    <n v="1373691600"/>
    <x v="654"/>
    <x v="661"/>
    <b v="0"/>
    <b v="0"/>
    <s v="technology/wearables"/>
    <x v="2"/>
    <x v="8"/>
  </r>
  <r>
    <s v="Pace, Simpson and Watkins"/>
    <s v="Down-sized uniform ability"/>
    <n v="6900"/>
    <n v="10557"/>
    <n v="153"/>
    <x v="1"/>
    <n v="85.83"/>
    <n v="123"/>
    <x v="1"/>
    <s v="USD"/>
    <n v="1338267600"/>
    <n v="1339218000"/>
    <x v="655"/>
    <x v="662"/>
    <b v="0"/>
    <b v="0"/>
    <s v="publishing/fiction"/>
    <x v="5"/>
    <x v="13"/>
  </r>
  <r>
    <s v="Valenzuela, Davidson and Castro"/>
    <s v="Multi-layered upward-trending conglomeration"/>
    <n v="8700"/>
    <n v="3227"/>
    <n v="37.091954022988503"/>
    <x v="3"/>
    <n v="84.92"/>
    <n v="38"/>
    <x v="3"/>
    <s v="DKK"/>
    <n v="1519192800"/>
    <n v="1520402400"/>
    <x v="656"/>
    <x v="236"/>
    <b v="0"/>
    <b v="1"/>
    <s v="theater/plays"/>
    <x v="3"/>
    <x v="3"/>
  </r>
  <r>
    <s v="Dominguez-Owens"/>
    <s v="Open-architected systematic intranet"/>
    <n v="123600"/>
    <n v="5429"/>
    <n v="4.392394822006473"/>
    <x v="3"/>
    <n v="90.48"/>
    <n v="60"/>
    <x v="1"/>
    <s v="USD"/>
    <n v="1522818000"/>
    <n v="1523336400"/>
    <x v="657"/>
    <x v="663"/>
    <b v="0"/>
    <b v="0"/>
    <s v="music/rock"/>
    <x v="1"/>
    <x v="1"/>
  </r>
  <r>
    <s v="Thomas-Simmons"/>
    <s v="Proactive 24hour frame"/>
    <n v="48500"/>
    <n v="75906"/>
    <n v="156.50721649484535"/>
    <x v="1"/>
    <n v="25"/>
    <n v="3036"/>
    <x v="1"/>
    <s v="USD"/>
    <n v="1509948000"/>
    <n v="1512280800"/>
    <x v="265"/>
    <x v="202"/>
    <b v="0"/>
    <b v="0"/>
    <s v="film &amp; video/documentary"/>
    <x v="4"/>
    <x v="4"/>
  </r>
  <r>
    <s v="Beck-Knight"/>
    <s v="Exclusive fresh-thinking model"/>
    <n v="4900"/>
    <n v="13250"/>
    <n v="270.40816326530609"/>
    <x v="1"/>
    <n v="92.01"/>
    <n v="144"/>
    <x v="2"/>
    <s v="AUD"/>
    <n v="1456898400"/>
    <n v="1458709200"/>
    <x v="658"/>
    <x v="664"/>
    <b v="0"/>
    <b v="0"/>
    <s v="theater/plays"/>
    <x v="3"/>
    <x v="3"/>
  </r>
  <r>
    <s v="Mccoy Ltd"/>
    <s v="Business-focused encompassing intranet"/>
    <n v="8400"/>
    <n v="11261"/>
    <n v="134.05952380952382"/>
    <x v="1"/>
    <n v="93.07"/>
    <n v="121"/>
    <x v="4"/>
    <s v="GBP"/>
    <n v="1413954000"/>
    <n v="1414126800"/>
    <x v="659"/>
    <x v="665"/>
    <b v="0"/>
    <b v="1"/>
    <s v="theater/plays"/>
    <x v="3"/>
    <x v="3"/>
  </r>
  <r>
    <s v="Dawson-Tyler"/>
    <s v="Optional 6thgeneration access"/>
    <n v="193200"/>
    <n v="97369"/>
    <n v="50.398033126293996"/>
    <x v="0"/>
    <n v="61.01"/>
    <n v="1596"/>
    <x v="1"/>
    <s v="USD"/>
    <n v="1416031200"/>
    <n v="1416204000"/>
    <x v="660"/>
    <x v="666"/>
    <b v="0"/>
    <b v="0"/>
    <s v="games/mobile games"/>
    <x v="6"/>
    <x v="20"/>
  </r>
  <r>
    <s v="Johns-Thomas"/>
    <s v="Realigned web-enabled functionalities"/>
    <n v="54300"/>
    <n v="48227"/>
    <n v="88.815837937384899"/>
    <x v="3"/>
    <n v="92.04"/>
    <n v="524"/>
    <x v="1"/>
    <s v="USD"/>
    <n v="1287982800"/>
    <n v="1288501200"/>
    <x v="661"/>
    <x v="602"/>
    <b v="0"/>
    <b v="1"/>
    <s v="theater/plays"/>
    <x v="3"/>
    <x v="3"/>
  </r>
  <r>
    <s v="Quinn, Cruz and Schmidt"/>
    <s v="Enterprise-wide multimedia software"/>
    <n v="8900"/>
    <n v="14685"/>
    <n v="165"/>
    <x v="1"/>
    <n v="81.13"/>
    <n v="181"/>
    <x v="1"/>
    <s v="USD"/>
    <n v="1547964000"/>
    <n v="1552971600"/>
    <x v="4"/>
    <x v="667"/>
    <b v="0"/>
    <b v="0"/>
    <s v="technology/web"/>
    <x v="2"/>
    <x v="2"/>
  </r>
  <r>
    <s v="Stewart Inc"/>
    <s v="Versatile mission-critical knowledgebase"/>
    <n v="4200"/>
    <n v="735"/>
    <n v="17.5"/>
    <x v="0"/>
    <n v="73.5"/>
    <n v="10"/>
    <x v="1"/>
    <s v="USD"/>
    <n v="1464152400"/>
    <n v="1465102800"/>
    <x v="662"/>
    <x v="668"/>
    <b v="0"/>
    <b v="0"/>
    <s v="theater/plays"/>
    <x v="3"/>
    <x v="3"/>
  </r>
  <r>
    <s v="Moore Group"/>
    <s v="Multi-lateral object-oriented open system"/>
    <n v="5600"/>
    <n v="10397"/>
    <n v="185.66071428571428"/>
    <x v="1"/>
    <n v="85.22"/>
    <n v="122"/>
    <x v="1"/>
    <s v="USD"/>
    <n v="1359957600"/>
    <n v="1360130400"/>
    <x v="663"/>
    <x v="669"/>
    <b v="0"/>
    <b v="0"/>
    <s v="film &amp; video/drama"/>
    <x v="4"/>
    <x v="6"/>
  </r>
  <r>
    <s v="Carson PLC"/>
    <s v="Visionary system-worthy attitude"/>
    <n v="28800"/>
    <n v="118847"/>
    <n v="412.6631944444444"/>
    <x v="1"/>
    <n v="110.97"/>
    <n v="1071"/>
    <x v="0"/>
    <s v="CAD"/>
    <n v="1432357200"/>
    <n v="1432875600"/>
    <x v="664"/>
    <x v="670"/>
    <b v="0"/>
    <b v="0"/>
    <s v="technology/wearables"/>
    <x v="2"/>
    <x v="8"/>
  </r>
  <r>
    <s v="Cruz, Hall and Mason"/>
    <s v="Synergized content-based hierarchy"/>
    <n v="8000"/>
    <n v="7220"/>
    <n v="90.25"/>
    <x v="3"/>
    <n v="32.97"/>
    <n v="219"/>
    <x v="1"/>
    <s v="USD"/>
    <n v="1500786000"/>
    <n v="1500872400"/>
    <x v="665"/>
    <x v="601"/>
    <b v="0"/>
    <b v="0"/>
    <s v="technology/web"/>
    <x v="2"/>
    <x v="2"/>
  </r>
  <r>
    <s v="Glass, Baker and Jones"/>
    <s v="Business-focused 24hour access"/>
    <n v="117000"/>
    <n v="107622"/>
    <n v="91.984615384615381"/>
    <x v="0"/>
    <n v="96.01"/>
    <n v="1121"/>
    <x v="1"/>
    <s v="USD"/>
    <n v="1490158800"/>
    <n v="1492146000"/>
    <x v="666"/>
    <x v="671"/>
    <b v="0"/>
    <b v="1"/>
    <s v="music/rock"/>
    <x v="1"/>
    <x v="1"/>
  </r>
  <r>
    <s v="Marquez-Kerr"/>
    <s v="Automated hybrid orchestration"/>
    <n v="15800"/>
    <n v="83267"/>
    <n v="527.00632911392404"/>
    <x v="1"/>
    <n v="84.97"/>
    <n v="980"/>
    <x v="1"/>
    <s v="USD"/>
    <n v="1406178000"/>
    <n v="1407301200"/>
    <x v="43"/>
    <x v="672"/>
    <b v="0"/>
    <b v="0"/>
    <s v="music/metal"/>
    <x v="1"/>
    <x v="16"/>
  </r>
  <r>
    <s v="Stone PLC"/>
    <s v="Exclusive 5thgeneration leverage"/>
    <n v="4200"/>
    <n v="13404"/>
    <n v="319.14285714285711"/>
    <x v="1"/>
    <n v="25.01"/>
    <n v="536"/>
    <x v="1"/>
    <s v="USD"/>
    <n v="1485583200"/>
    <n v="1486620000"/>
    <x v="667"/>
    <x v="673"/>
    <b v="0"/>
    <b v="1"/>
    <s v="theater/plays"/>
    <x v="3"/>
    <x v="3"/>
  </r>
  <r>
    <s v="Caldwell PLC"/>
    <s v="Grass-roots zero administration alliance"/>
    <n v="37100"/>
    <n v="131404"/>
    <n v="354.18867924528303"/>
    <x v="1"/>
    <n v="66"/>
    <n v="1991"/>
    <x v="1"/>
    <s v="USD"/>
    <n v="1459314000"/>
    <n v="1459918800"/>
    <x v="668"/>
    <x v="674"/>
    <b v="0"/>
    <b v="0"/>
    <s v="photography/photography books"/>
    <x v="7"/>
    <x v="14"/>
  </r>
  <r>
    <s v="Silva-Hawkins"/>
    <s v="Proactive heuristic orchestration"/>
    <n v="7700"/>
    <n v="2533"/>
    <n v="32.896103896103895"/>
    <x v="3"/>
    <n v="87.34"/>
    <n v="29"/>
    <x v="1"/>
    <s v="USD"/>
    <n v="1424412000"/>
    <n v="1424757600"/>
    <x v="669"/>
    <x v="675"/>
    <b v="0"/>
    <b v="0"/>
    <s v="publishing/nonfiction"/>
    <x v="5"/>
    <x v="9"/>
  </r>
  <r>
    <s v="Gardner Inc"/>
    <s v="Function-based systematic Graphical User Interface"/>
    <n v="3700"/>
    <n v="5028"/>
    <n v="135.8918918918919"/>
    <x v="1"/>
    <n v="27.93"/>
    <n v="180"/>
    <x v="1"/>
    <s v="USD"/>
    <n v="1478844000"/>
    <n v="1479880800"/>
    <x v="670"/>
    <x v="676"/>
    <b v="0"/>
    <b v="0"/>
    <s v="music/indie rock"/>
    <x v="1"/>
    <x v="7"/>
  </r>
  <r>
    <s v="Garcia Group"/>
    <s v="Extended zero administration software"/>
    <n v="74700"/>
    <n v="1557"/>
    <n v="2.0843373493975905"/>
    <x v="0"/>
    <n v="103.8"/>
    <n v="15"/>
    <x v="1"/>
    <s v="USD"/>
    <n v="1416117600"/>
    <n v="1418018400"/>
    <x v="671"/>
    <x v="677"/>
    <b v="0"/>
    <b v="1"/>
    <s v="theater/plays"/>
    <x v="3"/>
    <x v="3"/>
  </r>
  <r>
    <s v="Meyer-Avila"/>
    <s v="Multi-tiered discrete support"/>
    <n v="10000"/>
    <n v="6100"/>
    <n v="61"/>
    <x v="0"/>
    <n v="31.94"/>
    <n v="191"/>
    <x v="1"/>
    <s v="USD"/>
    <n v="1340946000"/>
    <n v="1341032400"/>
    <x v="672"/>
    <x v="678"/>
    <b v="0"/>
    <b v="0"/>
    <s v="music/indie rock"/>
    <x v="1"/>
    <x v="7"/>
  </r>
  <r>
    <s v="Nelson, Smith and Graham"/>
    <s v="Phased system-worthy conglomeration"/>
    <n v="5300"/>
    <n v="1592"/>
    <n v="30.037735849056602"/>
    <x v="0"/>
    <n v="99.5"/>
    <n v="16"/>
    <x v="1"/>
    <s v="USD"/>
    <n v="1486101600"/>
    <n v="1486360800"/>
    <x v="673"/>
    <x v="679"/>
    <b v="0"/>
    <b v="0"/>
    <s v="theater/plays"/>
    <x v="3"/>
    <x v="3"/>
  </r>
  <r>
    <s v="Garcia Ltd"/>
    <s v="Balanced mobile alliance"/>
    <n v="1200"/>
    <n v="14150"/>
    <n v="1179.1666666666665"/>
    <x v="1"/>
    <n v="108.85"/>
    <n v="130"/>
    <x v="1"/>
    <s v="USD"/>
    <n v="1274590800"/>
    <n v="1274677200"/>
    <x v="674"/>
    <x v="680"/>
    <b v="0"/>
    <b v="0"/>
    <s v="theater/plays"/>
    <x v="3"/>
    <x v="3"/>
  </r>
  <r>
    <s v="West-Stevens"/>
    <s v="Reactive solution-oriented groupware"/>
    <n v="1200"/>
    <n v="13513"/>
    <n v="1126.0833333333335"/>
    <x v="1"/>
    <n v="110.76"/>
    <n v="122"/>
    <x v="1"/>
    <s v="USD"/>
    <n v="1263880800"/>
    <n v="1267509600"/>
    <x v="675"/>
    <x v="681"/>
    <b v="0"/>
    <b v="0"/>
    <s v="music/electric music"/>
    <x v="1"/>
    <x v="5"/>
  </r>
  <r>
    <s v="Clark-Conrad"/>
    <s v="Exclusive bandwidth-monitored orchestration"/>
    <n v="3900"/>
    <n v="504"/>
    <n v="12.923076923076923"/>
    <x v="0"/>
    <n v="29.65"/>
    <n v="17"/>
    <x v="1"/>
    <s v="USD"/>
    <n v="1445403600"/>
    <n v="1445922000"/>
    <x v="676"/>
    <x v="682"/>
    <b v="0"/>
    <b v="1"/>
    <s v="theater/plays"/>
    <x v="3"/>
    <x v="3"/>
  </r>
  <r>
    <s v="Fitzgerald Group"/>
    <s v="Intuitive exuding initiative"/>
    <n v="2000"/>
    <n v="14240"/>
    <n v="712"/>
    <x v="1"/>
    <n v="101.71"/>
    <n v="140"/>
    <x v="1"/>
    <s v="USD"/>
    <n v="1533877200"/>
    <n v="1534050000"/>
    <x v="342"/>
    <x v="683"/>
    <b v="0"/>
    <b v="1"/>
    <s v="theater/plays"/>
    <x v="3"/>
    <x v="3"/>
  </r>
  <r>
    <s v="Hill, Mccann and Moore"/>
    <s v="Streamlined needs-based knowledge user"/>
    <n v="6900"/>
    <n v="2091"/>
    <n v="30.304347826086957"/>
    <x v="0"/>
    <n v="61.5"/>
    <n v="34"/>
    <x v="1"/>
    <s v="USD"/>
    <n v="1275195600"/>
    <n v="1277528400"/>
    <x v="677"/>
    <x v="684"/>
    <b v="0"/>
    <b v="0"/>
    <s v="technology/wearables"/>
    <x v="2"/>
    <x v="8"/>
  </r>
  <r>
    <s v="Edwards LLC"/>
    <s v="Automated system-worthy structure"/>
    <n v="55800"/>
    <n v="118580"/>
    <n v="212.50896057347671"/>
    <x v="1"/>
    <n v="35"/>
    <n v="3388"/>
    <x v="1"/>
    <s v="USD"/>
    <n v="1318136400"/>
    <n v="1318568400"/>
    <x v="678"/>
    <x v="685"/>
    <b v="0"/>
    <b v="0"/>
    <s v="technology/web"/>
    <x v="2"/>
    <x v="2"/>
  </r>
  <r>
    <s v="Greer and Sons"/>
    <s v="Secured clear-thinking intranet"/>
    <n v="4900"/>
    <n v="11214"/>
    <n v="228.85714285714286"/>
    <x v="1"/>
    <n v="40.049999999999997"/>
    <n v="280"/>
    <x v="1"/>
    <s v="USD"/>
    <n v="1283403600"/>
    <n v="1284354000"/>
    <x v="679"/>
    <x v="488"/>
    <b v="0"/>
    <b v="0"/>
    <s v="theater/plays"/>
    <x v="3"/>
    <x v="3"/>
  </r>
  <r>
    <s v="Martinez PLC"/>
    <s v="Cloned actuating architecture"/>
    <n v="194900"/>
    <n v="68137"/>
    <n v="34.959979476654695"/>
    <x v="3"/>
    <n v="110.97"/>
    <n v="614"/>
    <x v="1"/>
    <s v="USD"/>
    <n v="1267423200"/>
    <n v="1269579600"/>
    <x v="680"/>
    <x v="686"/>
    <b v="0"/>
    <b v="1"/>
    <s v="film &amp; video/animation"/>
    <x v="4"/>
    <x v="10"/>
  </r>
  <r>
    <s v="Hunter-Logan"/>
    <s v="Down-sized needs-based task-force"/>
    <n v="8600"/>
    <n v="13527"/>
    <n v="157.29069767441862"/>
    <x v="1"/>
    <n v="36.96"/>
    <n v="366"/>
    <x v="6"/>
    <s v="EUR"/>
    <n v="1412744400"/>
    <n v="1413781200"/>
    <x v="681"/>
    <x v="687"/>
    <b v="0"/>
    <b v="1"/>
    <s v="technology/wearables"/>
    <x v="2"/>
    <x v="8"/>
  </r>
  <r>
    <s v="Ramos and Sons"/>
    <s v="Extended responsive Internet solution"/>
    <n v="100"/>
    <n v="1"/>
    <n v="1"/>
    <x v="0"/>
    <n v="1"/>
    <n v="1"/>
    <x v="4"/>
    <s v="GBP"/>
    <n v="1277960400"/>
    <n v="1280120400"/>
    <x v="682"/>
    <x v="688"/>
    <b v="0"/>
    <b v="0"/>
    <s v="music/electric music"/>
    <x v="1"/>
    <x v="5"/>
  </r>
  <r>
    <s v="Lane-Barber"/>
    <s v="Universal value-added moderator"/>
    <n v="3600"/>
    <n v="8363"/>
    <n v="232.30555555555554"/>
    <x v="1"/>
    <n v="30.97"/>
    <n v="270"/>
    <x v="1"/>
    <s v="USD"/>
    <n v="1458190800"/>
    <n v="1459486800"/>
    <x v="683"/>
    <x v="689"/>
    <b v="1"/>
    <b v="1"/>
    <s v="publishing/nonfiction"/>
    <x v="5"/>
    <x v="9"/>
  </r>
  <r>
    <s v="Lowery Group"/>
    <s v="Sharable motivating emulation"/>
    <n v="5800"/>
    <n v="5362"/>
    <n v="92.448275862068968"/>
    <x v="3"/>
    <n v="47.04"/>
    <n v="114"/>
    <x v="1"/>
    <s v="USD"/>
    <n v="1280984400"/>
    <n v="1282539600"/>
    <x v="684"/>
    <x v="690"/>
    <b v="0"/>
    <b v="1"/>
    <s v="theater/plays"/>
    <x v="3"/>
    <x v="3"/>
  </r>
  <r>
    <s v="Guerrero-Griffin"/>
    <s v="Networked web-enabled product"/>
    <n v="4700"/>
    <n v="12065"/>
    <n v="256.70212765957444"/>
    <x v="1"/>
    <n v="88.07"/>
    <n v="137"/>
    <x v="1"/>
    <s v="USD"/>
    <n v="1274590800"/>
    <n v="1275886800"/>
    <x v="674"/>
    <x v="691"/>
    <b v="0"/>
    <b v="0"/>
    <s v="photography/photography books"/>
    <x v="7"/>
    <x v="14"/>
  </r>
  <r>
    <s v="Perez, Reed and Lee"/>
    <s v="Advanced dedicated encoding"/>
    <n v="70400"/>
    <n v="118603"/>
    <n v="168.47017045454547"/>
    <x v="1"/>
    <n v="37.01"/>
    <n v="3205"/>
    <x v="1"/>
    <s v="USD"/>
    <n v="1351400400"/>
    <n v="1355983200"/>
    <x v="685"/>
    <x v="424"/>
    <b v="0"/>
    <b v="0"/>
    <s v="theater/plays"/>
    <x v="3"/>
    <x v="3"/>
  </r>
  <r>
    <s v="Chen, Pollard and Clarke"/>
    <s v="Stand-alone multi-state project"/>
    <n v="4500"/>
    <n v="7496"/>
    <n v="166.57777777777778"/>
    <x v="1"/>
    <n v="26.03"/>
    <n v="288"/>
    <x v="3"/>
    <s v="DKK"/>
    <n v="1514354400"/>
    <n v="1515391200"/>
    <x v="605"/>
    <x v="231"/>
    <b v="0"/>
    <b v="1"/>
    <s v="theater/plays"/>
    <x v="3"/>
    <x v="3"/>
  </r>
  <r>
    <s v="Serrano, Gallagher and Griffith"/>
    <s v="Customizable bi-directional monitoring"/>
    <n v="1300"/>
    <n v="10037"/>
    <n v="772.07692307692309"/>
    <x v="1"/>
    <n v="67.819999999999993"/>
    <n v="148"/>
    <x v="1"/>
    <s v="USD"/>
    <n v="1421733600"/>
    <n v="1422252000"/>
    <x v="686"/>
    <x v="692"/>
    <b v="0"/>
    <b v="0"/>
    <s v="theater/plays"/>
    <x v="3"/>
    <x v="3"/>
  </r>
  <r>
    <s v="Callahan-Gilbert"/>
    <s v="Profit-focused motivating function"/>
    <n v="1400"/>
    <n v="5696"/>
    <n v="406.85714285714283"/>
    <x v="1"/>
    <n v="49.96"/>
    <n v="114"/>
    <x v="1"/>
    <s v="USD"/>
    <n v="1305176400"/>
    <n v="1305522000"/>
    <x v="687"/>
    <x v="693"/>
    <b v="0"/>
    <b v="0"/>
    <s v="film &amp; video/drama"/>
    <x v="4"/>
    <x v="6"/>
  </r>
  <r>
    <s v="Logan-Miranda"/>
    <s v="Proactive systemic firmware"/>
    <n v="29600"/>
    <n v="167005"/>
    <n v="564.20608108108115"/>
    <x v="1"/>
    <n v="110.02"/>
    <n v="1518"/>
    <x v="0"/>
    <s v="CAD"/>
    <n v="1414126800"/>
    <n v="1414904400"/>
    <x v="688"/>
    <x v="694"/>
    <b v="0"/>
    <b v="0"/>
    <s v="music/rock"/>
    <x v="1"/>
    <x v="1"/>
  </r>
  <r>
    <s v="Rodriguez PLC"/>
    <s v="Grass-roots upward-trending installation"/>
    <n v="167500"/>
    <n v="114615"/>
    <n v="68.426865671641792"/>
    <x v="0"/>
    <n v="89.96"/>
    <n v="1274"/>
    <x v="1"/>
    <s v="USD"/>
    <n v="1517810400"/>
    <n v="1520402400"/>
    <x v="689"/>
    <x v="236"/>
    <b v="0"/>
    <b v="0"/>
    <s v="music/electric music"/>
    <x v="1"/>
    <x v="5"/>
  </r>
  <r>
    <s v="Smith-Kennedy"/>
    <s v="Virtual heuristic hub"/>
    <n v="48300"/>
    <n v="16592"/>
    <n v="34.351966873706004"/>
    <x v="0"/>
    <n v="79.010000000000005"/>
    <n v="210"/>
    <x v="6"/>
    <s v="EUR"/>
    <n v="1564635600"/>
    <n v="1567141200"/>
    <x v="690"/>
    <x v="695"/>
    <b v="0"/>
    <b v="1"/>
    <s v="games/video games"/>
    <x v="6"/>
    <x v="11"/>
  </r>
  <r>
    <s v="Mitchell-Lee"/>
    <s v="Customizable leadingedge model"/>
    <n v="2200"/>
    <n v="14420"/>
    <n v="655.4545454545455"/>
    <x v="1"/>
    <n v="86.87"/>
    <n v="166"/>
    <x v="1"/>
    <s v="USD"/>
    <n v="1500699600"/>
    <n v="1501131600"/>
    <x v="691"/>
    <x v="696"/>
    <b v="0"/>
    <b v="0"/>
    <s v="music/rock"/>
    <x v="1"/>
    <x v="1"/>
  </r>
  <r>
    <s v="Davis Ltd"/>
    <s v="Upgradable uniform service-desk"/>
    <n v="3500"/>
    <n v="6204"/>
    <n v="177.25714285714284"/>
    <x v="1"/>
    <n v="62.04"/>
    <n v="100"/>
    <x v="2"/>
    <s v="AUD"/>
    <n v="1354082400"/>
    <n v="1355032800"/>
    <x v="692"/>
    <x v="697"/>
    <b v="0"/>
    <b v="0"/>
    <s v="music/jazz"/>
    <x v="1"/>
    <x v="17"/>
  </r>
  <r>
    <s v="Rowland PLC"/>
    <s v="Inverse client-driven product"/>
    <n v="5600"/>
    <n v="6338"/>
    <n v="113.17857142857144"/>
    <x v="1"/>
    <n v="26.97"/>
    <n v="235"/>
    <x v="1"/>
    <s v="USD"/>
    <n v="1336453200"/>
    <n v="1339477200"/>
    <x v="693"/>
    <x v="698"/>
    <b v="0"/>
    <b v="1"/>
    <s v="theater/plays"/>
    <x v="3"/>
    <x v="3"/>
  </r>
  <r>
    <s v="Shaffer-Mason"/>
    <s v="Managed bandwidth-monitored system engine"/>
    <n v="1100"/>
    <n v="8010"/>
    <n v="728.18181818181824"/>
    <x v="1"/>
    <n v="54.12"/>
    <n v="148"/>
    <x v="1"/>
    <s v="USD"/>
    <n v="1305262800"/>
    <n v="1305954000"/>
    <x v="694"/>
    <x v="699"/>
    <b v="0"/>
    <b v="0"/>
    <s v="music/rock"/>
    <x v="1"/>
    <x v="1"/>
  </r>
  <r>
    <s v="Matthews LLC"/>
    <s v="Advanced transitional help-desk"/>
    <n v="3900"/>
    <n v="8125"/>
    <n v="208.33333333333334"/>
    <x v="1"/>
    <n v="41.04"/>
    <n v="198"/>
    <x v="1"/>
    <s v="USD"/>
    <n v="1492232400"/>
    <n v="1494392400"/>
    <x v="695"/>
    <x v="489"/>
    <b v="1"/>
    <b v="1"/>
    <s v="music/indie rock"/>
    <x v="1"/>
    <x v="7"/>
  </r>
  <r>
    <s v="Montgomery-Castro"/>
    <s v="De-engineered disintermediate encryption"/>
    <n v="43800"/>
    <n v="13653"/>
    <n v="31.171232876712331"/>
    <x v="0"/>
    <n v="55.05"/>
    <n v="248"/>
    <x v="2"/>
    <s v="AUD"/>
    <n v="1537333200"/>
    <n v="1537419600"/>
    <x v="123"/>
    <x v="512"/>
    <b v="0"/>
    <b v="0"/>
    <s v="film &amp; video/science fiction"/>
    <x v="4"/>
    <x v="22"/>
  </r>
  <r>
    <s v="Hale, Pearson and Jenkins"/>
    <s v="Upgradable attitude-oriented project"/>
    <n v="97200"/>
    <n v="55372"/>
    <n v="56.967078189300416"/>
    <x v="0"/>
    <n v="107.94"/>
    <n v="513"/>
    <x v="1"/>
    <s v="USD"/>
    <n v="1444107600"/>
    <n v="1447999200"/>
    <x v="696"/>
    <x v="700"/>
    <b v="0"/>
    <b v="0"/>
    <s v="publishing/translations"/>
    <x v="5"/>
    <x v="18"/>
  </r>
  <r>
    <s v="Ramirez-Calderon"/>
    <s v="Fundamental zero tolerance alliance"/>
    <n v="4800"/>
    <n v="11088"/>
    <n v="231"/>
    <x v="1"/>
    <n v="73.92"/>
    <n v="150"/>
    <x v="1"/>
    <s v="USD"/>
    <n v="1386741600"/>
    <n v="1388037600"/>
    <x v="626"/>
    <x v="701"/>
    <b v="0"/>
    <b v="0"/>
    <s v="theater/plays"/>
    <x v="3"/>
    <x v="3"/>
  </r>
  <r>
    <s v="Johnson-Morales"/>
    <s v="Devolved 24hour forecast"/>
    <n v="125600"/>
    <n v="109106"/>
    <n v="86.867834394904463"/>
    <x v="0"/>
    <n v="32"/>
    <n v="3410"/>
    <x v="1"/>
    <s v="USD"/>
    <n v="1376542800"/>
    <n v="1378789200"/>
    <x v="697"/>
    <x v="340"/>
    <b v="0"/>
    <b v="0"/>
    <s v="games/video games"/>
    <x v="6"/>
    <x v="11"/>
  </r>
  <r>
    <s v="Mathis-Rodriguez"/>
    <s v="User-centric attitude-oriented intranet"/>
    <n v="4300"/>
    <n v="11642"/>
    <n v="270.74418604651163"/>
    <x v="1"/>
    <n v="53.9"/>
    <n v="216"/>
    <x v="6"/>
    <s v="EUR"/>
    <n v="1397451600"/>
    <n v="1398056400"/>
    <x v="698"/>
    <x v="702"/>
    <b v="0"/>
    <b v="1"/>
    <s v="theater/plays"/>
    <x v="3"/>
    <x v="3"/>
  </r>
  <r>
    <s v="Smith, Mack and Williams"/>
    <s v="Self-enabling 5thgeneration paradigm"/>
    <n v="5600"/>
    <n v="2769"/>
    <n v="49.446428571428569"/>
    <x v="3"/>
    <n v="106.5"/>
    <n v="26"/>
    <x v="1"/>
    <s v="USD"/>
    <n v="1548482400"/>
    <n v="1550815200"/>
    <x v="699"/>
    <x v="703"/>
    <b v="0"/>
    <b v="0"/>
    <s v="theater/plays"/>
    <x v="3"/>
    <x v="3"/>
  </r>
  <r>
    <s v="Johnson-Pace"/>
    <s v="Persistent 3rdgeneration moratorium"/>
    <n v="149600"/>
    <n v="169586"/>
    <n v="113.3596256684492"/>
    <x v="1"/>
    <n v="33"/>
    <n v="5139"/>
    <x v="1"/>
    <s v="USD"/>
    <n v="1549692000"/>
    <n v="1550037600"/>
    <x v="700"/>
    <x v="704"/>
    <b v="0"/>
    <b v="0"/>
    <s v="music/indie rock"/>
    <x v="1"/>
    <x v="7"/>
  </r>
  <r>
    <s v="Meza, Kirby and Patel"/>
    <s v="Cross-platform empowering project"/>
    <n v="53100"/>
    <n v="101185"/>
    <n v="190.55555555555554"/>
    <x v="1"/>
    <n v="43"/>
    <n v="2353"/>
    <x v="1"/>
    <s v="USD"/>
    <n v="1492059600"/>
    <n v="1492923600"/>
    <x v="701"/>
    <x v="705"/>
    <b v="0"/>
    <b v="0"/>
    <s v="theater/plays"/>
    <x v="3"/>
    <x v="3"/>
  </r>
  <r>
    <s v="Gonzalez-Snow"/>
    <s v="Polarized user-facing interface"/>
    <n v="5000"/>
    <n v="6775"/>
    <n v="135.5"/>
    <x v="1"/>
    <n v="86.86"/>
    <n v="78"/>
    <x v="6"/>
    <s v="EUR"/>
    <n v="1463979600"/>
    <n v="1467522000"/>
    <x v="702"/>
    <x v="706"/>
    <b v="0"/>
    <b v="0"/>
    <s v="technology/web"/>
    <x v="2"/>
    <x v="2"/>
  </r>
  <r>
    <s v="Murphy LLC"/>
    <s v="Customer-focused non-volatile framework"/>
    <n v="9400"/>
    <n v="968"/>
    <n v="10.297872340425531"/>
    <x v="0"/>
    <n v="96.8"/>
    <n v="10"/>
    <x v="1"/>
    <s v="USD"/>
    <n v="1415253600"/>
    <n v="1416117600"/>
    <x v="703"/>
    <x v="707"/>
    <b v="0"/>
    <b v="0"/>
    <s v="music/rock"/>
    <x v="1"/>
    <x v="1"/>
  </r>
  <r>
    <s v="Taylor-Rowe"/>
    <s v="Synchronized multimedia frame"/>
    <n v="110800"/>
    <n v="72623"/>
    <n v="65.544223826714799"/>
    <x v="0"/>
    <n v="33"/>
    <n v="2201"/>
    <x v="1"/>
    <s v="USD"/>
    <n v="1562216400"/>
    <n v="1563771600"/>
    <x v="704"/>
    <x v="708"/>
    <b v="0"/>
    <b v="0"/>
    <s v="theater/plays"/>
    <x v="3"/>
    <x v="3"/>
  </r>
  <r>
    <s v="Henderson Ltd"/>
    <s v="Open-architected stable algorithm"/>
    <n v="93800"/>
    <n v="45987"/>
    <n v="49.026652452025587"/>
    <x v="0"/>
    <n v="68.03"/>
    <n v="676"/>
    <x v="1"/>
    <s v="USD"/>
    <n v="1316754000"/>
    <n v="1319259600"/>
    <x v="431"/>
    <x v="709"/>
    <b v="0"/>
    <b v="0"/>
    <s v="theater/plays"/>
    <x v="3"/>
    <x v="3"/>
  </r>
  <r>
    <s v="Moss-Guzman"/>
    <s v="Cross-platform optimizing website"/>
    <n v="1300"/>
    <n v="10243"/>
    <n v="787.92307692307691"/>
    <x v="1"/>
    <n v="58.87"/>
    <n v="174"/>
    <x v="5"/>
    <s v="CHF"/>
    <n v="1313211600"/>
    <n v="1313643600"/>
    <x v="705"/>
    <x v="710"/>
    <b v="0"/>
    <b v="0"/>
    <s v="film &amp; video/animation"/>
    <x v="4"/>
    <x v="10"/>
  </r>
  <r>
    <s v="Webb Group"/>
    <s v="Public-key actuating projection"/>
    <n v="108700"/>
    <n v="87293"/>
    <n v="80.306347746090154"/>
    <x v="0"/>
    <n v="105.05"/>
    <n v="831"/>
    <x v="1"/>
    <s v="USD"/>
    <n v="1439528400"/>
    <n v="1440306000"/>
    <x v="706"/>
    <x v="711"/>
    <b v="0"/>
    <b v="1"/>
    <s v="theater/plays"/>
    <x v="3"/>
    <x v="3"/>
  </r>
  <r>
    <s v="Brooks-Rodriguez"/>
    <s v="Implemented intangible instruction set"/>
    <n v="5100"/>
    <n v="5421"/>
    <n v="106.29411764705883"/>
    <x v="1"/>
    <n v="33.049999999999997"/>
    <n v="164"/>
    <x v="1"/>
    <s v="USD"/>
    <n v="1469163600"/>
    <n v="1470805200"/>
    <x v="707"/>
    <x v="712"/>
    <b v="0"/>
    <b v="1"/>
    <s v="film &amp; video/drama"/>
    <x v="4"/>
    <x v="6"/>
  </r>
  <r>
    <s v="Thomas Ltd"/>
    <s v="Cross-group interactive architecture"/>
    <n v="8700"/>
    <n v="4414"/>
    <n v="50.735632183908038"/>
    <x v="3"/>
    <n v="78.819999999999993"/>
    <n v="56"/>
    <x v="5"/>
    <s v="CHF"/>
    <n v="1288501200"/>
    <n v="1292911200"/>
    <x v="708"/>
    <x v="70"/>
    <b v="0"/>
    <b v="0"/>
    <s v="theater/plays"/>
    <x v="3"/>
    <x v="3"/>
  </r>
  <r>
    <s v="Williams and Sons"/>
    <s v="Centralized asymmetric framework"/>
    <n v="5100"/>
    <n v="10981"/>
    <n v="215.31372549019611"/>
    <x v="1"/>
    <n v="68.2"/>
    <n v="161"/>
    <x v="1"/>
    <s v="USD"/>
    <n v="1298959200"/>
    <n v="1301374800"/>
    <x v="709"/>
    <x v="713"/>
    <b v="0"/>
    <b v="1"/>
    <s v="film &amp; video/animation"/>
    <x v="4"/>
    <x v="10"/>
  </r>
  <r>
    <s v="Vega, Chan and Carney"/>
    <s v="Down-sized systematic utilization"/>
    <n v="7400"/>
    <n v="10451"/>
    <n v="141.22972972972974"/>
    <x v="1"/>
    <n v="75.73"/>
    <n v="138"/>
    <x v="1"/>
    <s v="USD"/>
    <n v="1387260000"/>
    <n v="1387864800"/>
    <x v="710"/>
    <x v="714"/>
    <b v="0"/>
    <b v="0"/>
    <s v="music/rock"/>
    <x v="1"/>
    <x v="1"/>
  </r>
  <r>
    <s v="Byrd Group"/>
    <s v="Profound fault-tolerant model"/>
    <n v="88900"/>
    <n v="102535"/>
    <n v="115.33745781777279"/>
    <x v="1"/>
    <n v="31"/>
    <n v="3308"/>
    <x v="1"/>
    <s v="USD"/>
    <n v="1457244000"/>
    <n v="1458190800"/>
    <x v="711"/>
    <x v="715"/>
    <b v="0"/>
    <b v="0"/>
    <s v="technology/web"/>
    <x v="2"/>
    <x v="2"/>
  </r>
  <r>
    <s v="Peterson, Fletcher and Sanchez"/>
    <s v="Multi-channeled bi-directional moratorium"/>
    <n v="6700"/>
    <n v="12939"/>
    <n v="193.11940298507463"/>
    <x v="1"/>
    <n v="101.88"/>
    <n v="127"/>
    <x v="2"/>
    <s v="AUD"/>
    <n v="1556341200"/>
    <n v="1559278800"/>
    <x v="157"/>
    <x v="716"/>
    <b v="0"/>
    <b v="1"/>
    <s v="film &amp; video/animation"/>
    <x v="4"/>
    <x v="10"/>
  </r>
  <r>
    <s v="Smith-Brown"/>
    <s v="Object-based content-based ability"/>
    <n v="1500"/>
    <n v="10946"/>
    <n v="729.73333333333335"/>
    <x v="1"/>
    <n v="52.88"/>
    <n v="207"/>
    <x v="6"/>
    <s v="EUR"/>
    <n v="1522126800"/>
    <n v="1522731600"/>
    <x v="630"/>
    <x v="717"/>
    <b v="0"/>
    <b v="1"/>
    <s v="music/jazz"/>
    <x v="1"/>
    <x v="17"/>
  </r>
  <r>
    <s v="Vance-Glover"/>
    <s v="Progressive coherent secured line"/>
    <n v="61200"/>
    <n v="60994"/>
    <n v="99.66339869281046"/>
    <x v="0"/>
    <n v="71.010000000000005"/>
    <n v="859"/>
    <x v="0"/>
    <s v="CAD"/>
    <n v="1305954000"/>
    <n v="1306731600"/>
    <x v="712"/>
    <x v="718"/>
    <b v="0"/>
    <b v="0"/>
    <s v="music/rock"/>
    <x v="1"/>
    <x v="1"/>
  </r>
  <r>
    <s v="Joyce PLC"/>
    <s v="Synchronized directional capability"/>
    <n v="3600"/>
    <n v="3174"/>
    <n v="88.166666666666671"/>
    <x v="2"/>
    <n v="102.39"/>
    <n v="31"/>
    <x v="1"/>
    <s v="USD"/>
    <n v="1350709200"/>
    <n v="1352527200"/>
    <x v="93"/>
    <x v="719"/>
    <b v="0"/>
    <b v="0"/>
    <s v="film &amp; video/animation"/>
    <x v="4"/>
    <x v="10"/>
  </r>
  <r>
    <s v="Kennedy-Miller"/>
    <s v="Cross-platform composite migration"/>
    <n v="9000"/>
    <n v="3351"/>
    <n v="37.233333333333334"/>
    <x v="0"/>
    <n v="74.47"/>
    <n v="45"/>
    <x v="1"/>
    <s v="USD"/>
    <n v="1401166800"/>
    <n v="1404363600"/>
    <x v="713"/>
    <x v="115"/>
    <b v="0"/>
    <b v="0"/>
    <s v="theater/plays"/>
    <x v="3"/>
    <x v="3"/>
  </r>
  <r>
    <s v="White-Obrien"/>
    <s v="Operative local pricing structure"/>
    <n v="185900"/>
    <n v="56774"/>
    <n v="30.540075309306079"/>
    <x v="3"/>
    <n v="51.01"/>
    <n v="1113"/>
    <x v="1"/>
    <s v="USD"/>
    <n v="1266127200"/>
    <n v="1266645600"/>
    <x v="714"/>
    <x v="720"/>
    <b v="0"/>
    <b v="0"/>
    <s v="theater/plays"/>
    <x v="3"/>
    <x v="3"/>
  </r>
  <r>
    <s v="Stafford, Hess and Raymond"/>
    <s v="Optional web-enabled extranet"/>
    <n v="2100"/>
    <n v="540"/>
    <n v="25.714285714285712"/>
    <x v="0"/>
    <n v="90"/>
    <n v="6"/>
    <x v="1"/>
    <s v="USD"/>
    <n v="1481436000"/>
    <n v="1482818400"/>
    <x v="715"/>
    <x v="721"/>
    <b v="0"/>
    <b v="0"/>
    <s v="food/food trucks"/>
    <x v="0"/>
    <x v="0"/>
  </r>
  <r>
    <s v="Jordan, Schneider and Hall"/>
    <s v="Reduced 6thgeneration intranet"/>
    <n v="2000"/>
    <n v="680"/>
    <n v="34"/>
    <x v="0"/>
    <n v="97.14"/>
    <n v="7"/>
    <x v="1"/>
    <s v="USD"/>
    <n v="1372222800"/>
    <n v="1374642000"/>
    <x v="716"/>
    <x v="722"/>
    <b v="0"/>
    <b v="1"/>
    <s v="theater/plays"/>
    <x v="3"/>
    <x v="3"/>
  </r>
  <r>
    <s v="Rodriguez, Cox and Rodriguez"/>
    <s v="Networked disintermediate leverage"/>
    <n v="1100"/>
    <n v="13045"/>
    <n v="1185.909090909091"/>
    <x v="1"/>
    <n v="72.069999999999993"/>
    <n v="181"/>
    <x v="5"/>
    <s v="CHF"/>
    <n v="1372136400"/>
    <n v="1372482000"/>
    <x v="448"/>
    <x v="451"/>
    <b v="0"/>
    <b v="0"/>
    <s v="publishing/nonfiction"/>
    <x v="5"/>
    <x v="9"/>
  </r>
  <r>
    <s v="Welch Inc"/>
    <s v="Optional optimal website"/>
    <n v="6600"/>
    <n v="8276"/>
    <n v="125.39393939393939"/>
    <x v="1"/>
    <n v="75.239999999999995"/>
    <n v="110"/>
    <x v="1"/>
    <s v="USD"/>
    <n v="1513922400"/>
    <n v="1514959200"/>
    <x v="717"/>
    <x v="642"/>
    <b v="0"/>
    <b v="0"/>
    <s v="music/rock"/>
    <x v="1"/>
    <x v="1"/>
  </r>
  <r>
    <s v="Vasquez Inc"/>
    <s v="Stand-alone asynchronous functionalities"/>
    <n v="7100"/>
    <n v="1022"/>
    <n v="14.394366197183098"/>
    <x v="0"/>
    <n v="32.97"/>
    <n v="31"/>
    <x v="1"/>
    <s v="USD"/>
    <n v="1477976400"/>
    <n v="1478235600"/>
    <x v="718"/>
    <x v="723"/>
    <b v="0"/>
    <b v="0"/>
    <s v="film &amp; video/drama"/>
    <x v="4"/>
    <x v="6"/>
  </r>
  <r>
    <s v="Freeman-Ferguson"/>
    <s v="Profound full-range open system"/>
    <n v="7800"/>
    <n v="4275"/>
    <n v="54.807692307692314"/>
    <x v="0"/>
    <n v="54.81"/>
    <n v="78"/>
    <x v="1"/>
    <s v="USD"/>
    <n v="1407474000"/>
    <n v="1408078800"/>
    <x v="719"/>
    <x v="724"/>
    <b v="0"/>
    <b v="1"/>
    <s v="games/mobile games"/>
    <x v="6"/>
    <x v="20"/>
  </r>
  <r>
    <s v="Houston, Moore and Rogers"/>
    <s v="Optional tangible utilization"/>
    <n v="7600"/>
    <n v="8332"/>
    <n v="109.63157894736841"/>
    <x v="1"/>
    <n v="45.04"/>
    <n v="185"/>
    <x v="1"/>
    <s v="USD"/>
    <n v="1546149600"/>
    <n v="1548136800"/>
    <x v="720"/>
    <x v="725"/>
    <b v="0"/>
    <b v="0"/>
    <s v="technology/web"/>
    <x v="2"/>
    <x v="2"/>
  </r>
  <r>
    <s v="Small-Fuentes"/>
    <s v="Seamless maximized product"/>
    <n v="3400"/>
    <n v="6408"/>
    <n v="188.47058823529412"/>
    <x v="1"/>
    <n v="52.96"/>
    <n v="121"/>
    <x v="1"/>
    <s v="USD"/>
    <n v="1338440400"/>
    <n v="1340859600"/>
    <x v="721"/>
    <x v="726"/>
    <b v="0"/>
    <b v="1"/>
    <s v="theater/plays"/>
    <x v="3"/>
    <x v="3"/>
  </r>
  <r>
    <s v="Reid-Day"/>
    <s v="Devolved tertiary time-frame"/>
    <n v="84500"/>
    <n v="73522"/>
    <n v="87.008284023668637"/>
    <x v="0"/>
    <n v="60.02"/>
    <n v="1225"/>
    <x v="4"/>
    <s v="GBP"/>
    <n v="1454133600"/>
    <n v="1454479200"/>
    <x v="722"/>
    <x v="727"/>
    <b v="0"/>
    <b v="0"/>
    <s v="theater/plays"/>
    <x v="3"/>
    <x v="3"/>
  </r>
  <r>
    <s v="Wallace LLC"/>
    <s v="Centralized regional function"/>
    <n v="100"/>
    <n v="1"/>
    <n v="1"/>
    <x v="0"/>
    <n v="1"/>
    <n v="1"/>
    <x v="5"/>
    <s v="CHF"/>
    <n v="1434085200"/>
    <n v="1434430800"/>
    <x v="139"/>
    <x v="560"/>
    <b v="0"/>
    <b v="0"/>
    <s v="music/rock"/>
    <x v="1"/>
    <x v="1"/>
  </r>
  <r>
    <s v="Olson-Bishop"/>
    <s v="User-friendly high-level initiative"/>
    <n v="2300"/>
    <n v="4667"/>
    <n v="202.9130434782609"/>
    <x v="1"/>
    <n v="44.03"/>
    <n v="106"/>
    <x v="1"/>
    <s v="USD"/>
    <n v="1577772000"/>
    <n v="1579672800"/>
    <x v="723"/>
    <x v="728"/>
    <b v="0"/>
    <b v="1"/>
    <s v="photography/photography books"/>
    <x v="7"/>
    <x v="14"/>
  </r>
  <r>
    <s v="Rodriguez, Anderson and Porter"/>
    <s v="Reverse-engineered zero-defect infrastructure"/>
    <n v="6200"/>
    <n v="12216"/>
    <n v="197.03225806451613"/>
    <x v="1"/>
    <n v="86.03"/>
    <n v="142"/>
    <x v="1"/>
    <s v="USD"/>
    <n v="1562216400"/>
    <n v="1562389200"/>
    <x v="704"/>
    <x v="339"/>
    <b v="0"/>
    <b v="0"/>
    <s v="photography/photography books"/>
    <x v="7"/>
    <x v="14"/>
  </r>
  <r>
    <s v="Perez, Brown and Meyers"/>
    <s v="Stand-alone background customer loyalty"/>
    <n v="6100"/>
    <n v="6527"/>
    <n v="107"/>
    <x v="1"/>
    <n v="28.01"/>
    <n v="233"/>
    <x v="1"/>
    <s v="USD"/>
    <n v="1548568800"/>
    <n v="1551506400"/>
    <x v="724"/>
    <x v="35"/>
    <b v="0"/>
    <b v="0"/>
    <s v="theater/plays"/>
    <x v="3"/>
    <x v="3"/>
  </r>
  <r>
    <s v="English-Mccullough"/>
    <s v="Business-focused discrete software"/>
    <n v="2600"/>
    <n v="6987"/>
    <n v="268.73076923076923"/>
    <x v="1"/>
    <n v="32.049999999999997"/>
    <n v="218"/>
    <x v="1"/>
    <s v="USD"/>
    <n v="1514872800"/>
    <n v="1516600800"/>
    <x v="725"/>
    <x v="729"/>
    <b v="0"/>
    <b v="0"/>
    <s v="music/rock"/>
    <x v="1"/>
    <x v="1"/>
  </r>
  <r>
    <s v="Smith-Nguyen"/>
    <s v="Advanced intermediate Graphic Interface"/>
    <n v="9700"/>
    <n v="4932"/>
    <n v="50.845360824742272"/>
    <x v="0"/>
    <n v="73.61"/>
    <n v="67"/>
    <x v="2"/>
    <s v="AUD"/>
    <n v="1416031200"/>
    <n v="1420437600"/>
    <x v="660"/>
    <x v="241"/>
    <b v="0"/>
    <b v="0"/>
    <s v="film &amp; video/documentary"/>
    <x v="4"/>
    <x v="4"/>
  </r>
  <r>
    <s v="Harmon-Madden"/>
    <s v="Adaptive holistic hub"/>
    <n v="700"/>
    <n v="8262"/>
    <n v="1180.2857142857142"/>
    <x v="1"/>
    <n v="108.71"/>
    <n v="76"/>
    <x v="1"/>
    <s v="USD"/>
    <n v="1330927200"/>
    <n v="1332997200"/>
    <x v="726"/>
    <x v="730"/>
    <b v="0"/>
    <b v="1"/>
    <s v="film &amp; video/drama"/>
    <x v="4"/>
    <x v="6"/>
  </r>
  <r>
    <s v="Walker-Taylor"/>
    <s v="Automated uniform concept"/>
    <n v="700"/>
    <n v="1848"/>
    <n v="264"/>
    <x v="1"/>
    <n v="42.98"/>
    <n v="43"/>
    <x v="1"/>
    <s v="USD"/>
    <n v="1571115600"/>
    <n v="1574920800"/>
    <x v="727"/>
    <x v="322"/>
    <b v="0"/>
    <b v="1"/>
    <s v="theater/plays"/>
    <x v="3"/>
    <x v="3"/>
  </r>
  <r>
    <s v="Harris, Medina and Mitchell"/>
    <s v="Enhanced regional flexibility"/>
    <n v="5200"/>
    <n v="1583"/>
    <n v="30.44230769230769"/>
    <x v="0"/>
    <n v="83.32"/>
    <n v="19"/>
    <x v="1"/>
    <s v="USD"/>
    <n v="1463461200"/>
    <n v="1464930000"/>
    <x v="728"/>
    <x v="731"/>
    <b v="0"/>
    <b v="0"/>
    <s v="food/food trucks"/>
    <x v="0"/>
    <x v="0"/>
  </r>
  <r>
    <s v="Williams and Sons"/>
    <s v="Public-key bottom-line algorithm"/>
    <n v="140800"/>
    <n v="88536"/>
    <n v="62.880681818181813"/>
    <x v="0"/>
    <n v="42"/>
    <n v="2108"/>
    <x v="5"/>
    <s v="CHF"/>
    <n v="1344920400"/>
    <n v="1345006800"/>
    <x v="729"/>
    <x v="732"/>
    <b v="0"/>
    <b v="0"/>
    <s v="film &amp; video/documentary"/>
    <x v="4"/>
    <x v="4"/>
  </r>
  <r>
    <s v="Ball-Fisher"/>
    <s v="Multi-layered intangible instruction set"/>
    <n v="6400"/>
    <n v="12360"/>
    <n v="193.125"/>
    <x v="1"/>
    <n v="55.93"/>
    <n v="221"/>
    <x v="1"/>
    <s v="USD"/>
    <n v="1511848800"/>
    <n v="1512712800"/>
    <x v="730"/>
    <x v="157"/>
    <b v="0"/>
    <b v="1"/>
    <s v="theater/plays"/>
    <x v="3"/>
    <x v="3"/>
  </r>
  <r>
    <s v="Page, Holt and Mack"/>
    <s v="Fundamental methodical emulation"/>
    <n v="92500"/>
    <n v="71320"/>
    <n v="77.102702702702715"/>
    <x v="0"/>
    <n v="105.04"/>
    <n v="679"/>
    <x v="1"/>
    <s v="USD"/>
    <n v="1452319200"/>
    <n v="1452492000"/>
    <x v="731"/>
    <x v="733"/>
    <b v="0"/>
    <b v="1"/>
    <s v="games/video games"/>
    <x v="6"/>
    <x v="11"/>
  </r>
  <r>
    <s v="Landry Group"/>
    <s v="Expanded value-added hardware"/>
    <n v="59700"/>
    <n v="134640"/>
    <n v="225.52763819095478"/>
    <x v="1"/>
    <n v="48"/>
    <n v="2805"/>
    <x v="0"/>
    <s v="CAD"/>
    <n v="1523854800"/>
    <n v="1524286800"/>
    <x v="78"/>
    <x v="734"/>
    <b v="0"/>
    <b v="0"/>
    <s v="publishing/nonfiction"/>
    <x v="5"/>
    <x v="9"/>
  </r>
  <r>
    <s v="Buckley Group"/>
    <s v="Diverse high-level attitude"/>
    <n v="3200"/>
    <n v="7661"/>
    <n v="239.40625"/>
    <x v="1"/>
    <n v="112.66"/>
    <n v="68"/>
    <x v="1"/>
    <s v="USD"/>
    <n v="1346043600"/>
    <n v="1346907600"/>
    <x v="732"/>
    <x v="735"/>
    <b v="0"/>
    <b v="0"/>
    <s v="games/video games"/>
    <x v="6"/>
    <x v="11"/>
  </r>
  <r>
    <s v="Vincent PLC"/>
    <s v="Visionary 24hour analyzer"/>
    <n v="3200"/>
    <n v="2950"/>
    <n v="92.1875"/>
    <x v="0"/>
    <n v="81.94"/>
    <n v="36"/>
    <x v="3"/>
    <s v="DKK"/>
    <n v="1464325200"/>
    <n v="1464498000"/>
    <x v="733"/>
    <x v="736"/>
    <b v="0"/>
    <b v="1"/>
    <s v="music/rock"/>
    <x v="1"/>
    <x v="1"/>
  </r>
  <r>
    <s v="Watson-Douglas"/>
    <s v="Centralized bandwidth-monitored leverage"/>
    <n v="9000"/>
    <n v="11721"/>
    <n v="130.23333333333335"/>
    <x v="1"/>
    <n v="64.05"/>
    <n v="183"/>
    <x v="0"/>
    <s v="CAD"/>
    <n v="1511935200"/>
    <n v="1514181600"/>
    <x v="734"/>
    <x v="737"/>
    <b v="0"/>
    <b v="0"/>
    <s v="music/rock"/>
    <x v="1"/>
    <x v="1"/>
  </r>
  <r>
    <s v="Jones, Casey and Jones"/>
    <s v="Ergonomic mission-critical moratorium"/>
    <n v="2300"/>
    <n v="14150"/>
    <n v="615.21739130434787"/>
    <x v="1"/>
    <n v="106.39"/>
    <n v="133"/>
    <x v="1"/>
    <s v="USD"/>
    <n v="1392012000"/>
    <n v="1392184800"/>
    <x v="406"/>
    <x v="738"/>
    <b v="1"/>
    <b v="1"/>
    <s v="theater/plays"/>
    <x v="3"/>
    <x v="3"/>
  </r>
  <r>
    <s v="Alvarez-Bauer"/>
    <s v="Front-line intermediate moderator"/>
    <n v="51300"/>
    <n v="189192"/>
    <n v="368.79532163742692"/>
    <x v="1"/>
    <n v="76.010000000000005"/>
    <n v="2489"/>
    <x v="6"/>
    <s v="EUR"/>
    <n v="1556946000"/>
    <n v="1559365200"/>
    <x v="735"/>
    <x v="739"/>
    <b v="0"/>
    <b v="1"/>
    <s v="publishing/nonfiction"/>
    <x v="5"/>
    <x v="9"/>
  </r>
  <r>
    <s v="Martinez LLC"/>
    <s v="Automated local secured line"/>
    <n v="700"/>
    <n v="7664"/>
    <n v="1094.8571428571429"/>
    <x v="1"/>
    <n v="111.07"/>
    <n v="69"/>
    <x v="1"/>
    <s v="USD"/>
    <n v="1548050400"/>
    <n v="1549173600"/>
    <x v="736"/>
    <x v="740"/>
    <b v="0"/>
    <b v="1"/>
    <s v="theater/plays"/>
    <x v="3"/>
    <x v="3"/>
  </r>
  <r>
    <s v="Buck-Khan"/>
    <s v="Integrated bandwidth-monitored alliance"/>
    <n v="8900"/>
    <n v="4509"/>
    <n v="50.662921348314605"/>
    <x v="0"/>
    <n v="95.94"/>
    <n v="47"/>
    <x v="1"/>
    <s v="USD"/>
    <n v="1353736800"/>
    <n v="1355032800"/>
    <x v="737"/>
    <x v="697"/>
    <b v="1"/>
    <b v="0"/>
    <s v="games/video games"/>
    <x v="6"/>
    <x v="11"/>
  </r>
  <r>
    <s v="Valdez, Williams and Meyer"/>
    <s v="Cross-group heuristic forecast"/>
    <n v="1500"/>
    <n v="12009"/>
    <n v="800.6"/>
    <x v="1"/>
    <n v="43.04"/>
    <n v="279"/>
    <x v="4"/>
    <s v="GBP"/>
    <n v="1532840400"/>
    <n v="1533963600"/>
    <x v="192"/>
    <x v="741"/>
    <b v="0"/>
    <b v="1"/>
    <s v="music/rock"/>
    <x v="1"/>
    <x v="1"/>
  </r>
  <r>
    <s v="Alvarez-Andrews"/>
    <s v="Extended impactful secured line"/>
    <n v="4900"/>
    <n v="14273"/>
    <n v="291.28571428571428"/>
    <x v="1"/>
    <n v="67.97"/>
    <n v="210"/>
    <x v="1"/>
    <s v="USD"/>
    <n v="1488261600"/>
    <n v="1489381200"/>
    <x v="738"/>
    <x v="742"/>
    <b v="0"/>
    <b v="0"/>
    <s v="film &amp; video/documentary"/>
    <x v="4"/>
    <x v="4"/>
  </r>
  <r>
    <s v="Stewart and Sons"/>
    <s v="Distributed optimizing protocol"/>
    <n v="54000"/>
    <n v="188982"/>
    <n v="349.9666666666667"/>
    <x v="1"/>
    <n v="89.99"/>
    <n v="2100"/>
    <x v="1"/>
    <s v="USD"/>
    <n v="1393567200"/>
    <n v="1395032400"/>
    <x v="739"/>
    <x v="743"/>
    <b v="0"/>
    <b v="0"/>
    <s v="music/rock"/>
    <x v="1"/>
    <x v="1"/>
  </r>
  <r>
    <s v="Dyer Inc"/>
    <s v="Secured well-modulated system engine"/>
    <n v="4100"/>
    <n v="14640"/>
    <n v="357.07317073170731"/>
    <x v="1"/>
    <n v="58.1"/>
    <n v="252"/>
    <x v="1"/>
    <s v="USD"/>
    <n v="1410325200"/>
    <n v="1412485200"/>
    <x v="613"/>
    <x v="744"/>
    <b v="1"/>
    <b v="1"/>
    <s v="music/rock"/>
    <x v="1"/>
    <x v="1"/>
  </r>
  <r>
    <s v="Anderson, Williams and Cox"/>
    <s v="Streamlined national benchmark"/>
    <n v="85000"/>
    <n v="107516"/>
    <n v="126.48941176470588"/>
    <x v="1"/>
    <n v="84"/>
    <n v="1280"/>
    <x v="1"/>
    <s v="USD"/>
    <n v="1276923600"/>
    <n v="1279688400"/>
    <x v="740"/>
    <x v="269"/>
    <b v="0"/>
    <b v="1"/>
    <s v="publishing/nonfiction"/>
    <x v="5"/>
    <x v="9"/>
  </r>
  <r>
    <s v="Solomon PLC"/>
    <s v="Open-architected 24/7 infrastructure"/>
    <n v="3600"/>
    <n v="13950"/>
    <n v="387.5"/>
    <x v="1"/>
    <n v="88.85"/>
    <n v="157"/>
    <x v="4"/>
    <s v="GBP"/>
    <n v="1500958800"/>
    <n v="1501995600"/>
    <x v="145"/>
    <x v="745"/>
    <b v="0"/>
    <b v="0"/>
    <s v="film &amp; video/shorts"/>
    <x v="4"/>
    <x v="12"/>
  </r>
  <r>
    <s v="Miller-Hubbard"/>
    <s v="Digitized 6thgeneration Local Area Network"/>
    <n v="2800"/>
    <n v="12797"/>
    <n v="457.03571428571428"/>
    <x v="1"/>
    <n v="65.959999999999994"/>
    <n v="194"/>
    <x v="1"/>
    <s v="USD"/>
    <n v="1292220000"/>
    <n v="1294639200"/>
    <x v="741"/>
    <x v="746"/>
    <b v="0"/>
    <b v="1"/>
    <s v="theater/plays"/>
    <x v="3"/>
    <x v="3"/>
  </r>
  <r>
    <s v="Miranda, Martinez and Lowery"/>
    <s v="Innovative actuating artificial intelligence"/>
    <n v="2300"/>
    <n v="6134"/>
    <n v="266.69565217391306"/>
    <x v="1"/>
    <n v="74.8"/>
    <n v="82"/>
    <x v="2"/>
    <s v="AUD"/>
    <n v="1304398800"/>
    <n v="1305435600"/>
    <x v="742"/>
    <x v="747"/>
    <b v="0"/>
    <b v="1"/>
    <s v="film &amp; video/drama"/>
    <x v="4"/>
    <x v="6"/>
  </r>
  <r>
    <s v="Munoz, Cherry and Bell"/>
    <s v="Cross-platform reciprocal budgetary management"/>
    <n v="7100"/>
    <n v="4899"/>
    <n v="69"/>
    <x v="0"/>
    <n v="69.989999999999995"/>
    <n v="70"/>
    <x v="1"/>
    <s v="USD"/>
    <n v="1535432400"/>
    <n v="1537592400"/>
    <x v="202"/>
    <x v="503"/>
    <b v="0"/>
    <b v="0"/>
    <s v="theater/plays"/>
    <x v="3"/>
    <x v="3"/>
  </r>
  <r>
    <s v="Baker-Higgins"/>
    <s v="Vision-oriented scalable portal"/>
    <n v="9600"/>
    <n v="4929"/>
    <n v="51.34375"/>
    <x v="0"/>
    <n v="32.01"/>
    <n v="154"/>
    <x v="1"/>
    <s v="USD"/>
    <n v="1433826000"/>
    <n v="1435122000"/>
    <x v="743"/>
    <x v="748"/>
    <b v="0"/>
    <b v="0"/>
    <s v="theater/plays"/>
    <x v="3"/>
    <x v="3"/>
  </r>
  <r>
    <s v="Johnson, Turner and Carroll"/>
    <s v="Persevering zero administration knowledge user"/>
    <n v="121600"/>
    <n v="1424"/>
    <n v="1.1710526315789473"/>
    <x v="0"/>
    <n v="64.73"/>
    <n v="22"/>
    <x v="1"/>
    <s v="USD"/>
    <n v="1514959200"/>
    <n v="1520056800"/>
    <x v="744"/>
    <x v="330"/>
    <b v="0"/>
    <b v="0"/>
    <s v="theater/plays"/>
    <x v="3"/>
    <x v="3"/>
  </r>
  <r>
    <s v="Ward PLC"/>
    <s v="Front-line bottom-line Graphic Interface"/>
    <n v="97100"/>
    <n v="105817"/>
    <n v="108.97734294541709"/>
    <x v="1"/>
    <n v="25"/>
    <n v="4233"/>
    <x v="1"/>
    <s v="USD"/>
    <n v="1332738000"/>
    <n v="1335675600"/>
    <x v="745"/>
    <x v="749"/>
    <b v="0"/>
    <b v="0"/>
    <s v="photography/photography books"/>
    <x v="7"/>
    <x v="14"/>
  </r>
  <r>
    <s v="Bradley, Beck and Mayo"/>
    <s v="Synergized fault-tolerant hierarchy"/>
    <n v="43200"/>
    <n v="136156"/>
    <n v="315.17592592592592"/>
    <x v="1"/>
    <n v="104.98"/>
    <n v="1297"/>
    <x v="3"/>
    <s v="DKK"/>
    <n v="1445490000"/>
    <n v="1448431200"/>
    <x v="746"/>
    <x v="750"/>
    <b v="1"/>
    <b v="0"/>
    <s v="publishing/translations"/>
    <x v="5"/>
    <x v="18"/>
  </r>
  <r>
    <s v="Levine, Martin and Hernandez"/>
    <s v="Expanded asynchronous groupware"/>
    <n v="6800"/>
    <n v="10723"/>
    <n v="157.69117647058823"/>
    <x v="1"/>
    <n v="64.989999999999995"/>
    <n v="165"/>
    <x v="3"/>
    <s v="DKK"/>
    <n v="1297663200"/>
    <n v="1298613600"/>
    <x v="747"/>
    <x v="751"/>
    <b v="0"/>
    <b v="0"/>
    <s v="publishing/translations"/>
    <x v="5"/>
    <x v="18"/>
  </r>
  <r>
    <s v="Gallegos, Wagner and Gaines"/>
    <s v="Expanded fault-tolerant emulation"/>
    <n v="7300"/>
    <n v="11228"/>
    <n v="153.8082191780822"/>
    <x v="1"/>
    <n v="94.35"/>
    <n v="119"/>
    <x v="1"/>
    <s v="USD"/>
    <n v="1371963600"/>
    <n v="1372482000"/>
    <x v="362"/>
    <x v="451"/>
    <b v="0"/>
    <b v="0"/>
    <s v="theater/plays"/>
    <x v="3"/>
    <x v="3"/>
  </r>
  <r>
    <s v="Hodges, Smith and Kelly"/>
    <s v="Future-proofed 24hour model"/>
    <n v="86200"/>
    <n v="77355"/>
    <n v="89.738979118329468"/>
    <x v="0"/>
    <n v="44"/>
    <n v="1758"/>
    <x v="1"/>
    <s v="USD"/>
    <n v="1425103200"/>
    <n v="1425621600"/>
    <x v="748"/>
    <x v="752"/>
    <b v="0"/>
    <b v="0"/>
    <s v="technology/web"/>
    <x v="2"/>
    <x v="2"/>
  </r>
  <r>
    <s v="Macias Inc"/>
    <s v="Optimized didactic intranet"/>
    <n v="8100"/>
    <n v="6086"/>
    <n v="75.135802469135797"/>
    <x v="0"/>
    <n v="64.739999999999995"/>
    <n v="94"/>
    <x v="1"/>
    <s v="USD"/>
    <n v="1265349600"/>
    <n v="1266300000"/>
    <x v="749"/>
    <x v="753"/>
    <b v="0"/>
    <b v="0"/>
    <s v="music/indie rock"/>
    <x v="1"/>
    <x v="7"/>
  </r>
  <r>
    <s v="Cook-Ortiz"/>
    <s v="Right-sized dedicated standardization"/>
    <n v="17700"/>
    <n v="150960"/>
    <n v="852.88135593220341"/>
    <x v="1"/>
    <n v="84.01"/>
    <n v="1797"/>
    <x v="1"/>
    <s v="USD"/>
    <n v="1301202000"/>
    <n v="1305867600"/>
    <x v="643"/>
    <x v="754"/>
    <b v="0"/>
    <b v="0"/>
    <s v="music/jazz"/>
    <x v="1"/>
    <x v="17"/>
  </r>
  <r>
    <s v="Jordan-Fischer"/>
    <s v="Vision-oriented high-level extranet"/>
    <n v="6400"/>
    <n v="8890"/>
    <n v="138.90625"/>
    <x v="1"/>
    <n v="34.06"/>
    <n v="261"/>
    <x v="1"/>
    <s v="USD"/>
    <n v="1538024400"/>
    <n v="1538802000"/>
    <x v="750"/>
    <x v="755"/>
    <b v="0"/>
    <b v="0"/>
    <s v="theater/plays"/>
    <x v="3"/>
    <x v="3"/>
  </r>
  <r>
    <s v="Pierce-Ramirez"/>
    <s v="Organized scalable initiative"/>
    <n v="7700"/>
    <n v="14644"/>
    <n v="190.18181818181819"/>
    <x v="1"/>
    <n v="93.27"/>
    <n v="157"/>
    <x v="1"/>
    <s v="USD"/>
    <n v="1395032400"/>
    <n v="1398920400"/>
    <x v="751"/>
    <x v="756"/>
    <b v="0"/>
    <b v="1"/>
    <s v="film &amp; video/documentary"/>
    <x v="4"/>
    <x v="4"/>
  </r>
  <r>
    <s v="Howell and Sons"/>
    <s v="Enhanced regional moderator"/>
    <n v="116300"/>
    <n v="116583"/>
    <n v="100.24333619948409"/>
    <x v="1"/>
    <n v="33"/>
    <n v="3533"/>
    <x v="1"/>
    <s v="USD"/>
    <n v="1405486800"/>
    <n v="1405659600"/>
    <x v="752"/>
    <x v="757"/>
    <b v="0"/>
    <b v="1"/>
    <s v="theater/plays"/>
    <x v="3"/>
    <x v="3"/>
  </r>
  <r>
    <s v="Garcia, Dunn and Richardson"/>
    <s v="Automated even-keeled emulation"/>
    <n v="9100"/>
    <n v="12991"/>
    <n v="142.75824175824175"/>
    <x v="1"/>
    <n v="83.81"/>
    <n v="155"/>
    <x v="1"/>
    <s v="USD"/>
    <n v="1455861600"/>
    <n v="1457244000"/>
    <x v="753"/>
    <x v="758"/>
    <b v="0"/>
    <b v="0"/>
    <s v="technology/web"/>
    <x v="2"/>
    <x v="2"/>
  </r>
  <r>
    <s v="Lawson and Sons"/>
    <s v="Reverse-engineered multi-tasking product"/>
    <n v="1500"/>
    <n v="8447"/>
    <n v="563.13333333333333"/>
    <x v="1"/>
    <n v="63.99"/>
    <n v="132"/>
    <x v="6"/>
    <s v="EUR"/>
    <n v="1529038800"/>
    <n v="1529298000"/>
    <x v="754"/>
    <x v="759"/>
    <b v="0"/>
    <b v="0"/>
    <s v="technology/wearables"/>
    <x v="2"/>
    <x v="8"/>
  </r>
  <r>
    <s v="Porter-Hicks"/>
    <s v="De-engineered next generation parallelism"/>
    <n v="8800"/>
    <n v="2703"/>
    <n v="30.715909090909086"/>
    <x v="0"/>
    <n v="81.91"/>
    <n v="33"/>
    <x v="1"/>
    <s v="USD"/>
    <n v="1535259600"/>
    <n v="1535778000"/>
    <x v="755"/>
    <x v="760"/>
    <b v="0"/>
    <b v="0"/>
    <s v="photography/photography books"/>
    <x v="7"/>
    <x v="14"/>
  </r>
  <r>
    <s v="Rodriguez-Hansen"/>
    <s v="Intuitive cohesive groupware"/>
    <n v="8800"/>
    <n v="8747"/>
    <n v="99.39772727272728"/>
    <x v="3"/>
    <n v="93.05"/>
    <n v="94"/>
    <x v="1"/>
    <s v="USD"/>
    <n v="1327212000"/>
    <n v="1327471200"/>
    <x v="756"/>
    <x v="761"/>
    <b v="0"/>
    <b v="0"/>
    <s v="film &amp; video/documentary"/>
    <x v="4"/>
    <x v="4"/>
  </r>
  <r>
    <s v="Williams LLC"/>
    <s v="Up-sized high-level access"/>
    <n v="69900"/>
    <n v="138087"/>
    <n v="197.54935622317598"/>
    <x v="1"/>
    <n v="101.98"/>
    <n v="1354"/>
    <x v="4"/>
    <s v="GBP"/>
    <n v="1526360400"/>
    <n v="1529557200"/>
    <x v="757"/>
    <x v="78"/>
    <b v="0"/>
    <b v="0"/>
    <s v="technology/web"/>
    <x v="2"/>
    <x v="2"/>
  </r>
  <r>
    <s v="Cooper, Stanley and Bryant"/>
    <s v="Phased empowering success"/>
    <n v="1000"/>
    <n v="5085"/>
    <n v="508.5"/>
    <x v="1"/>
    <n v="105.94"/>
    <n v="48"/>
    <x v="1"/>
    <s v="USD"/>
    <n v="1532149200"/>
    <n v="1535259600"/>
    <x v="758"/>
    <x v="762"/>
    <b v="1"/>
    <b v="1"/>
    <s v="technology/web"/>
    <x v="2"/>
    <x v="2"/>
  </r>
  <r>
    <s v="Miller, Glenn and Adams"/>
    <s v="Distributed actuating project"/>
    <n v="4700"/>
    <n v="11174"/>
    <n v="237.74468085106383"/>
    <x v="1"/>
    <n v="101.58"/>
    <n v="110"/>
    <x v="1"/>
    <s v="USD"/>
    <n v="1515304800"/>
    <n v="1515564000"/>
    <x v="759"/>
    <x v="763"/>
    <b v="0"/>
    <b v="0"/>
    <s v="food/food trucks"/>
    <x v="0"/>
    <x v="0"/>
  </r>
  <r>
    <s v="Cole, Salazar and Moreno"/>
    <s v="Robust motivating orchestration"/>
    <n v="3200"/>
    <n v="10831"/>
    <n v="338.46875"/>
    <x v="1"/>
    <n v="62.97"/>
    <n v="172"/>
    <x v="1"/>
    <s v="USD"/>
    <n v="1276318800"/>
    <n v="1277096400"/>
    <x v="760"/>
    <x v="764"/>
    <b v="0"/>
    <b v="0"/>
    <s v="film &amp; video/drama"/>
    <x v="4"/>
    <x v="6"/>
  </r>
  <r>
    <s v="Jones-Ryan"/>
    <s v="Vision-oriented uniform instruction set"/>
    <n v="6700"/>
    <n v="8917"/>
    <n v="133.08955223880596"/>
    <x v="1"/>
    <n v="29.05"/>
    <n v="307"/>
    <x v="1"/>
    <s v="USD"/>
    <n v="1328767200"/>
    <n v="1329026400"/>
    <x v="761"/>
    <x v="765"/>
    <b v="0"/>
    <b v="1"/>
    <s v="music/indie rock"/>
    <x v="1"/>
    <x v="7"/>
  </r>
  <r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x v="539"/>
    <b v="1"/>
    <b v="0"/>
    <s v="music/rock"/>
    <x v="1"/>
    <x v="1"/>
  </r>
  <r>
    <s v="Bright and Sons"/>
    <s v="Object-based needs-based info-mediaries"/>
    <n v="6000"/>
    <n v="12468"/>
    <n v="207.79999999999998"/>
    <x v="1"/>
    <n v="77.930000000000007"/>
    <n v="160"/>
    <x v="1"/>
    <s v="USD"/>
    <n v="1335934800"/>
    <n v="1338786000"/>
    <x v="444"/>
    <x v="766"/>
    <b v="0"/>
    <b v="0"/>
    <s v="music/electric music"/>
    <x v="1"/>
    <x v="5"/>
  </r>
  <r>
    <s v="Brady Ltd"/>
    <s v="Open-source reciprocal standardization"/>
    <n v="4900"/>
    <n v="2505"/>
    <n v="51.122448979591837"/>
    <x v="0"/>
    <n v="80.81"/>
    <n v="31"/>
    <x v="1"/>
    <s v="USD"/>
    <n v="1310792400"/>
    <n v="1311656400"/>
    <x v="763"/>
    <x v="422"/>
    <b v="0"/>
    <b v="1"/>
    <s v="games/video games"/>
    <x v="6"/>
    <x v="11"/>
  </r>
  <r>
    <s v="Collier LLC"/>
    <s v="Secured well-modulated projection"/>
    <n v="17100"/>
    <n v="111502"/>
    <n v="652.05847953216369"/>
    <x v="1"/>
    <n v="76.010000000000005"/>
    <n v="1467"/>
    <x v="0"/>
    <s v="CAD"/>
    <n v="1308546000"/>
    <n v="1308978000"/>
    <x v="764"/>
    <x v="767"/>
    <b v="0"/>
    <b v="1"/>
    <s v="music/indie rock"/>
    <x v="1"/>
    <x v="7"/>
  </r>
  <r>
    <s v="Campbell, Thomas and Obrien"/>
    <s v="Multi-channeled secondary middleware"/>
    <n v="171000"/>
    <n v="194309"/>
    <n v="113.63099415204678"/>
    <x v="1"/>
    <n v="72.989999999999995"/>
    <n v="2662"/>
    <x v="0"/>
    <s v="CAD"/>
    <n v="1574056800"/>
    <n v="1576389600"/>
    <x v="765"/>
    <x v="768"/>
    <b v="0"/>
    <b v="0"/>
    <s v="publishing/fiction"/>
    <x v="5"/>
    <x v="13"/>
  </r>
  <r>
    <s v="Moses-Terry"/>
    <s v="Horizontal clear-thinking framework"/>
    <n v="23400"/>
    <n v="23956"/>
    <n v="102.37606837606839"/>
    <x v="1"/>
    <n v="53"/>
    <n v="452"/>
    <x v="2"/>
    <s v="AUD"/>
    <n v="1308373200"/>
    <n v="1311051600"/>
    <x v="766"/>
    <x v="214"/>
    <b v="0"/>
    <b v="0"/>
    <s v="theater/plays"/>
    <x v="3"/>
    <x v="3"/>
  </r>
  <r>
    <s v="Williams and Sons"/>
    <s v="Profound composite core"/>
    <n v="2400"/>
    <n v="8558"/>
    <n v="356.58333333333331"/>
    <x v="1"/>
    <n v="54.16"/>
    <n v="158"/>
    <x v="1"/>
    <s v="USD"/>
    <n v="1335243600"/>
    <n v="1336712400"/>
    <x v="767"/>
    <x v="769"/>
    <b v="0"/>
    <b v="0"/>
    <s v="food/food trucks"/>
    <x v="0"/>
    <x v="0"/>
  </r>
  <r>
    <s v="Miranda, Gray and Hale"/>
    <s v="Programmable disintermediate matrices"/>
    <n v="5300"/>
    <n v="7413"/>
    <n v="139.86792452830187"/>
    <x v="1"/>
    <n v="32.950000000000003"/>
    <n v="225"/>
    <x v="5"/>
    <s v="CHF"/>
    <n v="1328421600"/>
    <n v="1330408800"/>
    <x v="768"/>
    <x v="770"/>
    <b v="1"/>
    <b v="0"/>
    <s v="film &amp; video/shorts"/>
    <x v="4"/>
    <x v="12"/>
  </r>
  <r>
    <s v="Ayala, Crawford and Taylor"/>
    <s v="Realigned 5thgeneration knowledge user"/>
    <n v="4000"/>
    <n v="2778"/>
    <n v="69.45"/>
    <x v="0"/>
    <n v="79.37"/>
    <n v="35"/>
    <x v="1"/>
    <s v="USD"/>
    <n v="1524286800"/>
    <n v="1524891600"/>
    <x v="769"/>
    <x v="771"/>
    <b v="1"/>
    <b v="0"/>
    <s v="food/food trucks"/>
    <x v="0"/>
    <x v="0"/>
  </r>
  <r>
    <s v="Martinez Ltd"/>
    <s v="Multi-layered upward-trending groupware"/>
    <n v="7300"/>
    <n v="2594"/>
    <n v="35.534246575342465"/>
    <x v="0"/>
    <n v="41.17"/>
    <n v="63"/>
    <x v="1"/>
    <s v="USD"/>
    <n v="1362117600"/>
    <n v="1363669200"/>
    <x v="770"/>
    <x v="250"/>
    <b v="0"/>
    <b v="1"/>
    <s v="theater/plays"/>
    <x v="3"/>
    <x v="3"/>
  </r>
  <r>
    <s v="Lee PLC"/>
    <s v="Re-contextualized leadingedge firmware"/>
    <n v="2000"/>
    <n v="5033"/>
    <n v="251.65"/>
    <x v="1"/>
    <n v="77.430000000000007"/>
    <n v="65"/>
    <x v="1"/>
    <s v="USD"/>
    <n v="1550556000"/>
    <n v="1551420000"/>
    <x v="771"/>
    <x v="772"/>
    <b v="0"/>
    <b v="1"/>
    <s v="technology/wearables"/>
    <x v="2"/>
    <x v="8"/>
  </r>
  <r>
    <s v="Young, Ramsey and Powell"/>
    <s v="Devolved disintermediate analyzer"/>
    <n v="8800"/>
    <n v="9317"/>
    <n v="105.87500000000001"/>
    <x v="1"/>
    <n v="57.16"/>
    <n v="163"/>
    <x v="1"/>
    <s v="USD"/>
    <n v="1269147600"/>
    <n v="1269838800"/>
    <x v="772"/>
    <x v="773"/>
    <b v="0"/>
    <b v="0"/>
    <s v="theater/plays"/>
    <x v="3"/>
    <x v="3"/>
  </r>
  <r>
    <s v="Lewis and Sons"/>
    <s v="Profound disintermediate open system"/>
    <n v="3500"/>
    <n v="6560"/>
    <n v="187.42857142857144"/>
    <x v="1"/>
    <n v="77.180000000000007"/>
    <n v="85"/>
    <x v="1"/>
    <s v="USD"/>
    <n v="1312174800"/>
    <n v="1312520400"/>
    <x v="773"/>
    <x v="774"/>
    <b v="0"/>
    <b v="0"/>
    <s v="theater/plays"/>
    <x v="3"/>
    <x v="3"/>
  </r>
  <r>
    <s v="Davis-Johnson"/>
    <s v="Automated reciprocal protocol"/>
    <n v="1400"/>
    <n v="5415"/>
    <n v="386.78571428571428"/>
    <x v="1"/>
    <n v="24.95"/>
    <n v="217"/>
    <x v="1"/>
    <s v="USD"/>
    <n v="1434517200"/>
    <n v="1436504400"/>
    <x v="774"/>
    <x v="331"/>
    <b v="0"/>
    <b v="1"/>
    <s v="film &amp; video/television"/>
    <x v="4"/>
    <x v="19"/>
  </r>
  <r>
    <s v="Stevenson-Thompson"/>
    <s v="Automated static workforce"/>
    <n v="4200"/>
    <n v="14577"/>
    <n v="347.07142857142856"/>
    <x v="1"/>
    <n v="97.18"/>
    <n v="150"/>
    <x v="1"/>
    <s v="USD"/>
    <n v="1471582800"/>
    <n v="1472014800"/>
    <x v="775"/>
    <x v="775"/>
    <b v="0"/>
    <b v="0"/>
    <s v="film &amp; video/shorts"/>
    <x v="4"/>
    <x v="12"/>
  </r>
  <r>
    <s v="Ellis, Smith and Armstrong"/>
    <s v="Horizontal attitude-oriented help-desk"/>
    <n v="81000"/>
    <n v="150515"/>
    <n v="185.82098765432099"/>
    <x v="1"/>
    <n v="46"/>
    <n v="3272"/>
    <x v="1"/>
    <s v="USD"/>
    <n v="1410757200"/>
    <n v="1411534800"/>
    <x v="776"/>
    <x v="776"/>
    <b v="0"/>
    <b v="0"/>
    <s v="theater/plays"/>
    <x v="3"/>
    <x v="3"/>
  </r>
  <r>
    <s v="Jackson-Brown"/>
    <s v="Versatile 5thgeneration matrices"/>
    <n v="182800"/>
    <n v="79045"/>
    <n v="43.241247264770237"/>
    <x v="3"/>
    <n v="88.02"/>
    <n v="898"/>
    <x v="1"/>
    <s v="USD"/>
    <n v="1304830800"/>
    <n v="1304917200"/>
    <x v="777"/>
    <x v="777"/>
    <b v="0"/>
    <b v="0"/>
    <s v="photography/photography books"/>
    <x v="7"/>
    <x v="14"/>
  </r>
  <r>
    <s v="Kane, Pruitt and Rivera"/>
    <s v="Cross-platform next generation service-desk"/>
    <n v="4800"/>
    <n v="7797"/>
    <n v="162.4375"/>
    <x v="1"/>
    <n v="25.99"/>
    <n v="300"/>
    <x v="1"/>
    <s v="USD"/>
    <n v="1539061200"/>
    <n v="1539579600"/>
    <x v="778"/>
    <x v="778"/>
    <b v="0"/>
    <b v="0"/>
    <s v="food/food trucks"/>
    <x v="0"/>
    <x v="0"/>
  </r>
  <r>
    <s v="Wood, Buckley and Meza"/>
    <s v="Front-line web-enabled installation"/>
    <n v="7000"/>
    <n v="12939"/>
    <n v="184.84285714285716"/>
    <x v="1"/>
    <n v="102.69"/>
    <n v="126"/>
    <x v="1"/>
    <s v="USD"/>
    <n v="1381554000"/>
    <n v="1382504400"/>
    <x v="779"/>
    <x v="779"/>
    <b v="0"/>
    <b v="0"/>
    <s v="theater/plays"/>
    <x v="3"/>
    <x v="3"/>
  </r>
  <r>
    <s v="Brown-Williams"/>
    <s v="Multi-channeled responsive product"/>
    <n v="161900"/>
    <n v="38376"/>
    <n v="23.703520691785052"/>
    <x v="0"/>
    <n v="72.959999999999994"/>
    <n v="526"/>
    <x v="1"/>
    <s v="USD"/>
    <n v="1277096400"/>
    <n v="1278306000"/>
    <x v="780"/>
    <x v="780"/>
    <b v="0"/>
    <b v="0"/>
    <s v="film &amp; video/drama"/>
    <x v="4"/>
    <x v="6"/>
  </r>
  <r>
    <s v="Hansen-Austin"/>
    <s v="Adaptive demand-driven encryption"/>
    <n v="7700"/>
    <n v="6920"/>
    <n v="89.870129870129873"/>
    <x v="0"/>
    <n v="57.19"/>
    <n v="121"/>
    <x v="1"/>
    <s v="USD"/>
    <n v="1440392400"/>
    <n v="1442552400"/>
    <x v="335"/>
    <x v="781"/>
    <b v="0"/>
    <b v="0"/>
    <s v="theater/plays"/>
    <x v="3"/>
    <x v="3"/>
  </r>
  <r>
    <s v="Santana-George"/>
    <s v="Re-engineered client-driven knowledge user"/>
    <n v="71500"/>
    <n v="194912"/>
    <n v="272.6041958041958"/>
    <x v="1"/>
    <n v="84.01"/>
    <n v="2320"/>
    <x v="1"/>
    <s v="USD"/>
    <n v="1509512400"/>
    <n v="1511071200"/>
    <x v="535"/>
    <x v="782"/>
    <b v="0"/>
    <b v="1"/>
    <s v="theater/plays"/>
    <x v="3"/>
    <x v="3"/>
  </r>
  <r>
    <s v="Davis LLC"/>
    <s v="Compatible logistical paradigm"/>
    <n v="4700"/>
    <n v="7992"/>
    <n v="170.04255319148936"/>
    <x v="1"/>
    <n v="98.67"/>
    <n v="81"/>
    <x v="2"/>
    <s v="AUD"/>
    <n v="1535950800"/>
    <n v="1536382800"/>
    <x v="270"/>
    <x v="783"/>
    <b v="0"/>
    <b v="0"/>
    <s v="film &amp; video/science fiction"/>
    <x v="4"/>
    <x v="22"/>
  </r>
  <r>
    <s v="Vazquez, Ochoa and Clark"/>
    <s v="Intuitive value-added installation"/>
    <n v="42100"/>
    <n v="79268"/>
    <n v="188.28503562945369"/>
    <x v="1"/>
    <n v="42.01"/>
    <n v="1887"/>
    <x v="1"/>
    <s v="USD"/>
    <n v="1389160800"/>
    <n v="1389592800"/>
    <x v="781"/>
    <x v="393"/>
    <b v="0"/>
    <b v="0"/>
    <s v="photography/photography books"/>
    <x v="7"/>
    <x v="14"/>
  </r>
  <r>
    <s v="Chung-Nguyen"/>
    <s v="Managed discrete parallelism"/>
    <n v="40200"/>
    <n v="139468"/>
    <n v="346.93532338308455"/>
    <x v="1"/>
    <n v="32"/>
    <n v="4358"/>
    <x v="1"/>
    <s v="USD"/>
    <n v="1271998800"/>
    <n v="1275282000"/>
    <x v="782"/>
    <x v="784"/>
    <b v="0"/>
    <b v="1"/>
    <s v="photography/photography books"/>
    <x v="7"/>
    <x v="14"/>
  </r>
  <r>
    <s v="Mueller-Harmon"/>
    <s v="Implemented tangible approach"/>
    <n v="7900"/>
    <n v="5465"/>
    <n v="69.177215189873422"/>
    <x v="0"/>
    <n v="81.569999999999993"/>
    <n v="67"/>
    <x v="1"/>
    <s v="USD"/>
    <n v="1294898400"/>
    <n v="1294984800"/>
    <x v="783"/>
    <x v="785"/>
    <b v="0"/>
    <b v="0"/>
    <s v="music/rock"/>
    <x v="1"/>
    <x v="1"/>
  </r>
  <r>
    <s v="Dixon, Perez and Banks"/>
    <s v="Re-engineered encompassing definition"/>
    <n v="8300"/>
    <n v="2111"/>
    <n v="25.433734939759034"/>
    <x v="0"/>
    <n v="37.04"/>
    <n v="57"/>
    <x v="0"/>
    <s v="CAD"/>
    <n v="1559970000"/>
    <n v="1562043600"/>
    <x v="784"/>
    <x v="229"/>
    <b v="0"/>
    <b v="0"/>
    <s v="photography/photography books"/>
    <x v="7"/>
    <x v="14"/>
  </r>
  <r>
    <s v="Estrada Group"/>
    <s v="Multi-lateral uniform collaboration"/>
    <n v="163600"/>
    <n v="126628"/>
    <n v="77.400977995110026"/>
    <x v="0"/>
    <n v="103.03"/>
    <n v="1229"/>
    <x v="1"/>
    <s v="USD"/>
    <n v="1469509200"/>
    <n v="1469595600"/>
    <x v="785"/>
    <x v="786"/>
    <b v="0"/>
    <b v="0"/>
    <s v="food/food trucks"/>
    <x v="0"/>
    <x v="0"/>
  </r>
  <r>
    <s v="Lutz Group"/>
    <s v="Enterprise-wide foreground paradigm"/>
    <n v="2700"/>
    <n v="1012"/>
    <n v="37.481481481481481"/>
    <x v="0"/>
    <n v="84.33"/>
    <n v="12"/>
    <x v="6"/>
    <s v="EUR"/>
    <n v="1579068000"/>
    <n v="1581141600"/>
    <x v="786"/>
    <x v="787"/>
    <b v="0"/>
    <b v="0"/>
    <s v="music/metal"/>
    <x v="1"/>
    <x v="16"/>
  </r>
  <r>
    <s v="Ortiz Inc"/>
    <s v="Stand-alone incremental parallelism"/>
    <n v="1000"/>
    <n v="5438"/>
    <n v="543.79999999999995"/>
    <x v="1"/>
    <n v="102.6"/>
    <n v="53"/>
    <x v="1"/>
    <s v="USD"/>
    <n v="1487743200"/>
    <n v="1488520800"/>
    <x v="787"/>
    <x v="341"/>
    <b v="0"/>
    <b v="0"/>
    <s v="publishing/nonfiction"/>
    <x v="5"/>
    <x v="9"/>
  </r>
  <r>
    <s v="Craig, Ellis and Miller"/>
    <s v="Persevering 5thgeneration throughput"/>
    <n v="84500"/>
    <n v="193101"/>
    <n v="228.52189349112427"/>
    <x v="1"/>
    <n v="79.989999999999995"/>
    <n v="2414"/>
    <x v="1"/>
    <s v="USD"/>
    <n v="1563685200"/>
    <n v="1563858000"/>
    <x v="788"/>
    <x v="788"/>
    <b v="0"/>
    <b v="0"/>
    <s v="music/electric music"/>
    <x v="1"/>
    <x v="5"/>
  </r>
  <r>
    <s v="Charles Inc"/>
    <s v="Implemented object-oriented synergy"/>
    <n v="81300"/>
    <n v="31665"/>
    <n v="38.948339483394832"/>
    <x v="0"/>
    <n v="70.06"/>
    <n v="452"/>
    <x v="1"/>
    <s v="USD"/>
    <n v="1436418000"/>
    <n v="1438923600"/>
    <x v="330"/>
    <x v="789"/>
    <b v="0"/>
    <b v="1"/>
    <s v="theater/plays"/>
    <x v="3"/>
    <x v="3"/>
  </r>
  <r>
    <s v="White-Rosario"/>
    <s v="Balanced demand-driven definition"/>
    <n v="800"/>
    <n v="2960"/>
    <n v="370"/>
    <x v="1"/>
    <n v="37"/>
    <n v="80"/>
    <x v="1"/>
    <s v="USD"/>
    <n v="1421820000"/>
    <n v="1422165600"/>
    <x v="789"/>
    <x v="790"/>
    <b v="0"/>
    <b v="0"/>
    <s v="theater/plays"/>
    <x v="3"/>
    <x v="3"/>
  </r>
  <r>
    <s v="Simmons-Villarreal"/>
    <s v="Customer-focused mobile Graphic Interface"/>
    <n v="3400"/>
    <n v="8089"/>
    <n v="237.91176470588232"/>
    <x v="1"/>
    <n v="41.91"/>
    <n v="193"/>
    <x v="1"/>
    <s v="USD"/>
    <n v="1274763600"/>
    <n v="1277874000"/>
    <x v="790"/>
    <x v="791"/>
    <b v="0"/>
    <b v="0"/>
    <s v="film &amp; video/shorts"/>
    <x v="4"/>
    <x v="12"/>
  </r>
  <r>
    <s v="Strickland Group"/>
    <s v="Horizontal secondary interface"/>
    <n v="170800"/>
    <n v="109374"/>
    <n v="64.036299765807954"/>
    <x v="0"/>
    <n v="57.99"/>
    <n v="1886"/>
    <x v="1"/>
    <s v="USD"/>
    <n v="1399179600"/>
    <n v="1399352400"/>
    <x v="791"/>
    <x v="792"/>
    <b v="0"/>
    <b v="1"/>
    <s v="theater/plays"/>
    <x v="3"/>
    <x v="3"/>
  </r>
  <r>
    <s v="Lynch Ltd"/>
    <s v="Virtual analyzing collaboration"/>
    <n v="1800"/>
    <n v="2129"/>
    <n v="118.27777777777777"/>
    <x v="1"/>
    <n v="40.94"/>
    <n v="52"/>
    <x v="1"/>
    <s v="USD"/>
    <n v="1275800400"/>
    <n v="1279083600"/>
    <x v="792"/>
    <x v="556"/>
    <b v="0"/>
    <b v="0"/>
    <s v="theater/plays"/>
    <x v="3"/>
    <x v="3"/>
  </r>
  <r>
    <s v="Sanders LLC"/>
    <s v="Multi-tiered explicit focus group"/>
    <n v="150600"/>
    <n v="127745"/>
    <n v="84.824037184594957"/>
    <x v="0"/>
    <n v="70"/>
    <n v="1825"/>
    <x v="1"/>
    <s v="USD"/>
    <n v="1282798800"/>
    <n v="1284354000"/>
    <x v="793"/>
    <x v="488"/>
    <b v="0"/>
    <b v="0"/>
    <s v="music/indie rock"/>
    <x v="1"/>
    <x v="7"/>
  </r>
  <r>
    <s v="Cooper LLC"/>
    <s v="Multi-layered systematic knowledgebase"/>
    <n v="7800"/>
    <n v="2289"/>
    <n v="29.346153846153843"/>
    <x v="0"/>
    <n v="73.84"/>
    <n v="31"/>
    <x v="1"/>
    <s v="USD"/>
    <n v="1437109200"/>
    <n v="1441170000"/>
    <x v="794"/>
    <x v="232"/>
    <b v="0"/>
    <b v="1"/>
    <s v="theater/plays"/>
    <x v="3"/>
    <x v="3"/>
  </r>
  <r>
    <s v="Palmer Ltd"/>
    <s v="Reverse-engineered uniform knowledge user"/>
    <n v="5800"/>
    <n v="12174"/>
    <n v="209.89655172413794"/>
    <x v="1"/>
    <n v="41.98"/>
    <n v="290"/>
    <x v="1"/>
    <s v="USD"/>
    <n v="1491886800"/>
    <n v="1493528400"/>
    <x v="795"/>
    <x v="793"/>
    <b v="0"/>
    <b v="0"/>
    <s v="theater/plays"/>
    <x v="3"/>
    <x v="3"/>
  </r>
  <r>
    <s v="Santos Group"/>
    <s v="Secured dynamic capacity"/>
    <n v="5600"/>
    <n v="9508"/>
    <n v="169.78571428571431"/>
    <x v="1"/>
    <n v="77.930000000000007"/>
    <n v="122"/>
    <x v="1"/>
    <s v="USD"/>
    <n v="1394600400"/>
    <n v="1395205200"/>
    <x v="796"/>
    <x v="794"/>
    <b v="0"/>
    <b v="1"/>
    <s v="music/electric music"/>
    <x v="1"/>
    <x v="5"/>
  </r>
  <r>
    <s v="Christian, Kim and Jimenez"/>
    <s v="Devolved foreground throughput"/>
    <n v="134400"/>
    <n v="155849"/>
    <n v="115.95907738095239"/>
    <x v="1"/>
    <n v="106.02"/>
    <n v="1470"/>
    <x v="1"/>
    <s v="USD"/>
    <n v="1561352400"/>
    <n v="1561438800"/>
    <x v="797"/>
    <x v="138"/>
    <b v="0"/>
    <b v="0"/>
    <s v="music/indie rock"/>
    <x v="1"/>
    <x v="7"/>
  </r>
  <r>
    <s v="Williams, Price and Hurley"/>
    <s v="Synchronized demand-driven infrastructure"/>
    <n v="3000"/>
    <n v="7758"/>
    <n v="258.59999999999997"/>
    <x v="1"/>
    <n v="47.02"/>
    <n v="165"/>
    <x v="0"/>
    <s v="CAD"/>
    <n v="1322892000"/>
    <n v="1326693600"/>
    <x v="798"/>
    <x v="795"/>
    <b v="0"/>
    <b v="0"/>
    <s v="film &amp; video/documentary"/>
    <x v="4"/>
    <x v="4"/>
  </r>
  <r>
    <s v="Anderson, Parks and Estrada"/>
    <s v="Realigned discrete structure"/>
    <n v="6000"/>
    <n v="13835"/>
    <n v="230.58333333333331"/>
    <x v="1"/>
    <n v="76.02"/>
    <n v="182"/>
    <x v="1"/>
    <s v="USD"/>
    <n v="1274418000"/>
    <n v="1277960400"/>
    <x v="799"/>
    <x v="796"/>
    <b v="0"/>
    <b v="0"/>
    <s v="publishing/translations"/>
    <x v="5"/>
    <x v="18"/>
  </r>
  <r>
    <s v="Collins-Martinez"/>
    <s v="Progressive grid-enabled website"/>
    <n v="8400"/>
    <n v="10770"/>
    <n v="128.21428571428572"/>
    <x v="1"/>
    <n v="54.12"/>
    <n v="199"/>
    <x v="6"/>
    <s v="EUR"/>
    <n v="1434344400"/>
    <n v="1434690000"/>
    <x v="800"/>
    <x v="797"/>
    <b v="0"/>
    <b v="1"/>
    <s v="film &amp; video/documentary"/>
    <x v="4"/>
    <x v="4"/>
  </r>
  <r>
    <s v="Barrett Inc"/>
    <s v="Organic cohesive neural-net"/>
    <n v="1700"/>
    <n v="3208"/>
    <n v="188.70588235294116"/>
    <x v="1"/>
    <n v="57.29"/>
    <n v="56"/>
    <x v="4"/>
    <s v="GBP"/>
    <n v="1373518800"/>
    <n v="1376110800"/>
    <x v="801"/>
    <x v="798"/>
    <b v="0"/>
    <b v="1"/>
    <s v="film &amp; video/television"/>
    <x v="4"/>
    <x v="19"/>
  </r>
  <r>
    <s v="Adams-Rollins"/>
    <s v="Integrated demand-driven info-mediaries"/>
    <n v="159800"/>
    <n v="11108"/>
    <n v="6.9511889862327907"/>
    <x v="0"/>
    <n v="103.81"/>
    <n v="107"/>
    <x v="1"/>
    <s v="USD"/>
    <n v="1517637600"/>
    <n v="1518415200"/>
    <x v="802"/>
    <x v="799"/>
    <b v="0"/>
    <b v="0"/>
    <s v="theater/plays"/>
    <x v="3"/>
    <x v="3"/>
  </r>
  <r>
    <s v="Wright-Bryant"/>
    <s v="Reverse-engineered client-server extranet"/>
    <n v="19800"/>
    <n v="153338"/>
    <n v="774.43434343434342"/>
    <x v="1"/>
    <n v="105.03"/>
    <n v="1460"/>
    <x v="2"/>
    <s v="AUD"/>
    <n v="1310619600"/>
    <n v="1310878800"/>
    <x v="803"/>
    <x v="800"/>
    <b v="0"/>
    <b v="1"/>
    <s v="food/food trucks"/>
    <x v="0"/>
    <x v="0"/>
  </r>
  <r>
    <s v="Berry-Cannon"/>
    <s v="Organized discrete encoding"/>
    <n v="8800"/>
    <n v="2437"/>
    <n v="27.693181818181817"/>
    <x v="0"/>
    <n v="90.26"/>
    <n v="27"/>
    <x v="1"/>
    <s v="USD"/>
    <n v="1556427600"/>
    <n v="1556600400"/>
    <x v="212"/>
    <x v="368"/>
    <b v="0"/>
    <b v="0"/>
    <s v="theater/plays"/>
    <x v="3"/>
    <x v="3"/>
  </r>
  <r>
    <s v="Davis-Gonzalez"/>
    <s v="Balanced regional flexibility"/>
    <n v="179100"/>
    <n v="93991"/>
    <n v="52.479620323841424"/>
    <x v="0"/>
    <n v="76.98"/>
    <n v="1221"/>
    <x v="1"/>
    <s v="USD"/>
    <n v="1576476000"/>
    <n v="1576994400"/>
    <x v="804"/>
    <x v="801"/>
    <b v="0"/>
    <b v="0"/>
    <s v="film &amp; video/documentary"/>
    <x v="4"/>
    <x v="4"/>
  </r>
  <r>
    <s v="Best-Young"/>
    <s v="Implemented multimedia time-frame"/>
    <n v="3100"/>
    <n v="12620"/>
    <n v="407.09677419354841"/>
    <x v="1"/>
    <n v="102.6"/>
    <n v="123"/>
    <x v="5"/>
    <s v="CHF"/>
    <n v="1381122000"/>
    <n v="1382677200"/>
    <x v="805"/>
    <x v="802"/>
    <b v="0"/>
    <b v="0"/>
    <s v="music/jazz"/>
    <x v="1"/>
    <x v="17"/>
  </r>
  <r>
    <s v="Powers, Smith and Deleon"/>
    <s v="Enhanced uniform service-desk"/>
    <n v="100"/>
    <n v="2"/>
    <n v="2"/>
    <x v="0"/>
    <n v="2"/>
    <n v="1"/>
    <x v="1"/>
    <s v="USD"/>
    <n v="1411102800"/>
    <n v="1411189200"/>
    <x v="806"/>
    <x v="803"/>
    <b v="0"/>
    <b v="1"/>
    <s v="technology/web"/>
    <x v="2"/>
    <x v="2"/>
  </r>
  <r>
    <s v="Hogan Group"/>
    <s v="Versatile bottom-line definition"/>
    <n v="5600"/>
    <n v="8746"/>
    <n v="156.17857142857144"/>
    <x v="1"/>
    <n v="55.01"/>
    <n v="159"/>
    <x v="1"/>
    <s v="USD"/>
    <n v="1531803600"/>
    <n v="1534654800"/>
    <x v="807"/>
    <x v="482"/>
    <b v="0"/>
    <b v="1"/>
    <s v="music/rock"/>
    <x v="1"/>
    <x v="1"/>
  </r>
  <r>
    <s v="Wang, Silva and Byrd"/>
    <s v="Integrated bifurcated software"/>
    <n v="1400"/>
    <n v="3534"/>
    <n v="252.42857142857144"/>
    <x v="1"/>
    <n v="32.130000000000003"/>
    <n v="110"/>
    <x v="1"/>
    <s v="USD"/>
    <n v="1454133600"/>
    <n v="1457762400"/>
    <x v="722"/>
    <x v="496"/>
    <b v="0"/>
    <b v="0"/>
    <s v="technology/web"/>
    <x v="2"/>
    <x v="2"/>
  </r>
  <r>
    <s v="Parker-Morris"/>
    <s v="Assimilated next generation instruction set"/>
    <n v="41000"/>
    <n v="709"/>
    <n v="1.729268292682927"/>
    <x v="2"/>
    <n v="50.64"/>
    <n v="14"/>
    <x v="1"/>
    <s v="USD"/>
    <n v="1336194000"/>
    <n v="1337490000"/>
    <x v="477"/>
    <x v="804"/>
    <b v="0"/>
    <b v="1"/>
    <s v="publishing/nonfiction"/>
    <x v="5"/>
    <x v="9"/>
  </r>
  <r>
    <s v="Rodriguez, Johnson and Jackson"/>
    <s v="Digitized foreground array"/>
    <n v="6500"/>
    <n v="795"/>
    <n v="12.230769230769232"/>
    <x v="0"/>
    <n v="49.69"/>
    <n v="16"/>
    <x v="1"/>
    <s v="USD"/>
    <n v="1349326800"/>
    <n v="1349672400"/>
    <x v="259"/>
    <x v="805"/>
    <b v="0"/>
    <b v="0"/>
    <s v="publishing/radio &amp; podcasts"/>
    <x v="5"/>
    <x v="15"/>
  </r>
  <r>
    <s v="Haynes PLC"/>
    <s v="Re-engineered clear-thinking project"/>
    <n v="7900"/>
    <n v="12955"/>
    <n v="163.98734177215189"/>
    <x v="1"/>
    <n v="54.89"/>
    <n v="236"/>
    <x v="1"/>
    <s v="USD"/>
    <n v="1379566800"/>
    <n v="1379826000"/>
    <x v="9"/>
    <x v="806"/>
    <b v="0"/>
    <b v="0"/>
    <s v="theater/plays"/>
    <x v="3"/>
    <x v="3"/>
  </r>
  <r>
    <s v="Hayes Group"/>
    <s v="Implemented even-keeled standardization"/>
    <n v="5500"/>
    <n v="8964"/>
    <n v="162.98181818181817"/>
    <x v="1"/>
    <n v="46.93"/>
    <n v="191"/>
    <x v="1"/>
    <s v="USD"/>
    <n v="1494651600"/>
    <n v="1497762000"/>
    <x v="808"/>
    <x v="807"/>
    <b v="1"/>
    <b v="1"/>
    <s v="film &amp; video/documentary"/>
    <x v="4"/>
    <x v="4"/>
  </r>
  <r>
    <s v="White, Pena and Calhoun"/>
    <s v="Quality-focused asymmetric adapter"/>
    <n v="9100"/>
    <n v="1843"/>
    <n v="20.252747252747252"/>
    <x v="0"/>
    <n v="44.95"/>
    <n v="41"/>
    <x v="1"/>
    <s v="USD"/>
    <n v="1303880400"/>
    <n v="1304485200"/>
    <x v="809"/>
    <x v="808"/>
    <b v="0"/>
    <b v="0"/>
    <s v="theater/plays"/>
    <x v="3"/>
    <x v="3"/>
  </r>
  <r>
    <s v="Bryant-Pope"/>
    <s v="Networked intangible help-desk"/>
    <n v="38200"/>
    <n v="121950"/>
    <n v="319.24083769633506"/>
    <x v="1"/>
    <n v="31"/>
    <n v="3934"/>
    <x v="1"/>
    <s v="USD"/>
    <n v="1335934800"/>
    <n v="1336885200"/>
    <x v="444"/>
    <x v="104"/>
    <b v="0"/>
    <b v="0"/>
    <s v="games/video games"/>
    <x v="6"/>
    <x v="11"/>
  </r>
  <r>
    <s v="Gates, Li and Thompson"/>
    <s v="Synchronized attitude-oriented frame"/>
    <n v="1800"/>
    <n v="8621"/>
    <n v="478.94444444444446"/>
    <x v="1"/>
    <n v="107.76"/>
    <n v="80"/>
    <x v="0"/>
    <s v="CAD"/>
    <n v="1528088400"/>
    <n v="1530421200"/>
    <x v="384"/>
    <x v="809"/>
    <b v="0"/>
    <b v="1"/>
    <s v="theater/plays"/>
    <x v="3"/>
    <x v="3"/>
  </r>
  <r>
    <s v="King-Morris"/>
    <s v="Proactive incremental architecture"/>
    <n v="154500"/>
    <n v="30215"/>
    <n v="19.556634304207122"/>
    <x v="3"/>
    <n v="102.08"/>
    <n v="296"/>
    <x v="1"/>
    <s v="USD"/>
    <n v="1421906400"/>
    <n v="1421992800"/>
    <x v="810"/>
    <x v="810"/>
    <b v="0"/>
    <b v="0"/>
    <s v="theater/plays"/>
    <x v="3"/>
    <x v="3"/>
  </r>
  <r>
    <s v="Carter, Cole and Curtis"/>
    <s v="Cloned responsive standardization"/>
    <n v="5800"/>
    <n v="11539"/>
    <n v="198.94827586206895"/>
    <x v="1"/>
    <n v="24.98"/>
    <n v="462"/>
    <x v="1"/>
    <s v="USD"/>
    <n v="1568005200"/>
    <n v="1568178000"/>
    <x v="811"/>
    <x v="811"/>
    <b v="1"/>
    <b v="0"/>
    <s v="technology/web"/>
    <x v="2"/>
    <x v="2"/>
  </r>
  <r>
    <s v="Sanchez-Parsons"/>
    <s v="Reduced bifurcated pricing structure"/>
    <n v="1800"/>
    <n v="14310"/>
    <n v="795"/>
    <x v="1"/>
    <n v="79.94"/>
    <n v="179"/>
    <x v="1"/>
    <s v="USD"/>
    <n v="1346821200"/>
    <n v="1347944400"/>
    <x v="812"/>
    <x v="812"/>
    <b v="1"/>
    <b v="0"/>
    <s v="film &amp; video/drama"/>
    <x v="4"/>
    <x v="6"/>
  </r>
  <r>
    <s v="Rivera-Pearson"/>
    <s v="Re-engineered asymmetric challenge"/>
    <n v="70200"/>
    <n v="35536"/>
    <n v="50.621082621082621"/>
    <x v="0"/>
    <n v="67.95"/>
    <n v="523"/>
    <x v="2"/>
    <s v="AUD"/>
    <n v="1557637200"/>
    <n v="1558760400"/>
    <x v="813"/>
    <x v="813"/>
    <b v="0"/>
    <b v="0"/>
    <s v="film &amp; video/drama"/>
    <x v="4"/>
    <x v="6"/>
  </r>
  <r>
    <s v="Ramirez, Padilla and Barrera"/>
    <s v="Diverse client-driven conglomeration"/>
    <n v="6400"/>
    <n v="3676"/>
    <n v="57.4375"/>
    <x v="0"/>
    <n v="26.07"/>
    <n v="141"/>
    <x v="4"/>
    <s v="GBP"/>
    <n v="1375592400"/>
    <n v="1376629200"/>
    <x v="814"/>
    <x v="814"/>
    <b v="0"/>
    <b v="0"/>
    <s v="theater/plays"/>
    <x v="3"/>
    <x v="3"/>
  </r>
  <r>
    <s v="Riggs Group"/>
    <s v="Configurable upward-trending solution"/>
    <n v="125900"/>
    <n v="195936"/>
    <n v="155.62827640984909"/>
    <x v="1"/>
    <n v="105"/>
    <n v="1866"/>
    <x v="4"/>
    <s v="GBP"/>
    <n v="1503982800"/>
    <n v="1504760400"/>
    <x v="80"/>
    <x v="815"/>
    <b v="0"/>
    <b v="0"/>
    <s v="film &amp; video/television"/>
    <x v="4"/>
    <x v="19"/>
  </r>
  <r>
    <s v="Clements Ltd"/>
    <s v="Persistent bandwidth-monitored framework"/>
    <n v="3700"/>
    <n v="1343"/>
    <n v="36.297297297297298"/>
    <x v="0"/>
    <n v="25.83"/>
    <n v="52"/>
    <x v="1"/>
    <s v="USD"/>
    <n v="1418882400"/>
    <n v="1419660000"/>
    <x v="815"/>
    <x v="414"/>
    <b v="0"/>
    <b v="0"/>
    <s v="photography/photography books"/>
    <x v="7"/>
    <x v="14"/>
  </r>
  <r>
    <s v="Cooper Inc"/>
    <s v="Polarized discrete product"/>
    <n v="3600"/>
    <n v="2097"/>
    <n v="58.25"/>
    <x v="2"/>
    <n v="77.67"/>
    <n v="27"/>
    <x v="4"/>
    <s v="GBP"/>
    <n v="1309237200"/>
    <n v="1311310800"/>
    <x v="816"/>
    <x v="816"/>
    <b v="0"/>
    <b v="1"/>
    <s v="film &amp; video/shorts"/>
    <x v="4"/>
    <x v="12"/>
  </r>
  <r>
    <s v="Jones-Gonzalez"/>
    <s v="Seamless dynamic website"/>
    <n v="3800"/>
    <n v="9021"/>
    <n v="237.39473684210526"/>
    <x v="1"/>
    <n v="57.83"/>
    <n v="156"/>
    <x v="5"/>
    <s v="CHF"/>
    <n v="1343365200"/>
    <n v="1344315600"/>
    <x v="474"/>
    <x v="82"/>
    <b v="0"/>
    <b v="0"/>
    <s v="publishing/radio &amp; podcasts"/>
    <x v="5"/>
    <x v="15"/>
  </r>
  <r>
    <s v="Fox Ltd"/>
    <s v="Extended multimedia firmware"/>
    <n v="35600"/>
    <n v="20915"/>
    <n v="58.75"/>
    <x v="0"/>
    <n v="92.96"/>
    <n v="225"/>
    <x v="2"/>
    <s v="AUD"/>
    <n v="1507957200"/>
    <n v="1510725600"/>
    <x v="817"/>
    <x v="817"/>
    <b v="0"/>
    <b v="1"/>
    <s v="theater/plays"/>
    <x v="3"/>
    <x v="3"/>
  </r>
  <r>
    <s v="Green, Murphy and Webb"/>
    <s v="Versatile directional project"/>
    <n v="5300"/>
    <n v="9676"/>
    <n v="182.56603773584905"/>
    <x v="1"/>
    <n v="37.950000000000003"/>
    <n v="255"/>
    <x v="1"/>
    <s v="USD"/>
    <n v="1549519200"/>
    <n v="1551247200"/>
    <x v="818"/>
    <x v="818"/>
    <b v="1"/>
    <b v="0"/>
    <s v="film &amp; video/animation"/>
    <x v="4"/>
    <x v="10"/>
  </r>
  <r>
    <s v="Stevenson PLC"/>
    <s v="Profound directional knowledge user"/>
    <n v="160400"/>
    <n v="1210"/>
    <n v="0.75436408977556113"/>
    <x v="0"/>
    <n v="31.84"/>
    <n v="38"/>
    <x v="1"/>
    <s v="USD"/>
    <n v="1329026400"/>
    <n v="1330236000"/>
    <x v="819"/>
    <x v="819"/>
    <b v="0"/>
    <b v="0"/>
    <s v="technology/web"/>
    <x v="2"/>
    <x v="2"/>
  </r>
  <r>
    <s v="Soto-Anthony"/>
    <s v="Ameliorated logistical capability"/>
    <n v="51400"/>
    <n v="90440"/>
    <n v="175.95330739299609"/>
    <x v="1"/>
    <n v="40"/>
    <n v="2261"/>
    <x v="1"/>
    <s v="USD"/>
    <n v="1544335200"/>
    <n v="1545112800"/>
    <x v="609"/>
    <x v="320"/>
    <b v="0"/>
    <b v="1"/>
    <s v="music/world music"/>
    <x v="1"/>
    <x v="21"/>
  </r>
  <r>
    <s v="Wise and Sons"/>
    <s v="Sharable discrete definition"/>
    <n v="1700"/>
    <n v="4044"/>
    <n v="237.88235294117646"/>
    <x v="1"/>
    <n v="101.1"/>
    <n v="40"/>
    <x v="1"/>
    <s v="USD"/>
    <n v="1279083600"/>
    <n v="1279170000"/>
    <x v="547"/>
    <x v="820"/>
    <b v="0"/>
    <b v="0"/>
    <s v="theater/plays"/>
    <x v="3"/>
    <x v="3"/>
  </r>
  <r>
    <s v="Butler-Barr"/>
    <s v="User-friendly next generation core"/>
    <n v="39400"/>
    <n v="192292"/>
    <n v="488.05076142131981"/>
    <x v="1"/>
    <n v="84.01"/>
    <n v="2289"/>
    <x v="6"/>
    <s v="EUR"/>
    <n v="1572498000"/>
    <n v="1573452000"/>
    <x v="820"/>
    <x v="821"/>
    <b v="0"/>
    <b v="0"/>
    <s v="theater/plays"/>
    <x v="3"/>
    <x v="3"/>
  </r>
  <r>
    <s v="Wilson, Jefferson and Anderson"/>
    <s v="Profit-focused empowering system engine"/>
    <n v="3000"/>
    <n v="6722"/>
    <n v="224.06666666666669"/>
    <x v="1"/>
    <n v="103.42"/>
    <n v="65"/>
    <x v="1"/>
    <s v="USD"/>
    <n v="1506056400"/>
    <n v="1507093200"/>
    <x v="821"/>
    <x v="822"/>
    <b v="0"/>
    <b v="0"/>
    <s v="theater/plays"/>
    <x v="3"/>
    <x v="3"/>
  </r>
  <r>
    <s v="Brown-Oliver"/>
    <s v="Synchronized cohesive encoding"/>
    <n v="8700"/>
    <n v="1577"/>
    <n v="18.126436781609197"/>
    <x v="0"/>
    <n v="105.13"/>
    <n v="15"/>
    <x v="1"/>
    <s v="USD"/>
    <n v="1463029200"/>
    <n v="1463374800"/>
    <x v="151"/>
    <x v="823"/>
    <b v="0"/>
    <b v="0"/>
    <s v="food/food trucks"/>
    <x v="0"/>
    <x v="0"/>
  </r>
  <r>
    <s v="Davis-Gardner"/>
    <s v="Synergistic dynamic utilization"/>
    <n v="7200"/>
    <n v="3301"/>
    <n v="45.847222222222221"/>
    <x v="0"/>
    <n v="89.22"/>
    <n v="37"/>
    <x v="1"/>
    <s v="USD"/>
    <n v="1342069200"/>
    <n v="1344574800"/>
    <x v="822"/>
    <x v="824"/>
    <b v="0"/>
    <b v="0"/>
    <s v="theater/plays"/>
    <x v="3"/>
    <x v="3"/>
  </r>
  <r>
    <s v="Dawson Group"/>
    <s v="Triple-buffered bi-directional model"/>
    <n v="167400"/>
    <n v="196386"/>
    <n v="117.31541218637993"/>
    <x v="1"/>
    <n v="52"/>
    <n v="3777"/>
    <x v="6"/>
    <s v="EUR"/>
    <n v="1388296800"/>
    <n v="1389074400"/>
    <x v="823"/>
    <x v="497"/>
    <b v="0"/>
    <b v="0"/>
    <s v="technology/web"/>
    <x v="2"/>
    <x v="2"/>
  </r>
  <r>
    <s v="Turner-Terrell"/>
    <s v="Polarized tertiary function"/>
    <n v="5500"/>
    <n v="11952"/>
    <n v="217.30909090909088"/>
    <x v="1"/>
    <n v="64.959999999999994"/>
    <n v="184"/>
    <x v="4"/>
    <s v="GBP"/>
    <n v="1493787600"/>
    <n v="1494997200"/>
    <x v="824"/>
    <x v="825"/>
    <b v="0"/>
    <b v="0"/>
    <s v="theater/plays"/>
    <x v="3"/>
    <x v="3"/>
  </r>
  <r>
    <s v="Hall, Buchanan and Benton"/>
    <s v="Configurable fault-tolerant structure"/>
    <n v="3500"/>
    <n v="3930"/>
    <n v="112.28571428571428"/>
    <x v="1"/>
    <n v="46.24"/>
    <n v="85"/>
    <x v="1"/>
    <s v="USD"/>
    <n v="1424844000"/>
    <n v="1425448800"/>
    <x v="825"/>
    <x v="826"/>
    <b v="0"/>
    <b v="1"/>
    <s v="theater/plays"/>
    <x v="3"/>
    <x v="3"/>
  </r>
  <r>
    <s v="Lowery, Hayden and Cruz"/>
    <s v="Digitized 24/7 budgetary management"/>
    <n v="7900"/>
    <n v="5729"/>
    <n v="72.51898734177216"/>
    <x v="0"/>
    <n v="51.15"/>
    <n v="112"/>
    <x v="1"/>
    <s v="USD"/>
    <n v="1403931600"/>
    <n v="1404104400"/>
    <x v="826"/>
    <x v="827"/>
    <b v="0"/>
    <b v="1"/>
    <s v="theater/plays"/>
    <x v="3"/>
    <x v="3"/>
  </r>
  <r>
    <s v="Mora, Miller and Harper"/>
    <s v="Stand-alone zero tolerance algorithm"/>
    <n v="2300"/>
    <n v="4883"/>
    <n v="212.30434782608697"/>
    <x v="1"/>
    <n v="33.909999999999997"/>
    <n v="144"/>
    <x v="1"/>
    <s v="USD"/>
    <n v="1394514000"/>
    <n v="1394773200"/>
    <x v="827"/>
    <x v="828"/>
    <b v="0"/>
    <b v="0"/>
    <s v="music/rock"/>
    <x v="1"/>
    <x v="1"/>
  </r>
  <r>
    <s v="Espinoza Group"/>
    <s v="Implemented tangible support"/>
    <n v="73000"/>
    <n v="175015"/>
    <n v="239.74657534246577"/>
    <x v="1"/>
    <n v="92.02"/>
    <n v="1902"/>
    <x v="1"/>
    <s v="USD"/>
    <n v="1365397200"/>
    <n v="1366520400"/>
    <x v="828"/>
    <x v="829"/>
    <b v="0"/>
    <b v="0"/>
    <s v="theater/plays"/>
    <x v="3"/>
    <x v="3"/>
  </r>
  <r>
    <s v="Davis, Crawford and Lopez"/>
    <s v="Reactive radical framework"/>
    <n v="6200"/>
    <n v="11280"/>
    <n v="181.93548387096774"/>
    <x v="1"/>
    <n v="107.43"/>
    <n v="105"/>
    <x v="1"/>
    <s v="USD"/>
    <n v="1456120800"/>
    <n v="1456639200"/>
    <x v="829"/>
    <x v="830"/>
    <b v="0"/>
    <b v="0"/>
    <s v="theater/plays"/>
    <x v="3"/>
    <x v="3"/>
  </r>
  <r>
    <s v="Richards, Stevens and Fleming"/>
    <s v="Object-based full-range knowledge user"/>
    <n v="6100"/>
    <n v="10012"/>
    <n v="164.13114754098362"/>
    <x v="1"/>
    <n v="75.849999999999994"/>
    <n v="132"/>
    <x v="1"/>
    <s v="USD"/>
    <n v="1437714000"/>
    <n v="1438318800"/>
    <x v="830"/>
    <x v="94"/>
    <b v="0"/>
    <b v="0"/>
    <s v="theater/plays"/>
    <x v="3"/>
    <x v="3"/>
  </r>
  <r>
    <s v="Brown Ltd"/>
    <s v="Enhanced composite contingency"/>
    <n v="103200"/>
    <n v="1690"/>
    <n v="1.6375968992248062"/>
    <x v="0"/>
    <n v="80.48"/>
    <n v="21"/>
    <x v="1"/>
    <s v="USD"/>
    <n v="1563771600"/>
    <n v="1564030800"/>
    <x v="831"/>
    <x v="831"/>
    <b v="1"/>
    <b v="0"/>
    <s v="theater/plays"/>
    <x v="3"/>
    <x v="3"/>
  </r>
  <r>
    <s v="Tapia, Sandoval and Hurley"/>
    <s v="Cloned fresh-thinking model"/>
    <n v="171000"/>
    <n v="84891"/>
    <n v="49.64385964912281"/>
    <x v="3"/>
    <n v="86.98"/>
    <n v="976"/>
    <x v="1"/>
    <s v="USD"/>
    <n v="1448517600"/>
    <n v="1449295200"/>
    <x v="832"/>
    <x v="832"/>
    <b v="0"/>
    <b v="0"/>
    <s v="film &amp; video/documentary"/>
    <x v="4"/>
    <x v="4"/>
  </r>
  <r>
    <s v="Allen Inc"/>
    <s v="Total dedicated benchmark"/>
    <n v="9200"/>
    <n v="10093"/>
    <n v="109.70652173913042"/>
    <x v="1"/>
    <n v="105.14"/>
    <n v="96"/>
    <x v="1"/>
    <s v="USD"/>
    <n v="1528779600"/>
    <n v="1531890000"/>
    <x v="833"/>
    <x v="833"/>
    <b v="0"/>
    <b v="1"/>
    <s v="publishing/fiction"/>
    <x v="5"/>
    <x v="13"/>
  </r>
  <r>
    <s v="Williams, Johnson and Campbell"/>
    <s v="Streamlined human-resource Graphic Interface"/>
    <n v="7800"/>
    <n v="3839"/>
    <n v="49.217948717948715"/>
    <x v="0"/>
    <n v="57.3"/>
    <n v="67"/>
    <x v="1"/>
    <s v="USD"/>
    <n v="1304744400"/>
    <n v="1306213200"/>
    <x v="834"/>
    <x v="834"/>
    <b v="0"/>
    <b v="1"/>
    <s v="games/video games"/>
    <x v="6"/>
    <x v="11"/>
  </r>
  <r>
    <s v="Wiggins Ltd"/>
    <s v="Upgradable analyzing core"/>
    <n v="9900"/>
    <n v="6161"/>
    <n v="62.232323232323225"/>
    <x v="2"/>
    <n v="93.35"/>
    <n v="66"/>
    <x v="0"/>
    <s v="CAD"/>
    <n v="1354341600"/>
    <n v="1356242400"/>
    <x v="835"/>
    <x v="835"/>
    <b v="0"/>
    <b v="0"/>
    <s v="technology/web"/>
    <x v="2"/>
    <x v="2"/>
  </r>
  <r>
    <s v="Luna-Horne"/>
    <s v="Profound exuding pricing structure"/>
    <n v="43000"/>
    <n v="5615"/>
    <n v="13.05813953488372"/>
    <x v="0"/>
    <n v="71.989999999999995"/>
    <n v="78"/>
    <x v="1"/>
    <s v="USD"/>
    <n v="1294552800"/>
    <n v="1297576800"/>
    <x v="836"/>
    <x v="836"/>
    <b v="1"/>
    <b v="0"/>
    <s v="theater/plays"/>
    <x v="3"/>
    <x v="3"/>
  </r>
  <r>
    <s v="Allen Inc"/>
    <s v="Horizontal optimizing model"/>
    <n v="9600"/>
    <n v="6205"/>
    <n v="64.635416666666671"/>
    <x v="0"/>
    <n v="92.61"/>
    <n v="67"/>
    <x v="2"/>
    <s v="AUD"/>
    <n v="1295935200"/>
    <n v="1296194400"/>
    <x v="837"/>
    <x v="611"/>
    <b v="0"/>
    <b v="0"/>
    <s v="theater/plays"/>
    <x v="3"/>
    <x v="3"/>
  </r>
  <r>
    <s v="Peterson, Gonzalez and Spencer"/>
    <s v="Synchronized fault-tolerant algorithm"/>
    <n v="7500"/>
    <n v="11969"/>
    <n v="159.58666666666667"/>
    <x v="1"/>
    <n v="104.99"/>
    <n v="114"/>
    <x v="1"/>
    <s v="USD"/>
    <n v="1411534800"/>
    <n v="1414558800"/>
    <x v="219"/>
    <x v="837"/>
    <b v="0"/>
    <b v="0"/>
    <s v="food/food trucks"/>
    <x v="0"/>
    <x v="0"/>
  </r>
  <r>
    <s v="Walter Inc"/>
    <s v="Streamlined 5thgeneration intranet"/>
    <n v="10000"/>
    <n v="8142"/>
    <n v="81.42"/>
    <x v="0"/>
    <n v="30.96"/>
    <n v="263"/>
    <x v="2"/>
    <s v="AUD"/>
    <n v="1486706400"/>
    <n v="1488348000"/>
    <x v="365"/>
    <x v="334"/>
    <b v="0"/>
    <b v="0"/>
    <s v="photography/photography books"/>
    <x v="7"/>
    <x v="14"/>
  </r>
  <r>
    <s v="Sanders, Farley and Huffman"/>
    <s v="Cross-group clear-thinking task-force"/>
    <n v="172000"/>
    <n v="55805"/>
    <n v="32.444767441860463"/>
    <x v="0"/>
    <n v="33"/>
    <n v="1691"/>
    <x v="1"/>
    <s v="USD"/>
    <n v="1333602000"/>
    <n v="1334898000"/>
    <x v="838"/>
    <x v="838"/>
    <b v="1"/>
    <b v="0"/>
    <s v="photography/photography books"/>
    <x v="7"/>
    <x v="14"/>
  </r>
  <r>
    <s v="Hall, Holmes and Walker"/>
    <s v="Public-key bandwidth-monitored intranet"/>
    <n v="153700"/>
    <n v="15238"/>
    <n v="9.9141184124918666"/>
    <x v="0"/>
    <n v="84.19"/>
    <n v="181"/>
    <x v="1"/>
    <s v="USD"/>
    <n v="1308200400"/>
    <n v="1308373200"/>
    <x v="839"/>
    <x v="839"/>
    <b v="0"/>
    <b v="0"/>
    <s v="theater/plays"/>
    <x v="3"/>
    <x v="3"/>
  </r>
  <r>
    <s v="Smith-Powell"/>
    <s v="Upgradable clear-thinking hardware"/>
    <n v="3600"/>
    <n v="961"/>
    <n v="26.694444444444443"/>
    <x v="0"/>
    <n v="73.92"/>
    <n v="13"/>
    <x v="1"/>
    <s v="USD"/>
    <n v="1411707600"/>
    <n v="1412312400"/>
    <x v="840"/>
    <x v="216"/>
    <b v="0"/>
    <b v="0"/>
    <s v="theater/plays"/>
    <x v="3"/>
    <x v="3"/>
  </r>
  <r>
    <s v="Smith-Hill"/>
    <s v="Integrated holistic paradigm"/>
    <n v="9400"/>
    <n v="5918"/>
    <n v="62.957446808510639"/>
    <x v="3"/>
    <n v="36.99"/>
    <n v="160"/>
    <x v="1"/>
    <s v="USD"/>
    <n v="1418364000"/>
    <n v="1419228000"/>
    <x v="841"/>
    <x v="840"/>
    <b v="1"/>
    <b v="1"/>
    <s v="film &amp; video/documentary"/>
    <x v="4"/>
    <x v="4"/>
  </r>
  <r>
    <s v="Wright LLC"/>
    <s v="Seamless clear-thinking conglomeration"/>
    <n v="5900"/>
    <n v="9520"/>
    <n v="161.35593220338984"/>
    <x v="1"/>
    <n v="46.9"/>
    <n v="203"/>
    <x v="1"/>
    <s v="USD"/>
    <n v="1429333200"/>
    <n v="1430974800"/>
    <x v="842"/>
    <x v="133"/>
    <b v="0"/>
    <b v="0"/>
    <s v="technology/web"/>
    <x v="2"/>
    <x v="2"/>
  </r>
  <r>
    <s v="Williams, Orozco and Gomez"/>
    <s v="Persistent content-based methodology"/>
    <n v="100"/>
    <n v="5"/>
    <n v="5"/>
    <x v="0"/>
    <n v="5"/>
    <n v="1"/>
    <x v="1"/>
    <s v="USD"/>
    <n v="1555390800"/>
    <n v="1555822800"/>
    <x v="843"/>
    <x v="354"/>
    <b v="0"/>
    <b v="1"/>
    <s v="theater/plays"/>
    <x v="3"/>
    <x v="3"/>
  </r>
  <r>
    <s v="Peterson Ltd"/>
    <s v="Re-engineered 24hour matrix"/>
    <n v="14500"/>
    <n v="159056"/>
    <n v="1096.9379310344827"/>
    <x v="1"/>
    <n v="102.02"/>
    <n v="1559"/>
    <x v="1"/>
    <s v="USD"/>
    <n v="1482732000"/>
    <n v="1482818400"/>
    <x v="844"/>
    <x v="721"/>
    <b v="0"/>
    <b v="1"/>
    <s v="music/rock"/>
    <x v="1"/>
    <x v="1"/>
  </r>
  <r>
    <s v="Cummings-Hayes"/>
    <s v="Virtual multi-tasking core"/>
    <n v="145500"/>
    <n v="101987"/>
    <n v="70.094158075601371"/>
    <x v="3"/>
    <n v="45.01"/>
    <n v="2266"/>
    <x v="1"/>
    <s v="USD"/>
    <n v="1470718800"/>
    <n v="1471928400"/>
    <x v="845"/>
    <x v="841"/>
    <b v="0"/>
    <b v="0"/>
    <s v="film &amp; video/documentary"/>
    <x v="4"/>
    <x v="4"/>
  </r>
  <r>
    <s v="Boyle Ltd"/>
    <s v="Streamlined fault-tolerant conglomeration"/>
    <n v="3300"/>
    <n v="1980"/>
    <n v="60"/>
    <x v="0"/>
    <n v="94.29"/>
    <n v="21"/>
    <x v="1"/>
    <s v="USD"/>
    <n v="1450591200"/>
    <n v="1453701600"/>
    <x v="846"/>
    <x v="842"/>
    <b v="0"/>
    <b v="1"/>
    <s v="film &amp; video/science fiction"/>
    <x v="4"/>
    <x v="22"/>
  </r>
  <r>
    <s v="Henderson, Parker and Diaz"/>
    <s v="Enterprise-wide client-driven policy"/>
    <n v="42600"/>
    <n v="156384"/>
    <n v="367.0985915492958"/>
    <x v="1"/>
    <n v="101.02"/>
    <n v="1548"/>
    <x v="2"/>
    <s v="AUD"/>
    <n v="1348290000"/>
    <n v="1350363600"/>
    <x v="110"/>
    <x v="843"/>
    <b v="0"/>
    <b v="0"/>
    <s v="technology/web"/>
    <x v="2"/>
    <x v="2"/>
  </r>
  <r>
    <s v="Moss-Obrien"/>
    <s v="Function-based next generation emulation"/>
    <n v="700"/>
    <n v="7763"/>
    <n v="1109"/>
    <x v="1"/>
    <n v="97.04"/>
    <n v="80"/>
    <x v="1"/>
    <s v="USD"/>
    <n v="1353823200"/>
    <n v="1353996000"/>
    <x v="847"/>
    <x v="844"/>
    <b v="0"/>
    <b v="0"/>
    <s v="theater/plays"/>
    <x v="3"/>
    <x v="3"/>
  </r>
  <r>
    <s v="Wood Inc"/>
    <s v="Re-engineered composite focus group"/>
    <n v="187600"/>
    <n v="35698"/>
    <n v="19.028784648187631"/>
    <x v="0"/>
    <n v="43.01"/>
    <n v="830"/>
    <x v="1"/>
    <s v="USD"/>
    <n v="1450764000"/>
    <n v="1451109600"/>
    <x v="848"/>
    <x v="845"/>
    <b v="0"/>
    <b v="0"/>
    <s v="film &amp; video/science fiction"/>
    <x v="4"/>
    <x v="22"/>
  </r>
  <r>
    <s v="Riley, Cohen and Goodman"/>
    <s v="Profound mission-critical function"/>
    <n v="9800"/>
    <n v="12434"/>
    <n v="126.87755102040816"/>
    <x v="1"/>
    <n v="94.92"/>
    <n v="131"/>
    <x v="1"/>
    <s v="USD"/>
    <n v="1329372000"/>
    <n v="1329631200"/>
    <x v="849"/>
    <x v="846"/>
    <b v="0"/>
    <b v="0"/>
    <s v="theater/plays"/>
    <x v="3"/>
    <x v="3"/>
  </r>
  <r>
    <s v="Green, Robinson and Ho"/>
    <s v="De-engineered zero-defect open system"/>
    <n v="1100"/>
    <n v="8081"/>
    <n v="734.63636363636363"/>
    <x v="1"/>
    <n v="72.150000000000006"/>
    <n v="112"/>
    <x v="1"/>
    <s v="USD"/>
    <n v="1277096400"/>
    <n v="1278997200"/>
    <x v="780"/>
    <x v="847"/>
    <b v="0"/>
    <b v="0"/>
    <s v="film &amp; video/animation"/>
    <x v="4"/>
    <x v="10"/>
  </r>
  <r>
    <s v="Black-Graham"/>
    <s v="Operative hybrid utilization"/>
    <n v="145000"/>
    <n v="6631"/>
    <n v="4.5731034482758623"/>
    <x v="0"/>
    <n v="51.01"/>
    <n v="130"/>
    <x v="1"/>
    <s v="USD"/>
    <n v="1277701200"/>
    <n v="1280120400"/>
    <x v="140"/>
    <x v="688"/>
    <b v="0"/>
    <b v="0"/>
    <s v="publishing/translations"/>
    <x v="5"/>
    <x v="18"/>
  </r>
  <r>
    <s v="Robbins Group"/>
    <s v="Function-based interactive matrix"/>
    <n v="5500"/>
    <n v="4678"/>
    <n v="85.054545454545448"/>
    <x v="0"/>
    <n v="85.05"/>
    <n v="55"/>
    <x v="1"/>
    <s v="USD"/>
    <n v="1454911200"/>
    <n v="1458104400"/>
    <x v="850"/>
    <x v="848"/>
    <b v="0"/>
    <b v="0"/>
    <s v="technology/web"/>
    <x v="2"/>
    <x v="2"/>
  </r>
  <r>
    <s v="Mason, Case and May"/>
    <s v="Optimized content-based collaboration"/>
    <n v="5700"/>
    <n v="6800"/>
    <n v="119.29824561403508"/>
    <x v="1"/>
    <n v="43.87"/>
    <n v="155"/>
    <x v="1"/>
    <s v="USD"/>
    <n v="1297922400"/>
    <n v="1298268000"/>
    <x v="851"/>
    <x v="248"/>
    <b v="0"/>
    <b v="0"/>
    <s v="publishing/translations"/>
    <x v="5"/>
    <x v="18"/>
  </r>
  <r>
    <s v="Harris, Russell and Mitchell"/>
    <s v="User-centric cohesive policy"/>
    <n v="3600"/>
    <n v="10657"/>
    <n v="296.02777777777777"/>
    <x v="1"/>
    <n v="40.06"/>
    <n v="266"/>
    <x v="1"/>
    <s v="USD"/>
    <n v="1384408800"/>
    <n v="1386223200"/>
    <x v="852"/>
    <x v="849"/>
    <b v="0"/>
    <b v="0"/>
    <s v="food/food trucks"/>
    <x v="0"/>
    <x v="0"/>
  </r>
  <r>
    <s v="Rodriguez-Robinson"/>
    <s v="Ergonomic methodical hub"/>
    <n v="5900"/>
    <n v="4997"/>
    <n v="84.694915254237287"/>
    <x v="0"/>
    <n v="43.83"/>
    <n v="114"/>
    <x v="6"/>
    <s v="EUR"/>
    <n v="1299304800"/>
    <n v="1299823200"/>
    <x v="853"/>
    <x v="850"/>
    <b v="0"/>
    <b v="1"/>
    <s v="photography/photography books"/>
    <x v="7"/>
    <x v="14"/>
  </r>
  <r>
    <s v="Peck, Higgins and Smith"/>
    <s v="Devolved disintermediate encryption"/>
    <n v="3700"/>
    <n v="13164"/>
    <n v="355.7837837837838"/>
    <x v="1"/>
    <n v="84.93"/>
    <n v="155"/>
    <x v="1"/>
    <s v="USD"/>
    <n v="1431320400"/>
    <n v="1431752400"/>
    <x v="854"/>
    <x v="851"/>
    <b v="0"/>
    <b v="0"/>
    <s v="theater/plays"/>
    <x v="3"/>
    <x v="3"/>
  </r>
  <r>
    <s v="Nunez-King"/>
    <s v="Phased clear-thinking policy"/>
    <n v="2200"/>
    <n v="8501"/>
    <n v="386.40909090909093"/>
    <x v="1"/>
    <n v="41.07"/>
    <n v="207"/>
    <x v="4"/>
    <s v="GBP"/>
    <n v="1264399200"/>
    <n v="1267855200"/>
    <x v="67"/>
    <x v="852"/>
    <b v="0"/>
    <b v="0"/>
    <s v="music/rock"/>
    <x v="1"/>
    <x v="1"/>
  </r>
  <r>
    <s v="Davis and Sons"/>
    <s v="Seamless solution-oriented capacity"/>
    <n v="1700"/>
    <n v="13468"/>
    <n v="792.23529411764707"/>
    <x v="1"/>
    <n v="54.97"/>
    <n v="245"/>
    <x v="1"/>
    <s v="USD"/>
    <n v="1497502800"/>
    <n v="1497675600"/>
    <x v="855"/>
    <x v="853"/>
    <b v="0"/>
    <b v="0"/>
    <s v="theater/plays"/>
    <x v="3"/>
    <x v="3"/>
  </r>
  <r>
    <s v="Howard-Douglas"/>
    <s v="Organized human-resource attitude"/>
    <n v="88400"/>
    <n v="121138"/>
    <n v="137.03393665158373"/>
    <x v="1"/>
    <n v="77.010000000000005"/>
    <n v="1573"/>
    <x v="1"/>
    <s v="USD"/>
    <n v="1333688400"/>
    <n v="1336885200"/>
    <x v="107"/>
    <x v="104"/>
    <b v="0"/>
    <b v="0"/>
    <s v="music/world music"/>
    <x v="1"/>
    <x v="21"/>
  </r>
  <r>
    <s v="Gonzalez-White"/>
    <s v="Open-architected disintermediate budgetary management"/>
    <n v="2400"/>
    <n v="8117"/>
    <n v="338.20833333333337"/>
    <x v="1"/>
    <n v="71.2"/>
    <n v="114"/>
    <x v="1"/>
    <s v="USD"/>
    <n v="1293861600"/>
    <n v="1295157600"/>
    <x v="344"/>
    <x v="854"/>
    <b v="0"/>
    <b v="0"/>
    <s v="food/food trucks"/>
    <x v="0"/>
    <x v="0"/>
  </r>
  <r>
    <s v="Lopez-King"/>
    <s v="Multi-lateral radical solution"/>
    <n v="7900"/>
    <n v="8550"/>
    <n v="108.22784810126582"/>
    <x v="1"/>
    <n v="91.94"/>
    <n v="93"/>
    <x v="1"/>
    <s v="USD"/>
    <n v="1576994400"/>
    <n v="1577599200"/>
    <x v="856"/>
    <x v="855"/>
    <b v="0"/>
    <b v="0"/>
    <s v="theater/plays"/>
    <x v="3"/>
    <x v="3"/>
  </r>
  <r>
    <s v="Glover-Nelson"/>
    <s v="Inverse context-sensitive info-mediaries"/>
    <n v="94900"/>
    <n v="57659"/>
    <n v="60.757639620653315"/>
    <x v="0"/>
    <n v="97.07"/>
    <n v="594"/>
    <x v="1"/>
    <s v="USD"/>
    <n v="1304917200"/>
    <n v="1305003600"/>
    <x v="857"/>
    <x v="856"/>
    <b v="0"/>
    <b v="0"/>
    <s v="theater/plays"/>
    <x v="3"/>
    <x v="3"/>
  </r>
  <r>
    <s v="Garner and Sons"/>
    <s v="Versatile neutral workforce"/>
    <n v="5100"/>
    <n v="1414"/>
    <n v="27.725490196078432"/>
    <x v="0"/>
    <n v="58.92"/>
    <n v="24"/>
    <x v="1"/>
    <s v="USD"/>
    <n v="1381208400"/>
    <n v="1381726800"/>
    <x v="858"/>
    <x v="857"/>
    <b v="0"/>
    <b v="0"/>
    <s v="film &amp; video/television"/>
    <x v="4"/>
    <x v="19"/>
  </r>
  <r>
    <s v="Sellers, Roach and Garrison"/>
    <s v="Multi-tiered systematic knowledge user"/>
    <n v="42700"/>
    <n v="97524"/>
    <n v="228.3934426229508"/>
    <x v="1"/>
    <n v="58.02"/>
    <n v="1681"/>
    <x v="1"/>
    <s v="USD"/>
    <n v="1401685200"/>
    <n v="1402462800"/>
    <x v="859"/>
    <x v="858"/>
    <b v="0"/>
    <b v="1"/>
    <s v="technology/web"/>
    <x v="2"/>
    <x v="2"/>
  </r>
  <r>
    <s v="Herrera, Bennett and Silva"/>
    <s v="Programmable multi-state algorithm"/>
    <n v="121100"/>
    <n v="26176"/>
    <n v="21.615194054500414"/>
    <x v="0"/>
    <n v="103.87"/>
    <n v="252"/>
    <x v="1"/>
    <s v="USD"/>
    <n v="1291960800"/>
    <n v="1292133600"/>
    <x v="860"/>
    <x v="859"/>
    <b v="0"/>
    <b v="1"/>
    <s v="theater/plays"/>
    <x v="3"/>
    <x v="3"/>
  </r>
  <r>
    <s v="Thomas, Clay and Mendoza"/>
    <s v="Multi-channeled reciprocal interface"/>
    <n v="800"/>
    <n v="2991"/>
    <n v="373.875"/>
    <x v="1"/>
    <n v="93.47"/>
    <n v="32"/>
    <x v="1"/>
    <s v="USD"/>
    <n v="1368853200"/>
    <n v="1368939600"/>
    <x v="170"/>
    <x v="860"/>
    <b v="0"/>
    <b v="0"/>
    <s v="music/indie rock"/>
    <x v="1"/>
    <x v="7"/>
  </r>
  <r>
    <s v="Ayala Group"/>
    <s v="Right-sized maximized migration"/>
    <n v="5400"/>
    <n v="8366"/>
    <n v="154.92592592592592"/>
    <x v="1"/>
    <n v="61.97"/>
    <n v="135"/>
    <x v="1"/>
    <s v="USD"/>
    <n v="1448776800"/>
    <n v="1452146400"/>
    <x v="861"/>
    <x v="264"/>
    <b v="0"/>
    <b v="1"/>
    <s v="theater/plays"/>
    <x v="3"/>
    <x v="3"/>
  </r>
  <r>
    <s v="Huerta, Roberts and Dickerson"/>
    <s v="Self-enabling value-added artificial intelligence"/>
    <n v="4000"/>
    <n v="12886"/>
    <n v="322.14999999999998"/>
    <x v="1"/>
    <n v="92.04"/>
    <n v="140"/>
    <x v="1"/>
    <s v="USD"/>
    <n v="1296194400"/>
    <n v="1296712800"/>
    <x v="862"/>
    <x v="65"/>
    <b v="0"/>
    <b v="1"/>
    <s v="theater/plays"/>
    <x v="3"/>
    <x v="3"/>
  </r>
  <r>
    <s v="Johnson Group"/>
    <s v="Vision-oriented interactive solution"/>
    <n v="7000"/>
    <n v="5177"/>
    <n v="73.957142857142856"/>
    <x v="0"/>
    <n v="77.27"/>
    <n v="67"/>
    <x v="1"/>
    <s v="USD"/>
    <n v="1517983200"/>
    <n v="1520748000"/>
    <x v="863"/>
    <x v="861"/>
    <b v="0"/>
    <b v="0"/>
    <s v="food/food trucks"/>
    <x v="0"/>
    <x v="0"/>
  </r>
  <r>
    <s v="Bailey, Nguyen and Martinez"/>
    <s v="Fundamental user-facing productivity"/>
    <n v="1000"/>
    <n v="8641"/>
    <n v="864.1"/>
    <x v="1"/>
    <n v="93.92"/>
    <n v="92"/>
    <x v="1"/>
    <s v="USD"/>
    <n v="1478930400"/>
    <n v="1480831200"/>
    <x v="864"/>
    <x v="862"/>
    <b v="0"/>
    <b v="0"/>
    <s v="games/video games"/>
    <x v="6"/>
    <x v="11"/>
  </r>
  <r>
    <s v="Williams, Martin and Meyer"/>
    <s v="Innovative well-modulated capability"/>
    <n v="60200"/>
    <n v="86244"/>
    <n v="143.26245847176079"/>
    <x v="1"/>
    <n v="84.97"/>
    <n v="1015"/>
    <x v="4"/>
    <s v="GBP"/>
    <n v="1426395600"/>
    <n v="1426914000"/>
    <x v="527"/>
    <x v="454"/>
    <b v="0"/>
    <b v="0"/>
    <s v="theater/plays"/>
    <x v="3"/>
    <x v="3"/>
  </r>
  <r>
    <s v="Huff-Johnson"/>
    <s v="Universal fault-tolerant orchestration"/>
    <n v="195200"/>
    <n v="78630"/>
    <n v="40.281762295081968"/>
    <x v="0"/>
    <n v="105.97"/>
    <n v="742"/>
    <x v="1"/>
    <s v="USD"/>
    <n v="1446181200"/>
    <n v="1446616800"/>
    <x v="865"/>
    <x v="863"/>
    <b v="1"/>
    <b v="0"/>
    <s v="publishing/nonfiction"/>
    <x v="5"/>
    <x v="9"/>
  </r>
  <r>
    <s v="Diaz-Little"/>
    <s v="Grass-roots executive synergy"/>
    <n v="6700"/>
    <n v="11941"/>
    <n v="178.22388059701493"/>
    <x v="1"/>
    <n v="36.97"/>
    <n v="323"/>
    <x v="1"/>
    <s v="USD"/>
    <n v="1514181600"/>
    <n v="1517032800"/>
    <x v="866"/>
    <x v="864"/>
    <b v="0"/>
    <b v="0"/>
    <s v="technology/web"/>
    <x v="2"/>
    <x v="2"/>
  </r>
  <r>
    <s v="Freeman-French"/>
    <s v="Multi-layered optimal application"/>
    <n v="7200"/>
    <n v="6115"/>
    <n v="84.930555555555557"/>
    <x v="0"/>
    <n v="81.53"/>
    <n v="75"/>
    <x v="1"/>
    <s v="USD"/>
    <n v="1311051600"/>
    <n v="1311224400"/>
    <x v="867"/>
    <x v="865"/>
    <b v="0"/>
    <b v="1"/>
    <s v="film &amp; video/documentary"/>
    <x v="4"/>
    <x v="4"/>
  </r>
  <r>
    <s v="Beck-Weber"/>
    <s v="Business-focused full-range core"/>
    <n v="129100"/>
    <n v="188404"/>
    <n v="145.93648334624322"/>
    <x v="1"/>
    <n v="81"/>
    <n v="2326"/>
    <x v="1"/>
    <s v="USD"/>
    <n v="1564894800"/>
    <n v="1566190800"/>
    <x v="868"/>
    <x v="866"/>
    <b v="0"/>
    <b v="0"/>
    <s v="film &amp; video/documentary"/>
    <x v="4"/>
    <x v="4"/>
  </r>
  <r>
    <s v="Lewis-Jacobson"/>
    <s v="Exclusive system-worthy Graphic Interface"/>
    <n v="6500"/>
    <n v="9910"/>
    <n v="152.46153846153848"/>
    <x v="1"/>
    <n v="26.01"/>
    <n v="381"/>
    <x v="1"/>
    <s v="USD"/>
    <n v="1567918800"/>
    <n v="1570165200"/>
    <x v="105"/>
    <x v="867"/>
    <b v="0"/>
    <b v="0"/>
    <s v="theater/plays"/>
    <x v="3"/>
    <x v="3"/>
  </r>
  <r>
    <s v="Logan-Curtis"/>
    <s v="Enhanced optimal ability"/>
    <n v="170600"/>
    <n v="114523"/>
    <n v="67.129542790152414"/>
    <x v="0"/>
    <n v="26"/>
    <n v="4405"/>
    <x v="1"/>
    <s v="USD"/>
    <n v="1386309600"/>
    <n v="1388556000"/>
    <x v="481"/>
    <x v="868"/>
    <b v="0"/>
    <b v="1"/>
    <s v="music/rock"/>
    <x v="1"/>
    <x v="1"/>
  </r>
  <r>
    <s v="Chan, Washington and Callahan"/>
    <s v="Optional zero administration neural-net"/>
    <n v="7800"/>
    <n v="3144"/>
    <n v="40.307692307692307"/>
    <x v="0"/>
    <n v="34.17"/>
    <n v="92"/>
    <x v="1"/>
    <s v="USD"/>
    <n v="1301979600"/>
    <n v="1303189200"/>
    <x v="253"/>
    <x v="296"/>
    <b v="0"/>
    <b v="0"/>
    <s v="music/rock"/>
    <x v="1"/>
    <x v="1"/>
  </r>
  <r>
    <s v="Wilson Group"/>
    <s v="Ameliorated foreground focus group"/>
    <n v="6200"/>
    <n v="13441"/>
    <n v="216.79032258064518"/>
    <x v="1"/>
    <n v="28"/>
    <n v="480"/>
    <x v="1"/>
    <s v="USD"/>
    <n v="1493269200"/>
    <n v="1494478800"/>
    <x v="869"/>
    <x v="869"/>
    <b v="0"/>
    <b v="0"/>
    <s v="film &amp; video/documentary"/>
    <x v="4"/>
    <x v="4"/>
  </r>
  <r>
    <s v="Gardner, Ryan and Gutierrez"/>
    <s v="Triple-buffered multi-tasking matrices"/>
    <n v="9400"/>
    <n v="4899"/>
    <n v="52.117021276595743"/>
    <x v="0"/>
    <n v="76.55"/>
    <n v="64"/>
    <x v="1"/>
    <s v="USD"/>
    <n v="1478930400"/>
    <n v="1480744800"/>
    <x v="864"/>
    <x v="274"/>
    <b v="0"/>
    <b v="0"/>
    <s v="publishing/radio &amp; podcasts"/>
    <x v="5"/>
    <x v="15"/>
  </r>
  <r>
    <s v="Hernandez Inc"/>
    <s v="Versatile dedicated migration"/>
    <n v="2400"/>
    <n v="11990"/>
    <n v="499.58333333333337"/>
    <x v="1"/>
    <n v="53.05"/>
    <n v="226"/>
    <x v="1"/>
    <s v="USD"/>
    <n v="1555390800"/>
    <n v="1555822800"/>
    <x v="843"/>
    <x v="354"/>
    <b v="0"/>
    <b v="0"/>
    <s v="publishing/translations"/>
    <x v="5"/>
    <x v="18"/>
  </r>
  <r>
    <s v="Ortiz-Roberts"/>
    <s v="Devolved foreground customer loyalty"/>
    <n v="7800"/>
    <n v="6839"/>
    <n v="87.679487179487182"/>
    <x v="0"/>
    <n v="106.86"/>
    <n v="64"/>
    <x v="1"/>
    <s v="USD"/>
    <n v="1456984800"/>
    <n v="1458882000"/>
    <x v="289"/>
    <x v="870"/>
    <b v="0"/>
    <b v="1"/>
    <s v="film &amp; video/drama"/>
    <x v="4"/>
    <x v="6"/>
  </r>
  <r>
    <s v="Ramirez LLC"/>
    <s v="Reduced reciprocal focus group"/>
    <n v="9800"/>
    <n v="11091"/>
    <n v="113.17346938775511"/>
    <x v="1"/>
    <n v="46.02"/>
    <n v="241"/>
    <x v="1"/>
    <s v="USD"/>
    <n v="1411621200"/>
    <n v="1411966800"/>
    <x v="870"/>
    <x v="871"/>
    <b v="0"/>
    <b v="1"/>
    <s v="music/rock"/>
    <x v="1"/>
    <x v="1"/>
  </r>
  <r>
    <s v="Morrow Inc"/>
    <s v="Networked global migration"/>
    <n v="3100"/>
    <n v="13223"/>
    <n v="426.54838709677421"/>
    <x v="1"/>
    <n v="100.17"/>
    <n v="132"/>
    <x v="1"/>
    <s v="USD"/>
    <n v="1525669200"/>
    <n v="1526878800"/>
    <x v="871"/>
    <x v="98"/>
    <b v="0"/>
    <b v="1"/>
    <s v="film &amp; video/drama"/>
    <x v="4"/>
    <x v="6"/>
  </r>
  <r>
    <s v="Erickson-Rogers"/>
    <s v="De-engineered even-keeled definition"/>
    <n v="9800"/>
    <n v="7608"/>
    <n v="77.632653061224488"/>
    <x v="3"/>
    <n v="101.44"/>
    <n v="75"/>
    <x v="6"/>
    <s v="EUR"/>
    <n v="1450936800"/>
    <n v="1452405600"/>
    <x v="872"/>
    <x v="872"/>
    <b v="0"/>
    <b v="1"/>
    <s v="photography/photography books"/>
    <x v="7"/>
    <x v="14"/>
  </r>
  <r>
    <s v="Leach, Rich and Price"/>
    <s v="Implemented bi-directional flexibility"/>
    <n v="141100"/>
    <n v="74073"/>
    <n v="52.496810772501767"/>
    <x v="0"/>
    <n v="87.97"/>
    <n v="842"/>
    <x v="1"/>
    <s v="USD"/>
    <n v="1413522000"/>
    <n v="1414040400"/>
    <x v="873"/>
    <x v="873"/>
    <b v="0"/>
    <b v="1"/>
    <s v="publishing/translations"/>
    <x v="5"/>
    <x v="18"/>
  </r>
  <r>
    <s v="Manning-Hamilton"/>
    <s v="Vision-oriented scalable definition"/>
    <n v="97300"/>
    <n v="153216"/>
    <n v="157.46762589928059"/>
    <x v="1"/>
    <n v="75"/>
    <n v="2043"/>
    <x v="1"/>
    <s v="USD"/>
    <n v="1541307600"/>
    <n v="1543816800"/>
    <x v="874"/>
    <x v="526"/>
    <b v="0"/>
    <b v="1"/>
    <s v="food/food trucks"/>
    <x v="0"/>
    <x v="0"/>
  </r>
  <r>
    <s v="Butler LLC"/>
    <s v="Future-proofed upward-trending migration"/>
    <n v="6600"/>
    <n v="4814"/>
    <n v="72.939393939393938"/>
    <x v="0"/>
    <n v="42.98"/>
    <n v="112"/>
    <x v="1"/>
    <s v="USD"/>
    <n v="1357106400"/>
    <n v="1359698400"/>
    <x v="875"/>
    <x v="874"/>
    <b v="0"/>
    <b v="0"/>
    <s v="theater/plays"/>
    <x v="3"/>
    <x v="3"/>
  </r>
  <r>
    <s v="Ball LLC"/>
    <s v="Right-sized full-range throughput"/>
    <n v="7600"/>
    <n v="4603"/>
    <n v="60.565789473684205"/>
    <x v="3"/>
    <n v="33.119999999999997"/>
    <n v="139"/>
    <x v="6"/>
    <s v="EUR"/>
    <n v="1390197600"/>
    <n v="1390629600"/>
    <x v="876"/>
    <x v="875"/>
    <b v="0"/>
    <b v="0"/>
    <s v="theater/plays"/>
    <x v="3"/>
    <x v="3"/>
  </r>
  <r>
    <s v="Taylor, Santiago and Flores"/>
    <s v="Polarized composite customer loyalty"/>
    <n v="66600"/>
    <n v="37823"/>
    <n v="56.791291291291287"/>
    <x v="0"/>
    <n v="101.13"/>
    <n v="374"/>
    <x v="1"/>
    <s v="USD"/>
    <n v="1265868000"/>
    <n v="1267077600"/>
    <x v="877"/>
    <x v="876"/>
    <b v="0"/>
    <b v="1"/>
    <s v="music/indie rock"/>
    <x v="1"/>
    <x v="7"/>
  </r>
  <r>
    <s v="Hernandez, Norton and Kelley"/>
    <s v="Expanded eco-centric policy"/>
    <n v="111100"/>
    <n v="62819"/>
    <n v="56.542754275427541"/>
    <x v="3"/>
    <n v="55.99"/>
    <n v="1122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97326-15DA-4F13-9CA1-E60D2F4C463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D3E38-056E-4E16-B6C7-266DEA1A5F9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49A40-21D5-43A3-923F-BC0423ED014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0" item="3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02C2-1B71-40C8-B706-FF8AAC1EF3BC}">
  <sheetPr codeName="Sheet1"/>
  <dimension ref="A1:F14"/>
  <sheetViews>
    <sheetView workbookViewId="0">
      <selection activeCell="B3" sqref="B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2037</v>
      </c>
    </row>
    <row r="3" spans="1:6" x14ac:dyDescent="0.25">
      <c r="A3" s="8" t="s">
        <v>2034</v>
      </c>
      <c r="B3" s="8" t="s">
        <v>2035</v>
      </c>
    </row>
    <row r="4" spans="1:6" x14ac:dyDescent="0.25">
      <c r="A4" s="8" t="s">
        <v>2038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25">
      <c r="A5" s="9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2040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2113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2114</v>
      </c>
      <c r="E8">
        <v>4</v>
      </c>
      <c r="F8">
        <v>4</v>
      </c>
    </row>
    <row r="9" spans="1:6" x14ac:dyDescent="0.25">
      <c r="A9" s="9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2036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3BAC3-EFDD-46DE-BF7E-763B223D64F4}">
  <sheetPr codeName="Sheet2"/>
  <dimension ref="A1:F30"/>
  <sheetViews>
    <sheetView topLeftCell="A4" workbookViewId="0"/>
  </sheetViews>
  <sheetFormatPr defaultRowHeight="15.75" x14ac:dyDescent="0.25"/>
  <cols>
    <col min="1" max="1" width="17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2037</v>
      </c>
    </row>
    <row r="2" spans="1:6" x14ac:dyDescent="0.25">
      <c r="A2" s="8" t="s">
        <v>2031</v>
      </c>
      <c r="B2" t="s">
        <v>2037</v>
      </c>
    </row>
    <row r="4" spans="1:6" x14ac:dyDescent="0.25">
      <c r="A4" s="8" t="s">
        <v>2034</v>
      </c>
      <c r="B4" s="8" t="s">
        <v>2035</v>
      </c>
    </row>
    <row r="5" spans="1:6" x14ac:dyDescent="0.25">
      <c r="A5" s="8" t="s">
        <v>2038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5">
      <c r="A6" s="9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2047</v>
      </c>
      <c r="E7">
        <v>4</v>
      </c>
      <c r="F7">
        <v>4</v>
      </c>
    </row>
    <row r="8" spans="1:6" x14ac:dyDescent="0.25">
      <c r="A8" s="9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2050</v>
      </c>
      <c r="C10">
        <v>8</v>
      </c>
      <c r="E10">
        <v>10</v>
      </c>
      <c r="F10">
        <v>18</v>
      </c>
    </row>
    <row r="11" spans="1:6" x14ac:dyDescent="0.25">
      <c r="A11" s="9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2053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2054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2055</v>
      </c>
      <c r="C15">
        <v>3</v>
      </c>
      <c r="E15">
        <v>4</v>
      </c>
      <c r="F15">
        <v>7</v>
      </c>
    </row>
    <row r="16" spans="1:6" x14ac:dyDescent="0.25">
      <c r="A16" s="9" t="s">
        <v>2056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2057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2059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2060</v>
      </c>
      <c r="C20">
        <v>4</v>
      </c>
      <c r="E20">
        <v>4</v>
      </c>
      <c r="F20">
        <v>8</v>
      </c>
    </row>
    <row r="21" spans="1:6" x14ac:dyDescent="0.25">
      <c r="A21" s="9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2062</v>
      </c>
      <c r="C22">
        <v>9</v>
      </c>
      <c r="E22">
        <v>5</v>
      </c>
      <c r="F22">
        <v>14</v>
      </c>
    </row>
    <row r="23" spans="1:6" x14ac:dyDescent="0.25">
      <c r="A23" s="9" t="s">
        <v>2063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2064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2065</v>
      </c>
      <c r="C25">
        <v>7</v>
      </c>
      <c r="E25">
        <v>14</v>
      </c>
      <c r="F25">
        <v>21</v>
      </c>
    </row>
    <row r="26" spans="1:6" x14ac:dyDescent="0.25">
      <c r="A26" s="9" t="s">
        <v>2066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2069</v>
      </c>
      <c r="E29">
        <v>3</v>
      </c>
      <c r="F29">
        <v>3</v>
      </c>
    </row>
    <row r="30" spans="1:6" x14ac:dyDescent="0.25">
      <c r="A30" s="9" t="s">
        <v>2036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9C38E-9C7E-4BFF-89F8-1D5C44FE3979}">
  <sheetPr codeName="Sheet3"/>
  <dimension ref="A1:F18"/>
  <sheetViews>
    <sheetView topLeftCell="C7" workbookViewId="0">
      <selection activeCell="B2" sqref="B2"/>
    </sheetView>
  </sheetViews>
  <sheetFormatPr defaultRowHeight="15.75" x14ac:dyDescent="0.25"/>
  <cols>
    <col min="1" max="1" width="16.25" bestFit="1" customWidth="1"/>
    <col min="2" max="2" width="15.25" bestFit="1" customWidth="1"/>
    <col min="3" max="3" width="5.625" bestFit="1" customWidth="1"/>
    <col min="4" max="4" width="3.75" bestFit="1" customWidth="1"/>
    <col min="5" max="5" width="9.25" bestFit="1" customWidth="1"/>
    <col min="6" max="6" width="10.875" bestFit="1" customWidth="1"/>
  </cols>
  <sheetData>
    <row r="1" spans="1:6" x14ac:dyDescent="0.25">
      <c r="A1" s="8" t="s">
        <v>2031</v>
      </c>
      <c r="B1" t="s">
        <v>2037</v>
      </c>
    </row>
    <row r="2" spans="1:6" x14ac:dyDescent="0.25">
      <c r="A2" s="8" t="s">
        <v>2082</v>
      </c>
      <c r="B2" t="s">
        <v>2103</v>
      </c>
    </row>
    <row r="4" spans="1:6" x14ac:dyDescent="0.25">
      <c r="A4" s="8" t="s">
        <v>2034</v>
      </c>
      <c r="B4" s="8" t="s">
        <v>2035</v>
      </c>
    </row>
    <row r="5" spans="1:6" x14ac:dyDescent="0.25">
      <c r="A5" s="8" t="s">
        <v>2038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5">
      <c r="A6" s="10" t="s">
        <v>2070</v>
      </c>
      <c r="B6">
        <v>2</v>
      </c>
      <c r="C6">
        <v>2</v>
      </c>
      <c r="F6">
        <v>4</v>
      </c>
    </row>
    <row r="7" spans="1:6" x14ac:dyDescent="0.25">
      <c r="A7" s="10" t="s">
        <v>2071</v>
      </c>
      <c r="C7">
        <v>3</v>
      </c>
      <c r="E7">
        <v>4</v>
      </c>
      <c r="F7">
        <v>7</v>
      </c>
    </row>
    <row r="8" spans="1:6" x14ac:dyDescent="0.25">
      <c r="A8" s="10" t="s">
        <v>2072</v>
      </c>
      <c r="B8">
        <v>1</v>
      </c>
      <c r="C8">
        <v>4</v>
      </c>
      <c r="E8">
        <v>3</v>
      </c>
      <c r="F8">
        <v>8</v>
      </c>
    </row>
    <row r="9" spans="1:6" x14ac:dyDescent="0.25">
      <c r="A9" s="10" t="s">
        <v>2073</v>
      </c>
      <c r="C9">
        <v>6</v>
      </c>
      <c r="E9">
        <v>2</v>
      </c>
      <c r="F9">
        <v>8</v>
      </c>
    </row>
    <row r="10" spans="1:6" x14ac:dyDescent="0.25">
      <c r="A10" s="10" t="s">
        <v>2074</v>
      </c>
      <c r="C10">
        <v>4</v>
      </c>
      <c r="D10">
        <v>1</v>
      </c>
      <c r="E10">
        <v>8</v>
      </c>
      <c r="F10">
        <v>13</v>
      </c>
    </row>
    <row r="11" spans="1:6" x14ac:dyDescent="0.25">
      <c r="A11" s="10" t="s">
        <v>2075</v>
      </c>
      <c r="C11">
        <v>3</v>
      </c>
      <c r="E11">
        <v>5</v>
      </c>
      <c r="F11">
        <v>8</v>
      </c>
    </row>
    <row r="12" spans="1:6" x14ac:dyDescent="0.25">
      <c r="A12" s="10" t="s">
        <v>2076</v>
      </c>
      <c r="C12">
        <v>1</v>
      </c>
      <c r="E12">
        <v>2</v>
      </c>
      <c r="F12">
        <v>3</v>
      </c>
    </row>
    <row r="13" spans="1:6" x14ac:dyDescent="0.25">
      <c r="A13" s="10" t="s">
        <v>2077</v>
      </c>
      <c r="C13">
        <v>3</v>
      </c>
      <c r="E13">
        <v>4</v>
      </c>
      <c r="F13">
        <v>7</v>
      </c>
    </row>
    <row r="14" spans="1:6" x14ac:dyDescent="0.25">
      <c r="A14" s="10" t="s">
        <v>2078</v>
      </c>
      <c r="E14">
        <v>5</v>
      </c>
      <c r="F14">
        <v>5</v>
      </c>
    </row>
    <row r="15" spans="1:6" x14ac:dyDescent="0.25">
      <c r="A15" s="10" t="s">
        <v>2079</v>
      </c>
      <c r="B15">
        <v>1</v>
      </c>
      <c r="C15">
        <v>3</v>
      </c>
      <c r="E15">
        <v>4</v>
      </c>
      <c r="F15">
        <v>8</v>
      </c>
    </row>
    <row r="16" spans="1:6" x14ac:dyDescent="0.25">
      <c r="A16" s="10" t="s">
        <v>2080</v>
      </c>
      <c r="D16">
        <v>1</v>
      </c>
      <c r="E16">
        <v>3</v>
      </c>
      <c r="F16">
        <v>4</v>
      </c>
    </row>
    <row r="17" spans="1:6" x14ac:dyDescent="0.25">
      <c r="A17" s="10" t="s">
        <v>2081</v>
      </c>
      <c r="C17">
        <v>3</v>
      </c>
      <c r="D17">
        <v>1</v>
      </c>
      <c r="E17">
        <v>5</v>
      </c>
      <c r="F17">
        <v>9</v>
      </c>
    </row>
    <row r="18" spans="1:6" x14ac:dyDescent="0.25">
      <c r="A18" s="10" t="s">
        <v>2036</v>
      </c>
      <c r="B18">
        <v>4</v>
      </c>
      <c r="C18">
        <v>32</v>
      </c>
      <c r="D18">
        <v>3</v>
      </c>
      <c r="E18">
        <v>45</v>
      </c>
      <c r="F18">
        <v>84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E404-356A-4EE6-B20C-F39AB6F3AF1D}">
  <sheetPr codeName="Sheet4"/>
  <dimension ref="A1:H13"/>
  <sheetViews>
    <sheetView workbookViewId="0">
      <selection sqref="A1:A13"/>
    </sheetView>
  </sheetViews>
  <sheetFormatPr defaultRowHeight="15.75" x14ac:dyDescent="0.25"/>
  <cols>
    <col min="1" max="1" width="27.375" bestFit="1" customWidth="1"/>
    <col min="2" max="2" width="16.75" bestFit="1" customWidth="1"/>
    <col min="3" max="3" width="13.25" bestFit="1" customWidth="1"/>
    <col min="4" max="4" width="15.875" bestFit="1" customWidth="1"/>
    <col min="5" max="5" width="12.25" bestFit="1" customWidth="1"/>
    <col min="6" max="6" width="19.25" style="11" bestFit="1" customWidth="1"/>
    <col min="7" max="7" width="15.75" style="11" bestFit="1" customWidth="1"/>
    <col min="8" max="8" width="18.875" bestFit="1" customWidth="1"/>
  </cols>
  <sheetData>
    <row r="1" spans="1:8" x14ac:dyDescent="0.25">
      <c r="A1" t="s">
        <v>2104</v>
      </c>
      <c r="B1" t="s">
        <v>2083</v>
      </c>
      <c r="C1" t="s">
        <v>2084</v>
      </c>
      <c r="D1" t="s">
        <v>2085</v>
      </c>
      <c r="E1" t="s">
        <v>2086</v>
      </c>
      <c r="F1" s="11" t="s">
        <v>2087</v>
      </c>
      <c r="G1" s="11" t="s">
        <v>2088</v>
      </c>
      <c r="H1" t="s">
        <v>2089</v>
      </c>
    </row>
    <row r="2" spans="1:8" x14ac:dyDescent="0.25">
      <c r="A2" t="s">
        <v>2090</v>
      </c>
      <c r="B2">
        <f>COUNTIFS(Crowdfunding!$G:$G, "Successful",Crowdfunding!$D:$D,"&lt; 1000")</f>
        <v>30</v>
      </c>
      <c r="C2">
        <f>COUNTIFS(Crowdfunding!$G:$G,"failed",Crowdfunding!$D:$D,"&lt; 1000")</f>
        <v>20</v>
      </c>
      <c r="D2">
        <f>COUNTIFS(Crowdfunding!$G:$G,"canceled",Crowdfunding!$D:$D,"&lt; 1000")</f>
        <v>1</v>
      </c>
      <c r="E2">
        <f t="shared" ref="E2:E13" si="0">SUM(B2:D2)</f>
        <v>51</v>
      </c>
      <c r="F2" s="11">
        <f t="shared" ref="F2:F13" si="1">B2/E2</f>
        <v>0.58823529411764708</v>
      </c>
      <c r="G2" s="11">
        <f t="shared" ref="G2:G13" si="2">C2/E2</f>
        <v>0.39215686274509803</v>
      </c>
      <c r="H2" s="11">
        <f t="shared" ref="H2:H13" si="3">D2/E2</f>
        <v>1.9607843137254902E-2</v>
      </c>
    </row>
    <row r="3" spans="1:8" x14ac:dyDescent="0.25">
      <c r="A3" t="s">
        <v>2091</v>
      </c>
      <c r="B3">
        <f>COUNTIFS(Crowdfunding!$G:$G,"Successful",Crowdfunding!$D:$D,"&gt;=1000",Crowdfunding!$D:$D,"&lt;4999")</f>
        <v>191</v>
      </c>
      <c r="C3">
        <f>COUNTIFS(Crowdfunding!$G:$G,"failed",Crowdfunding!$D:$D,"&gt;=1000",Crowdfunding!$D:$D,"&lt;4999")</f>
        <v>38</v>
      </c>
      <c r="D3">
        <f>COUNTIFS(Crowdfunding!$G:$G,"canceled",Crowdfunding!$D:$D,"&gt;=1000",Crowdfunding!$D:$D,"&lt;4999")</f>
        <v>2</v>
      </c>
      <c r="E3">
        <f t="shared" si="0"/>
        <v>231</v>
      </c>
      <c r="F3" s="11">
        <f t="shared" si="1"/>
        <v>0.82683982683982682</v>
      </c>
      <c r="G3" s="11">
        <f t="shared" si="2"/>
        <v>0.16450216450216451</v>
      </c>
      <c r="H3" s="11">
        <f t="shared" si="3"/>
        <v>8.658008658008658E-3</v>
      </c>
    </row>
    <row r="4" spans="1:8" x14ac:dyDescent="0.25">
      <c r="A4" t="s">
        <v>2092</v>
      </c>
      <c r="B4">
        <f>COUNTIFS(Crowdfunding!$G:$G,"Successful",Crowdfunding!$D:$D, "&gt;=5000",Crowdfunding!$D:$D,"&lt;9999")</f>
        <v>164</v>
      </c>
      <c r="C4">
        <f>COUNTIFS(Crowdfunding!$G:$G,"failed",Crowdfunding!$D:$D,"&gt;5000",Crowdfunding!$D:$D,"&lt;9999")</f>
        <v>125</v>
      </c>
      <c r="D4">
        <f>COUNTIFS(Crowdfunding!$G:$G,"canceled",Crowdfunding!$D:$D,"&gt;=5000",Crowdfunding!$D:$D,"&lt;9999")</f>
        <v>25</v>
      </c>
      <c r="E4">
        <f t="shared" si="0"/>
        <v>314</v>
      </c>
      <c r="F4" s="11">
        <f t="shared" si="1"/>
        <v>0.52229299363057324</v>
      </c>
      <c r="G4" s="11">
        <f t="shared" si="2"/>
        <v>0.39808917197452232</v>
      </c>
      <c r="H4" s="11">
        <f t="shared" si="3"/>
        <v>7.9617834394904455E-2</v>
      </c>
    </row>
    <row r="5" spans="1:8" x14ac:dyDescent="0.25">
      <c r="A5" t="s">
        <v>2093</v>
      </c>
      <c r="B5">
        <f>COUNTIFS(Crowdfunding!$G:$G,"Successful",Crowdfunding!$D:$D,"&gt;=10000",Crowdfunding!$D:$D,"&lt;14999")</f>
        <v>4</v>
      </c>
      <c r="C5">
        <f>COUNTIFS(Crowdfunding!$G:$G,"failed",Crowdfunding!$D:$D,"&gt;=10000",Crowdfunding!$D:$D,"&lt;14999")</f>
        <v>5</v>
      </c>
      <c r="D5">
        <f>COUNTIFS(Crowdfunding!$G:$G,"cancelced",Crowdfunding!$D:$D,"&gt;=10000",Crowdfunding!$D:$D,"&lt;14999")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5">
      <c r="A6" t="s">
        <v>2094</v>
      </c>
      <c r="B6">
        <f>COUNTIFS(Crowdfunding!$G:$G,"Successful",Crowdfunding!$D:$D,"&gt;=15000",Crowdfunding!$D:$D,"&lt;19999")</f>
        <v>10</v>
      </c>
      <c r="C6">
        <f>COUNTIFS(Crowdfunding!$G:$G,"failed",Crowdfunding!$D:$D,"&gt;=15000",Crowdfunding!$D:$D,"&lt;19999")</f>
        <v>0</v>
      </c>
      <c r="D6">
        <f>COUNTIFS(Crowdfunding!$G:$G,"canceled",Crowdfunding!$D:$D,"&gt;=15000",Crowdfunding!$D:$D,"&lt;19999")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5">
      <c r="A7" t="s">
        <v>2095</v>
      </c>
      <c r="B7">
        <f>COUNTIFS(Crowdfunding!$G:$G,"Successful",Crowdfunding!$D:$D,"&gt;=20000",Crowdfunding!$D:$D,"&lt;24999")</f>
        <v>7</v>
      </c>
      <c r="C7">
        <f>COUNTIFS(Crowdfunding!$G:$G,"failed",Crowdfunding!$D:$D,"&gt;=20000",Crowdfunding!$D:$D,"&lt;24999")</f>
        <v>0</v>
      </c>
      <c r="D7">
        <f>COUNTIFS(Crowdfunding!$G:$G,"canceled",Crowdfunding!$D:$D,"&gt;=20000",Crowdfunding!$D:$D,"&lt;24999")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5">
      <c r="A8" t="s">
        <v>2096</v>
      </c>
      <c r="B8">
        <f>COUNTIFS(Crowdfunding!$G:$G,"Successful",Crowdfunding!$D:$D,"&gt;=25000",Crowdfunding!$D:$D,"&lt;29999")</f>
        <v>11</v>
      </c>
      <c r="C8">
        <f>COUNTIFS(Crowdfunding!$G:$G,"failed",Crowdfunding!$D:$D,"&gt;=25000",Crowdfunding!$D:$D,"&lt;29999")</f>
        <v>3</v>
      </c>
      <c r="D8">
        <f>COUNTIFS(Crowdfunding!$G:$G,"canceled",Crowdfunding!$D:$D,"&gt;=25000",Crowdfunding!$D:$D,"&lt;29999")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5">
      <c r="A9" t="s">
        <v>2097</v>
      </c>
      <c r="B9">
        <f>COUNTIFS(Crowdfunding!$G:$G,"Successful",Crowdfunding!$D:$D,"&gt;=30000",Crowdfunding!$D:$D,"&lt;34999")</f>
        <v>7</v>
      </c>
      <c r="C9">
        <f>COUNTIFS(Crowdfunding!$G:$G,"failed",Crowdfunding!$D:$D,"&gt;=30000",Crowdfunding!$D:$D,"&lt;34999")</f>
        <v>0</v>
      </c>
      <c r="D9">
        <f>COUNTIFS(Crowdfunding!$G:$G,"canceled",Crowdfunding!$D:$D,"&gt;=30000",Crowdfunding!$D:$D,"&lt;34999")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5">
      <c r="A10" t="s">
        <v>2098</v>
      </c>
      <c r="B10">
        <f>COUNTIFS(Crowdfunding!$G:$G,"Successful",Crowdfunding!$D:$D,"&gt;=35000",Crowdfunding!$D:$D,"&lt;39999")</f>
        <v>8</v>
      </c>
      <c r="C10">
        <f>COUNTIFS(Crowdfunding!$G:$G,"failed",Crowdfunding!$D:$D,"&gt;=35000",Crowdfunding!$D:$D,"&lt;39999")</f>
        <v>3</v>
      </c>
      <c r="D10">
        <f>COUNTIFS(Crowdfunding!$G:$G,"canceled",Crowdfunding!$D:$D,"&gt;=35000",Crowdfunding!$D:$D,"&lt;39999")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5">
      <c r="A11" t="s">
        <v>2099</v>
      </c>
      <c r="B11">
        <f>COUNTIFS(Crowdfunding!$G:$G,"Successful",Crowdfunding!$D:$D,"&gt;=40000",Crowdfunding!$D:$D,"&lt;44999")</f>
        <v>11</v>
      </c>
      <c r="C11">
        <f>COUNTIFS(Crowdfunding!$G:$G,"failed",Crowdfunding!$D:$D,"&gt;=40000",Crowdfunding!$D:$D,"&lt;44999")</f>
        <v>3</v>
      </c>
      <c r="D11">
        <f>COUNTIFS(Crowdfunding!$G:$G,"canceled",Crowdfunding!$D:$D,"&gt;=40000",Crowdfunding!$D:$D,"&lt;44999")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5">
      <c r="A12" t="s">
        <v>2100</v>
      </c>
      <c r="B12">
        <f>COUNTIFS(Crowdfunding!$G:$G,"Successful",Crowdfunding!$D:$D,"&gt;=45000",Crowdfunding!$D:$D,"&lt;49999")</f>
        <v>8</v>
      </c>
      <c r="C12">
        <f>COUNTIFS(Crowdfunding!$G:$G,"failed",Crowdfunding!$D:$D,"&gt;=45000",Crowdfunding!$D:$D,"&lt;49999")</f>
        <v>3</v>
      </c>
      <c r="D12">
        <f>COUNTIFS(Crowdfunding!$G:$G,"canceled",Crowdfunding!$D:$D,"&gt;=45000",Crowdfunding!$D:$D,"&lt;49999")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5">
      <c r="A13" t="s">
        <v>2101</v>
      </c>
      <c r="B13">
        <f>COUNTIFS(Crowdfunding!$G:$G,"successful",Crowdfunding!$D:$D,"&gt;50000")</f>
        <v>114</v>
      </c>
      <c r="C13">
        <f>COUNTIFS(Crowdfunding!$G:$G,"failed",Crowdfunding!$D:$D,"&gt;50000")</f>
        <v>163</v>
      </c>
      <c r="D13">
        <f>COUNTIFS(Crowdfunding!$G:$G,"canceled",Crowdfunding!$D:$D,"&gt;50000")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4EAE1-DA48-45F7-82BD-9DDDFACEE9A8}">
  <sheetPr codeName="Sheet5"/>
  <dimension ref="A1:L1001"/>
  <sheetViews>
    <sheetView workbookViewId="0">
      <selection sqref="A1:M1048576"/>
    </sheetView>
  </sheetViews>
  <sheetFormatPr defaultRowHeight="15.75" x14ac:dyDescent="0.25"/>
  <cols>
    <col min="1" max="1" width="13.5" bestFit="1" customWidth="1"/>
    <col min="2" max="2" width="9.375" bestFit="1" customWidth="1"/>
    <col min="3" max="3" width="9.25" customWidth="1"/>
    <col min="4" max="4" width="8.5" bestFit="1" customWidth="1"/>
    <col min="5" max="5" width="13.5" bestFit="1" customWidth="1"/>
    <col min="6" max="6" width="9.375" bestFit="1" customWidth="1"/>
    <col min="7" max="7" width="7.375" bestFit="1" customWidth="1"/>
    <col min="8" max="8" width="11.875" bestFit="1" customWidth="1"/>
    <col min="9" max="9" width="4.25" bestFit="1" customWidth="1"/>
    <col min="10" max="10" width="4.875" bestFit="1" customWidth="1"/>
    <col min="11" max="11" width="11.875" bestFit="1" customWidth="1"/>
    <col min="12" max="12" width="17.25" bestFit="1" customWidth="1"/>
  </cols>
  <sheetData>
    <row r="1" spans="1:12" x14ac:dyDescent="0.25">
      <c r="A1" s="1" t="s">
        <v>5</v>
      </c>
      <c r="B1" t="s">
        <v>2105</v>
      </c>
      <c r="D1" t="s">
        <v>14</v>
      </c>
      <c r="F1" t="s">
        <v>2106</v>
      </c>
      <c r="G1" t="s">
        <v>2107</v>
      </c>
      <c r="H1" t="s">
        <v>2108</v>
      </c>
      <c r="I1" t="s">
        <v>2109</v>
      </c>
      <c r="J1" t="s">
        <v>2110</v>
      </c>
      <c r="K1" t="s">
        <v>2111</v>
      </c>
      <c r="L1" t="s">
        <v>2112</v>
      </c>
    </row>
    <row r="2" spans="1:12" x14ac:dyDescent="0.25">
      <c r="A2">
        <v>0</v>
      </c>
      <c r="B2" s="1" t="s">
        <v>4</v>
      </c>
      <c r="C2" s="1"/>
      <c r="D2" s="1" t="s">
        <v>4</v>
      </c>
      <c r="E2" s="1" t="s">
        <v>5</v>
      </c>
      <c r="F2" t="s">
        <v>20</v>
      </c>
      <c r="G2">
        <f>MEDIAN(A:A)</f>
        <v>184.5</v>
      </c>
      <c r="H2">
        <f>AVERAGE(A:A)</f>
        <v>727.005</v>
      </c>
      <c r="I2">
        <f>MIN(A:A)</f>
        <v>0</v>
      </c>
      <c r="J2">
        <f>MAX(A:A)</f>
        <v>7295</v>
      </c>
      <c r="K2">
        <f>_xlfn.VAR.P(A:A)</f>
        <v>1293119.5189749999</v>
      </c>
      <c r="L2">
        <f>_xlfn.STDEV.P(A:A)</f>
        <v>1137.154131582434</v>
      </c>
    </row>
    <row r="3" spans="1:12" x14ac:dyDescent="0.25">
      <c r="A3">
        <v>158</v>
      </c>
      <c r="B3" t="s">
        <v>20</v>
      </c>
      <c r="D3" t="s">
        <v>14</v>
      </c>
      <c r="E3">
        <v>0</v>
      </c>
      <c r="F3" t="s">
        <v>14</v>
      </c>
      <c r="G3">
        <f>MEDIAN(E:E)</f>
        <v>114.5</v>
      </c>
      <c r="H3">
        <f>AVERAGE(E:E)</f>
        <v>585.61538461538464</v>
      </c>
      <c r="I3">
        <f>MIN(E:E)</f>
        <v>0</v>
      </c>
      <c r="J3">
        <f>MAX(E:E)</f>
        <v>6080</v>
      </c>
      <c r="K3">
        <f>_xlfn.VAR.P(E:E)</f>
        <v>921574.68174133555</v>
      </c>
      <c r="L3">
        <f>_xlfn.STDEV.P(E:E)</f>
        <v>959.98681331637863</v>
      </c>
    </row>
    <row r="4" spans="1:12" x14ac:dyDescent="0.25">
      <c r="A4">
        <v>1425</v>
      </c>
      <c r="B4" t="s">
        <v>20</v>
      </c>
      <c r="D4" t="s">
        <v>14</v>
      </c>
      <c r="E4">
        <v>24</v>
      </c>
    </row>
    <row r="5" spans="1:12" x14ac:dyDescent="0.25">
      <c r="A5">
        <v>24</v>
      </c>
      <c r="B5" t="s">
        <v>20</v>
      </c>
      <c r="D5" t="s">
        <v>14</v>
      </c>
      <c r="E5">
        <v>53</v>
      </c>
    </row>
    <row r="6" spans="1:12" x14ac:dyDescent="0.25">
      <c r="A6">
        <v>53</v>
      </c>
      <c r="B6" t="s">
        <v>20</v>
      </c>
      <c r="D6" t="s">
        <v>14</v>
      </c>
      <c r="E6">
        <v>18</v>
      </c>
    </row>
    <row r="7" spans="1:12" x14ac:dyDescent="0.25">
      <c r="A7">
        <v>174</v>
      </c>
      <c r="B7" t="s">
        <v>20</v>
      </c>
      <c r="D7" t="s">
        <v>14</v>
      </c>
      <c r="E7">
        <v>44</v>
      </c>
    </row>
    <row r="8" spans="1:12" x14ac:dyDescent="0.25">
      <c r="A8">
        <v>18</v>
      </c>
      <c r="B8" t="s">
        <v>20</v>
      </c>
      <c r="D8" t="s">
        <v>14</v>
      </c>
      <c r="E8">
        <v>27</v>
      </c>
    </row>
    <row r="9" spans="1:12" x14ac:dyDescent="0.25">
      <c r="A9">
        <v>227</v>
      </c>
      <c r="B9" t="s">
        <v>20</v>
      </c>
      <c r="D9" t="s">
        <v>14</v>
      </c>
      <c r="E9">
        <v>55</v>
      </c>
    </row>
    <row r="10" spans="1:12" x14ac:dyDescent="0.25">
      <c r="A10">
        <v>708</v>
      </c>
      <c r="B10" t="s">
        <v>20</v>
      </c>
      <c r="D10" t="s">
        <v>14</v>
      </c>
      <c r="E10">
        <v>200</v>
      </c>
    </row>
    <row r="11" spans="1:12" x14ac:dyDescent="0.25">
      <c r="A11">
        <v>44</v>
      </c>
      <c r="B11" t="s">
        <v>20</v>
      </c>
      <c r="D11" t="s">
        <v>14</v>
      </c>
      <c r="E11">
        <v>452</v>
      </c>
    </row>
    <row r="12" spans="1:12" x14ac:dyDescent="0.25">
      <c r="A12">
        <v>220</v>
      </c>
      <c r="B12" t="s">
        <v>20</v>
      </c>
      <c r="D12" t="s">
        <v>14</v>
      </c>
      <c r="E12">
        <v>674</v>
      </c>
    </row>
    <row r="13" spans="1:12" x14ac:dyDescent="0.25">
      <c r="A13">
        <v>27</v>
      </c>
      <c r="B13" t="s">
        <v>20</v>
      </c>
      <c r="D13" t="s">
        <v>14</v>
      </c>
      <c r="E13">
        <v>558</v>
      </c>
    </row>
    <row r="14" spans="1:12" x14ac:dyDescent="0.25">
      <c r="A14">
        <v>55</v>
      </c>
      <c r="B14" t="s">
        <v>20</v>
      </c>
      <c r="D14" t="s">
        <v>14</v>
      </c>
      <c r="E14">
        <v>15</v>
      </c>
    </row>
    <row r="15" spans="1:12" x14ac:dyDescent="0.25">
      <c r="A15">
        <v>98</v>
      </c>
      <c r="B15" t="s">
        <v>20</v>
      </c>
      <c r="D15" t="s">
        <v>14</v>
      </c>
      <c r="E15">
        <v>2307</v>
      </c>
    </row>
    <row r="16" spans="1:12" x14ac:dyDescent="0.25">
      <c r="A16">
        <v>200</v>
      </c>
      <c r="B16" t="s">
        <v>20</v>
      </c>
      <c r="D16" t="s">
        <v>14</v>
      </c>
      <c r="E16">
        <v>88</v>
      </c>
    </row>
    <row r="17" spans="1:5" x14ac:dyDescent="0.25">
      <c r="A17">
        <v>452</v>
      </c>
      <c r="B17" t="s">
        <v>20</v>
      </c>
      <c r="D17" t="s">
        <v>14</v>
      </c>
      <c r="E17">
        <v>48</v>
      </c>
    </row>
    <row r="18" spans="1:5" x14ac:dyDescent="0.25">
      <c r="A18">
        <v>100</v>
      </c>
      <c r="B18" t="s">
        <v>20</v>
      </c>
      <c r="D18" t="s">
        <v>14</v>
      </c>
      <c r="E18">
        <v>1</v>
      </c>
    </row>
    <row r="19" spans="1:5" x14ac:dyDescent="0.25">
      <c r="A19">
        <v>1249</v>
      </c>
      <c r="B19" t="s">
        <v>20</v>
      </c>
      <c r="D19" t="s">
        <v>14</v>
      </c>
      <c r="E19">
        <v>1467</v>
      </c>
    </row>
    <row r="20" spans="1:5" x14ac:dyDescent="0.25">
      <c r="A20">
        <v>135</v>
      </c>
      <c r="B20" t="s">
        <v>20</v>
      </c>
      <c r="D20" t="s">
        <v>14</v>
      </c>
      <c r="E20">
        <v>75</v>
      </c>
    </row>
    <row r="21" spans="1:5" x14ac:dyDescent="0.25">
      <c r="A21">
        <v>674</v>
      </c>
      <c r="B21" t="s">
        <v>20</v>
      </c>
      <c r="D21" t="s">
        <v>14</v>
      </c>
      <c r="E21">
        <v>120</v>
      </c>
    </row>
    <row r="22" spans="1:5" x14ac:dyDescent="0.25">
      <c r="A22">
        <v>1396</v>
      </c>
      <c r="B22" t="s">
        <v>20</v>
      </c>
      <c r="D22" t="s">
        <v>14</v>
      </c>
      <c r="E22">
        <v>2253</v>
      </c>
    </row>
    <row r="23" spans="1:5" x14ac:dyDescent="0.25">
      <c r="A23">
        <v>558</v>
      </c>
      <c r="B23" t="s">
        <v>20</v>
      </c>
      <c r="D23" t="s">
        <v>14</v>
      </c>
      <c r="E23">
        <v>5</v>
      </c>
    </row>
    <row r="24" spans="1:5" x14ac:dyDescent="0.25">
      <c r="A24">
        <v>890</v>
      </c>
      <c r="B24" t="s">
        <v>20</v>
      </c>
      <c r="D24" t="s">
        <v>14</v>
      </c>
      <c r="E24">
        <v>38</v>
      </c>
    </row>
    <row r="25" spans="1:5" x14ac:dyDescent="0.25">
      <c r="A25">
        <v>142</v>
      </c>
      <c r="B25" t="s">
        <v>20</v>
      </c>
      <c r="D25" t="s">
        <v>14</v>
      </c>
      <c r="E25">
        <v>12</v>
      </c>
    </row>
    <row r="26" spans="1:5" x14ac:dyDescent="0.25">
      <c r="A26">
        <v>2673</v>
      </c>
      <c r="B26" t="s">
        <v>20</v>
      </c>
      <c r="D26" t="s">
        <v>14</v>
      </c>
      <c r="E26">
        <v>1684</v>
      </c>
    </row>
    <row r="27" spans="1:5" x14ac:dyDescent="0.25">
      <c r="A27">
        <v>163</v>
      </c>
      <c r="B27" t="s">
        <v>20</v>
      </c>
      <c r="D27" t="s">
        <v>14</v>
      </c>
      <c r="E27">
        <v>56</v>
      </c>
    </row>
    <row r="28" spans="1:5" x14ac:dyDescent="0.25">
      <c r="A28">
        <v>1480</v>
      </c>
      <c r="B28" t="s">
        <v>20</v>
      </c>
      <c r="D28" t="s">
        <v>14</v>
      </c>
      <c r="E28">
        <v>838</v>
      </c>
    </row>
    <row r="29" spans="1:5" x14ac:dyDescent="0.25">
      <c r="A29">
        <v>15</v>
      </c>
      <c r="B29" t="s">
        <v>20</v>
      </c>
      <c r="D29" t="s">
        <v>14</v>
      </c>
      <c r="E29">
        <v>1000</v>
      </c>
    </row>
    <row r="30" spans="1:5" x14ac:dyDescent="0.25">
      <c r="A30">
        <v>2220</v>
      </c>
      <c r="B30" t="s">
        <v>20</v>
      </c>
      <c r="D30" t="s">
        <v>14</v>
      </c>
      <c r="E30">
        <v>1482</v>
      </c>
    </row>
    <row r="31" spans="1:5" x14ac:dyDescent="0.25">
      <c r="A31">
        <v>1606</v>
      </c>
      <c r="B31" t="s">
        <v>20</v>
      </c>
      <c r="D31" t="s">
        <v>14</v>
      </c>
      <c r="E31">
        <v>106</v>
      </c>
    </row>
    <row r="32" spans="1:5" x14ac:dyDescent="0.25">
      <c r="A32">
        <v>129</v>
      </c>
      <c r="B32" t="s">
        <v>20</v>
      </c>
      <c r="D32" t="s">
        <v>14</v>
      </c>
      <c r="E32">
        <v>679</v>
      </c>
    </row>
    <row r="33" spans="1:5" x14ac:dyDescent="0.25">
      <c r="A33">
        <v>226</v>
      </c>
      <c r="B33" t="s">
        <v>20</v>
      </c>
      <c r="D33" t="s">
        <v>14</v>
      </c>
      <c r="E33">
        <v>1220</v>
      </c>
    </row>
    <row r="34" spans="1:5" x14ac:dyDescent="0.25">
      <c r="A34">
        <v>2307</v>
      </c>
      <c r="B34" t="s">
        <v>20</v>
      </c>
      <c r="D34" t="s">
        <v>14</v>
      </c>
      <c r="E34">
        <v>1</v>
      </c>
    </row>
    <row r="35" spans="1:5" x14ac:dyDescent="0.25">
      <c r="A35">
        <v>5419</v>
      </c>
      <c r="B35" t="s">
        <v>20</v>
      </c>
      <c r="D35" t="s">
        <v>14</v>
      </c>
      <c r="E35">
        <v>37</v>
      </c>
    </row>
    <row r="36" spans="1:5" x14ac:dyDescent="0.25">
      <c r="A36">
        <v>165</v>
      </c>
      <c r="B36" t="s">
        <v>20</v>
      </c>
      <c r="D36" t="s">
        <v>14</v>
      </c>
      <c r="E36">
        <v>60</v>
      </c>
    </row>
    <row r="37" spans="1:5" x14ac:dyDescent="0.25">
      <c r="A37">
        <v>1965</v>
      </c>
      <c r="B37" t="s">
        <v>20</v>
      </c>
      <c r="D37" t="s">
        <v>14</v>
      </c>
      <c r="E37">
        <v>296</v>
      </c>
    </row>
    <row r="38" spans="1:5" x14ac:dyDescent="0.25">
      <c r="A38">
        <v>16</v>
      </c>
      <c r="B38" t="s">
        <v>20</v>
      </c>
      <c r="D38" t="s">
        <v>14</v>
      </c>
      <c r="E38">
        <v>3304</v>
      </c>
    </row>
    <row r="39" spans="1:5" x14ac:dyDescent="0.25">
      <c r="A39">
        <v>107</v>
      </c>
      <c r="B39" t="s">
        <v>20</v>
      </c>
      <c r="D39" t="s">
        <v>14</v>
      </c>
      <c r="E39">
        <v>73</v>
      </c>
    </row>
    <row r="40" spans="1:5" x14ac:dyDescent="0.25">
      <c r="A40">
        <v>134</v>
      </c>
      <c r="B40" t="s">
        <v>20</v>
      </c>
      <c r="D40" t="s">
        <v>14</v>
      </c>
      <c r="E40">
        <v>3387</v>
      </c>
    </row>
    <row r="41" spans="1:5" x14ac:dyDescent="0.25">
      <c r="A41">
        <v>88</v>
      </c>
      <c r="B41" t="s">
        <v>20</v>
      </c>
      <c r="D41" t="s">
        <v>14</v>
      </c>
      <c r="E41">
        <v>662</v>
      </c>
    </row>
    <row r="42" spans="1:5" x14ac:dyDescent="0.25">
      <c r="A42">
        <v>198</v>
      </c>
      <c r="B42" t="s">
        <v>20</v>
      </c>
      <c r="D42" t="s">
        <v>14</v>
      </c>
      <c r="E42">
        <v>774</v>
      </c>
    </row>
    <row r="43" spans="1:5" x14ac:dyDescent="0.25">
      <c r="A43">
        <v>111</v>
      </c>
      <c r="B43" t="s">
        <v>20</v>
      </c>
      <c r="D43" t="s">
        <v>14</v>
      </c>
      <c r="E43">
        <v>672</v>
      </c>
    </row>
    <row r="44" spans="1:5" x14ac:dyDescent="0.25">
      <c r="A44">
        <v>222</v>
      </c>
      <c r="B44" t="s">
        <v>20</v>
      </c>
      <c r="D44" t="s">
        <v>14</v>
      </c>
      <c r="E44">
        <v>940</v>
      </c>
    </row>
    <row r="45" spans="1:5" x14ac:dyDescent="0.25">
      <c r="A45">
        <v>6212</v>
      </c>
      <c r="B45" t="s">
        <v>20</v>
      </c>
      <c r="D45" t="s">
        <v>14</v>
      </c>
      <c r="E45">
        <v>117</v>
      </c>
    </row>
    <row r="46" spans="1:5" x14ac:dyDescent="0.25">
      <c r="A46">
        <v>98</v>
      </c>
      <c r="B46" t="s">
        <v>20</v>
      </c>
      <c r="D46" t="s">
        <v>14</v>
      </c>
      <c r="E46">
        <v>115</v>
      </c>
    </row>
    <row r="47" spans="1:5" x14ac:dyDescent="0.25">
      <c r="A47">
        <v>48</v>
      </c>
      <c r="B47" t="s">
        <v>20</v>
      </c>
      <c r="D47" t="s">
        <v>14</v>
      </c>
      <c r="E47">
        <v>326</v>
      </c>
    </row>
    <row r="48" spans="1:5" x14ac:dyDescent="0.25">
      <c r="A48">
        <v>92</v>
      </c>
      <c r="B48" t="s">
        <v>20</v>
      </c>
      <c r="D48" t="s">
        <v>14</v>
      </c>
      <c r="E48">
        <v>1</v>
      </c>
    </row>
    <row r="49" spans="1:5" x14ac:dyDescent="0.25">
      <c r="A49">
        <v>149</v>
      </c>
      <c r="B49" t="s">
        <v>20</v>
      </c>
      <c r="D49" t="s">
        <v>14</v>
      </c>
      <c r="E49">
        <v>1467</v>
      </c>
    </row>
    <row r="50" spans="1:5" x14ac:dyDescent="0.25">
      <c r="A50">
        <v>2431</v>
      </c>
      <c r="B50" t="s">
        <v>20</v>
      </c>
      <c r="D50" t="s">
        <v>14</v>
      </c>
      <c r="E50">
        <v>5681</v>
      </c>
    </row>
    <row r="51" spans="1:5" x14ac:dyDescent="0.25">
      <c r="A51">
        <v>303</v>
      </c>
      <c r="B51" t="s">
        <v>20</v>
      </c>
      <c r="D51" t="s">
        <v>14</v>
      </c>
      <c r="E51">
        <v>1059</v>
      </c>
    </row>
    <row r="52" spans="1:5" x14ac:dyDescent="0.25">
      <c r="A52">
        <v>1</v>
      </c>
      <c r="B52" t="s">
        <v>20</v>
      </c>
      <c r="D52" t="s">
        <v>14</v>
      </c>
      <c r="E52">
        <v>1194</v>
      </c>
    </row>
    <row r="53" spans="1:5" x14ac:dyDescent="0.25">
      <c r="A53">
        <v>1467</v>
      </c>
      <c r="B53" t="s">
        <v>20</v>
      </c>
      <c r="D53" t="s">
        <v>14</v>
      </c>
      <c r="E53">
        <v>30</v>
      </c>
    </row>
    <row r="54" spans="1:5" x14ac:dyDescent="0.25">
      <c r="A54">
        <v>75</v>
      </c>
      <c r="B54" t="s">
        <v>20</v>
      </c>
      <c r="D54" t="s">
        <v>14</v>
      </c>
      <c r="E54">
        <v>75</v>
      </c>
    </row>
    <row r="55" spans="1:5" x14ac:dyDescent="0.25">
      <c r="A55">
        <v>209</v>
      </c>
      <c r="B55" t="s">
        <v>20</v>
      </c>
      <c r="D55" t="s">
        <v>14</v>
      </c>
      <c r="E55">
        <v>955</v>
      </c>
    </row>
    <row r="56" spans="1:5" x14ac:dyDescent="0.25">
      <c r="A56">
        <v>120</v>
      </c>
      <c r="B56" t="s">
        <v>20</v>
      </c>
      <c r="D56" t="s">
        <v>14</v>
      </c>
      <c r="E56">
        <v>67</v>
      </c>
    </row>
    <row r="57" spans="1:5" x14ac:dyDescent="0.25">
      <c r="A57">
        <v>131</v>
      </c>
      <c r="B57" t="s">
        <v>20</v>
      </c>
      <c r="D57" t="s">
        <v>14</v>
      </c>
      <c r="E57">
        <v>5</v>
      </c>
    </row>
    <row r="58" spans="1:5" x14ac:dyDescent="0.25">
      <c r="A58">
        <v>164</v>
      </c>
      <c r="B58" t="s">
        <v>20</v>
      </c>
      <c r="D58" t="s">
        <v>14</v>
      </c>
      <c r="E58">
        <v>26</v>
      </c>
    </row>
    <row r="59" spans="1:5" x14ac:dyDescent="0.25">
      <c r="A59">
        <v>201</v>
      </c>
      <c r="B59" t="s">
        <v>20</v>
      </c>
      <c r="D59" t="s">
        <v>14</v>
      </c>
      <c r="E59">
        <v>1130</v>
      </c>
    </row>
    <row r="60" spans="1:5" x14ac:dyDescent="0.25">
      <c r="A60">
        <v>211</v>
      </c>
      <c r="B60" t="s">
        <v>20</v>
      </c>
      <c r="D60" t="s">
        <v>14</v>
      </c>
      <c r="E60">
        <v>782</v>
      </c>
    </row>
    <row r="61" spans="1:5" x14ac:dyDescent="0.25">
      <c r="A61">
        <v>128</v>
      </c>
      <c r="B61" t="s">
        <v>20</v>
      </c>
      <c r="D61" t="s">
        <v>14</v>
      </c>
      <c r="E61">
        <v>210</v>
      </c>
    </row>
    <row r="62" spans="1:5" x14ac:dyDescent="0.25">
      <c r="A62">
        <v>1600</v>
      </c>
      <c r="B62" t="s">
        <v>20</v>
      </c>
      <c r="D62" t="s">
        <v>14</v>
      </c>
      <c r="E62">
        <v>136</v>
      </c>
    </row>
    <row r="63" spans="1:5" x14ac:dyDescent="0.25">
      <c r="A63">
        <v>2253</v>
      </c>
      <c r="B63" t="s">
        <v>20</v>
      </c>
      <c r="D63" t="s">
        <v>14</v>
      </c>
      <c r="E63">
        <v>86</v>
      </c>
    </row>
    <row r="64" spans="1:5" x14ac:dyDescent="0.25">
      <c r="A64">
        <v>249</v>
      </c>
      <c r="B64" t="s">
        <v>20</v>
      </c>
      <c r="D64" t="s">
        <v>14</v>
      </c>
      <c r="E64">
        <v>19</v>
      </c>
    </row>
    <row r="65" spans="1:5" x14ac:dyDescent="0.25">
      <c r="A65">
        <v>5</v>
      </c>
      <c r="B65" t="s">
        <v>20</v>
      </c>
      <c r="D65" t="s">
        <v>14</v>
      </c>
      <c r="E65">
        <v>886</v>
      </c>
    </row>
    <row r="66" spans="1:5" x14ac:dyDescent="0.25">
      <c r="A66">
        <v>38</v>
      </c>
      <c r="B66" t="s">
        <v>20</v>
      </c>
      <c r="D66" t="s">
        <v>14</v>
      </c>
      <c r="E66">
        <v>35</v>
      </c>
    </row>
    <row r="67" spans="1:5" x14ac:dyDescent="0.25">
      <c r="A67">
        <v>236</v>
      </c>
      <c r="B67" t="s">
        <v>20</v>
      </c>
      <c r="D67" t="s">
        <v>14</v>
      </c>
      <c r="E67">
        <v>24</v>
      </c>
    </row>
    <row r="68" spans="1:5" x14ac:dyDescent="0.25">
      <c r="A68">
        <v>12</v>
      </c>
      <c r="B68" t="s">
        <v>20</v>
      </c>
      <c r="D68" t="s">
        <v>14</v>
      </c>
      <c r="E68">
        <v>86</v>
      </c>
    </row>
    <row r="69" spans="1:5" x14ac:dyDescent="0.25">
      <c r="A69">
        <v>4065</v>
      </c>
      <c r="B69" t="s">
        <v>20</v>
      </c>
      <c r="D69" t="s">
        <v>14</v>
      </c>
      <c r="E69">
        <v>243</v>
      </c>
    </row>
    <row r="70" spans="1:5" x14ac:dyDescent="0.25">
      <c r="A70">
        <v>246</v>
      </c>
      <c r="B70" t="s">
        <v>20</v>
      </c>
      <c r="D70" t="s">
        <v>14</v>
      </c>
      <c r="E70">
        <v>65</v>
      </c>
    </row>
    <row r="71" spans="1:5" x14ac:dyDescent="0.25">
      <c r="A71">
        <v>17</v>
      </c>
      <c r="B71" t="s">
        <v>20</v>
      </c>
      <c r="D71" t="s">
        <v>14</v>
      </c>
      <c r="E71">
        <v>100</v>
      </c>
    </row>
    <row r="72" spans="1:5" x14ac:dyDescent="0.25">
      <c r="A72">
        <v>2475</v>
      </c>
      <c r="B72" t="s">
        <v>20</v>
      </c>
      <c r="D72" t="s">
        <v>14</v>
      </c>
      <c r="E72">
        <v>168</v>
      </c>
    </row>
    <row r="73" spans="1:5" x14ac:dyDescent="0.25">
      <c r="A73">
        <v>76</v>
      </c>
      <c r="B73" t="s">
        <v>20</v>
      </c>
      <c r="D73" t="s">
        <v>14</v>
      </c>
      <c r="E73">
        <v>13</v>
      </c>
    </row>
    <row r="74" spans="1:5" x14ac:dyDescent="0.25">
      <c r="A74">
        <v>54</v>
      </c>
      <c r="B74" t="s">
        <v>20</v>
      </c>
      <c r="D74" t="s">
        <v>14</v>
      </c>
      <c r="E74">
        <v>1</v>
      </c>
    </row>
    <row r="75" spans="1:5" x14ac:dyDescent="0.25">
      <c r="A75">
        <v>88</v>
      </c>
      <c r="B75" t="s">
        <v>20</v>
      </c>
      <c r="D75" t="s">
        <v>14</v>
      </c>
      <c r="E75">
        <v>40</v>
      </c>
    </row>
    <row r="76" spans="1:5" x14ac:dyDescent="0.25">
      <c r="A76">
        <v>85</v>
      </c>
      <c r="B76" t="s">
        <v>20</v>
      </c>
      <c r="D76" t="s">
        <v>14</v>
      </c>
      <c r="E76">
        <v>226</v>
      </c>
    </row>
    <row r="77" spans="1:5" x14ac:dyDescent="0.25">
      <c r="A77">
        <v>170</v>
      </c>
      <c r="B77" t="s">
        <v>20</v>
      </c>
      <c r="D77" t="s">
        <v>14</v>
      </c>
      <c r="E77">
        <v>1625</v>
      </c>
    </row>
    <row r="78" spans="1:5" x14ac:dyDescent="0.25">
      <c r="A78">
        <v>1684</v>
      </c>
      <c r="B78" t="s">
        <v>20</v>
      </c>
      <c r="D78" t="s">
        <v>14</v>
      </c>
      <c r="E78">
        <v>143</v>
      </c>
    </row>
    <row r="79" spans="1:5" x14ac:dyDescent="0.25">
      <c r="A79">
        <v>56</v>
      </c>
      <c r="B79" t="s">
        <v>20</v>
      </c>
      <c r="D79" t="s">
        <v>14</v>
      </c>
      <c r="E79">
        <v>934</v>
      </c>
    </row>
    <row r="80" spans="1:5" x14ac:dyDescent="0.25">
      <c r="A80">
        <v>330</v>
      </c>
      <c r="B80" t="s">
        <v>20</v>
      </c>
      <c r="D80" t="s">
        <v>14</v>
      </c>
      <c r="E80">
        <v>17</v>
      </c>
    </row>
    <row r="81" spans="1:5" x14ac:dyDescent="0.25">
      <c r="A81">
        <v>838</v>
      </c>
      <c r="B81" t="s">
        <v>20</v>
      </c>
      <c r="D81" t="s">
        <v>14</v>
      </c>
      <c r="E81">
        <v>2179</v>
      </c>
    </row>
    <row r="82" spans="1:5" x14ac:dyDescent="0.25">
      <c r="A82">
        <v>127</v>
      </c>
      <c r="B82" t="s">
        <v>20</v>
      </c>
      <c r="D82" t="s">
        <v>14</v>
      </c>
      <c r="E82">
        <v>931</v>
      </c>
    </row>
    <row r="83" spans="1:5" x14ac:dyDescent="0.25">
      <c r="A83">
        <v>411</v>
      </c>
      <c r="B83" t="s">
        <v>20</v>
      </c>
      <c r="D83" t="s">
        <v>14</v>
      </c>
      <c r="E83">
        <v>92</v>
      </c>
    </row>
    <row r="84" spans="1:5" x14ac:dyDescent="0.25">
      <c r="A84">
        <v>180</v>
      </c>
      <c r="B84" t="s">
        <v>20</v>
      </c>
      <c r="D84" t="s">
        <v>14</v>
      </c>
      <c r="E84">
        <v>57</v>
      </c>
    </row>
    <row r="85" spans="1:5" x14ac:dyDescent="0.25">
      <c r="A85">
        <v>1000</v>
      </c>
      <c r="B85" t="s">
        <v>20</v>
      </c>
      <c r="D85" t="s">
        <v>14</v>
      </c>
      <c r="E85">
        <v>41</v>
      </c>
    </row>
    <row r="86" spans="1:5" x14ac:dyDescent="0.25">
      <c r="A86">
        <v>374</v>
      </c>
      <c r="B86" t="s">
        <v>20</v>
      </c>
      <c r="D86" t="s">
        <v>14</v>
      </c>
      <c r="E86">
        <v>1</v>
      </c>
    </row>
    <row r="87" spans="1:5" x14ac:dyDescent="0.25">
      <c r="A87">
        <v>71</v>
      </c>
      <c r="B87" t="s">
        <v>20</v>
      </c>
      <c r="D87" t="s">
        <v>14</v>
      </c>
      <c r="E87">
        <v>101</v>
      </c>
    </row>
    <row r="88" spans="1:5" x14ac:dyDescent="0.25">
      <c r="A88">
        <v>203</v>
      </c>
      <c r="B88" t="s">
        <v>20</v>
      </c>
      <c r="D88" t="s">
        <v>14</v>
      </c>
      <c r="E88">
        <v>1335</v>
      </c>
    </row>
    <row r="89" spans="1:5" x14ac:dyDescent="0.25">
      <c r="A89">
        <v>1482</v>
      </c>
      <c r="B89" t="s">
        <v>20</v>
      </c>
      <c r="D89" t="s">
        <v>14</v>
      </c>
      <c r="E89">
        <v>15</v>
      </c>
    </row>
    <row r="90" spans="1:5" x14ac:dyDescent="0.25">
      <c r="A90">
        <v>113</v>
      </c>
      <c r="B90" t="s">
        <v>20</v>
      </c>
      <c r="D90" t="s">
        <v>14</v>
      </c>
      <c r="E90">
        <v>454</v>
      </c>
    </row>
    <row r="91" spans="1:5" x14ac:dyDescent="0.25">
      <c r="A91">
        <v>96</v>
      </c>
      <c r="B91" t="s">
        <v>20</v>
      </c>
      <c r="D91" t="s">
        <v>14</v>
      </c>
      <c r="E91">
        <v>3182</v>
      </c>
    </row>
    <row r="92" spans="1:5" x14ac:dyDescent="0.25">
      <c r="A92">
        <v>106</v>
      </c>
      <c r="B92" t="s">
        <v>20</v>
      </c>
      <c r="D92" t="s">
        <v>14</v>
      </c>
      <c r="E92">
        <v>15</v>
      </c>
    </row>
    <row r="93" spans="1:5" x14ac:dyDescent="0.25">
      <c r="A93">
        <v>679</v>
      </c>
      <c r="B93" t="s">
        <v>20</v>
      </c>
      <c r="D93" t="s">
        <v>14</v>
      </c>
      <c r="E93">
        <v>133</v>
      </c>
    </row>
    <row r="94" spans="1:5" x14ac:dyDescent="0.25">
      <c r="A94">
        <v>498</v>
      </c>
      <c r="B94" t="s">
        <v>20</v>
      </c>
      <c r="D94" t="s">
        <v>14</v>
      </c>
      <c r="E94">
        <v>2062</v>
      </c>
    </row>
    <row r="95" spans="1:5" x14ac:dyDescent="0.25">
      <c r="A95">
        <v>610</v>
      </c>
      <c r="B95" t="s">
        <v>20</v>
      </c>
      <c r="D95" t="s">
        <v>14</v>
      </c>
      <c r="E95">
        <v>29</v>
      </c>
    </row>
    <row r="96" spans="1:5" x14ac:dyDescent="0.25">
      <c r="A96">
        <v>180</v>
      </c>
      <c r="B96" t="s">
        <v>20</v>
      </c>
      <c r="D96" t="s">
        <v>14</v>
      </c>
      <c r="E96">
        <v>132</v>
      </c>
    </row>
    <row r="97" spans="1:5" x14ac:dyDescent="0.25">
      <c r="A97">
        <v>27</v>
      </c>
      <c r="B97" t="s">
        <v>20</v>
      </c>
      <c r="D97" t="s">
        <v>14</v>
      </c>
      <c r="E97">
        <v>137</v>
      </c>
    </row>
    <row r="98" spans="1:5" x14ac:dyDescent="0.25">
      <c r="A98">
        <v>2331</v>
      </c>
      <c r="B98" t="s">
        <v>20</v>
      </c>
      <c r="D98" t="s">
        <v>14</v>
      </c>
      <c r="E98">
        <v>908</v>
      </c>
    </row>
    <row r="99" spans="1:5" x14ac:dyDescent="0.25">
      <c r="A99">
        <v>113</v>
      </c>
      <c r="B99" t="s">
        <v>20</v>
      </c>
      <c r="D99" t="s">
        <v>14</v>
      </c>
      <c r="E99">
        <v>10</v>
      </c>
    </row>
    <row r="100" spans="1:5" x14ac:dyDescent="0.25">
      <c r="A100">
        <v>1220</v>
      </c>
      <c r="B100" t="s">
        <v>20</v>
      </c>
      <c r="D100" t="s">
        <v>14</v>
      </c>
      <c r="E100">
        <v>1910</v>
      </c>
    </row>
    <row r="101" spans="1:5" x14ac:dyDescent="0.25">
      <c r="A101">
        <v>164</v>
      </c>
      <c r="B101" t="s">
        <v>20</v>
      </c>
      <c r="D101" t="s">
        <v>14</v>
      </c>
      <c r="E101">
        <v>38</v>
      </c>
    </row>
    <row r="102" spans="1:5" x14ac:dyDescent="0.25">
      <c r="A102">
        <v>1</v>
      </c>
      <c r="B102" t="s">
        <v>20</v>
      </c>
      <c r="D102" t="s">
        <v>14</v>
      </c>
      <c r="E102">
        <v>104</v>
      </c>
    </row>
    <row r="103" spans="1:5" x14ac:dyDescent="0.25">
      <c r="A103">
        <v>164</v>
      </c>
      <c r="B103" t="s">
        <v>20</v>
      </c>
      <c r="D103" t="s">
        <v>14</v>
      </c>
      <c r="E103">
        <v>49</v>
      </c>
    </row>
    <row r="104" spans="1:5" x14ac:dyDescent="0.25">
      <c r="A104">
        <v>336</v>
      </c>
      <c r="B104" t="s">
        <v>20</v>
      </c>
      <c r="D104" t="s">
        <v>14</v>
      </c>
      <c r="E104">
        <v>1</v>
      </c>
    </row>
    <row r="105" spans="1:5" x14ac:dyDescent="0.25">
      <c r="A105">
        <v>37</v>
      </c>
      <c r="B105" t="s">
        <v>20</v>
      </c>
      <c r="D105" t="s">
        <v>14</v>
      </c>
      <c r="E105">
        <v>245</v>
      </c>
    </row>
    <row r="106" spans="1:5" x14ac:dyDescent="0.25">
      <c r="A106">
        <v>1917</v>
      </c>
      <c r="B106" t="s">
        <v>20</v>
      </c>
      <c r="D106" t="s">
        <v>14</v>
      </c>
      <c r="E106">
        <v>32</v>
      </c>
    </row>
    <row r="107" spans="1:5" x14ac:dyDescent="0.25">
      <c r="A107">
        <v>95</v>
      </c>
      <c r="B107" t="s">
        <v>20</v>
      </c>
      <c r="D107" t="s">
        <v>14</v>
      </c>
      <c r="E107">
        <v>7</v>
      </c>
    </row>
    <row r="108" spans="1:5" x14ac:dyDescent="0.25">
      <c r="A108">
        <v>147</v>
      </c>
      <c r="B108" t="s">
        <v>20</v>
      </c>
      <c r="D108" t="s">
        <v>14</v>
      </c>
      <c r="E108">
        <v>803</v>
      </c>
    </row>
    <row r="109" spans="1:5" x14ac:dyDescent="0.25">
      <c r="A109">
        <v>86</v>
      </c>
      <c r="B109" t="s">
        <v>20</v>
      </c>
      <c r="D109" t="s">
        <v>14</v>
      </c>
      <c r="E109">
        <v>16</v>
      </c>
    </row>
    <row r="110" spans="1:5" x14ac:dyDescent="0.25">
      <c r="A110">
        <v>83</v>
      </c>
      <c r="B110" t="s">
        <v>20</v>
      </c>
      <c r="D110" t="s">
        <v>14</v>
      </c>
      <c r="E110">
        <v>31</v>
      </c>
    </row>
    <row r="111" spans="1:5" x14ac:dyDescent="0.25">
      <c r="A111">
        <v>60</v>
      </c>
      <c r="B111" t="s">
        <v>20</v>
      </c>
      <c r="D111" t="s">
        <v>14</v>
      </c>
      <c r="E111">
        <v>108</v>
      </c>
    </row>
    <row r="112" spans="1:5" x14ac:dyDescent="0.25">
      <c r="A112">
        <v>296</v>
      </c>
      <c r="B112" t="s">
        <v>20</v>
      </c>
      <c r="D112" t="s">
        <v>14</v>
      </c>
      <c r="E112">
        <v>30</v>
      </c>
    </row>
    <row r="113" spans="1:5" x14ac:dyDescent="0.25">
      <c r="A113">
        <v>676</v>
      </c>
      <c r="B113" t="s">
        <v>20</v>
      </c>
      <c r="D113" t="s">
        <v>14</v>
      </c>
      <c r="E113">
        <v>17</v>
      </c>
    </row>
    <row r="114" spans="1:5" x14ac:dyDescent="0.25">
      <c r="A114">
        <v>361</v>
      </c>
      <c r="B114" t="s">
        <v>20</v>
      </c>
      <c r="D114" t="s">
        <v>14</v>
      </c>
      <c r="E114">
        <v>80</v>
      </c>
    </row>
    <row r="115" spans="1:5" x14ac:dyDescent="0.25">
      <c r="A115">
        <v>131</v>
      </c>
      <c r="B115" t="s">
        <v>20</v>
      </c>
      <c r="D115" t="s">
        <v>14</v>
      </c>
      <c r="E115">
        <v>2468</v>
      </c>
    </row>
    <row r="116" spans="1:5" x14ac:dyDescent="0.25">
      <c r="A116">
        <v>126</v>
      </c>
      <c r="B116" t="s">
        <v>20</v>
      </c>
      <c r="D116" t="s">
        <v>14</v>
      </c>
      <c r="E116">
        <v>26</v>
      </c>
    </row>
    <row r="117" spans="1:5" x14ac:dyDescent="0.25">
      <c r="A117">
        <v>3304</v>
      </c>
      <c r="B117" t="s">
        <v>20</v>
      </c>
      <c r="D117" t="s">
        <v>14</v>
      </c>
      <c r="E117">
        <v>73</v>
      </c>
    </row>
    <row r="118" spans="1:5" x14ac:dyDescent="0.25">
      <c r="A118">
        <v>73</v>
      </c>
      <c r="B118" t="s">
        <v>20</v>
      </c>
      <c r="D118" t="s">
        <v>14</v>
      </c>
      <c r="E118">
        <v>128</v>
      </c>
    </row>
    <row r="119" spans="1:5" x14ac:dyDescent="0.25">
      <c r="A119">
        <v>275</v>
      </c>
      <c r="B119" t="s">
        <v>20</v>
      </c>
      <c r="D119" t="s">
        <v>14</v>
      </c>
      <c r="E119">
        <v>33</v>
      </c>
    </row>
    <row r="120" spans="1:5" x14ac:dyDescent="0.25">
      <c r="A120">
        <v>67</v>
      </c>
      <c r="B120" t="s">
        <v>20</v>
      </c>
      <c r="D120" t="s">
        <v>14</v>
      </c>
      <c r="E120">
        <v>1072</v>
      </c>
    </row>
    <row r="121" spans="1:5" x14ac:dyDescent="0.25">
      <c r="A121">
        <v>154</v>
      </c>
      <c r="B121" t="s">
        <v>20</v>
      </c>
      <c r="D121" t="s">
        <v>14</v>
      </c>
      <c r="E121">
        <v>393</v>
      </c>
    </row>
    <row r="122" spans="1:5" x14ac:dyDescent="0.25">
      <c r="A122">
        <v>1782</v>
      </c>
      <c r="B122" t="s">
        <v>20</v>
      </c>
      <c r="D122" t="s">
        <v>14</v>
      </c>
      <c r="E122">
        <v>1257</v>
      </c>
    </row>
    <row r="123" spans="1:5" x14ac:dyDescent="0.25">
      <c r="A123">
        <v>903</v>
      </c>
      <c r="B123" t="s">
        <v>20</v>
      </c>
      <c r="D123" t="s">
        <v>14</v>
      </c>
      <c r="E123">
        <v>328</v>
      </c>
    </row>
    <row r="124" spans="1:5" x14ac:dyDescent="0.25">
      <c r="A124">
        <v>3387</v>
      </c>
      <c r="B124" t="s">
        <v>20</v>
      </c>
      <c r="D124" t="s">
        <v>14</v>
      </c>
      <c r="E124">
        <v>147</v>
      </c>
    </row>
    <row r="125" spans="1:5" x14ac:dyDescent="0.25">
      <c r="A125">
        <v>662</v>
      </c>
      <c r="B125" t="s">
        <v>20</v>
      </c>
      <c r="D125" t="s">
        <v>14</v>
      </c>
      <c r="E125">
        <v>830</v>
      </c>
    </row>
    <row r="126" spans="1:5" x14ac:dyDescent="0.25">
      <c r="A126">
        <v>94</v>
      </c>
      <c r="B126" t="s">
        <v>20</v>
      </c>
      <c r="D126" t="s">
        <v>14</v>
      </c>
      <c r="E126">
        <v>331</v>
      </c>
    </row>
    <row r="127" spans="1:5" x14ac:dyDescent="0.25">
      <c r="A127">
        <v>180</v>
      </c>
      <c r="B127" t="s">
        <v>20</v>
      </c>
      <c r="D127" t="s">
        <v>14</v>
      </c>
      <c r="E127">
        <v>25</v>
      </c>
    </row>
    <row r="128" spans="1:5" x14ac:dyDescent="0.25">
      <c r="A128">
        <v>774</v>
      </c>
      <c r="B128" t="s">
        <v>20</v>
      </c>
      <c r="D128" t="s">
        <v>14</v>
      </c>
      <c r="E128">
        <v>3483</v>
      </c>
    </row>
    <row r="129" spans="1:5" x14ac:dyDescent="0.25">
      <c r="A129">
        <v>672</v>
      </c>
      <c r="B129" t="s">
        <v>20</v>
      </c>
      <c r="D129" t="s">
        <v>14</v>
      </c>
      <c r="E129">
        <v>923</v>
      </c>
    </row>
    <row r="130" spans="1:5" x14ac:dyDescent="0.25">
      <c r="A130">
        <v>532</v>
      </c>
      <c r="B130" t="s">
        <v>20</v>
      </c>
      <c r="D130" t="s">
        <v>14</v>
      </c>
      <c r="E130">
        <v>1</v>
      </c>
    </row>
    <row r="131" spans="1:5" x14ac:dyDescent="0.25">
      <c r="A131">
        <v>55</v>
      </c>
      <c r="B131" t="s">
        <v>20</v>
      </c>
      <c r="D131" t="s">
        <v>14</v>
      </c>
      <c r="E131">
        <v>33</v>
      </c>
    </row>
    <row r="132" spans="1:5" x14ac:dyDescent="0.25">
      <c r="A132">
        <v>533</v>
      </c>
      <c r="B132" t="s">
        <v>20</v>
      </c>
      <c r="D132" t="s">
        <v>14</v>
      </c>
      <c r="E132">
        <v>40</v>
      </c>
    </row>
    <row r="133" spans="1:5" x14ac:dyDescent="0.25">
      <c r="A133">
        <v>2443</v>
      </c>
      <c r="B133" t="s">
        <v>20</v>
      </c>
      <c r="D133" t="s">
        <v>14</v>
      </c>
      <c r="E133">
        <v>23</v>
      </c>
    </row>
    <row r="134" spans="1:5" x14ac:dyDescent="0.25">
      <c r="A134">
        <v>89</v>
      </c>
      <c r="B134" t="s">
        <v>20</v>
      </c>
      <c r="D134" t="s">
        <v>14</v>
      </c>
      <c r="E134">
        <v>75</v>
      </c>
    </row>
    <row r="135" spans="1:5" x14ac:dyDescent="0.25">
      <c r="A135">
        <v>159</v>
      </c>
      <c r="B135" t="s">
        <v>20</v>
      </c>
      <c r="D135" t="s">
        <v>14</v>
      </c>
      <c r="E135">
        <v>2176</v>
      </c>
    </row>
    <row r="136" spans="1:5" x14ac:dyDescent="0.25">
      <c r="A136">
        <v>940</v>
      </c>
      <c r="B136" t="s">
        <v>20</v>
      </c>
      <c r="D136" t="s">
        <v>14</v>
      </c>
      <c r="E136">
        <v>441</v>
      </c>
    </row>
    <row r="137" spans="1:5" x14ac:dyDescent="0.25">
      <c r="A137">
        <v>117</v>
      </c>
      <c r="B137" t="s">
        <v>20</v>
      </c>
      <c r="D137" t="s">
        <v>14</v>
      </c>
      <c r="E137">
        <v>25</v>
      </c>
    </row>
    <row r="138" spans="1:5" x14ac:dyDescent="0.25">
      <c r="A138">
        <v>58</v>
      </c>
      <c r="B138" t="s">
        <v>20</v>
      </c>
      <c r="D138" t="s">
        <v>14</v>
      </c>
      <c r="E138">
        <v>127</v>
      </c>
    </row>
    <row r="139" spans="1:5" x14ac:dyDescent="0.25">
      <c r="A139">
        <v>50</v>
      </c>
      <c r="B139" t="s">
        <v>20</v>
      </c>
      <c r="D139" t="s">
        <v>14</v>
      </c>
      <c r="E139">
        <v>355</v>
      </c>
    </row>
    <row r="140" spans="1:5" x14ac:dyDescent="0.25">
      <c r="A140">
        <v>115</v>
      </c>
      <c r="B140" t="s">
        <v>20</v>
      </c>
      <c r="D140" t="s">
        <v>14</v>
      </c>
      <c r="E140">
        <v>44</v>
      </c>
    </row>
    <row r="141" spans="1:5" x14ac:dyDescent="0.25">
      <c r="A141">
        <v>326</v>
      </c>
      <c r="B141" t="s">
        <v>20</v>
      </c>
      <c r="D141" t="s">
        <v>14</v>
      </c>
      <c r="E141">
        <v>67</v>
      </c>
    </row>
    <row r="142" spans="1:5" x14ac:dyDescent="0.25">
      <c r="A142">
        <v>186</v>
      </c>
      <c r="B142" t="s">
        <v>20</v>
      </c>
      <c r="D142" t="s">
        <v>14</v>
      </c>
      <c r="E142">
        <v>1068</v>
      </c>
    </row>
    <row r="143" spans="1:5" x14ac:dyDescent="0.25">
      <c r="A143">
        <v>1071</v>
      </c>
      <c r="B143" t="s">
        <v>20</v>
      </c>
      <c r="D143" t="s">
        <v>14</v>
      </c>
      <c r="E143">
        <v>424</v>
      </c>
    </row>
    <row r="144" spans="1:5" x14ac:dyDescent="0.25">
      <c r="A144">
        <v>117</v>
      </c>
      <c r="B144" t="s">
        <v>20</v>
      </c>
      <c r="D144" t="s">
        <v>14</v>
      </c>
      <c r="E144">
        <v>151</v>
      </c>
    </row>
    <row r="145" spans="1:5" x14ac:dyDescent="0.25">
      <c r="A145">
        <v>70</v>
      </c>
      <c r="B145" t="s">
        <v>20</v>
      </c>
      <c r="D145" t="s">
        <v>14</v>
      </c>
      <c r="E145">
        <v>1608</v>
      </c>
    </row>
    <row r="146" spans="1:5" x14ac:dyDescent="0.25">
      <c r="A146">
        <v>135</v>
      </c>
      <c r="B146" t="s">
        <v>20</v>
      </c>
      <c r="D146" t="s">
        <v>14</v>
      </c>
      <c r="E146">
        <v>941</v>
      </c>
    </row>
    <row r="147" spans="1:5" x14ac:dyDescent="0.25">
      <c r="A147">
        <v>768</v>
      </c>
      <c r="B147" t="s">
        <v>20</v>
      </c>
      <c r="D147" t="s">
        <v>14</v>
      </c>
      <c r="E147">
        <v>1</v>
      </c>
    </row>
    <row r="148" spans="1:5" x14ac:dyDescent="0.25">
      <c r="A148">
        <v>51</v>
      </c>
      <c r="B148" t="s">
        <v>20</v>
      </c>
      <c r="D148" t="s">
        <v>14</v>
      </c>
      <c r="E148">
        <v>40</v>
      </c>
    </row>
    <row r="149" spans="1:5" x14ac:dyDescent="0.25">
      <c r="A149">
        <v>199</v>
      </c>
      <c r="B149" t="s">
        <v>20</v>
      </c>
      <c r="D149" t="s">
        <v>14</v>
      </c>
      <c r="E149">
        <v>3015</v>
      </c>
    </row>
    <row r="150" spans="1:5" x14ac:dyDescent="0.25">
      <c r="A150">
        <v>107</v>
      </c>
      <c r="B150" t="s">
        <v>20</v>
      </c>
      <c r="D150" t="s">
        <v>14</v>
      </c>
      <c r="E150">
        <v>435</v>
      </c>
    </row>
    <row r="151" spans="1:5" x14ac:dyDescent="0.25">
      <c r="A151">
        <v>195</v>
      </c>
      <c r="B151" t="s">
        <v>20</v>
      </c>
      <c r="D151" t="s">
        <v>14</v>
      </c>
      <c r="E151">
        <v>714</v>
      </c>
    </row>
    <row r="152" spans="1:5" x14ac:dyDescent="0.25">
      <c r="A152">
        <v>1</v>
      </c>
      <c r="B152" t="s">
        <v>20</v>
      </c>
      <c r="D152" t="s">
        <v>14</v>
      </c>
      <c r="E152">
        <v>5497</v>
      </c>
    </row>
    <row r="153" spans="1:5" x14ac:dyDescent="0.25">
      <c r="A153">
        <v>1467</v>
      </c>
      <c r="B153" t="s">
        <v>20</v>
      </c>
      <c r="D153" t="s">
        <v>14</v>
      </c>
      <c r="E153">
        <v>418</v>
      </c>
    </row>
    <row r="154" spans="1:5" x14ac:dyDescent="0.25">
      <c r="A154">
        <v>3376</v>
      </c>
      <c r="B154" t="s">
        <v>20</v>
      </c>
      <c r="D154" t="s">
        <v>14</v>
      </c>
      <c r="E154">
        <v>1439</v>
      </c>
    </row>
    <row r="155" spans="1:5" x14ac:dyDescent="0.25">
      <c r="A155">
        <v>5681</v>
      </c>
      <c r="B155" t="s">
        <v>20</v>
      </c>
      <c r="D155" t="s">
        <v>14</v>
      </c>
      <c r="E155">
        <v>15</v>
      </c>
    </row>
    <row r="156" spans="1:5" x14ac:dyDescent="0.25">
      <c r="A156">
        <v>1059</v>
      </c>
      <c r="B156" t="s">
        <v>20</v>
      </c>
      <c r="D156" t="s">
        <v>14</v>
      </c>
      <c r="E156">
        <v>1999</v>
      </c>
    </row>
    <row r="157" spans="1:5" x14ac:dyDescent="0.25">
      <c r="A157">
        <v>1194</v>
      </c>
      <c r="B157" t="s">
        <v>20</v>
      </c>
      <c r="D157" t="s">
        <v>14</v>
      </c>
      <c r="E157">
        <v>118</v>
      </c>
    </row>
    <row r="158" spans="1:5" x14ac:dyDescent="0.25">
      <c r="A158">
        <v>379</v>
      </c>
      <c r="B158" t="s">
        <v>20</v>
      </c>
      <c r="D158" t="s">
        <v>14</v>
      </c>
      <c r="E158">
        <v>162</v>
      </c>
    </row>
    <row r="159" spans="1:5" x14ac:dyDescent="0.25">
      <c r="A159">
        <v>30</v>
      </c>
      <c r="B159" t="s">
        <v>20</v>
      </c>
      <c r="D159" t="s">
        <v>14</v>
      </c>
      <c r="E159">
        <v>83</v>
      </c>
    </row>
    <row r="160" spans="1:5" x14ac:dyDescent="0.25">
      <c r="A160">
        <v>41</v>
      </c>
      <c r="B160" t="s">
        <v>20</v>
      </c>
      <c r="D160" t="s">
        <v>14</v>
      </c>
      <c r="E160">
        <v>747</v>
      </c>
    </row>
    <row r="161" spans="1:5" x14ac:dyDescent="0.25">
      <c r="A161">
        <v>1821</v>
      </c>
      <c r="B161" t="s">
        <v>20</v>
      </c>
      <c r="D161" t="s">
        <v>14</v>
      </c>
      <c r="E161">
        <v>84</v>
      </c>
    </row>
    <row r="162" spans="1:5" x14ac:dyDescent="0.25">
      <c r="A162">
        <v>164</v>
      </c>
      <c r="B162" t="s">
        <v>20</v>
      </c>
      <c r="D162" t="s">
        <v>14</v>
      </c>
      <c r="E162">
        <v>91</v>
      </c>
    </row>
    <row r="163" spans="1:5" x14ac:dyDescent="0.25">
      <c r="A163">
        <v>75</v>
      </c>
      <c r="B163" t="s">
        <v>20</v>
      </c>
      <c r="D163" t="s">
        <v>14</v>
      </c>
      <c r="E163">
        <v>792</v>
      </c>
    </row>
    <row r="164" spans="1:5" x14ac:dyDescent="0.25">
      <c r="A164">
        <v>157</v>
      </c>
      <c r="B164" t="s">
        <v>20</v>
      </c>
      <c r="D164" t="s">
        <v>14</v>
      </c>
      <c r="E164">
        <v>32</v>
      </c>
    </row>
    <row r="165" spans="1:5" x14ac:dyDescent="0.25">
      <c r="A165">
        <v>246</v>
      </c>
      <c r="B165" t="s">
        <v>20</v>
      </c>
      <c r="D165" t="s">
        <v>14</v>
      </c>
      <c r="E165">
        <v>186</v>
      </c>
    </row>
    <row r="166" spans="1:5" x14ac:dyDescent="0.25">
      <c r="A166">
        <v>1396</v>
      </c>
      <c r="B166" t="s">
        <v>20</v>
      </c>
      <c r="D166" t="s">
        <v>14</v>
      </c>
      <c r="E166">
        <v>605</v>
      </c>
    </row>
    <row r="167" spans="1:5" x14ac:dyDescent="0.25">
      <c r="A167">
        <v>2506</v>
      </c>
      <c r="B167" t="s">
        <v>20</v>
      </c>
      <c r="D167" t="s">
        <v>14</v>
      </c>
      <c r="E167">
        <v>1</v>
      </c>
    </row>
    <row r="168" spans="1:5" x14ac:dyDescent="0.25">
      <c r="A168">
        <v>244</v>
      </c>
      <c r="B168" t="s">
        <v>20</v>
      </c>
      <c r="D168" t="s">
        <v>14</v>
      </c>
      <c r="E168">
        <v>31</v>
      </c>
    </row>
    <row r="169" spans="1:5" x14ac:dyDescent="0.25">
      <c r="A169">
        <v>146</v>
      </c>
      <c r="B169" t="s">
        <v>20</v>
      </c>
      <c r="D169" t="s">
        <v>14</v>
      </c>
      <c r="E169">
        <v>1181</v>
      </c>
    </row>
    <row r="170" spans="1:5" x14ac:dyDescent="0.25">
      <c r="A170">
        <v>955</v>
      </c>
      <c r="B170" t="s">
        <v>20</v>
      </c>
      <c r="D170" t="s">
        <v>14</v>
      </c>
      <c r="E170">
        <v>39</v>
      </c>
    </row>
    <row r="171" spans="1:5" x14ac:dyDescent="0.25">
      <c r="A171">
        <v>1267</v>
      </c>
      <c r="B171" t="s">
        <v>20</v>
      </c>
      <c r="D171" t="s">
        <v>14</v>
      </c>
      <c r="E171">
        <v>46</v>
      </c>
    </row>
    <row r="172" spans="1:5" x14ac:dyDescent="0.25">
      <c r="A172">
        <v>67</v>
      </c>
      <c r="B172" t="s">
        <v>20</v>
      </c>
      <c r="D172" t="s">
        <v>14</v>
      </c>
      <c r="E172">
        <v>105</v>
      </c>
    </row>
    <row r="173" spans="1:5" x14ac:dyDescent="0.25">
      <c r="A173">
        <v>5</v>
      </c>
      <c r="B173" t="s">
        <v>20</v>
      </c>
      <c r="D173" t="s">
        <v>14</v>
      </c>
      <c r="E173">
        <v>535</v>
      </c>
    </row>
    <row r="174" spans="1:5" x14ac:dyDescent="0.25">
      <c r="A174">
        <v>26</v>
      </c>
      <c r="B174" t="s">
        <v>20</v>
      </c>
      <c r="D174" t="s">
        <v>14</v>
      </c>
      <c r="E174">
        <v>16</v>
      </c>
    </row>
    <row r="175" spans="1:5" x14ac:dyDescent="0.25">
      <c r="A175">
        <v>1561</v>
      </c>
      <c r="B175" t="s">
        <v>20</v>
      </c>
      <c r="D175" t="s">
        <v>14</v>
      </c>
      <c r="E175">
        <v>575</v>
      </c>
    </row>
    <row r="176" spans="1:5" x14ac:dyDescent="0.25">
      <c r="A176">
        <v>48</v>
      </c>
      <c r="B176" t="s">
        <v>20</v>
      </c>
      <c r="D176" t="s">
        <v>14</v>
      </c>
      <c r="E176">
        <v>1120</v>
      </c>
    </row>
    <row r="177" spans="1:5" x14ac:dyDescent="0.25">
      <c r="A177">
        <v>1130</v>
      </c>
      <c r="B177" t="s">
        <v>20</v>
      </c>
      <c r="D177" t="s">
        <v>14</v>
      </c>
      <c r="E177">
        <v>113</v>
      </c>
    </row>
    <row r="178" spans="1:5" x14ac:dyDescent="0.25">
      <c r="A178">
        <v>782</v>
      </c>
      <c r="B178" t="s">
        <v>20</v>
      </c>
      <c r="D178" t="s">
        <v>14</v>
      </c>
      <c r="E178">
        <v>1538</v>
      </c>
    </row>
    <row r="179" spans="1:5" x14ac:dyDescent="0.25">
      <c r="A179">
        <v>2739</v>
      </c>
      <c r="B179" t="s">
        <v>20</v>
      </c>
      <c r="D179" t="s">
        <v>14</v>
      </c>
      <c r="E179">
        <v>9</v>
      </c>
    </row>
    <row r="180" spans="1:5" x14ac:dyDescent="0.25">
      <c r="A180">
        <v>210</v>
      </c>
      <c r="B180" t="s">
        <v>20</v>
      </c>
      <c r="D180" t="s">
        <v>14</v>
      </c>
      <c r="E180">
        <v>554</v>
      </c>
    </row>
    <row r="181" spans="1:5" x14ac:dyDescent="0.25">
      <c r="A181">
        <v>3537</v>
      </c>
      <c r="B181" t="s">
        <v>20</v>
      </c>
      <c r="D181" t="s">
        <v>14</v>
      </c>
      <c r="E181">
        <v>648</v>
      </c>
    </row>
    <row r="182" spans="1:5" x14ac:dyDescent="0.25">
      <c r="A182">
        <v>2107</v>
      </c>
      <c r="B182" t="s">
        <v>20</v>
      </c>
      <c r="D182" t="s">
        <v>14</v>
      </c>
      <c r="E182">
        <v>21</v>
      </c>
    </row>
    <row r="183" spans="1:5" x14ac:dyDescent="0.25">
      <c r="A183">
        <v>136</v>
      </c>
      <c r="B183" t="s">
        <v>20</v>
      </c>
      <c r="D183" t="s">
        <v>14</v>
      </c>
      <c r="E183">
        <v>54</v>
      </c>
    </row>
    <row r="184" spans="1:5" x14ac:dyDescent="0.25">
      <c r="A184">
        <v>3318</v>
      </c>
      <c r="B184" t="s">
        <v>20</v>
      </c>
      <c r="D184" t="s">
        <v>14</v>
      </c>
      <c r="E184">
        <v>120</v>
      </c>
    </row>
    <row r="185" spans="1:5" x14ac:dyDescent="0.25">
      <c r="A185">
        <v>86</v>
      </c>
      <c r="B185" t="s">
        <v>20</v>
      </c>
      <c r="D185" t="s">
        <v>14</v>
      </c>
      <c r="E185">
        <v>579</v>
      </c>
    </row>
    <row r="186" spans="1:5" x14ac:dyDescent="0.25">
      <c r="A186">
        <v>340</v>
      </c>
      <c r="B186" t="s">
        <v>20</v>
      </c>
      <c r="D186" t="s">
        <v>14</v>
      </c>
      <c r="E186">
        <v>2072</v>
      </c>
    </row>
    <row r="187" spans="1:5" x14ac:dyDescent="0.25">
      <c r="A187">
        <v>19</v>
      </c>
      <c r="B187" t="s">
        <v>20</v>
      </c>
      <c r="D187" t="s">
        <v>14</v>
      </c>
      <c r="E187">
        <v>0</v>
      </c>
    </row>
    <row r="188" spans="1:5" x14ac:dyDescent="0.25">
      <c r="A188">
        <v>886</v>
      </c>
      <c r="B188" t="s">
        <v>20</v>
      </c>
      <c r="D188" t="s">
        <v>14</v>
      </c>
      <c r="E188">
        <v>1796</v>
      </c>
    </row>
    <row r="189" spans="1:5" x14ac:dyDescent="0.25">
      <c r="A189">
        <v>1442</v>
      </c>
      <c r="B189" t="s">
        <v>20</v>
      </c>
      <c r="D189" t="s">
        <v>14</v>
      </c>
      <c r="E189">
        <v>62</v>
      </c>
    </row>
    <row r="190" spans="1:5" x14ac:dyDescent="0.25">
      <c r="A190">
        <v>35</v>
      </c>
      <c r="B190" t="s">
        <v>20</v>
      </c>
      <c r="D190" t="s">
        <v>14</v>
      </c>
      <c r="E190">
        <v>347</v>
      </c>
    </row>
    <row r="191" spans="1:5" x14ac:dyDescent="0.25">
      <c r="A191">
        <v>441</v>
      </c>
      <c r="B191" t="s">
        <v>20</v>
      </c>
      <c r="D191" t="s">
        <v>14</v>
      </c>
      <c r="E191">
        <v>19</v>
      </c>
    </row>
    <row r="192" spans="1:5" x14ac:dyDescent="0.25">
      <c r="A192">
        <v>24</v>
      </c>
      <c r="B192" t="s">
        <v>20</v>
      </c>
      <c r="D192" t="s">
        <v>14</v>
      </c>
      <c r="E192">
        <v>1258</v>
      </c>
    </row>
    <row r="193" spans="1:5" x14ac:dyDescent="0.25">
      <c r="A193">
        <v>86</v>
      </c>
      <c r="B193" t="s">
        <v>20</v>
      </c>
      <c r="D193" t="s">
        <v>14</v>
      </c>
      <c r="E193">
        <v>362</v>
      </c>
    </row>
    <row r="194" spans="1:5" x14ac:dyDescent="0.25">
      <c r="A194">
        <v>243</v>
      </c>
      <c r="B194" t="s">
        <v>20</v>
      </c>
      <c r="D194" t="s">
        <v>14</v>
      </c>
      <c r="E194">
        <v>133</v>
      </c>
    </row>
    <row r="195" spans="1:5" x14ac:dyDescent="0.25">
      <c r="A195">
        <v>65</v>
      </c>
      <c r="B195" t="s">
        <v>20</v>
      </c>
      <c r="D195" t="s">
        <v>14</v>
      </c>
      <c r="E195">
        <v>846</v>
      </c>
    </row>
    <row r="196" spans="1:5" x14ac:dyDescent="0.25">
      <c r="A196">
        <v>126</v>
      </c>
      <c r="B196" t="s">
        <v>20</v>
      </c>
      <c r="D196" t="s">
        <v>14</v>
      </c>
      <c r="E196">
        <v>10</v>
      </c>
    </row>
    <row r="197" spans="1:5" x14ac:dyDescent="0.25">
      <c r="A197">
        <v>524</v>
      </c>
      <c r="B197" t="s">
        <v>20</v>
      </c>
      <c r="D197" t="s">
        <v>14</v>
      </c>
      <c r="E197">
        <v>191</v>
      </c>
    </row>
    <row r="198" spans="1:5" x14ac:dyDescent="0.25">
      <c r="A198">
        <v>100</v>
      </c>
      <c r="B198" t="s">
        <v>20</v>
      </c>
      <c r="D198" t="s">
        <v>14</v>
      </c>
      <c r="E198">
        <v>1979</v>
      </c>
    </row>
    <row r="199" spans="1:5" x14ac:dyDescent="0.25">
      <c r="A199">
        <v>1989</v>
      </c>
      <c r="B199" t="s">
        <v>20</v>
      </c>
      <c r="D199" t="s">
        <v>14</v>
      </c>
      <c r="E199">
        <v>63</v>
      </c>
    </row>
    <row r="200" spans="1:5" x14ac:dyDescent="0.25">
      <c r="A200">
        <v>168</v>
      </c>
      <c r="B200" t="s">
        <v>20</v>
      </c>
      <c r="D200" t="s">
        <v>14</v>
      </c>
      <c r="E200">
        <v>6080</v>
      </c>
    </row>
    <row r="201" spans="1:5" x14ac:dyDescent="0.25">
      <c r="A201">
        <v>13</v>
      </c>
      <c r="B201" t="s">
        <v>20</v>
      </c>
      <c r="D201" t="s">
        <v>14</v>
      </c>
      <c r="E201">
        <v>80</v>
      </c>
    </row>
    <row r="202" spans="1:5" x14ac:dyDescent="0.25">
      <c r="A202">
        <v>1</v>
      </c>
      <c r="B202" t="s">
        <v>20</v>
      </c>
      <c r="D202" t="s">
        <v>14</v>
      </c>
      <c r="E202">
        <v>9</v>
      </c>
    </row>
    <row r="203" spans="1:5" x14ac:dyDescent="0.25">
      <c r="A203">
        <v>157</v>
      </c>
      <c r="B203" t="s">
        <v>20</v>
      </c>
      <c r="D203" t="s">
        <v>14</v>
      </c>
      <c r="E203">
        <v>1784</v>
      </c>
    </row>
    <row r="204" spans="1:5" x14ac:dyDescent="0.25">
      <c r="A204">
        <v>82</v>
      </c>
      <c r="B204" t="s">
        <v>20</v>
      </c>
      <c r="D204" t="s">
        <v>14</v>
      </c>
      <c r="E204">
        <v>243</v>
      </c>
    </row>
    <row r="205" spans="1:5" x14ac:dyDescent="0.25">
      <c r="A205">
        <v>4498</v>
      </c>
      <c r="B205" t="s">
        <v>20</v>
      </c>
      <c r="D205" t="s">
        <v>14</v>
      </c>
      <c r="E205">
        <v>1296</v>
      </c>
    </row>
    <row r="206" spans="1:5" x14ac:dyDescent="0.25">
      <c r="A206">
        <v>40</v>
      </c>
      <c r="B206" t="s">
        <v>20</v>
      </c>
      <c r="D206" t="s">
        <v>14</v>
      </c>
      <c r="E206">
        <v>77</v>
      </c>
    </row>
    <row r="207" spans="1:5" x14ac:dyDescent="0.25">
      <c r="A207">
        <v>80</v>
      </c>
      <c r="B207" t="s">
        <v>20</v>
      </c>
      <c r="D207" t="s">
        <v>14</v>
      </c>
      <c r="E207">
        <v>395</v>
      </c>
    </row>
    <row r="208" spans="1:5" x14ac:dyDescent="0.25">
      <c r="A208">
        <v>57</v>
      </c>
      <c r="B208" t="s">
        <v>20</v>
      </c>
      <c r="D208" t="s">
        <v>14</v>
      </c>
      <c r="E208">
        <v>49</v>
      </c>
    </row>
    <row r="209" spans="1:5" x14ac:dyDescent="0.25">
      <c r="A209">
        <v>43</v>
      </c>
      <c r="B209" t="s">
        <v>20</v>
      </c>
      <c r="D209" t="s">
        <v>14</v>
      </c>
      <c r="E209">
        <v>180</v>
      </c>
    </row>
    <row r="210" spans="1:5" x14ac:dyDescent="0.25">
      <c r="A210">
        <v>2053</v>
      </c>
      <c r="B210" t="s">
        <v>20</v>
      </c>
      <c r="D210" t="s">
        <v>14</v>
      </c>
      <c r="E210">
        <v>2690</v>
      </c>
    </row>
    <row r="211" spans="1:5" x14ac:dyDescent="0.25">
      <c r="A211">
        <v>808</v>
      </c>
      <c r="B211" t="s">
        <v>20</v>
      </c>
      <c r="D211" t="s">
        <v>14</v>
      </c>
      <c r="E211">
        <v>2779</v>
      </c>
    </row>
    <row r="212" spans="1:5" x14ac:dyDescent="0.25">
      <c r="A212">
        <v>226</v>
      </c>
      <c r="B212" t="s">
        <v>20</v>
      </c>
      <c r="D212" t="s">
        <v>14</v>
      </c>
      <c r="E212">
        <v>92</v>
      </c>
    </row>
    <row r="213" spans="1:5" x14ac:dyDescent="0.25">
      <c r="A213">
        <v>1625</v>
      </c>
      <c r="B213" t="s">
        <v>20</v>
      </c>
      <c r="D213" t="s">
        <v>14</v>
      </c>
      <c r="E213">
        <v>1028</v>
      </c>
    </row>
    <row r="214" spans="1:5" x14ac:dyDescent="0.25">
      <c r="A214">
        <v>168</v>
      </c>
      <c r="B214" t="s">
        <v>20</v>
      </c>
      <c r="D214" t="s">
        <v>14</v>
      </c>
      <c r="E214">
        <v>26</v>
      </c>
    </row>
    <row r="215" spans="1:5" x14ac:dyDescent="0.25">
      <c r="A215">
        <v>4289</v>
      </c>
      <c r="B215" t="s">
        <v>20</v>
      </c>
      <c r="D215" t="s">
        <v>14</v>
      </c>
      <c r="E215">
        <v>1790</v>
      </c>
    </row>
    <row r="216" spans="1:5" x14ac:dyDescent="0.25">
      <c r="A216">
        <v>165</v>
      </c>
      <c r="B216" t="s">
        <v>20</v>
      </c>
      <c r="D216" t="s">
        <v>14</v>
      </c>
      <c r="E216">
        <v>37</v>
      </c>
    </row>
    <row r="217" spans="1:5" x14ac:dyDescent="0.25">
      <c r="A217">
        <v>143</v>
      </c>
      <c r="B217" t="s">
        <v>20</v>
      </c>
      <c r="D217" t="s">
        <v>14</v>
      </c>
      <c r="E217">
        <v>35</v>
      </c>
    </row>
    <row r="218" spans="1:5" x14ac:dyDescent="0.25">
      <c r="A218">
        <v>1815</v>
      </c>
      <c r="B218" t="s">
        <v>20</v>
      </c>
      <c r="D218" t="s">
        <v>14</v>
      </c>
      <c r="E218">
        <v>558</v>
      </c>
    </row>
    <row r="219" spans="1:5" x14ac:dyDescent="0.25">
      <c r="A219">
        <v>934</v>
      </c>
      <c r="B219" t="s">
        <v>20</v>
      </c>
      <c r="D219" t="s">
        <v>14</v>
      </c>
      <c r="E219">
        <v>64</v>
      </c>
    </row>
    <row r="220" spans="1:5" x14ac:dyDescent="0.25">
      <c r="A220">
        <v>397</v>
      </c>
      <c r="B220" t="s">
        <v>20</v>
      </c>
      <c r="D220" t="s">
        <v>14</v>
      </c>
      <c r="E220">
        <v>245</v>
      </c>
    </row>
    <row r="221" spans="1:5" x14ac:dyDescent="0.25">
      <c r="A221">
        <v>1539</v>
      </c>
      <c r="B221" t="s">
        <v>20</v>
      </c>
      <c r="D221" t="s">
        <v>14</v>
      </c>
      <c r="E221">
        <v>71</v>
      </c>
    </row>
    <row r="222" spans="1:5" x14ac:dyDescent="0.25">
      <c r="A222">
        <v>17</v>
      </c>
      <c r="B222" t="s">
        <v>20</v>
      </c>
      <c r="D222" t="s">
        <v>14</v>
      </c>
      <c r="E222">
        <v>42</v>
      </c>
    </row>
    <row r="223" spans="1:5" x14ac:dyDescent="0.25">
      <c r="A223">
        <v>2179</v>
      </c>
      <c r="B223" t="s">
        <v>20</v>
      </c>
      <c r="D223" t="s">
        <v>14</v>
      </c>
      <c r="E223">
        <v>156</v>
      </c>
    </row>
    <row r="224" spans="1:5" x14ac:dyDescent="0.25">
      <c r="A224">
        <v>138</v>
      </c>
      <c r="B224" t="s">
        <v>20</v>
      </c>
      <c r="D224" t="s">
        <v>14</v>
      </c>
      <c r="E224">
        <v>1368</v>
      </c>
    </row>
    <row r="225" spans="1:5" x14ac:dyDescent="0.25">
      <c r="A225">
        <v>931</v>
      </c>
      <c r="B225" t="s">
        <v>20</v>
      </c>
      <c r="D225" t="s">
        <v>14</v>
      </c>
      <c r="E225">
        <v>102</v>
      </c>
    </row>
    <row r="226" spans="1:5" x14ac:dyDescent="0.25">
      <c r="A226">
        <v>3594</v>
      </c>
      <c r="B226" t="s">
        <v>20</v>
      </c>
      <c r="D226" t="s">
        <v>14</v>
      </c>
      <c r="E226">
        <v>86</v>
      </c>
    </row>
    <row r="227" spans="1:5" x14ac:dyDescent="0.25">
      <c r="A227">
        <v>5880</v>
      </c>
      <c r="B227" t="s">
        <v>20</v>
      </c>
      <c r="D227" t="s">
        <v>14</v>
      </c>
      <c r="E227">
        <v>253</v>
      </c>
    </row>
    <row r="228" spans="1:5" x14ac:dyDescent="0.25">
      <c r="A228">
        <v>112</v>
      </c>
      <c r="B228" t="s">
        <v>20</v>
      </c>
      <c r="D228" t="s">
        <v>14</v>
      </c>
      <c r="E228">
        <v>157</v>
      </c>
    </row>
    <row r="229" spans="1:5" x14ac:dyDescent="0.25">
      <c r="A229">
        <v>943</v>
      </c>
      <c r="B229" t="s">
        <v>20</v>
      </c>
      <c r="D229" t="s">
        <v>14</v>
      </c>
      <c r="E229">
        <v>183</v>
      </c>
    </row>
    <row r="230" spans="1:5" x14ac:dyDescent="0.25">
      <c r="A230">
        <v>2468</v>
      </c>
      <c r="B230" t="s">
        <v>20</v>
      </c>
      <c r="D230" t="s">
        <v>14</v>
      </c>
      <c r="E230">
        <v>82</v>
      </c>
    </row>
    <row r="231" spans="1:5" x14ac:dyDescent="0.25">
      <c r="A231">
        <v>2551</v>
      </c>
      <c r="B231" t="s">
        <v>20</v>
      </c>
      <c r="D231" t="s">
        <v>14</v>
      </c>
      <c r="E231">
        <v>1</v>
      </c>
    </row>
    <row r="232" spans="1:5" x14ac:dyDescent="0.25">
      <c r="A232">
        <v>101</v>
      </c>
      <c r="B232" t="s">
        <v>20</v>
      </c>
      <c r="D232" t="s">
        <v>14</v>
      </c>
      <c r="E232">
        <v>1198</v>
      </c>
    </row>
    <row r="233" spans="1:5" x14ac:dyDescent="0.25">
      <c r="A233">
        <v>67</v>
      </c>
      <c r="B233" t="s">
        <v>20</v>
      </c>
      <c r="D233" t="s">
        <v>14</v>
      </c>
      <c r="E233">
        <v>648</v>
      </c>
    </row>
    <row r="234" spans="1:5" x14ac:dyDescent="0.25">
      <c r="A234">
        <v>92</v>
      </c>
      <c r="B234" t="s">
        <v>20</v>
      </c>
      <c r="D234" t="s">
        <v>14</v>
      </c>
      <c r="E234">
        <v>64</v>
      </c>
    </row>
    <row r="235" spans="1:5" x14ac:dyDescent="0.25">
      <c r="A235">
        <v>62</v>
      </c>
      <c r="B235" t="s">
        <v>20</v>
      </c>
      <c r="D235" t="s">
        <v>14</v>
      </c>
      <c r="E235">
        <v>62</v>
      </c>
    </row>
    <row r="236" spans="1:5" x14ac:dyDescent="0.25">
      <c r="A236">
        <v>149</v>
      </c>
      <c r="B236" t="s">
        <v>20</v>
      </c>
      <c r="D236" t="s">
        <v>14</v>
      </c>
      <c r="E236">
        <v>750</v>
      </c>
    </row>
    <row r="237" spans="1:5" x14ac:dyDescent="0.25">
      <c r="A237">
        <v>92</v>
      </c>
      <c r="B237" t="s">
        <v>20</v>
      </c>
      <c r="D237" t="s">
        <v>14</v>
      </c>
      <c r="E237">
        <v>105</v>
      </c>
    </row>
    <row r="238" spans="1:5" x14ac:dyDescent="0.25">
      <c r="A238">
        <v>57</v>
      </c>
      <c r="B238" t="s">
        <v>20</v>
      </c>
      <c r="D238" t="s">
        <v>14</v>
      </c>
      <c r="E238">
        <v>2604</v>
      </c>
    </row>
    <row r="239" spans="1:5" x14ac:dyDescent="0.25">
      <c r="A239">
        <v>329</v>
      </c>
      <c r="B239" t="s">
        <v>20</v>
      </c>
      <c r="D239" t="s">
        <v>14</v>
      </c>
      <c r="E239">
        <v>65</v>
      </c>
    </row>
    <row r="240" spans="1:5" x14ac:dyDescent="0.25">
      <c r="A240">
        <v>97</v>
      </c>
      <c r="B240" t="s">
        <v>20</v>
      </c>
      <c r="D240" t="s">
        <v>14</v>
      </c>
      <c r="E240">
        <v>94</v>
      </c>
    </row>
    <row r="241" spans="1:5" x14ac:dyDescent="0.25">
      <c r="A241">
        <v>41</v>
      </c>
      <c r="B241" t="s">
        <v>20</v>
      </c>
      <c r="D241" t="s">
        <v>14</v>
      </c>
      <c r="E241">
        <v>257</v>
      </c>
    </row>
    <row r="242" spans="1:5" x14ac:dyDescent="0.25">
      <c r="A242">
        <v>1784</v>
      </c>
      <c r="B242" t="s">
        <v>20</v>
      </c>
      <c r="D242" t="s">
        <v>14</v>
      </c>
      <c r="E242">
        <v>2928</v>
      </c>
    </row>
    <row r="243" spans="1:5" x14ac:dyDescent="0.25">
      <c r="A243">
        <v>1684</v>
      </c>
      <c r="B243" t="s">
        <v>20</v>
      </c>
      <c r="D243" t="s">
        <v>14</v>
      </c>
      <c r="E243">
        <v>4697</v>
      </c>
    </row>
    <row r="244" spans="1:5" x14ac:dyDescent="0.25">
      <c r="A244">
        <v>250</v>
      </c>
      <c r="B244" t="s">
        <v>20</v>
      </c>
      <c r="D244" t="s">
        <v>14</v>
      </c>
      <c r="E244">
        <v>2915</v>
      </c>
    </row>
    <row r="245" spans="1:5" x14ac:dyDescent="0.25">
      <c r="A245">
        <v>238</v>
      </c>
      <c r="B245" t="s">
        <v>20</v>
      </c>
      <c r="D245" t="s">
        <v>14</v>
      </c>
      <c r="E245">
        <v>18</v>
      </c>
    </row>
    <row r="246" spans="1:5" x14ac:dyDescent="0.25">
      <c r="A246">
        <v>53</v>
      </c>
      <c r="B246" t="s">
        <v>20</v>
      </c>
      <c r="D246" t="s">
        <v>14</v>
      </c>
      <c r="E246">
        <v>602</v>
      </c>
    </row>
    <row r="247" spans="1:5" x14ac:dyDescent="0.25">
      <c r="A247">
        <v>214</v>
      </c>
      <c r="B247" t="s">
        <v>20</v>
      </c>
      <c r="D247" t="s">
        <v>14</v>
      </c>
      <c r="E247">
        <v>1</v>
      </c>
    </row>
    <row r="248" spans="1:5" x14ac:dyDescent="0.25">
      <c r="A248">
        <v>222</v>
      </c>
      <c r="B248" t="s">
        <v>20</v>
      </c>
      <c r="D248" t="s">
        <v>14</v>
      </c>
      <c r="E248">
        <v>3868</v>
      </c>
    </row>
    <row r="249" spans="1:5" x14ac:dyDescent="0.25">
      <c r="A249">
        <v>1884</v>
      </c>
      <c r="B249" t="s">
        <v>20</v>
      </c>
      <c r="D249" t="s">
        <v>14</v>
      </c>
      <c r="E249">
        <v>504</v>
      </c>
    </row>
    <row r="250" spans="1:5" x14ac:dyDescent="0.25">
      <c r="A250">
        <v>218</v>
      </c>
      <c r="B250" t="s">
        <v>20</v>
      </c>
      <c r="D250" t="s">
        <v>14</v>
      </c>
      <c r="E250">
        <v>14</v>
      </c>
    </row>
    <row r="251" spans="1:5" x14ac:dyDescent="0.25">
      <c r="A251">
        <v>6465</v>
      </c>
      <c r="B251" t="s">
        <v>20</v>
      </c>
      <c r="D251" t="s">
        <v>14</v>
      </c>
      <c r="E251">
        <v>750</v>
      </c>
    </row>
    <row r="252" spans="1:5" x14ac:dyDescent="0.25">
      <c r="A252">
        <v>1</v>
      </c>
      <c r="B252" t="s">
        <v>20</v>
      </c>
      <c r="D252" t="s">
        <v>14</v>
      </c>
      <c r="E252">
        <v>77</v>
      </c>
    </row>
    <row r="253" spans="1:5" x14ac:dyDescent="0.25">
      <c r="A253">
        <v>101</v>
      </c>
      <c r="B253" t="s">
        <v>20</v>
      </c>
      <c r="D253" t="s">
        <v>14</v>
      </c>
      <c r="E253">
        <v>752</v>
      </c>
    </row>
    <row r="254" spans="1:5" x14ac:dyDescent="0.25">
      <c r="A254">
        <v>59</v>
      </c>
      <c r="B254" t="s">
        <v>20</v>
      </c>
      <c r="D254" t="s">
        <v>14</v>
      </c>
      <c r="E254">
        <v>131</v>
      </c>
    </row>
    <row r="255" spans="1:5" x14ac:dyDescent="0.25">
      <c r="A255">
        <v>1335</v>
      </c>
      <c r="B255" t="s">
        <v>20</v>
      </c>
      <c r="D255" t="s">
        <v>14</v>
      </c>
      <c r="E255">
        <v>87</v>
      </c>
    </row>
    <row r="256" spans="1:5" x14ac:dyDescent="0.25">
      <c r="A256">
        <v>88</v>
      </c>
      <c r="B256" t="s">
        <v>20</v>
      </c>
      <c r="D256" t="s">
        <v>14</v>
      </c>
      <c r="E256">
        <v>1063</v>
      </c>
    </row>
    <row r="257" spans="1:5" x14ac:dyDescent="0.25">
      <c r="A257">
        <v>1697</v>
      </c>
      <c r="B257" t="s">
        <v>20</v>
      </c>
      <c r="D257" t="s">
        <v>14</v>
      </c>
      <c r="E257">
        <v>76</v>
      </c>
    </row>
    <row r="258" spans="1:5" x14ac:dyDescent="0.25">
      <c r="A258">
        <v>15</v>
      </c>
      <c r="B258" t="s">
        <v>20</v>
      </c>
      <c r="D258" t="s">
        <v>14</v>
      </c>
      <c r="E258">
        <v>4428</v>
      </c>
    </row>
    <row r="259" spans="1:5" x14ac:dyDescent="0.25">
      <c r="A259">
        <v>92</v>
      </c>
      <c r="B259" t="s">
        <v>20</v>
      </c>
      <c r="D259" t="s">
        <v>14</v>
      </c>
      <c r="E259">
        <v>58</v>
      </c>
    </row>
    <row r="260" spans="1:5" x14ac:dyDescent="0.25">
      <c r="A260">
        <v>186</v>
      </c>
      <c r="B260" t="s">
        <v>20</v>
      </c>
      <c r="D260" t="s">
        <v>14</v>
      </c>
      <c r="E260">
        <v>111</v>
      </c>
    </row>
    <row r="261" spans="1:5" x14ac:dyDescent="0.25">
      <c r="A261">
        <v>138</v>
      </c>
      <c r="B261" t="s">
        <v>20</v>
      </c>
      <c r="D261" t="s">
        <v>14</v>
      </c>
      <c r="E261">
        <v>2955</v>
      </c>
    </row>
    <row r="262" spans="1:5" x14ac:dyDescent="0.25">
      <c r="A262">
        <v>261</v>
      </c>
      <c r="B262" t="s">
        <v>20</v>
      </c>
      <c r="D262" t="s">
        <v>14</v>
      </c>
      <c r="E262">
        <v>1657</v>
      </c>
    </row>
    <row r="263" spans="1:5" x14ac:dyDescent="0.25">
      <c r="A263">
        <v>454</v>
      </c>
      <c r="B263" t="s">
        <v>20</v>
      </c>
      <c r="D263" t="s">
        <v>14</v>
      </c>
      <c r="E263">
        <v>926</v>
      </c>
    </row>
    <row r="264" spans="1:5" x14ac:dyDescent="0.25">
      <c r="A264">
        <v>107</v>
      </c>
      <c r="B264" t="s">
        <v>20</v>
      </c>
      <c r="D264" t="s">
        <v>14</v>
      </c>
      <c r="E264">
        <v>77</v>
      </c>
    </row>
    <row r="265" spans="1:5" x14ac:dyDescent="0.25">
      <c r="A265">
        <v>199</v>
      </c>
      <c r="B265" t="s">
        <v>20</v>
      </c>
      <c r="D265" t="s">
        <v>14</v>
      </c>
      <c r="E265">
        <v>1748</v>
      </c>
    </row>
    <row r="266" spans="1:5" x14ac:dyDescent="0.25">
      <c r="A266">
        <v>5512</v>
      </c>
      <c r="B266" t="s">
        <v>20</v>
      </c>
      <c r="D266" t="s">
        <v>14</v>
      </c>
      <c r="E266">
        <v>79</v>
      </c>
    </row>
    <row r="267" spans="1:5" x14ac:dyDescent="0.25">
      <c r="A267">
        <v>86</v>
      </c>
      <c r="B267" t="s">
        <v>20</v>
      </c>
      <c r="D267" t="s">
        <v>14</v>
      </c>
      <c r="E267">
        <v>889</v>
      </c>
    </row>
    <row r="268" spans="1:5" x14ac:dyDescent="0.25">
      <c r="A268">
        <v>3182</v>
      </c>
      <c r="B268" t="s">
        <v>20</v>
      </c>
      <c r="D268" t="s">
        <v>14</v>
      </c>
      <c r="E268">
        <v>56</v>
      </c>
    </row>
    <row r="269" spans="1:5" x14ac:dyDescent="0.25">
      <c r="A269">
        <v>2768</v>
      </c>
      <c r="B269" t="s">
        <v>20</v>
      </c>
      <c r="D269" t="s">
        <v>14</v>
      </c>
      <c r="E269">
        <v>1</v>
      </c>
    </row>
    <row r="270" spans="1:5" x14ac:dyDescent="0.25">
      <c r="A270">
        <v>48</v>
      </c>
      <c r="B270" t="s">
        <v>20</v>
      </c>
      <c r="D270" t="s">
        <v>14</v>
      </c>
      <c r="E270">
        <v>83</v>
      </c>
    </row>
    <row r="271" spans="1:5" x14ac:dyDescent="0.25">
      <c r="A271">
        <v>87</v>
      </c>
      <c r="B271" t="s">
        <v>20</v>
      </c>
      <c r="D271" t="s">
        <v>14</v>
      </c>
      <c r="E271">
        <v>2025</v>
      </c>
    </row>
    <row r="272" spans="1:5" x14ac:dyDescent="0.25">
      <c r="A272">
        <v>1890</v>
      </c>
      <c r="B272" t="s">
        <v>20</v>
      </c>
      <c r="D272" t="s">
        <v>14</v>
      </c>
      <c r="E272">
        <v>14</v>
      </c>
    </row>
    <row r="273" spans="1:5" x14ac:dyDescent="0.25">
      <c r="A273">
        <v>61</v>
      </c>
      <c r="B273" t="s">
        <v>20</v>
      </c>
      <c r="D273" t="s">
        <v>14</v>
      </c>
      <c r="E273">
        <v>656</v>
      </c>
    </row>
    <row r="274" spans="1:5" x14ac:dyDescent="0.25">
      <c r="A274">
        <v>1894</v>
      </c>
      <c r="B274" t="s">
        <v>20</v>
      </c>
      <c r="D274" t="s">
        <v>14</v>
      </c>
      <c r="E274">
        <v>1596</v>
      </c>
    </row>
    <row r="275" spans="1:5" x14ac:dyDescent="0.25">
      <c r="A275">
        <v>282</v>
      </c>
      <c r="B275" t="s">
        <v>20</v>
      </c>
      <c r="D275" t="s">
        <v>14</v>
      </c>
      <c r="E275">
        <v>10</v>
      </c>
    </row>
    <row r="276" spans="1:5" x14ac:dyDescent="0.25">
      <c r="A276">
        <v>15</v>
      </c>
      <c r="B276" t="s">
        <v>20</v>
      </c>
      <c r="D276" t="s">
        <v>14</v>
      </c>
      <c r="E276">
        <v>1121</v>
      </c>
    </row>
    <row r="277" spans="1:5" x14ac:dyDescent="0.25">
      <c r="A277">
        <v>116</v>
      </c>
      <c r="B277" t="s">
        <v>20</v>
      </c>
      <c r="D277" t="s">
        <v>14</v>
      </c>
      <c r="E277">
        <v>15</v>
      </c>
    </row>
    <row r="278" spans="1:5" x14ac:dyDescent="0.25">
      <c r="A278">
        <v>133</v>
      </c>
      <c r="B278" t="s">
        <v>20</v>
      </c>
      <c r="D278" t="s">
        <v>14</v>
      </c>
      <c r="E278">
        <v>191</v>
      </c>
    </row>
    <row r="279" spans="1:5" x14ac:dyDescent="0.25">
      <c r="A279">
        <v>83</v>
      </c>
      <c r="B279" t="s">
        <v>20</v>
      </c>
      <c r="D279" t="s">
        <v>14</v>
      </c>
      <c r="E279">
        <v>16</v>
      </c>
    </row>
    <row r="280" spans="1:5" x14ac:dyDescent="0.25">
      <c r="A280">
        <v>91</v>
      </c>
      <c r="B280" t="s">
        <v>20</v>
      </c>
      <c r="D280" t="s">
        <v>14</v>
      </c>
      <c r="E280">
        <v>17</v>
      </c>
    </row>
    <row r="281" spans="1:5" x14ac:dyDescent="0.25">
      <c r="A281">
        <v>546</v>
      </c>
      <c r="B281" t="s">
        <v>20</v>
      </c>
      <c r="D281" t="s">
        <v>14</v>
      </c>
      <c r="E281">
        <v>34</v>
      </c>
    </row>
    <row r="282" spans="1:5" x14ac:dyDescent="0.25">
      <c r="A282">
        <v>393</v>
      </c>
      <c r="B282" t="s">
        <v>20</v>
      </c>
      <c r="D282" t="s">
        <v>14</v>
      </c>
      <c r="E282">
        <v>1</v>
      </c>
    </row>
    <row r="283" spans="1:5" x14ac:dyDescent="0.25">
      <c r="A283">
        <v>2062</v>
      </c>
      <c r="B283" t="s">
        <v>20</v>
      </c>
      <c r="D283" t="s">
        <v>14</v>
      </c>
      <c r="E283">
        <v>1274</v>
      </c>
    </row>
    <row r="284" spans="1:5" x14ac:dyDescent="0.25">
      <c r="A284">
        <v>133</v>
      </c>
      <c r="B284" t="s">
        <v>20</v>
      </c>
      <c r="D284" t="s">
        <v>14</v>
      </c>
      <c r="E284">
        <v>210</v>
      </c>
    </row>
    <row r="285" spans="1:5" x14ac:dyDescent="0.25">
      <c r="A285">
        <v>29</v>
      </c>
      <c r="B285" t="s">
        <v>20</v>
      </c>
      <c r="D285" t="s">
        <v>14</v>
      </c>
      <c r="E285">
        <v>248</v>
      </c>
    </row>
    <row r="286" spans="1:5" x14ac:dyDescent="0.25">
      <c r="A286">
        <v>132</v>
      </c>
      <c r="B286" t="s">
        <v>20</v>
      </c>
      <c r="D286" t="s">
        <v>14</v>
      </c>
      <c r="E286">
        <v>513</v>
      </c>
    </row>
    <row r="287" spans="1:5" x14ac:dyDescent="0.25">
      <c r="A287">
        <v>254</v>
      </c>
      <c r="B287" t="s">
        <v>20</v>
      </c>
      <c r="D287" t="s">
        <v>14</v>
      </c>
      <c r="E287">
        <v>3410</v>
      </c>
    </row>
    <row r="288" spans="1:5" x14ac:dyDescent="0.25">
      <c r="A288">
        <v>184</v>
      </c>
      <c r="B288" t="s">
        <v>20</v>
      </c>
      <c r="D288" t="s">
        <v>14</v>
      </c>
      <c r="E288">
        <v>10</v>
      </c>
    </row>
    <row r="289" spans="1:5" x14ac:dyDescent="0.25">
      <c r="A289">
        <v>176</v>
      </c>
      <c r="B289" t="s">
        <v>20</v>
      </c>
      <c r="D289" t="s">
        <v>14</v>
      </c>
      <c r="E289">
        <v>2201</v>
      </c>
    </row>
    <row r="290" spans="1:5" x14ac:dyDescent="0.25">
      <c r="A290">
        <v>137</v>
      </c>
      <c r="B290" t="s">
        <v>20</v>
      </c>
      <c r="D290" t="s">
        <v>14</v>
      </c>
      <c r="E290">
        <v>676</v>
      </c>
    </row>
    <row r="291" spans="1:5" x14ac:dyDescent="0.25">
      <c r="A291">
        <v>337</v>
      </c>
      <c r="B291" t="s">
        <v>20</v>
      </c>
      <c r="D291" t="s">
        <v>14</v>
      </c>
      <c r="E291">
        <v>831</v>
      </c>
    </row>
    <row r="292" spans="1:5" x14ac:dyDescent="0.25">
      <c r="A292">
        <v>908</v>
      </c>
      <c r="B292" t="s">
        <v>20</v>
      </c>
      <c r="D292" t="s">
        <v>14</v>
      </c>
      <c r="E292">
        <v>859</v>
      </c>
    </row>
    <row r="293" spans="1:5" x14ac:dyDescent="0.25">
      <c r="A293">
        <v>107</v>
      </c>
      <c r="B293" t="s">
        <v>20</v>
      </c>
      <c r="D293" t="s">
        <v>14</v>
      </c>
      <c r="E293">
        <v>45</v>
      </c>
    </row>
    <row r="294" spans="1:5" x14ac:dyDescent="0.25">
      <c r="A294">
        <v>10</v>
      </c>
      <c r="B294" t="s">
        <v>20</v>
      </c>
      <c r="D294" t="s">
        <v>14</v>
      </c>
      <c r="E294">
        <v>6</v>
      </c>
    </row>
    <row r="295" spans="1:5" x14ac:dyDescent="0.25">
      <c r="A295">
        <v>32</v>
      </c>
      <c r="B295" t="s">
        <v>20</v>
      </c>
      <c r="D295" t="s">
        <v>14</v>
      </c>
      <c r="E295">
        <v>7</v>
      </c>
    </row>
    <row r="296" spans="1:5" x14ac:dyDescent="0.25">
      <c r="A296">
        <v>183</v>
      </c>
      <c r="B296" t="s">
        <v>20</v>
      </c>
      <c r="D296" t="s">
        <v>14</v>
      </c>
      <c r="E296">
        <v>31</v>
      </c>
    </row>
    <row r="297" spans="1:5" x14ac:dyDescent="0.25">
      <c r="A297">
        <v>1910</v>
      </c>
      <c r="B297" t="s">
        <v>20</v>
      </c>
      <c r="D297" t="s">
        <v>14</v>
      </c>
      <c r="E297">
        <v>78</v>
      </c>
    </row>
    <row r="298" spans="1:5" x14ac:dyDescent="0.25">
      <c r="A298">
        <v>38</v>
      </c>
      <c r="B298" t="s">
        <v>20</v>
      </c>
      <c r="D298" t="s">
        <v>14</v>
      </c>
      <c r="E298">
        <v>1225</v>
      </c>
    </row>
    <row r="299" spans="1:5" x14ac:dyDescent="0.25">
      <c r="A299">
        <v>104</v>
      </c>
      <c r="B299" t="s">
        <v>20</v>
      </c>
      <c r="D299" t="s">
        <v>14</v>
      </c>
      <c r="E299">
        <v>1</v>
      </c>
    </row>
    <row r="300" spans="1:5" x14ac:dyDescent="0.25">
      <c r="A300">
        <v>72</v>
      </c>
      <c r="B300" t="s">
        <v>20</v>
      </c>
      <c r="D300" t="s">
        <v>14</v>
      </c>
      <c r="E300">
        <v>67</v>
      </c>
    </row>
    <row r="301" spans="1:5" x14ac:dyDescent="0.25">
      <c r="A301">
        <v>49</v>
      </c>
      <c r="B301" t="s">
        <v>20</v>
      </c>
      <c r="D301" t="s">
        <v>14</v>
      </c>
      <c r="E301">
        <v>19</v>
      </c>
    </row>
    <row r="302" spans="1:5" x14ac:dyDescent="0.25">
      <c r="A302">
        <v>1</v>
      </c>
      <c r="B302" t="s">
        <v>20</v>
      </c>
      <c r="D302" t="s">
        <v>14</v>
      </c>
      <c r="E302">
        <v>2108</v>
      </c>
    </row>
    <row r="303" spans="1:5" x14ac:dyDescent="0.25">
      <c r="A303">
        <v>295</v>
      </c>
      <c r="B303" t="s">
        <v>20</v>
      </c>
      <c r="D303" t="s">
        <v>14</v>
      </c>
      <c r="E303">
        <v>679</v>
      </c>
    </row>
    <row r="304" spans="1:5" x14ac:dyDescent="0.25">
      <c r="A304">
        <v>245</v>
      </c>
      <c r="B304" t="s">
        <v>20</v>
      </c>
      <c r="D304" t="s">
        <v>14</v>
      </c>
      <c r="E304">
        <v>36</v>
      </c>
    </row>
    <row r="305" spans="1:5" x14ac:dyDescent="0.25">
      <c r="A305">
        <v>32</v>
      </c>
      <c r="B305" t="s">
        <v>20</v>
      </c>
      <c r="D305" t="s">
        <v>14</v>
      </c>
      <c r="E305">
        <v>47</v>
      </c>
    </row>
    <row r="306" spans="1:5" x14ac:dyDescent="0.25">
      <c r="A306">
        <v>142</v>
      </c>
      <c r="B306" t="s">
        <v>20</v>
      </c>
      <c r="D306" t="s">
        <v>14</v>
      </c>
      <c r="E306">
        <v>70</v>
      </c>
    </row>
    <row r="307" spans="1:5" x14ac:dyDescent="0.25">
      <c r="A307">
        <v>85</v>
      </c>
      <c r="B307" t="s">
        <v>20</v>
      </c>
      <c r="D307" t="s">
        <v>14</v>
      </c>
      <c r="E307">
        <v>154</v>
      </c>
    </row>
    <row r="308" spans="1:5" x14ac:dyDescent="0.25">
      <c r="A308">
        <v>7</v>
      </c>
      <c r="B308" t="s">
        <v>20</v>
      </c>
      <c r="D308" t="s">
        <v>14</v>
      </c>
      <c r="E308">
        <v>22</v>
      </c>
    </row>
    <row r="309" spans="1:5" x14ac:dyDescent="0.25">
      <c r="A309">
        <v>659</v>
      </c>
      <c r="B309" t="s">
        <v>20</v>
      </c>
      <c r="D309" t="s">
        <v>14</v>
      </c>
      <c r="E309">
        <v>1758</v>
      </c>
    </row>
    <row r="310" spans="1:5" x14ac:dyDescent="0.25">
      <c r="A310">
        <v>803</v>
      </c>
      <c r="B310" t="s">
        <v>20</v>
      </c>
      <c r="D310" t="s">
        <v>14</v>
      </c>
      <c r="E310">
        <v>94</v>
      </c>
    </row>
    <row r="311" spans="1:5" x14ac:dyDescent="0.25">
      <c r="A311">
        <v>75</v>
      </c>
      <c r="B311" t="s">
        <v>20</v>
      </c>
      <c r="D311" t="s">
        <v>14</v>
      </c>
      <c r="E311">
        <v>33</v>
      </c>
    </row>
    <row r="312" spans="1:5" x14ac:dyDescent="0.25">
      <c r="A312">
        <v>16</v>
      </c>
      <c r="B312" t="s">
        <v>20</v>
      </c>
      <c r="D312" t="s">
        <v>14</v>
      </c>
      <c r="E312">
        <v>1</v>
      </c>
    </row>
    <row r="313" spans="1:5" x14ac:dyDescent="0.25">
      <c r="A313">
        <v>121</v>
      </c>
      <c r="B313" t="s">
        <v>20</v>
      </c>
      <c r="D313" t="s">
        <v>14</v>
      </c>
      <c r="E313">
        <v>31</v>
      </c>
    </row>
    <row r="314" spans="1:5" x14ac:dyDescent="0.25">
      <c r="A314">
        <v>3742</v>
      </c>
      <c r="B314" t="s">
        <v>20</v>
      </c>
      <c r="D314" t="s">
        <v>14</v>
      </c>
      <c r="E314">
        <v>35</v>
      </c>
    </row>
    <row r="315" spans="1:5" x14ac:dyDescent="0.25">
      <c r="A315">
        <v>223</v>
      </c>
      <c r="B315" t="s">
        <v>20</v>
      </c>
      <c r="D315" t="s">
        <v>14</v>
      </c>
      <c r="E315">
        <v>63</v>
      </c>
    </row>
    <row r="316" spans="1:5" x14ac:dyDescent="0.25">
      <c r="A316">
        <v>133</v>
      </c>
      <c r="B316" t="s">
        <v>20</v>
      </c>
      <c r="D316" t="s">
        <v>14</v>
      </c>
      <c r="E316">
        <v>526</v>
      </c>
    </row>
    <row r="317" spans="1:5" x14ac:dyDescent="0.25">
      <c r="A317">
        <v>31</v>
      </c>
      <c r="B317" t="s">
        <v>20</v>
      </c>
      <c r="D317" t="s">
        <v>14</v>
      </c>
      <c r="E317">
        <v>121</v>
      </c>
    </row>
    <row r="318" spans="1:5" x14ac:dyDescent="0.25">
      <c r="A318">
        <v>108</v>
      </c>
      <c r="B318" t="s">
        <v>20</v>
      </c>
      <c r="D318" t="s">
        <v>14</v>
      </c>
      <c r="E318">
        <v>67</v>
      </c>
    </row>
    <row r="319" spans="1:5" x14ac:dyDescent="0.25">
      <c r="A319">
        <v>30</v>
      </c>
      <c r="B319" t="s">
        <v>20</v>
      </c>
      <c r="D319" t="s">
        <v>14</v>
      </c>
      <c r="E319">
        <v>57</v>
      </c>
    </row>
    <row r="320" spans="1:5" x14ac:dyDescent="0.25">
      <c r="A320">
        <v>17</v>
      </c>
      <c r="B320" t="s">
        <v>20</v>
      </c>
      <c r="D320" t="s">
        <v>14</v>
      </c>
      <c r="E320">
        <v>1229</v>
      </c>
    </row>
    <row r="321" spans="1:5" x14ac:dyDescent="0.25">
      <c r="A321">
        <v>64</v>
      </c>
      <c r="B321" t="s">
        <v>20</v>
      </c>
      <c r="D321" t="s">
        <v>14</v>
      </c>
      <c r="E321">
        <v>12</v>
      </c>
    </row>
    <row r="322" spans="1:5" x14ac:dyDescent="0.25">
      <c r="A322">
        <v>80</v>
      </c>
      <c r="B322" t="s">
        <v>20</v>
      </c>
      <c r="D322" t="s">
        <v>14</v>
      </c>
      <c r="E322">
        <v>452</v>
      </c>
    </row>
    <row r="323" spans="1:5" x14ac:dyDescent="0.25">
      <c r="A323">
        <v>2468</v>
      </c>
      <c r="B323" t="s">
        <v>20</v>
      </c>
      <c r="D323" t="s">
        <v>14</v>
      </c>
      <c r="E323">
        <v>1886</v>
      </c>
    </row>
    <row r="324" spans="1:5" x14ac:dyDescent="0.25">
      <c r="A324">
        <v>5168</v>
      </c>
      <c r="B324" t="s">
        <v>20</v>
      </c>
      <c r="D324" t="s">
        <v>14</v>
      </c>
      <c r="E324">
        <v>1825</v>
      </c>
    </row>
    <row r="325" spans="1:5" x14ac:dyDescent="0.25">
      <c r="A325">
        <v>26</v>
      </c>
      <c r="B325" t="s">
        <v>20</v>
      </c>
      <c r="D325" t="s">
        <v>14</v>
      </c>
      <c r="E325">
        <v>31</v>
      </c>
    </row>
    <row r="326" spans="1:5" x14ac:dyDescent="0.25">
      <c r="A326">
        <v>307</v>
      </c>
      <c r="B326" t="s">
        <v>20</v>
      </c>
      <c r="D326" t="s">
        <v>14</v>
      </c>
      <c r="E326">
        <v>107</v>
      </c>
    </row>
    <row r="327" spans="1:5" x14ac:dyDescent="0.25">
      <c r="A327">
        <v>73</v>
      </c>
      <c r="B327" t="s">
        <v>20</v>
      </c>
      <c r="D327" t="s">
        <v>14</v>
      </c>
      <c r="E327">
        <v>27</v>
      </c>
    </row>
    <row r="328" spans="1:5" x14ac:dyDescent="0.25">
      <c r="A328">
        <v>128</v>
      </c>
      <c r="B328" t="s">
        <v>20</v>
      </c>
      <c r="D328" t="s">
        <v>14</v>
      </c>
      <c r="E328">
        <v>1221</v>
      </c>
    </row>
    <row r="329" spans="1:5" x14ac:dyDescent="0.25">
      <c r="A329">
        <v>33</v>
      </c>
      <c r="B329" t="s">
        <v>20</v>
      </c>
      <c r="D329" t="s">
        <v>14</v>
      </c>
      <c r="E329">
        <v>1</v>
      </c>
    </row>
    <row r="330" spans="1:5" x14ac:dyDescent="0.25">
      <c r="A330">
        <v>2441</v>
      </c>
      <c r="B330" t="s">
        <v>20</v>
      </c>
      <c r="D330" t="s">
        <v>14</v>
      </c>
      <c r="E330">
        <v>16</v>
      </c>
    </row>
    <row r="331" spans="1:5" x14ac:dyDescent="0.25">
      <c r="A331">
        <v>211</v>
      </c>
      <c r="B331" t="s">
        <v>20</v>
      </c>
      <c r="D331" t="s">
        <v>14</v>
      </c>
      <c r="E331">
        <v>41</v>
      </c>
    </row>
    <row r="332" spans="1:5" x14ac:dyDescent="0.25">
      <c r="A332">
        <v>1385</v>
      </c>
      <c r="B332" t="s">
        <v>20</v>
      </c>
      <c r="D332" t="s">
        <v>14</v>
      </c>
      <c r="E332">
        <v>523</v>
      </c>
    </row>
    <row r="333" spans="1:5" x14ac:dyDescent="0.25">
      <c r="A333">
        <v>190</v>
      </c>
      <c r="B333" t="s">
        <v>20</v>
      </c>
      <c r="D333" t="s">
        <v>14</v>
      </c>
      <c r="E333">
        <v>141</v>
      </c>
    </row>
    <row r="334" spans="1:5" x14ac:dyDescent="0.25">
      <c r="A334">
        <v>470</v>
      </c>
      <c r="B334" t="s">
        <v>20</v>
      </c>
      <c r="D334" t="s">
        <v>14</v>
      </c>
      <c r="E334">
        <v>52</v>
      </c>
    </row>
    <row r="335" spans="1:5" x14ac:dyDescent="0.25">
      <c r="A335">
        <v>253</v>
      </c>
      <c r="B335" t="s">
        <v>20</v>
      </c>
      <c r="D335" t="s">
        <v>14</v>
      </c>
      <c r="E335">
        <v>225</v>
      </c>
    </row>
    <row r="336" spans="1:5" x14ac:dyDescent="0.25">
      <c r="A336">
        <v>1113</v>
      </c>
      <c r="B336" t="s">
        <v>20</v>
      </c>
      <c r="D336" t="s">
        <v>14</v>
      </c>
      <c r="E336">
        <v>38</v>
      </c>
    </row>
    <row r="337" spans="1:5" x14ac:dyDescent="0.25">
      <c r="A337">
        <v>2283</v>
      </c>
      <c r="B337" t="s">
        <v>20</v>
      </c>
      <c r="D337" t="s">
        <v>14</v>
      </c>
      <c r="E337">
        <v>15</v>
      </c>
    </row>
    <row r="338" spans="1:5" x14ac:dyDescent="0.25">
      <c r="A338">
        <v>1072</v>
      </c>
      <c r="B338" t="s">
        <v>20</v>
      </c>
      <c r="D338" t="s">
        <v>14</v>
      </c>
      <c r="E338">
        <v>37</v>
      </c>
    </row>
    <row r="339" spans="1:5" x14ac:dyDescent="0.25">
      <c r="A339">
        <v>1095</v>
      </c>
      <c r="B339" t="s">
        <v>20</v>
      </c>
      <c r="D339" t="s">
        <v>14</v>
      </c>
      <c r="E339">
        <v>112</v>
      </c>
    </row>
    <row r="340" spans="1:5" x14ac:dyDescent="0.25">
      <c r="A340">
        <v>1690</v>
      </c>
      <c r="B340" t="s">
        <v>20</v>
      </c>
      <c r="D340" t="s">
        <v>14</v>
      </c>
      <c r="E340">
        <v>21</v>
      </c>
    </row>
    <row r="341" spans="1:5" x14ac:dyDescent="0.25">
      <c r="A341">
        <v>1297</v>
      </c>
      <c r="B341" t="s">
        <v>20</v>
      </c>
      <c r="D341" t="s">
        <v>14</v>
      </c>
      <c r="E341">
        <v>67</v>
      </c>
    </row>
    <row r="342" spans="1:5" x14ac:dyDescent="0.25">
      <c r="A342">
        <v>393</v>
      </c>
      <c r="B342" t="s">
        <v>20</v>
      </c>
      <c r="D342" t="s">
        <v>14</v>
      </c>
      <c r="E342">
        <v>78</v>
      </c>
    </row>
    <row r="343" spans="1:5" x14ac:dyDescent="0.25">
      <c r="A343">
        <v>1257</v>
      </c>
      <c r="B343" t="s">
        <v>20</v>
      </c>
      <c r="D343" t="s">
        <v>14</v>
      </c>
      <c r="E343">
        <v>67</v>
      </c>
    </row>
    <row r="344" spans="1:5" x14ac:dyDescent="0.25">
      <c r="A344">
        <v>328</v>
      </c>
      <c r="B344" t="s">
        <v>20</v>
      </c>
      <c r="D344" t="s">
        <v>14</v>
      </c>
      <c r="E344">
        <v>263</v>
      </c>
    </row>
    <row r="345" spans="1:5" x14ac:dyDescent="0.25">
      <c r="A345">
        <v>147</v>
      </c>
      <c r="B345" t="s">
        <v>20</v>
      </c>
      <c r="D345" t="s">
        <v>14</v>
      </c>
      <c r="E345">
        <v>1691</v>
      </c>
    </row>
    <row r="346" spans="1:5" x14ac:dyDescent="0.25">
      <c r="A346">
        <v>830</v>
      </c>
      <c r="B346" t="s">
        <v>20</v>
      </c>
      <c r="D346" t="s">
        <v>14</v>
      </c>
      <c r="E346">
        <v>181</v>
      </c>
    </row>
    <row r="347" spans="1:5" x14ac:dyDescent="0.25">
      <c r="A347">
        <v>331</v>
      </c>
      <c r="B347" t="s">
        <v>20</v>
      </c>
      <c r="D347" t="s">
        <v>14</v>
      </c>
      <c r="E347">
        <v>13</v>
      </c>
    </row>
    <row r="348" spans="1:5" x14ac:dyDescent="0.25">
      <c r="A348">
        <v>25</v>
      </c>
      <c r="B348" t="s">
        <v>20</v>
      </c>
      <c r="D348" t="s">
        <v>14</v>
      </c>
      <c r="E348">
        <v>1</v>
      </c>
    </row>
    <row r="349" spans="1:5" x14ac:dyDescent="0.25">
      <c r="A349">
        <v>191</v>
      </c>
      <c r="B349" t="s">
        <v>20</v>
      </c>
      <c r="D349" t="s">
        <v>14</v>
      </c>
      <c r="E349">
        <v>21</v>
      </c>
    </row>
    <row r="350" spans="1:5" x14ac:dyDescent="0.25">
      <c r="A350">
        <v>3483</v>
      </c>
      <c r="B350" t="s">
        <v>20</v>
      </c>
      <c r="D350" t="s">
        <v>14</v>
      </c>
      <c r="E350">
        <v>830</v>
      </c>
    </row>
    <row r="351" spans="1:5" x14ac:dyDescent="0.25">
      <c r="A351">
        <v>923</v>
      </c>
      <c r="B351" t="s">
        <v>20</v>
      </c>
      <c r="D351" t="s">
        <v>14</v>
      </c>
      <c r="E351">
        <v>130</v>
      </c>
    </row>
    <row r="352" spans="1:5" x14ac:dyDescent="0.25">
      <c r="A352">
        <v>1</v>
      </c>
      <c r="B352" t="s">
        <v>20</v>
      </c>
      <c r="D352" t="s">
        <v>14</v>
      </c>
      <c r="E352">
        <v>55</v>
      </c>
    </row>
    <row r="353" spans="1:5" x14ac:dyDescent="0.25">
      <c r="A353">
        <v>2013</v>
      </c>
      <c r="B353" t="s">
        <v>20</v>
      </c>
      <c r="D353" t="s">
        <v>14</v>
      </c>
      <c r="E353">
        <v>114</v>
      </c>
    </row>
    <row r="354" spans="1:5" x14ac:dyDescent="0.25">
      <c r="A354">
        <v>33</v>
      </c>
      <c r="B354" t="s">
        <v>20</v>
      </c>
      <c r="D354" t="s">
        <v>14</v>
      </c>
      <c r="E354">
        <v>594</v>
      </c>
    </row>
    <row r="355" spans="1:5" x14ac:dyDescent="0.25">
      <c r="A355">
        <v>1703</v>
      </c>
      <c r="B355" t="s">
        <v>20</v>
      </c>
      <c r="D355" t="s">
        <v>14</v>
      </c>
      <c r="E355">
        <v>24</v>
      </c>
    </row>
    <row r="356" spans="1:5" x14ac:dyDescent="0.25">
      <c r="A356">
        <v>80</v>
      </c>
      <c r="B356" t="s">
        <v>20</v>
      </c>
      <c r="D356" t="s">
        <v>14</v>
      </c>
      <c r="E356">
        <v>252</v>
      </c>
    </row>
    <row r="357" spans="1:5" x14ac:dyDescent="0.25">
      <c r="A357">
        <v>86</v>
      </c>
      <c r="B357" t="s">
        <v>20</v>
      </c>
      <c r="D357" t="s">
        <v>14</v>
      </c>
      <c r="E357">
        <v>67</v>
      </c>
    </row>
    <row r="358" spans="1:5" x14ac:dyDescent="0.25">
      <c r="A358">
        <v>40</v>
      </c>
      <c r="B358" t="s">
        <v>20</v>
      </c>
      <c r="D358" t="s">
        <v>14</v>
      </c>
      <c r="E358">
        <v>742</v>
      </c>
    </row>
    <row r="359" spans="1:5" x14ac:dyDescent="0.25">
      <c r="A359">
        <v>41</v>
      </c>
      <c r="B359" t="s">
        <v>20</v>
      </c>
      <c r="D359" t="s">
        <v>14</v>
      </c>
      <c r="E359">
        <v>75</v>
      </c>
    </row>
    <row r="360" spans="1:5" x14ac:dyDescent="0.25">
      <c r="A360">
        <v>23</v>
      </c>
      <c r="B360" t="s">
        <v>20</v>
      </c>
      <c r="D360" t="s">
        <v>14</v>
      </c>
      <c r="E360">
        <v>4405</v>
      </c>
    </row>
    <row r="361" spans="1:5" x14ac:dyDescent="0.25">
      <c r="A361">
        <v>187</v>
      </c>
      <c r="B361" t="s">
        <v>20</v>
      </c>
      <c r="D361" t="s">
        <v>14</v>
      </c>
      <c r="E361">
        <v>92</v>
      </c>
    </row>
    <row r="362" spans="1:5" x14ac:dyDescent="0.25">
      <c r="A362">
        <v>2875</v>
      </c>
      <c r="B362" t="s">
        <v>20</v>
      </c>
      <c r="D362" t="s">
        <v>14</v>
      </c>
      <c r="E362">
        <v>64</v>
      </c>
    </row>
    <row r="363" spans="1:5" x14ac:dyDescent="0.25">
      <c r="A363">
        <v>88</v>
      </c>
      <c r="B363" t="s">
        <v>20</v>
      </c>
      <c r="D363" t="s">
        <v>14</v>
      </c>
      <c r="E363">
        <v>64</v>
      </c>
    </row>
    <row r="364" spans="1:5" x14ac:dyDescent="0.25">
      <c r="A364">
        <v>191</v>
      </c>
      <c r="B364" t="s">
        <v>20</v>
      </c>
      <c r="D364" t="s">
        <v>14</v>
      </c>
      <c r="E364">
        <v>842</v>
      </c>
    </row>
    <row r="365" spans="1:5" x14ac:dyDescent="0.25">
      <c r="A365">
        <v>139</v>
      </c>
      <c r="B365" t="s">
        <v>20</v>
      </c>
      <c r="D365" t="s">
        <v>14</v>
      </c>
      <c r="E365">
        <v>112</v>
      </c>
    </row>
    <row r="366" spans="1:5" x14ac:dyDescent="0.25">
      <c r="A366">
        <v>186</v>
      </c>
      <c r="B366" t="s">
        <v>20</v>
      </c>
      <c r="D366" t="s">
        <v>14</v>
      </c>
      <c r="E366">
        <v>374</v>
      </c>
    </row>
    <row r="367" spans="1:5" x14ac:dyDescent="0.25">
      <c r="A367">
        <v>112</v>
      </c>
      <c r="B367" t="s">
        <v>20</v>
      </c>
    </row>
    <row r="368" spans="1:5" x14ac:dyDescent="0.25">
      <c r="A368">
        <v>101</v>
      </c>
      <c r="B368" t="s">
        <v>20</v>
      </c>
    </row>
    <row r="369" spans="1:2" x14ac:dyDescent="0.25">
      <c r="A369">
        <v>75</v>
      </c>
      <c r="B369" t="s">
        <v>20</v>
      </c>
    </row>
    <row r="370" spans="1:2" x14ac:dyDescent="0.25">
      <c r="A370">
        <v>206</v>
      </c>
      <c r="B370" t="s">
        <v>20</v>
      </c>
    </row>
    <row r="371" spans="1:2" x14ac:dyDescent="0.25">
      <c r="A371">
        <v>154</v>
      </c>
      <c r="B371" t="s">
        <v>20</v>
      </c>
    </row>
    <row r="372" spans="1:2" x14ac:dyDescent="0.25">
      <c r="A372">
        <v>5966</v>
      </c>
      <c r="B372" t="s">
        <v>20</v>
      </c>
    </row>
    <row r="373" spans="1:2" x14ac:dyDescent="0.25">
      <c r="A373">
        <v>2176</v>
      </c>
      <c r="B373" t="s">
        <v>20</v>
      </c>
    </row>
    <row r="374" spans="1:2" x14ac:dyDescent="0.25">
      <c r="A374">
        <v>169</v>
      </c>
      <c r="B374" t="s">
        <v>20</v>
      </c>
    </row>
    <row r="375" spans="1:2" x14ac:dyDescent="0.25">
      <c r="A375">
        <v>2106</v>
      </c>
      <c r="B375" t="s">
        <v>20</v>
      </c>
    </row>
    <row r="376" spans="1:2" x14ac:dyDescent="0.25">
      <c r="A376">
        <v>441</v>
      </c>
      <c r="B376" t="s">
        <v>20</v>
      </c>
    </row>
    <row r="377" spans="1:2" x14ac:dyDescent="0.25">
      <c r="A377">
        <v>25</v>
      </c>
      <c r="B377" t="s">
        <v>20</v>
      </c>
    </row>
    <row r="378" spans="1:2" x14ac:dyDescent="0.25">
      <c r="A378">
        <v>131</v>
      </c>
      <c r="B378" t="s">
        <v>20</v>
      </c>
    </row>
    <row r="379" spans="1:2" x14ac:dyDescent="0.25">
      <c r="A379">
        <v>127</v>
      </c>
      <c r="B379" t="s">
        <v>20</v>
      </c>
    </row>
    <row r="380" spans="1:2" x14ac:dyDescent="0.25">
      <c r="A380">
        <v>355</v>
      </c>
      <c r="B380" t="s">
        <v>20</v>
      </c>
    </row>
    <row r="381" spans="1:2" x14ac:dyDescent="0.25">
      <c r="A381">
        <v>44</v>
      </c>
      <c r="B381" t="s">
        <v>20</v>
      </c>
    </row>
    <row r="382" spans="1:2" x14ac:dyDescent="0.25">
      <c r="A382">
        <v>84</v>
      </c>
      <c r="B382" t="s">
        <v>20</v>
      </c>
    </row>
    <row r="383" spans="1:2" x14ac:dyDescent="0.25">
      <c r="A383">
        <v>155</v>
      </c>
      <c r="B383" t="s">
        <v>20</v>
      </c>
    </row>
    <row r="384" spans="1:2" x14ac:dyDescent="0.25">
      <c r="A384">
        <v>67</v>
      </c>
      <c r="B384" t="s">
        <v>20</v>
      </c>
    </row>
    <row r="385" spans="1:2" x14ac:dyDescent="0.25">
      <c r="A385">
        <v>189</v>
      </c>
      <c r="B385" t="s">
        <v>20</v>
      </c>
    </row>
    <row r="386" spans="1:2" x14ac:dyDescent="0.25">
      <c r="A386">
        <v>4799</v>
      </c>
      <c r="B386" t="s">
        <v>20</v>
      </c>
    </row>
    <row r="387" spans="1:2" x14ac:dyDescent="0.25">
      <c r="A387">
        <v>1137</v>
      </c>
      <c r="B387" t="s">
        <v>20</v>
      </c>
    </row>
    <row r="388" spans="1:2" x14ac:dyDescent="0.25">
      <c r="A388">
        <v>1068</v>
      </c>
      <c r="B388" t="s">
        <v>20</v>
      </c>
    </row>
    <row r="389" spans="1:2" x14ac:dyDescent="0.25">
      <c r="A389">
        <v>424</v>
      </c>
      <c r="B389" t="s">
        <v>20</v>
      </c>
    </row>
    <row r="390" spans="1:2" x14ac:dyDescent="0.25">
      <c r="A390">
        <v>145</v>
      </c>
      <c r="B390" t="s">
        <v>20</v>
      </c>
    </row>
    <row r="391" spans="1:2" x14ac:dyDescent="0.25">
      <c r="A391">
        <v>1152</v>
      </c>
      <c r="B391" t="s">
        <v>20</v>
      </c>
    </row>
    <row r="392" spans="1:2" x14ac:dyDescent="0.25">
      <c r="A392">
        <v>50</v>
      </c>
      <c r="B392" t="s">
        <v>20</v>
      </c>
    </row>
    <row r="393" spans="1:2" x14ac:dyDescent="0.25">
      <c r="A393">
        <v>151</v>
      </c>
      <c r="B393" t="s">
        <v>20</v>
      </c>
    </row>
    <row r="394" spans="1:2" x14ac:dyDescent="0.25">
      <c r="A394">
        <v>1608</v>
      </c>
      <c r="B394" t="s">
        <v>20</v>
      </c>
    </row>
    <row r="395" spans="1:2" x14ac:dyDescent="0.25">
      <c r="A395">
        <v>3059</v>
      </c>
      <c r="B395" t="s">
        <v>20</v>
      </c>
    </row>
    <row r="396" spans="1:2" x14ac:dyDescent="0.25">
      <c r="A396">
        <v>34</v>
      </c>
      <c r="B396" t="s">
        <v>20</v>
      </c>
    </row>
    <row r="397" spans="1:2" x14ac:dyDescent="0.25">
      <c r="A397">
        <v>220</v>
      </c>
      <c r="B397" t="s">
        <v>20</v>
      </c>
    </row>
    <row r="398" spans="1:2" x14ac:dyDescent="0.25">
      <c r="A398">
        <v>1604</v>
      </c>
      <c r="B398" t="s">
        <v>20</v>
      </c>
    </row>
    <row r="399" spans="1:2" x14ac:dyDescent="0.25">
      <c r="A399">
        <v>454</v>
      </c>
      <c r="B399" t="s">
        <v>20</v>
      </c>
    </row>
    <row r="400" spans="1:2" x14ac:dyDescent="0.25">
      <c r="A400">
        <v>123</v>
      </c>
      <c r="B400" t="s">
        <v>20</v>
      </c>
    </row>
    <row r="401" spans="1:2" x14ac:dyDescent="0.25">
      <c r="A401">
        <v>941</v>
      </c>
      <c r="B401" t="s">
        <v>20</v>
      </c>
    </row>
    <row r="402" spans="1:2" x14ac:dyDescent="0.25">
      <c r="A402">
        <v>1</v>
      </c>
      <c r="B402" t="s">
        <v>20</v>
      </c>
    </row>
    <row r="403" spans="1:2" x14ac:dyDescent="0.25">
      <c r="A403">
        <v>299</v>
      </c>
      <c r="B403" t="s">
        <v>20</v>
      </c>
    </row>
    <row r="404" spans="1:2" x14ac:dyDescent="0.25">
      <c r="A404">
        <v>40</v>
      </c>
      <c r="B404" t="s">
        <v>20</v>
      </c>
    </row>
    <row r="405" spans="1:2" x14ac:dyDescent="0.25">
      <c r="A405">
        <v>3015</v>
      </c>
      <c r="B405" t="s">
        <v>20</v>
      </c>
    </row>
    <row r="406" spans="1:2" x14ac:dyDescent="0.25">
      <c r="A406">
        <v>2237</v>
      </c>
      <c r="B406" t="s">
        <v>20</v>
      </c>
    </row>
    <row r="407" spans="1:2" x14ac:dyDescent="0.25">
      <c r="A407">
        <v>435</v>
      </c>
      <c r="B407" t="s">
        <v>20</v>
      </c>
    </row>
    <row r="408" spans="1:2" x14ac:dyDescent="0.25">
      <c r="A408">
        <v>645</v>
      </c>
      <c r="B408" t="s">
        <v>20</v>
      </c>
    </row>
    <row r="409" spans="1:2" x14ac:dyDescent="0.25">
      <c r="A409">
        <v>484</v>
      </c>
      <c r="B409" t="s">
        <v>20</v>
      </c>
    </row>
    <row r="410" spans="1:2" x14ac:dyDescent="0.25">
      <c r="A410">
        <v>154</v>
      </c>
      <c r="B410" t="s">
        <v>20</v>
      </c>
    </row>
    <row r="411" spans="1:2" x14ac:dyDescent="0.25">
      <c r="A411">
        <v>714</v>
      </c>
      <c r="B411" t="s">
        <v>20</v>
      </c>
    </row>
    <row r="412" spans="1:2" x14ac:dyDescent="0.25">
      <c r="A412">
        <v>1111</v>
      </c>
      <c r="B412" t="s">
        <v>20</v>
      </c>
    </row>
    <row r="413" spans="1:2" x14ac:dyDescent="0.25">
      <c r="A413">
        <v>82</v>
      </c>
      <c r="B413" t="s">
        <v>20</v>
      </c>
    </row>
    <row r="414" spans="1:2" x14ac:dyDescent="0.25">
      <c r="A414">
        <v>134</v>
      </c>
      <c r="B414" t="s">
        <v>20</v>
      </c>
    </row>
    <row r="415" spans="1:2" x14ac:dyDescent="0.25">
      <c r="A415">
        <v>1089</v>
      </c>
      <c r="B415" t="s">
        <v>20</v>
      </c>
    </row>
    <row r="416" spans="1:2" x14ac:dyDescent="0.25">
      <c r="A416">
        <v>5497</v>
      </c>
      <c r="B416" t="s">
        <v>20</v>
      </c>
    </row>
    <row r="417" spans="1:2" x14ac:dyDescent="0.25">
      <c r="A417">
        <v>418</v>
      </c>
      <c r="B417" t="s">
        <v>20</v>
      </c>
    </row>
    <row r="418" spans="1:2" x14ac:dyDescent="0.25">
      <c r="A418">
        <v>1439</v>
      </c>
      <c r="B418" t="s">
        <v>20</v>
      </c>
    </row>
    <row r="419" spans="1:2" x14ac:dyDescent="0.25">
      <c r="A419">
        <v>15</v>
      </c>
      <c r="B419" t="s">
        <v>20</v>
      </c>
    </row>
    <row r="420" spans="1:2" x14ac:dyDescent="0.25">
      <c r="A420">
        <v>1999</v>
      </c>
      <c r="B420" t="s">
        <v>20</v>
      </c>
    </row>
    <row r="421" spans="1:2" x14ac:dyDescent="0.25">
      <c r="A421">
        <v>5203</v>
      </c>
      <c r="B421" t="s">
        <v>20</v>
      </c>
    </row>
    <row r="422" spans="1:2" x14ac:dyDescent="0.25">
      <c r="A422">
        <v>94</v>
      </c>
      <c r="B422" t="s">
        <v>20</v>
      </c>
    </row>
    <row r="423" spans="1:2" x14ac:dyDescent="0.25">
      <c r="A423">
        <v>118</v>
      </c>
      <c r="B423" t="s">
        <v>20</v>
      </c>
    </row>
    <row r="424" spans="1:2" x14ac:dyDescent="0.25">
      <c r="A424">
        <v>205</v>
      </c>
      <c r="B424" t="s">
        <v>20</v>
      </c>
    </row>
    <row r="425" spans="1:2" x14ac:dyDescent="0.25">
      <c r="A425">
        <v>162</v>
      </c>
      <c r="B425" t="s">
        <v>20</v>
      </c>
    </row>
    <row r="426" spans="1:2" x14ac:dyDescent="0.25">
      <c r="A426">
        <v>83</v>
      </c>
      <c r="B426" t="s">
        <v>20</v>
      </c>
    </row>
    <row r="427" spans="1:2" x14ac:dyDescent="0.25">
      <c r="A427">
        <v>92</v>
      </c>
      <c r="B427" t="s">
        <v>20</v>
      </c>
    </row>
    <row r="428" spans="1:2" x14ac:dyDescent="0.25">
      <c r="A428">
        <v>219</v>
      </c>
      <c r="B428" t="s">
        <v>20</v>
      </c>
    </row>
    <row r="429" spans="1:2" x14ac:dyDescent="0.25">
      <c r="A429">
        <v>2526</v>
      </c>
      <c r="B429" t="s">
        <v>20</v>
      </c>
    </row>
    <row r="430" spans="1:2" x14ac:dyDescent="0.25">
      <c r="A430">
        <v>747</v>
      </c>
      <c r="B430" t="s">
        <v>20</v>
      </c>
    </row>
    <row r="431" spans="1:2" x14ac:dyDescent="0.25">
      <c r="A431">
        <v>2138</v>
      </c>
      <c r="B431" t="s">
        <v>20</v>
      </c>
    </row>
    <row r="432" spans="1:2" x14ac:dyDescent="0.25">
      <c r="A432">
        <v>84</v>
      </c>
      <c r="B432" t="s">
        <v>20</v>
      </c>
    </row>
    <row r="433" spans="1:2" x14ac:dyDescent="0.25">
      <c r="A433">
        <v>94</v>
      </c>
      <c r="B433" t="s">
        <v>20</v>
      </c>
    </row>
    <row r="434" spans="1:2" x14ac:dyDescent="0.25">
      <c r="A434">
        <v>91</v>
      </c>
      <c r="B434" t="s">
        <v>20</v>
      </c>
    </row>
    <row r="435" spans="1:2" x14ac:dyDescent="0.25">
      <c r="A435">
        <v>792</v>
      </c>
      <c r="B435" t="s">
        <v>20</v>
      </c>
    </row>
    <row r="436" spans="1:2" x14ac:dyDescent="0.25">
      <c r="A436">
        <v>10</v>
      </c>
      <c r="B436" t="s">
        <v>20</v>
      </c>
    </row>
    <row r="437" spans="1:2" x14ac:dyDescent="0.25">
      <c r="A437">
        <v>1713</v>
      </c>
      <c r="B437" t="s">
        <v>20</v>
      </c>
    </row>
    <row r="438" spans="1:2" x14ac:dyDescent="0.25">
      <c r="A438">
        <v>249</v>
      </c>
      <c r="B438" t="s">
        <v>20</v>
      </c>
    </row>
    <row r="439" spans="1:2" x14ac:dyDescent="0.25">
      <c r="A439">
        <v>192</v>
      </c>
      <c r="B439" t="s">
        <v>20</v>
      </c>
    </row>
    <row r="440" spans="1:2" x14ac:dyDescent="0.25">
      <c r="A440">
        <v>247</v>
      </c>
      <c r="B440" t="s">
        <v>20</v>
      </c>
    </row>
    <row r="441" spans="1:2" x14ac:dyDescent="0.25">
      <c r="A441">
        <v>2293</v>
      </c>
      <c r="B441" t="s">
        <v>20</v>
      </c>
    </row>
    <row r="442" spans="1:2" x14ac:dyDescent="0.25">
      <c r="A442">
        <v>3131</v>
      </c>
      <c r="B442" t="s">
        <v>20</v>
      </c>
    </row>
    <row r="443" spans="1:2" x14ac:dyDescent="0.25">
      <c r="A443">
        <v>32</v>
      </c>
      <c r="B443" t="s">
        <v>20</v>
      </c>
    </row>
    <row r="444" spans="1:2" x14ac:dyDescent="0.25">
      <c r="A444">
        <v>143</v>
      </c>
      <c r="B444" t="s">
        <v>20</v>
      </c>
    </row>
    <row r="445" spans="1:2" x14ac:dyDescent="0.25">
      <c r="A445">
        <v>90</v>
      </c>
      <c r="B445" t="s">
        <v>20</v>
      </c>
    </row>
    <row r="446" spans="1:2" x14ac:dyDescent="0.25">
      <c r="A446">
        <v>296</v>
      </c>
      <c r="B446" t="s">
        <v>20</v>
      </c>
    </row>
    <row r="447" spans="1:2" x14ac:dyDescent="0.25">
      <c r="A447">
        <v>170</v>
      </c>
      <c r="B447" t="s">
        <v>20</v>
      </c>
    </row>
    <row r="448" spans="1:2" x14ac:dyDescent="0.25">
      <c r="A448">
        <v>186</v>
      </c>
      <c r="B448" t="s">
        <v>20</v>
      </c>
    </row>
    <row r="449" spans="1:2" x14ac:dyDescent="0.25">
      <c r="A449">
        <v>439</v>
      </c>
      <c r="B449" t="s">
        <v>20</v>
      </c>
    </row>
    <row r="450" spans="1:2" x14ac:dyDescent="0.25">
      <c r="A450">
        <v>605</v>
      </c>
      <c r="B450" t="s">
        <v>20</v>
      </c>
    </row>
    <row r="451" spans="1:2" x14ac:dyDescent="0.25">
      <c r="A451">
        <v>86</v>
      </c>
      <c r="B451" t="s">
        <v>20</v>
      </c>
    </row>
    <row r="452" spans="1:2" x14ac:dyDescent="0.25">
      <c r="A452">
        <v>1</v>
      </c>
      <c r="B452" t="s">
        <v>20</v>
      </c>
    </row>
    <row r="453" spans="1:2" x14ac:dyDescent="0.25">
      <c r="A453">
        <v>6286</v>
      </c>
      <c r="B453" t="s">
        <v>20</v>
      </c>
    </row>
    <row r="454" spans="1:2" x14ac:dyDescent="0.25">
      <c r="A454">
        <v>31</v>
      </c>
      <c r="B454" t="s">
        <v>20</v>
      </c>
    </row>
    <row r="455" spans="1:2" x14ac:dyDescent="0.25">
      <c r="A455">
        <v>1181</v>
      </c>
      <c r="B455" t="s">
        <v>20</v>
      </c>
    </row>
    <row r="456" spans="1:2" x14ac:dyDescent="0.25">
      <c r="A456">
        <v>39</v>
      </c>
      <c r="B456" t="s">
        <v>20</v>
      </c>
    </row>
    <row r="457" spans="1:2" x14ac:dyDescent="0.25">
      <c r="A457">
        <v>3727</v>
      </c>
      <c r="B457" t="s">
        <v>20</v>
      </c>
    </row>
    <row r="458" spans="1:2" x14ac:dyDescent="0.25">
      <c r="A458">
        <v>1605</v>
      </c>
      <c r="B458" t="s">
        <v>20</v>
      </c>
    </row>
    <row r="459" spans="1:2" x14ac:dyDescent="0.25">
      <c r="A459">
        <v>46</v>
      </c>
      <c r="B459" t="s">
        <v>20</v>
      </c>
    </row>
    <row r="460" spans="1:2" x14ac:dyDescent="0.25">
      <c r="A460">
        <v>2120</v>
      </c>
      <c r="B460" t="s">
        <v>20</v>
      </c>
    </row>
    <row r="461" spans="1:2" x14ac:dyDescent="0.25">
      <c r="A461">
        <v>105</v>
      </c>
      <c r="B461" t="s">
        <v>20</v>
      </c>
    </row>
    <row r="462" spans="1:2" x14ac:dyDescent="0.25">
      <c r="A462">
        <v>50</v>
      </c>
      <c r="B462" t="s">
        <v>20</v>
      </c>
    </row>
    <row r="463" spans="1:2" x14ac:dyDescent="0.25">
      <c r="A463">
        <v>2080</v>
      </c>
      <c r="B463" t="s">
        <v>20</v>
      </c>
    </row>
    <row r="464" spans="1:2" x14ac:dyDescent="0.25">
      <c r="A464">
        <v>535</v>
      </c>
      <c r="B464" t="s">
        <v>20</v>
      </c>
    </row>
    <row r="465" spans="1:2" x14ac:dyDescent="0.25">
      <c r="A465">
        <v>2105</v>
      </c>
      <c r="B465" t="s">
        <v>20</v>
      </c>
    </row>
    <row r="466" spans="1:2" x14ac:dyDescent="0.25">
      <c r="A466">
        <v>2436</v>
      </c>
      <c r="B466" t="s">
        <v>20</v>
      </c>
    </row>
    <row r="467" spans="1:2" x14ac:dyDescent="0.25">
      <c r="A467">
        <v>80</v>
      </c>
      <c r="B467" t="s">
        <v>20</v>
      </c>
    </row>
    <row r="468" spans="1:2" x14ac:dyDescent="0.25">
      <c r="A468">
        <v>42</v>
      </c>
      <c r="B468" t="s">
        <v>20</v>
      </c>
    </row>
    <row r="469" spans="1:2" x14ac:dyDescent="0.25">
      <c r="A469">
        <v>139</v>
      </c>
      <c r="B469" t="s">
        <v>20</v>
      </c>
    </row>
    <row r="470" spans="1:2" x14ac:dyDescent="0.25">
      <c r="A470">
        <v>16</v>
      </c>
      <c r="B470" t="s">
        <v>20</v>
      </c>
    </row>
    <row r="471" spans="1:2" x14ac:dyDescent="0.25">
      <c r="A471">
        <v>159</v>
      </c>
      <c r="B471" t="s">
        <v>20</v>
      </c>
    </row>
    <row r="472" spans="1:2" x14ac:dyDescent="0.25">
      <c r="A472">
        <v>381</v>
      </c>
      <c r="B472" t="s">
        <v>20</v>
      </c>
    </row>
    <row r="473" spans="1:2" x14ac:dyDescent="0.25">
      <c r="A473">
        <v>194</v>
      </c>
      <c r="B473" t="s">
        <v>20</v>
      </c>
    </row>
    <row r="474" spans="1:2" x14ac:dyDescent="0.25">
      <c r="A474">
        <v>575</v>
      </c>
      <c r="B474" t="s">
        <v>20</v>
      </c>
    </row>
    <row r="475" spans="1:2" x14ac:dyDescent="0.25">
      <c r="A475">
        <v>106</v>
      </c>
      <c r="B475" t="s">
        <v>20</v>
      </c>
    </row>
    <row r="476" spans="1:2" x14ac:dyDescent="0.25">
      <c r="A476">
        <v>142</v>
      </c>
      <c r="B476" t="s">
        <v>20</v>
      </c>
    </row>
    <row r="477" spans="1:2" x14ac:dyDescent="0.25">
      <c r="A477">
        <v>211</v>
      </c>
      <c r="B477" t="s">
        <v>20</v>
      </c>
    </row>
    <row r="478" spans="1:2" x14ac:dyDescent="0.25">
      <c r="A478">
        <v>1120</v>
      </c>
      <c r="B478" t="s">
        <v>20</v>
      </c>
    </row>
    <row r="479" spans="1:2" x14ac:dyDescent="0.25">
      <c r="A479">
        <v>113</v>
      </c>
      <c r="B479" t="s">
        <v>20</v>
      </c>
    </row>
    <row r="480" spans="1:2" x14ac:dyDescent="0.25">
      <c r="A480">
        <v>2756</v>
      </c>
      <c r="B480" t="s">
        <v>20</v>
      </c>
    </row>
    <row r="481" spans="1:2" x14ac:dyDescent="0.25">
      <c r="A481">
        <v>173</v>
      </c>
      <c r="B481" t="s">
        <v>20</v>
      </c>
    </row>
    <row r="482" spans="1:2" x14ac:dyDescent="0.25">
      <c r="A482">
        <v>87</v>
      </c>
      <c r="B482" t="s">
        <v>20</v>
      </c>
    </row>
    <row r="483" spans="1:2" x14ac:dyDescent="0.25">
      <c r="A483">
        <v>1538</v>
      </c>
      <c r="B483" t="s">
        <v>20</v>
      </c>
    </row>
    <row r="484" spans="1:2" x14ac:dyDescent="0.25">
      <c r="A484">
        <v>9</v>
      </c>
      <c r="B484" t="s">
        <v>20</v>
      </c>
    </row>
    <row r="485" spans="1:2" x14ac:dyDescent="0.25">
      <c r="A485">
        <v>554</v>
      </c>
      <c r="B485" t="s">
        <v>20</v>
      </c>
    </row>
    <row r="486" spans="1:2" x14ac:dyDescent="0.25">
      <c r="A486">
        <v>1572</v>
      </c>
      <c r="B486" t="s">
        <v>20</v>
      </c>
    </row>
    <row r="487" spans="1:2" x14ac:dyDescent="0.25">
      <c r="A487">
        <v>648</v>
      </c>
      <c r="B487" t="s">
        <v>20</v>
      </c>
    </row>
    <row r="488" spans="1:2" x14ac:dyDescent="0.25">
      <c r="A488">
        <v>21</v>
      </c>
      <c r="B488" t="s">
        <v>20</v>
      </c>
    </row>
    <row r="489" spans="1:2" x14ac:dyDescent="0.25">
      <c r="A489">
        <v>2346</v>
      </c>
      <c r="B489" t="s">
        <v>20</v>
      </c>
    </row>
    <row r="490" spans="1:2" x14ac:dyDescent="0.25">
      <c r="A490">
        <v>115</v>
      </c>
      <c r="B490" t="s">
        <v>20</v>
      </c>
    </row>
    <row r="491" spans="1:2" x14ac:dyDescent="0.25">
      <c r="A491">
        <v>85</v>
      </c>
      <c r="B491" t="s">
        <v>20</v>
      </c>
    </row>
    <row r="492" spans="1:2" x14ac:dyDescent="0.25">
      <c r="A492">
        <v>144</v>
      </c>
      <c r="B492" t="s">
        <v>20</v>
      </c>
    </row>
    <row r="493" spans="1:2" x14ac:dyDescent="0.25">
      <c r="A493">
        <v>2443</v>
      </c>
      <c r="B493" t="s">
        <v>20</v>
      </c>
    </row>
    <row r="494" spans="1:2" x14ac:dyDescent="0.25">
      <c r="A494">
        <v>595</v>
      </c>
      <c r="B494" t="s">
        <v>20</v>
      </c>
    </row>
    <row r="495" spans="1:2" x14ac:dyDescent="0.25">
      <c r="A495">
        <v>64</v>
      </c>
      <c r="B495" t="s">
        <v>20</v>
      </c>
    </row>
    <row r="496" spans="1:2" x14ac:dyDescent="0.25">
      <c r="A496">
        <v>268</v>
      </c>
      <c r="B496" t="s">
        <v>20</v>
      </c>
    </row>
    <row r="497" spans="1:2" x14ac:dyDescent="0.25">
      <c r="A497">
        <v>195</v>
      </c>
      <c r="B497" t="s">
        <v>20</v>
      </c>
    </row>
    <row r="498" spans="1:2" x14ac:dyDescent="0.25">
      <c r="A498">
        <v>54</v>
      </c>
      <c r="B498" t="s">
        <v>20</v>
      </c>
    </row>
    <row r="499" spans="1:2" x14ac:dyDescent="0.25">
      <c r="A499">
        <v>120</v>
      </c>
      <c r="B499" t="s">
        <v>20</v>
      </c>
    </row>
    <row r="500" spans="1:2" x14ac:dyDescent="0.25">
      <c r="A500">
        <v>579</v>
      </c>
      <c r="B500" t="s">
        <v>20</v>
      </c>
    </row>
    <row r="501" spans="1:2" x14ac:dyDescent="0.25">
      <c r="A501">
        <v>2072</v>
      </c>
      <c r="B501" t="s">
        <v>20</v>
      </c>
    </row>
    <row r="502" spans="1:2" x14ac:dyDescent="0.25">
      <c r="A502">
        <v>0</v>
      </c>
      <c r="B502" t="s">
        <v>20</v>
      </c>
    </row>
    <row r="503" spans="1:2" x14ac:dyDescent="0.25">
      <c r="A503">
        <v>1796</v>
      </c>
      <c r="B503" t="s">
        <v>20</v>
      </c>
    </row>
    <row r="504" spans="1:2" x14ac:dyDescent="0.25">
      <c r="A504">
        <v>186</v>
      </c>
      <c r="B504" t="s">
        <v>20</v>
      </c>
    </row>
    <row r="505" spans="1:2" x14ac:dyDescent="0.25">
      <c r="A505">
        <v>460</v>
      </c>
      <c r="B505" t="s">
        <v>20</v>
      </c>
    </row>
    <row r="506" spans="1:2" x14ac:dyDescent="0.25">
      <c r="A506">
        <v>62</v>
      </c>
      <c r="B506" t="s">
        <v>20</v>
      </c>
    </row>
    <row r="507" spans="1:2" x14ac:dyDescent="0.25">
      <c r="A507">
        <v>347</v>
      </c>
      <c r="B507" t="s">
        <v>20</v>
      </c>
    </row>
    <row r="508" spans="1:2" x14ac:dyDescent="0.25">
      <c r="A508">
        <v>2528</v>
      </c>
      <c r="B508" t="s">
        <v>20</v>
      </c>
    </row>
    <row r="509" spans="1:2" x14ac:dyDescent="0.25">
      <c r="A509">
        <v>19</v>
      </c>
      <c r="B509" t="s">
        <v>20</v>
      </c>
    </row>
    <row r="510" spans="1:2" x14ac:dyDescent="0.25">
      <c r="A510">
        <v>3657</v>
      </c>
      <c r="B510" t="s">
        <v>20</v>
      </c>
    </row>
    <row r="511" spans="1:2" x14ac:dyDescent="0.25">
      <c r="A511">
        <v>1258</v>
      </c>
      <c r="B511" t="s">
        <v>20</v>
      </c>
    </row>
    <row r="512" spans="1:2" x14ac:dyDescent="0.25">
      <c r="A512">
        <v>131</v>
      </c>
      <c r="B512" t="s">
        <v>20</v>
      </c>
    </row>
    <row r="513" spans="1:2" x14ac:dyDescent="0.25">
      <c r="A513">
        <v>362</v>
      </c>
      <c r="B513" t="s">
        <v>20</v>
      </c>
    </row>
    <row r="514" spans="1:2" x14ac:dyDescent="0.25">
      <c r="A514">
        <v>239</v>
      </c>
      <c r="B514" t="s">
        <v>20</v>
      </c>
    </row>
    <row r="515" spans="1:2" x14ac:dyDescent="0.25">
      <c r="A515">
        <v>35</v>
      </c>
      <c r="B515" t="s">
        <v>20</v>
      </c>
    </row>
    <row r="516" spans="1:2" x14ac:dyDescent="0.25">
      <c r="A516">
        <v>528</v>
      </c>
      <c r="B516" t="s">
        <v>20</v>
      </c>
    </row>
    <row r="517" spans="1:2" x14ac:dyDescent="0.25">
      <c r="A517">
        <v>133</v>
      </c>
      <c r="B517" t="s">
        <v>20</v>
      </c>
    </row>
    <row r="518" spans="1:2" x14ac:dyDescent="0.25">
      <c r="A518">
        <v>846</v>
      </c>
      <c r="B518" t="s">
        <v>20</v>
      </c>
    </row>
    <row r="519" spans="1:2" x14ac:dyDescent="0.25">
      <c r="A519">
        <v>78</v>
      </c>
      <c r="B519" t="s">
        <v>20</v>
      </c>
    </row>
    <row r="520" spans="1:2" x14ac:dyDescent="0.25">
      <c r="A520">
        <v>10</v>
      </c>
      <c r="B520" t="s">
        <v>20</v>
      </c>
    </row>
    <row r="521" spans="1:2" x14ac:dyDescent="0.25">
      <c r="A521">
        <v>1773</v>
      </c>
      <c r="B521" t="s">
        <v>20</v>
      </c>
    </row>
    <row r="522" spans="1:2" x14ac:dyDescent="0.25">
      <c r="A522">
        <v>32</v>
      </c>
      <c r="B522" t="s">
        <v>20</v>
      </c>
    </row>
    <row r="523" spans="1:2" x14ac:dyDescent="0.25">
      <c r="A523">
        <v>369</v>
      </c>
      <c r="B523" t="s">
        <v>20</v>
      </c>
    </row>
    <row r="524" spans="1:2" x14ac:dyDescent="0.25">
      <c r="A524">
        <v>191</v>
      </c>
      <c r="B524" t="s">
        <v>20</v>
      </c>
    </row>
    <row r="525" spans="1:2" x14ac:dyDescent="0.25">
      <c r="A525">
        <v>89</v>
      </c>
      <c r="B525" t="s">
        <v>20</v>
      </c>
    </row>
    <row r="526" spans="1:2" x14ac:dyDescent="0.25">
      <c r="A526">
        <v>1979</v>
      </c>
      <c r="B526" t="s">
        <v>20</v>
      </c>
    </row>
    <row r="527" spans="1:2" x14ac:dyDescent="0.25">
      <c r="A527">
        <v>63</v>
      </c>
      <c r="B527" t="s">
        <v>20</v>
      </c>
    </row>
    <row r="528" spans="1:2" x14ac:dyDescent="0.25">
      <c r="A528">
        <v>147</v>
      </c>
      <c r="B528" t="s">
        <v>20</v>
      </c>
    </row>
    <row r="529" spans="1:2" x14ac:dyDescent="0.25">
      <c r="A529">
        <v>6080</v>
      </c>
      <c r="B529" t="s">
        <v>20</v>
      </c>
    </row>
    <row r="530" spans="1:2" x14ac:dyDescent="0.25">
      <c r="A530">
        <v>80</v>
      </c>
      <c r="B530" t="s">
        <v>20</v>
      </c>
    </row>
    <row r="531" spans="1:2" x14ac:dyDescent="0.25">
      <c r="A531">
        <v>9</v>
      </c>
      <c r="B531" t="s">
        <v>20</v>
      </c>
    </row>
    <row r="532" spans="1:2" x14ac:dyDescent="0.25">
      <c r="A532">
        <v>1784</v>
      </c>
      <c r="B532" t="s">
        <v>20</v>
      </c>
    </row>
    <row r="533" spans="1:2" x14ac:dyDescent="0.25">
      <c r="A533">
        <v>3640</v>
      </c>
      <c r="B533" t="s">
        <v>20</v>
      </c>
    </row>
    <row r="534" spans="1:2" x14ac:dyDescent="0.25">
      <c r="A534">
        <v>126</v>
      </c>
      <c r="B534" t="s">
        <v>20</v>
      </c>
    </row>
    <row r="535" spans="1:2" x14ac:dyDescent="0.25">
      <c r="A535">
        <v>2218</v>
      </c>
      <c r="B535" t="s">
        <v>20</v>
      </c>
    </row>
    <row r="536" spans="1:2" x14ac:dyDescent="0.25">
      <c r="A536">
        <v>243</v>
      </c>
      <c r="B536" t="s">
        <v>20</v>
      </c>
    </row>
    <row r="537" spans="1:2" x14ac:dyDescent="0.25">
      <c r="A537">
        <v>202</v>
      </c>
      <c r="B537" t="s">
        <v>20</v>
      </c>
    </row>
    <row r="538" spans="1:2" x14ac:dyDescent="0.25">
      <c r="A538">
        <v>140</v>
      </c>
      <c r="B538" t="s">
        <v>20</v>
      </c>
    </row>
    <row r="539" spans="1:2" x14ac:dyDescent="0.25">
      <c r="A539">
        <v>1052</v>
      </c>
      <c r="B539" t="s">
        <v>20</v>
      </c>
    </row>
    <row r="540" spans="1:2" x14ac:dyDescent="0.25">
      <c r="A540">
        <v>1296</v>
      </c>
      <c r="B540" t="s">
        <v>20</v>
      </c>
    </row>
    <row r="541" spans="1:2" x14ac:dyDescent="0.25">
      <c r="A541">
        <v>77</v>
      </c>
      <c r="B541" t="s">
        <v>20</v>
      </c>
    </row>
    <row r="542" spans="1:2" x14ac:dyDescent="0.25">
      <c r="A542">
        <v>247</v>
      </c>
      <c r="B542" t="s">
        <v>20</v>
      </c>
    </row>
    <row r="543" spans="1:2" x14ac:dyDescent="0.25">
      <c r="A543">
        <v>395</v>
      </c>
      <c r="B543" t="s">
        <v>20</v>
      </c>
    </row>
    <row r="544" spans="1:2" x14ac:dyDescent="0.25">
      <c r="A544">
        <v>49</v>
      </c>
      <c r="B544" t="s">
        <v>20</v>
      </c>
    </row>
    <row r="545" spans="1:2" x14ac:dyDescent="0.25">
      <c r="A545">
        <v>180</v>
      </c>
      <c r="B545" t="s">
        <v>20</v>
      </c>
    </row>
    <row r="546" spans="1:2" x14ac:dyDescent="0.25">
      <c r="A546">
        <v>84</v>
      </c>
      <c r="B546" t="s">
        <v>20</v>
      </c>
    </row>
    <row r="547" spans="1:2" x14ac:dyDescent="0.25">
      <c r="A547">
        <v>2690</v>
      </c>
      <c r="B547" t="s">
        <v>20</v>
      </c>
    </row>
    <row r="548" spans="1:2" x14ac:dyDescent="0.25">
      <c r="A548">
        <v>88</v>
      </c>
      <c r="B548" t="s">
        <v>20</v>
      </c>
    </row>
    <row r="549" spans="1:2" x14ac:dyDescent="0.25">
      <c r="A549">
        <v>156</v>
      </c>
      <c r="B549" t="s">
        <v>20</v>
      </c>
    </row>
    <row r="550" spans="1:2" x14ac:dyDescent="0.25">
      <c r="A550">
        <v>2985</v>
      </c>
      <c r="B550" t="s">
        <v>20</v>
      </c>
    </row>
    <row r="551" spans="1:2" x14ac:dyDescent="0.25">
      <c r="A551">
        <v>762</v>
      </c>
      <c r="B551" t="s">
        <v>20</v>
      </c>
    </row>
    <row r="552" spans="1:2" x14ac:dyDescent="0.25">
      <c r="A552">
        <v>1</v>
      </c>
      <c r="B552" t="s">
        <v>20</v>
      </c>
    </row>
    <row r="553" spans="1:2" x14ac:dyDescent="0.25">
      <c r="A553">
        <v>2779</v>
      </c>
      <c r="B553" t="s">
        <v>20</v>
      </c>
    </row>
    <row r="554" spans="1:2" x14ac:dyDescent="0.25">
      <c r="A554">
        <v>92</v>
      </c>
      <c r="B554" t="s">
        <v>20</v>
      </c>
    </row>
    <row r="555" spans="1:2" x14ac:dyDescent="0.25">
      <c r="A555">
        <v>1028</v>
      </c>
      <c r="B555" t="s">
        <v>20</v>
      </c>
    </row>
    <row r="556" spans="1:2" x14ac:dyDescent="0.25">
      <c r="A556">
        <v>554</v>
      </c>
      <c r="B556" t="s">
        <v>20</v>
      </c>
    </row>
    <row r="557" spans="1:2" x14ac:dyDescent="0.25">
      <c r="A557">
        <v>135</v>
      </c>
      <c r="B557" t="s">
        <v>20</v>
      </c>
    </row>
    <row r="558" spans="1:2" x14ac:dyDescent="0.25">
      <c r="A558">
        <v>122</v>
      </c>
      <c r="B558" t="s">
        <v>20</v>
      </c>
    </row>
    <row r="559" spans="1:2" x14ac:dyDescent="0.25">
      <c r="A559">
        <v>221</v>
      </c>
      <c r="B559" t="s">
        <v>20</v>
      </c>
    </row>
    <row r="560" spans="1:2" x14ac:dyDescent="0.25">
      <c r="A560">
        <v>126</v>
      </c>
      <c r="B560" t="s">
        <v>20</v>
      </c>
    </row>
    <row r="561" spans="1:2" x14ac:dyDescent="0.25">
      <c r="A561">
        <v>1022</v>
      </c>
      <c r="B561" t="s">
        <v>20</v>
      </c>
    </row>
    <row r="562" spans="1:2" x14ac:dyDescent="0.25">
      <c r="A562">
        <v>3177</v>
      </c>
      <c r="B562" t="s">
        <v>20</v>
      </c>
    </row>
    <row r="563" spans="1:2" x14ac:dyDescent="0.25">
      <c r="A563">
        <v>198</v>
      </c>
      <c r="B563" t="s">
        <v>20</v>
      </c>
    </row>
    <row r="564" spans="1:2" x14ac:dyDescent="0.25">
      <c r="A564">
        <v>26</v>
      </c>
      <c r="B564" t="s">
        <v>20</v>
      </c>
    </row>
    <row r="565" spans="1:2" x14ac:dyDescent="0.25">
      <c r="A565">
        <v>85</v>
      </c>
      <c r="B565" t="s">
        <v>20</v>
      </c>
    </row>
    <row r="566" spans="1:2" x14ac:dyDescent="0.25">
      <c r="A566">
        <v>1790</v>
      </c>
      <c r="B566" t="s">
        <v>20</v>
      </c>
    </row>
    <row r="567" spans="1:2" x14ac:dyDescent="0.25">
      <c r="A567">
        <v>3596</v>
      </c>
      <c r="B567" t="s">
        <v>20</v>
      </c>
    </row>
    <row r="568" spans="1:2" x14ac:dyDescent="0.25">
      <c r="A568">
        <v>37</v>
      </c>
    </row>
    <row r="569" spans="1:2" x14ac:dyDescent="0.25">
      <c r="A569">
        <v>244</v>
      </c>
    </row>
    <row r="570" spans="1:2" x14ac:dyDescent="0.25">
      <c r="A570">
        <v>5180</v>
      </c>
    </row>
    <row r="571" spans="1:2" x14ac:dyDescent="0.25">
      <c r="A571">
        <v>589</v>
      </c>
    </row>
    <row r="572" spans="1:2" x14ac:dyDescent="0.25">
      <c r="A572">
        <v>2725</v>
      </c>
    </row>
    <row r="573" spans="1:2" x14ac:dyDescent="0.25">
      <c r="A573">
        <v>35</v>
      </c>
    </row>
    <row r="574" spans="1:2" x14ac:dyDescent="0.25">
      <c r="A574">
        <v>94</v>
      </c>
    </row>
    <row r="575" spans="1:2" x14ac:dyDescent="0.25">
      <c r="A575">
        <v>300</v>
      </c>
    </row>
    <row r="576" spans="1:2" x14ac:dyDescent="0.25">
      <c r="A576">
        <v>144</v>
      </c>
    </row>
    <row r="577" spans="1:1" x14ac:dyDescent="0.25">
      <c r="A577">
        <v>558</v>
      </c>
    </row>
    <row r="578" spans="1:1" x14ac:dyDescent="0.25">
      <c r="A578">
        <v>64</v>
      </c>
    </row>
    <row r="579" spans="1:1" x14ac:dyDescent="0.25">
      <c r="A579">
        <v>37</v>
      </c>
    </row>
    <row r="580" spans="1:1" x14ac:dyDescent="0.25">
      <c r="A580">
        <v>245</v>
      </c>
    </row>
    <row r="581" spans="1:1" x14ac:dyDescent="0.25">
      <c r="A581">
        <v>87</v>
      </c>
    </row>
    <row r="582" spans="1:1" x14ac:dyDescent="0.25">
      <c r="A582">
        <v>3116</v>
      </c>
    </row>
    <row r="583" spans="1:1" x14ac:dyDescent="0.25">
      <c r="A583">
        <v>71</v>
      </c>
    </row>
    <row r="584" spans="1:1" x14ac:dyDescent="0.25">
      <c r="A584">
        <v>42</v>
      </c>
    </row>
    <row r="585" spans="1:1" x14ac:dyDescent="0.25">
      <c r="A585">
        <v>909</v>
      </c>
    </row>
    <row r="586" spans="1:1" x14ac:dyDescent="0.25">
      <c r="A586">
        <v>1613</v>
      </c>
    </row>
    <row r="587" spans="1:1" x14ac:dyDescent="0.25">
      <c r="A587">
        <v>136</v>
      </c>
    </row>
    <row r="588" spans="1:1" x14ac:dyDescent="0.25">
      <c r="A588">
        <v>130</v>
      </c>
    </row>
    <row r="589" spans="1:1" x14ac:dyDescent="0.25">
      <c r="A589">
        <v>156</v>
      </c>
    </row>
    <row r="590" spans="1:1" x14ac:dyDescent="0.25">
      <c r="A590">
        <v>1368</v>
      </c>
    </row>
    <row r="591" spans="1:1" x14ac:dyDescent="0.25">
      <c r="A591">
        <v>102</v>
      </c>
    </row>
    <row r="592" spans="1:1" x14ac:dyDescent="0.25">
      <c r="A592">
        <v>86</v>
      </c>
    </row>
    <row r="593" spans="1:1" x14ac:dyDescent="0.25">
      <c r="A593">
        <v>102</v>
      </c>
    </row>
    <row r="594" spans="1:1" x14ac:dyDescent="0.25">
      <c r="A594">
        <v>253</v>
      </c>
    </row>
    <row r="595" spans="1:1" x14ac:dyDescent="0.25">
      <c r="A595">
        <v>4006</v>
      </c>
    </row>
    <row r="596" spans="1:1" x14ac:dyDescent="0.25">
      <c r="A596">
        <v>157</v>
      </c>
    </row>
    <row r="597" spans="1:1" x14ac:dyDescent="0.25">
      <c r="A597">
        <v>1629</v>
      </c>
    </row>
    <row r="598" spans="1:1" x14ac:dyDescent="0.25">
      <c r="A598">
        <v>183</v>
      </c>
    </row>
    <row r="599" spans="1:1" x14ac:dyDescent="0.25">
      <c r="A599">
        <v>2188</v>
      </c>
    </row>
    <row r="600" spans="1:1" x14ac:dyDescent="0.25">
      <c r="A600">
        <v>2409</v>
      </c>
    </row>
    <row r="601" spans="1:1" x14ac:dyDescent="0.25">
      <c r="A601">
        <v>82</v>
      </c>
    </row>
    <row r="602" spans="1:1" x14ac:dyDescent="0.25">
      <c r="A602">
        <v>1</v>
      </c>
    </row>
    <row r="603" spans="1:1" x14ac:dyDescent="0.25">
      <c r="A603">
        <v>194</v>
      </c>
    </row>
    <row r="604" spans="1:1" x14ac:dyDescent="0.25">
      <c r="A604">
        <v>1140</v>
      </c>
    </row>
    <row r="605" spans="1:1" x14ac:dyDescent="0.25">
      <c r="A605">
        <v>102</v>
      </c>
    </row>
    <row r="606" spans="1:1" x14ac:dyDescent="0.25">
      <c r="A606">
        <v>2857</v>
      </c>
    </row>
    <row r="607" spans="1:1" x14ac:dyDescent="0.25">
      <c r="A607">
        <v>107</v>
      </c>
    </row>
    <row r="608" spans="1:1" x14ac:dyDescent="0.25">
      <c r="A608">
        <v>160</v>
      </c>
    </row>
    <row r="609" spans="1:1" x14ac:dyDescent="0.25">
      <c r="A609">
        <v>2230</v>
      </c>
    </row>
    <row r="610" spans="1:1" x14ac:dyDescent="0.25">
      <c r="A610">
        <v>316</v>
      </c>
    </row>
    <row r="611" spans="1:1" x14ac:dyDescent="0.25">
      <c r="A611">
        <v>117</v>
      </c>
    </row>
    <row r="612" spans="1:1" x14ac:dyDescent="0.25">
      <c r="A612">
        <v>6406</v>
      </c>
    </row>
    <row r="613" spans="1:1" x14ac:dyDescent="0.25">
      <c r="A613">
        <v>15</v>
      </c>
    </row>
    <row r="614" spans="1:1" x14ac:dyDescent="0.25">
      <c r="A614">
        <v>192</v>
      </c>
    </row>
    <row r="615" spans="1:1" x14ac:dyDescent="0.25">
      <c r="A615">
        <v>26</v>
      </c>
    </row>
    <row r="616" spans="1:1" x14ac:dyDescent="0.25">
      <c r="A616">
        <v>723</v>
      </c>
    </row>
    <row r="617" spans="1:1" x14ac:dyDescent="0.25">
      <c r="A617">
        <v>170</v>
      </c>
    </row>
    <row r="618" spans="1:1" x14ac:dyDescent="0.25">
      <c r="A618">
        <v>238</v>
      </c>
    </row>
    <row r="619" spans="1:1" x14ac:dyDescent="0.25">
      <c r="A619">
        <v>55</v>
      </c>
    </row>
    <row r="620" spans="1:1" x14ac:dyDescent="0.25">
      <c r="A620">
        <v>1198</v>
      </c>
    </row>
    <row r="621" spans="1:1" x14ac:dyDescent="0.25">
      <c r="A621">
        <v>648</v>
      </c>
    </row>
    <row r="622" spans="1:1" x14ac:dyDescent="0.25">
      <c r="A622">
        <v>128</v>
      </c>
    </row>
    <row r="623" spans="1:1" x14ac:dyDescent="0.25">
      <c r="A623">
        <v>2144</v>
      </c>
    </row>
    <row r="624" spans="1:1" x14ac:dyDescent="0.25">
      <c r="A624">
        <v>64</v>
      </c>
    </row>
    <row r="625" spans="1:1" x14ac:dyDescent="0.25">
      <c r="A625">
        <v>2693</v>
      </c>
    </row>
    <row r="626" spans="1:1" x14ac:dyDescent="0.25">
      <c r="A626">
        <v>432</v>
      </c>
    </row>
    <row r="627" spans="1:1" x14ac:dyDescent="0.25">
      <c r="A627">
        <v>62</v>
      </c>
    </row>
    <row r="628" spans="1:1" x14ac:dyDescent="0.25">
      <c r="A628">
        <v>189</v>
      </c>
    </row>
    <row r="629" spans="1:1" x14ac:dyDescent="0.25">
      <c r="A629">
        <v>154</v>
      </c>
    </row>
    <row r="630" spans="1:1" x14ac:dyDescent="0.25">
      <c r="A630">
        <v>96</v>
      </c>
    </row>
    <row r="631" spans="1:1" x14ac:dyDescent="0.25">
      <c r="A631">
        <v>750</v>
      </c>
    </row>
    <row r="632" spans="1:1" x14ac:dyDescent="0.25">
      <c r="A632">
        <v>87</v>
      </c>
    </row>
    <row r="633" spans="1:1" x14ac:dyDescent="0.25">
      <c r="A633">
        <v>3063</v>
      </c>
    </row>
    <row r="634" spans="1:1" x14ac:dyDescent="0.25">
      <c r="A634">
        <v>278</v>
      </c>
    </row>
    <row r="635" spans="1:1" x14ac:dyDescent="0.25">
      <c r="A635">
        <v>105</v>
      </c>
    </row>
    <row r="636" spans="1:1" x14ac:dyDescent="0.25">
      <c r="A636">
        <v>1658</v>
      </c>
    </row>
    <row r="637" spans="1:1" x14ac:dyDescent="0.25">
      <c r="A637">
        <v>2266</v>
      </c>
    </row>
    <row r="638" spans="1:1" x14ac:dyDescent="0.25">
      <c r="A638">
        <v>2604</v>
      </c>
    </row>
    <row r="639" spans="1:1" x14ac:dyDescent="0.25">
      <c r="A639">
        <v>65</v>
      </c>
    </row>
    <row r="640" spans="1:1" x14ac:dyDescent="0.25">
      <c r="A640">
        <v>94</v>
      </c>
    </row>
    <row r="641" spans="1:1" x14ac:dyDescent="0.25">
      <c r="A641">
        <v>45</v>
      </c>
    </row>
    <row r="642" spans="1:1" x14ac:dyDescent="0.25">
      <c r="A642">
        <v>257</v>
      </c>
    </row>
    <row r="643" spans="1:1" x14ac:dyDescent="0.25">
      <c r="A643">
        <v>194</v>
      </c>
    </row>
    <row r="644" spans="1:1" x14ac:dyDescent="0.25">
      <c r="A644">
        <v>129</v>
      </c>
    </row>
    <row r="645" spans="1:1" x14ac:dyDescent="0.25">
      <c r="A645">
        <v>375</v>
      </c>
    </row>
    <row r="646" spans="1:1" x14ac:dyDescent="0.25">
      <c r="A646">
        <v>2928</v>
      </c>
    </row>
    <row r="647" spans="1:1" x14ac:dyDescent="0.25">
      <c r="A647">
        <v>4697</v>
      </c>
    </row>
    <row r="648" spans="1:1" x14ac:dyDescent="0.25">
      <c r="A648">
        <v>2915</v>
      </c>
    </row>
    <row r="649" spans="1:1" x14ac:dyDescent="0.25">
      <c r="A649">
        <v>18</v>
      </c>
    </row>
    <row r="650" spans="1:1" x14ac:dyDescent="0.25">
      <c r="A650">
        <v>723</v>
      </c>
    </row>
    <row r="651" spans="1:1" x14ac:dyDescent="0.25">
      <c r="A651">
        <v>602</v>
      </c>
    </row>
    <row r="652" spans="1:1" x14ac:dyDescent="0.25">
      <c r="A652">
        <v>1</v>
      </c>
    </row>
    <row r="653" spans="1:1" x14ac:dyDescent="0.25">
      <c r="A653">
        <v>3868</v>
      </c>
    </row>
    <row r="654" spans="1:1" x14ac:dyDescent="0.25">
      <c r="A654">
        <v>409</v>
      </c>
    </row>
    <row r="655" spans="1:1" x14ac:dyDescent="0.25">
      <c r="A655">
        <v>234</v>
      </c>
    </row>
    <row r="656" spans="1:1" x14ac:dyDescent="0.25">
      <c r="A656">
        <v>3016</v>
      </c>
    </row>
    <row r="657" spans="1:1" x14ac:dyDescent="0.25">
      <c r="A657">
        <v>264</v>
      </c>
    </row>
    <row r="658" spans="1:1" x14ac:dyDescent="0.25">
      <c r="A658">
        <v>504</v>
      </c>
    </row>
    <row r="659" spans="1:1" x14ac:dyDescent="0.25">
      <c r="A659">
        <v>14</v>
      </c>
    </row>
    <row r="660" spans="1:1" x14ac:dyDescent="0.25">
      <c r="A660">
        <v>390</v>
      </c>
    </row>
    <row r="661" spans="1:1" x14ac:dyDescent="0.25">
      <c r="A661">
        <v>750</v>
      </c>
    </row>
    <row r="662" spans="1:1" x14ac:dyDescent="0.25">
      <c r="A662">
        <v>77</v>
      </c>
    </row>
    <row r="663" spans="1:1" x14ac:dyDescent="0.25">
      <c r="A663">
        <v>752</v>
      </c>
    </row>
    <row r="664" spans="1:1" x14ac:dyDescent="0.25">
      <c r="A664">
        <v>131</v>
      </c>
    </row>
    <row r="665" spans="1:1" x14ac:dyDescent="0.25">
      <c r="A665">
        <v>87</v>
      </c>
    </row>
    <row r="666" spans="1:1" x14ac:dyDescent="0.25">
      <c r="A666">
        <v>1063</v>
      </c>
    </row>
    <row r="667" spans="1:1" x14ac:dyDescent="0.25">
      <c r="A667">
        <v>272</v>
      </c>
    </row>
    <row r="668" spans="1:1" x14ac:dyDescent="0.25">
      <c r="A668">
        <v>25</v>
      </c>
    </row>
    <row r="669" spans="1:1" x14ac:dyDescent="0.25">
      <c r="A669">
        <v>419</v>
      </c>
    </row>
    <row r="670" spans="1:1" x14ac:dyDescent="0.25">
      <c r="A670">
        <v>76</v>
      </c>
    </row>
    <row r="671" spans="1:1" x14ac:dyDescent="0.25">
      <c r="A671">
        <v>1621</v>
      </c>
    </row>
    <row r="672" spans="1:1" x14ac:dyDescent="0.25">
      <c r="A672">
        <v>1101</v>
      </c>
    </row>
    <row r="673" spans="1:1" x14ac:dyDescent="0.25">
      <c r="A673">
        <v>1073</v>
      </c>
    </row>
    <row r="674" spans="1:1" x14ac:dyDescent="0.25">
      <c r="A674">
        <v>4428</v>
      </c>
    </row>
    <row r="675" spans="1:1" x14ac:dyDescent="0.25">
      <c r="A675">
        <v>58</v>
      </c>
    </row>
    <row r="676" spans="1:1" x14ac:dyDescent="0.25">
      <c r="A676">
        <v>1218</v>
      </c>
    </row>
    <row r="677" spans="1:1" x14ac:dyDescent="0.25">
      <c r="A677">
        <v>331</v>
      </c>
    </row>
    <row r="678" spans="1:1" x14ac:dyDescent="0.25">
      <c r="A678">
        <v>1170</v>
      </c>
    </row>
    <row r="679" spans="1:1" x14ac:dyDescent="0.25">
      <c r="A679">
        <v>111</v>
      </c>
    </row>
    <row r="680" spans="1:1" x14ac:dyDescent="0.25">
      <c r="A680">
        <v>215</v>
      </c>
    </row>
    <row r="681" spans="1:1" x14ac:dyDescent="0.25">
      <c r="A681">
        <v>363</v>
      </c>
    </row>
    <row r="682" spans="1:1" x14ac:dyDescent="0.25">
      <c r="A682">
        <v>2955</v>
      </c>
    </row>
    <row r="683" spans="1:1" x14ac:dyDescent="0.25">
      <c r="A683">
        <v>1657</v>
      </c>
    </row>
    <row r="684" spans="1:1" x14ac:dyDescent="0.25">
      <c r="A684">
        <v>103</v>
      </c>
    </row>
    <row r="685" spans="1:1" x14ac:dyDescent="0.25">
      <c r="A685">
        <v>147</v>
      </c>
    </row>
    <row r="686" spans="1:1" x14ac:dyDescent="0.25">
      <c r="A686">
        <v>110</v>
      </c>
    </row>
    <row r="687" spans="1:1" x14ac:dyDescent="0.25">
      <c r="A687">
        <v>926</v>
      </c>
    </row>
    <row r="688" spans="1:1" x14ac:dyDescent="0.25">
      <c r="A688">
        <v>134</v>
      </c>
    </row>
    <row r="689" spans="1:1" x14ac:dyDescent="0.25">
      <c r="A689">
        <v>269</v>
      </c>
    </row>
    <row r="690" spans="1:1" x14ac:dyDescent="0.25">
      <c r="A690">
        <v>175</v>
      </c>
    </row>
    <row r="691" spans="1:1" x14ac:dyDescent="0.25">
      <c r="A691">
        <v>69</v>
      </c>
    </row>
    <row r="692" spans="1:1" x14ac:dyDescent="0.25">
      <c r="A692">
        <v>190</v>
      </c>
    </row>
    <row r="693" spans="1:1" x14ac:dyDescent="0.25">
      <c r="A693">
        <v>237</v>
      </c>
    </row>
    <row r="694" spans="1:1" x14ac:dyDescent="0.25">
      <c r="A694">
        <v>77</v>
      </c>
    </row>
    <row r="695" spans="1:1" x14ac:dyDescent="0.25">
      <c r="A695">
        <v>1748</v>
      </c>
    </row>
    <row r="696" spans="1:1" x14ac:dyDescent="0.25">
      <c r="A696">
        <v>79</v>
      </c>
    </row>
    <row r="697" spans="1:1" x14ac:dyDescent="0.25">
      <c r="A697">
        <v>196</v>
      </c>
    </row>
    <row r="698" spans="1:1" x14ac:dyDescent="0.25">
      <c r="A698">
        <v>889</v>
      </c>
    </row>
    <row r="699" spans="1:1" x14ac:dyDescent="0.25">
      <c r="A699">
        <v>7295</v>
      </c>
    </row>
    <row r="700" spans="1:1" x14ac:dyDescent="0.25">
      <c r="A700">
        <v>2893</v>
      </c>
    </row>
    <row r="701" spans="1:1" x14ac:dyDescent="0.25">
      <c r="A701">
        <v>56</v>
      </c>
    </row>
    <row r="702" spans="1:1" x14ac:dyDescent="0.25">
      <c r="A702">
        <v>1</v>
      </c>
    </row>
    <row r="703" spans="1:1" x14ac:dyDescent="0.25">
      <c r="A703">
        <v>820</v>
      </c>
    </row>
    <row r="704" spans="1:1" x14ac:dyDescent="0.25">
      <c r="A704">
        <v>83</v>
      </c>
    </row>
    <row r="705" spans="1:1" x14ac:dyDescent="0.25">
      <c r="A705">
        <v>2038</v>
      </c>
    </row>
    <row r="706" spans="1:1" x14ac:dyDescent="0.25">
      <c r="A706">
        <v>116</v>
      </c>
    </row>
    <row r="707" spans="1:1" x14ac:dyDescent="0.25">
      <c r="A707">
        <v>2025</v>
      </c>
    </row>
    <row r="708" spans="1:1" x14ac:dyDescent="0.25">
      <c r="A708">
        <v>1345</v>
      </c>
    </row>
    <row r="709" spans="1:1" x14ac:dyDescent="0.25">
      <c r="A709">
        <v>168</v>
      </c>
    </row>
    <row r="710" spans="1:1" x14ac:dyDescent="0.25">
      <c r="A710">
        <v>137</v>
      </c>
    </row>
    <row r="711" spans="1:1" x14ac:dyDescent="0.25">
      <c r="A711">
        <v>186</v>
      </c>
    </row>
    <row r="712" spans="1:1" x14ac:dyDescent="0.25">
      <c r="A712">
        <v>125</v>
      </c>
    </row>
    <row r="713" spans="1:1" x14ac:dyDescent="0.25">
      <c r="A713">
        <v>14</v>
      </c>
    </row>
    <row r="714" spans="1:1" x14ac:dyDescent="0.25">
      <c r="A714">
        <v>202</v>
      </c>
    </row>
    <row r="715" spans="1:1" x14ac:dyDescent="0.25">
      <c r="A715">
        <v>103</v>
      </c>
    </row>
    <row r="716" spans="1:1" x14ac:dyDescent="0.25">
      <c r="A716">
        <v>1785</v>
      </c>
    </row>
    <row r="717" spans="1:1" x14ac:dyDescent="0.25">
      <c r="A717">
        <v>656</v>
      </c>
    </row>
    <row r="718" spans="1:1" x14ac:dyDescent="0.25">
      <c r="A718">
        <v>157</v>
      </c>
    </row>
    <row r="719" spans="1:1" x14ac:dyDescent="0.25">
      <c r="A719">
        <v>555</v>
      </c>
    </row>
    <row r="720" spans="1:1" x14ac:dyDescent="0.25">
      <c r="A720">
        <v>297</v>
      </c>
    </row>
    <row r="721" spans="1:1" x14ac:dyDescent="0.25">
      <c r="A721">
        <v>123</v>
      </c>
    </row>
    <row r="722" spans="1:1" x14ac:dyDescent="0.25">
      <c r="A722">
        <v>38</v>
      </c>
    </row>
    <row r="723" spans="1:1" x14ac:dyDescent="0.25">
      <c r="A723">
        <v>60</v>
      </c>
    </row>
    <row r="724" spans="1:1" x14ac:dyDescent="0.25">
      <c r="A724">
        <v>3036</v>
      </c>
    </row>
    <row r="725" spans="1:1" x14ac:dyDescent="0.25">
      <c r="A725">
        <v>144</v>
      </c>
    </row>
    <row r="726" spans="1:1" x14ac:dyDescent="0.25">
      <c r="A726">
        <v>121</v>
      </c>
    </row>
    <row r="727" spans="1:1" x14ac:dyDescent="0.25">
      <c r="A727">
        <v>1596</v>
      </c>
    </row>
    <row r="728" spans="1:1" x14ac:dyDescent="0.25">
      <c r="A728">
        <v>524</v>
      </c>
    </row>
    <row r="729" spans="1:1" x14ac:dyDescent="0.25">
      <c r="A729">
        <v>181</v>
      </c>
    </row>
    <row r="730" spans="1:1" x14ac:dyDescent="0.25">
      <c r="A730">
        <v>10</v>
      </c>
    </row>
    <row r="731" spans="1:1" x14ac:dyDescent="0.25">
      <c r="A731">
        <v>122</v>
      </c>
    </row>
    <row r="732" spans="1:1" x14ac:dyDescent="0.25">
      <c r="A732">
        <v>1071</v>
      </c>
    </row>
    <row r="733" spans="1:1" x14ac:dyDescent="0.25">
      <c r="A733">
        <v>219</v>
      </c>
    </row>
    <row r="734" spans="1:1" x14ac:dyDescent="0.25">
      <c r="A734">
        <v>1121</v>
      </c>
    </row>
    <row r="735" spans="1:1" x14ac:dyDescent="0.25">
      <c r="A735">
        <v>980</v>
      </c>
    </row>
    <row r="736" spans="1:1" x14ac:dyDescent="0.25">
      <c r="A736">
        <v>536</v>
      </c>
    </row>
    <row r="737" spans="1:1" x14ac:dyDescent="0.25">
      <c r="A737">
        <v>1991</v>
      </c>
    </row>
    <row r="738" spans="1:1" x14ac:dyDescent="0.25">
      <c r="A738">
        <v>29</v>
      </c>
    </row>
    <row r="739" spans="1:1" x14ac:dyDescent="0.25">
      <c r="A739">
        <v>180</v>
      </c>
    </row>
    <row r="740" spans="1:1" x14ac:dyDescent="0.25">
      <c r="A740">
        <v>15</v>
      </c>
    </row>
    <row r="741" spans="1:1" x14ac:dyDescent="0.25">
      <c r="A741">
        <v>191</v>
      </c>
    </row>
    <row r="742" spans="1:1" x14ac:dyDescent="0.25">
      <c r="A742">
        <v>16</v>
      </c>
    </row>
    <row r="743" spans="1:1" x14ac:dyDescent="0.25">
      <c r="A743">
        <v>130</v>
      </c>
    </row>
    <row r="744" spans="1:1" x14ac:dyDescent="0.25">
      <c r="A744">
        <v>122</v>
      </c>
    </row>
    <row r="745" spans="1:1" x14ac:dyDescent="0.25">
      <c r="A745">
        <v>17</v>
      </c>
    </row>
    <row r="746" spans="1:1" x14ac:dyDescent="0.25">
      <c r="A746">
        <v>140</v>
      </c>
    </row>
    <row r="747" spans="1:1" x14ac:dyDescent="0.25">
      <c r="A747">
        <v>34</v>
      </c>
    </row>
    <row r="748" spans="1:1" x14ac:dyDescent="0.25">
      <c r="A748">
        <v>3388</v>
      </c>
    </row>
    <row r="749" spans="1:1" x14ac:dyDescent="0.25">
      <c r="A749">
        <v>280</v>
      </c>
    </row>
    <row r="750" spans="1:1" x14ac:dyDescent="0.25">
      <c r="A750">
        <v>614</v>
      </c>
    </row>
    <row r="751" spans="1:1" x14ac:dyDescent="0.25">
      <c r="A751">
        <v>366</v>
      </c>
    </row>
    <row r="752" spans="1:1" x14ac:dyDescent="0.25">
      <c r="A752">
        <v>1</v>
      </c>
    </row>
    <row r="753" spans="1:1" x14ac:dyDescent="0.25">
      <c r="A753">
        <v>270</v>
      </c>
    </row>
    <row r="754" spans="1:1" x14ac:dyDescent="0.25">
      <c r="A754">
        <v>114</v>
      </c>
    </row>
    <row r="755" spans="1:1" x14ac:dyDescent="0.25">
      <c r="A755">
        <v>137</v>
      </c>
    </row>
    <row r="756" spans="1:1" x14ac:dyDescent="0.25">
      <c r="A756">
        <v>3205</v>
      </c>
    </row>
    <row r="757" spans="1:1" x14ac:dyDescent="0.25">
      <c r="A757">
        <v>288</v>
      </c>
    </row>
    <row r="758" spans="1:1" x14ac:dyDescent="0.25">
      <c r="A758">
        <v>148</v>
      </c>
    </row>
    <row r="759" spans="1:1" x14ac:dyDescent="0.25">
      <c r="A759">
        <v>114</v>
      </c>
    </row>
    <row r="760" spans="1:1" x14ac:dyDescent="0.25">
      <c r="A760">
        <v>1518</v>
      </c>
    </row>
    <row r="761" spans="1:1" x14ac:dyDescent="0.25">
      <c r="A761">
        <v>1274</v>
      </c>
    </row>
    <row r="762" spans="1:1" x14ac:dyDescent="0.25">
      <c r="A762">
        <v>210</v>
      </c>
    </row>
    <row r="763" spans="1:1" x14ac:dyDescent="0.25">
      <c r="A763">
        <v>166</v>
      </c>
    </row>
    <row r="764" spans="1:1" x14ac:dyDescent="0.25">
      <c r="A764">
        <v>100</v>
      </c>
    </row>
    <row r="765" spans="1:1" x14ac:dyDescent="0.25">
      <c r="A765">
        <v>235</v>
      </c>
    </row>
    <row r="766" spans="1:1" x14ac:dyDescent="0.25">
      <c r="A766">
        <v>148</v>
      </c>
    </row>
    <row r="767" spans="1:1" x14ac:dyDescent="0.25">
      <c r="A767">
        <v>198</v>
      </c>
    </row>
    <row r="768" spans="1:1" x14ac:dyDescent="0.25">
      <c r="A768">
        <v>248</v>
      </c>
    </row>
    <row r="769" spans="1:1" x14ac:dyDescent="0.25">
      <c r="A769">
        <v>513</v>
      </c>
    </row>
    <row r="770" spans="1:1" x14ac:dyDescent="0.25">
      <c r="A770">
        <v>150</v>
      </c>
    </row>
    <row r="771" spans="1:1" x14ac:dyDescent="0.25">
      <c r="A771">
        <v>3410</v>
      </c>
    </row>
    <row r="772" spans="1:1" x14ac:dyDescent="0.25">
      <c r="A772">
        <v>216</v>
      </c>
    </row>
    <row r="773" spans="1:1" x14ac:dyDescent="0.25">
      <c r="A773">
        <v>26</v>
      </c>
    </row>
    <row r="774" spans="1:1" x14ac:dyDescent="0.25">
      <c r="A774">
        <v>5139</v>
      </c>
    </row>
    <row r="775" spans="1:1" x14ac:dyDescent="0.25">
      <c r="A775">
        <v>2353</v>
      </c>
    </row>
    <row r="776" spans="1:1" x14ac:dyDescent="0.25">
      <c r="A776">
        <v>78</v>
      </c>
    </row>
    <row r="777" spans="1:1" x14ac:dyDescent="0.25">
      <c r="A777">
        <v>10</v>
      </c>
    </row>
    <row r="778" spans="1:1" x14ac:dyDescent="0.25">
      <c r="A778">
        <v>2201</v>
      </c>
    </row>
    <row r="779" spans="1:1" x14ac:dyDescent="0.25">
      <c r="A779">
        <v>676</v>
      </c>
    </row>
    <row r="780" spans="1:1" x14ac:dyDescent="0.25">
      <c r="A780">
        <v>174</v>
      </c>
    </row>
    <row r="781" spans="1:1" x14ac:dyDescent="0.25">
      <c r="A781">
        <v>831</v>
      </c>
    </row>
    <row r="782" spans="1:1" x14ac:dyDescent="0.25">
      <c r="A782">
        <v>164</v>
      </c>
    </row>
    <row r="783" spans="1:1" x14ac:dyDescent="0.25">
      <c r="A783">
        <v>56</v>
      </c>
    </row>
    <row r="784" spans="1:1" x14ac:dyDescent="0.25">
      <c r="A784">
        <v>161</v>
      </c>
    </row>
    <row r="785" spans="1:1" x14ac:dyDescent="0.25">
      <c r="A785">
        <v>138</v>
      </c>
    </row>
    <row r="786" spans="1:1" x14ac:dyDescent="0.25">
      <c r="A786">
        <v>3308</v>
      </c>
    </row>
    <row r="787" spans="1:1" x14ac:dyDescent="0.25">
      <c r="A787">
        <v>127</v>
      </c>
    </row>
    <row r="788" spans="1:1" x14ac:dyDescent="0.25">
      <c r="A788">
        <v>207</v>
      </c>
    </row>
    <row r="789" spans="1:1" x14ac:dyDescent="0.25">
      <c r="A789">
        <v>859</v>
      </c>
    </row>
    <row r="790" spans="1:1" x14ac:dyDescent="0.25">
      <c r="A790">
        <v>31</v>
      </c>
    </row>
    <row r="791" spans="1:1" x14ac:dyDescent="0.25">
      <c r="A791">
        <v>45</v>
      </c>
    </row>
    <row r="792" spans="1:1" x14ac:dyDescent="0.25">
      <c r="A792">
        <v>1113</v>
      </c>
    </row>
    <row r="793" spans="1:1" x14ac:dyDescent="0.25">
      <c r="A793">
        <v>6</v>
      </c>
    </row>
    <row r="794" spans="1:1" x14ac:dyDescent="0.25">
      <c r="A794">
        <v>7</v>
      </c>
    </row>
    <row r="795" spans="1:1" x14ac:dyDescent="0.25">
      <c r="A795">
        <v>181</v>
      </c>
    </row>
    <row r="796" spans="1:1" x14ac:dyDescent="0.25">
      <c r="A796">
        <v>110</v>
      </c>
    </row>
    <row r="797" spans="1:1" x14ac:dyDescent="0.25">
      <c r="A797">
        <v>31</v>
      </c>
    </row>
    <row r="798" spans="1:1" x14ac:dyDescent="0.25">
      <c r="A798">
        <v>78</v>
      </c>
    </row>
    <row r="799" spans="1:1" x14ac:dyDescent="0.25">
      <c r="A799">
        <v>185</v>
      </c>
    </row>
    <row r="800" spans="1:1" x14ac:dyDescent="0.25">
      <c r="A800">
        <v>121</v>
      </c>
    </row>
    <row r="801" spans="1:1" x14ac:dyDescent="0.25">
      <c r="A801">
        <v>1225</v>
      </c>
    </row>
    <row r="802" spans="1:1" x14ac:dyDescent="0.25">
      <c r="A802">
        <v>1</v>
      </c>
    </row>
    <row r="803" spans="1:1" x14ac:dyDescent="0.25">
      <c r="A803">
        <v>106</v>
      </c>
    </row>
    <row r="804" spans="1:1" x14ac:dyDescent="0.25">
      <c r="A804">
        <v>142</v>
      </c>
    </row>
    <row r="805" spans="1:1" x14ac:dyDescent="0.25">
      <c r="A805">
        <v>233</v>
      </c>
    </row>
    <row r="806" spans="1:1" x14ac:dyDescent="0.25">
      <c r="A806">
        <v>218</v>
      </c>
    </row>
    <row r="807" spans="1:1" x14ac:dyDescent="0.25">
      <c r="A807">
        <v>67</v>
      </c>
    </row>
    <row r="808" spans="1:1" x14ac:dyDescent="0.25">
      <c r="A808">
        <v>76</v>
      </c>
    </row>
    <row r="809" spans="1:1" x14ac:dyDescent="0.25">
      <c r="A809">
        <v>43</v>
      </c>
    </row>
    <row r="810" spans="1:1" x14ac:dyDescent="0.25">
      <c r="A810">
        <v>19</v>
      </c>
    </row>
    <row r="811" spans="1:1" x14ac:dyDescent="0.25">
      <c r="A811">
        <v>2108</v>
      </c>
    </row>
    <row r="812" spans="1:1" x14ac:dyDescent="0.25">
      <c r="A812">
        <v>221</v>
      </c>
    </row>
    <row r="813" spans="1:1" x14ac:dyDescent="0.25">
      <c r="A813">
        <v>679</v>
      </c>
    </row>
    <row r="814" spans="1:1" x14ac:dyDescent="0.25">
      <c r="A814">
        <v>2805</v>
      </c>
    </row>
    <row r="815" spans="1:1" x14ac:dyDescent="0.25">
      <c r="A815">
        <v>68</v>
      </c>
    </row>
    <row r="816" spans="1:1" x14ac:dyDescent="0.25">
      <c r="A816">
        <v>36</v>
      </c>
    </row>
    <row r="817" spans="1:1" x14ac:dyDescent="0.25">
      <c r="A817">
        <v>183</v>
      </c>
    </row>
    <row r="818" spans="1:1" x14ac:dyDescent="0.25">
      <c r="A818">
        <v>133</v>
      </c>
    </row>
    <row r="819" spans="1:1" x14ac:dyDescent="0.25">
      <c r="A819">
        <v>2489</v>
      </c>
    </row>
    <row r="820" spans="1:1" x14ac:dyDescent="0.25">
      <c r="A820">
        <v>69</v>
      </c>
    </row>
    <row r="821" spans="1:1" x14ac:dyDescent="0.25">
      <c r="A821">
        <v>47</v>
      </c>
    </row>
    <row r="822" spans="1:1" x14ac:dyDescent="0.25">
      <c r="A822">
        <v>279</v>
      </c>
    </row>
    <row r="823" spans="1:1" x14ac:dyDescent="0.25">
      <c r="A823">
        <v>210</v>
      </c>
    </row>
    <row r="824" spans="1:1" x14ac:dyDescent="0.25">
      <c r="A824">
        <v>2100</v>
      </c>
    </row>
    <row r="825" spans="1:1" x14ac:dyDescent="0.25">
      <c r="A825">
        <v>252</v>
      </c>
    </row>
    <row r="826" spans="1:1" x14ac:dyDescent="0.25">
      <c r="A826">
        <v>1280</v>
      </c>
    </row>
    <row r="827" spans="1:1" x14ac:dyDescent="0.25">
      <c r="A827">
        <v>157</v>
      </c>
    </row>
    <row r="828" spans="1:1" x14ac:dyDescent="0.25">
      <c r="A828">
        <v>194</v>
      </c>
    </row>
    <row r="829" spans="1:1" x14ac:dyDescent="0.25">
      <c r="A829">
        <v>82</v>
      </c>
    </row>
    <row r="830" spans="1:1" x14ac:dyDescent="0.25">
      <c r="A830">
        <v>70</v>
      </c>
    </row>
    <row r="831" spans="1:1" x14ac:dyDescent="0.25">
      <c r="A831">
        <v>154</v>
      </c>
    </row>
    <row r="832" spans="1:1" x14ac:dyDescent="0.25">
      <c r="A832">
        <v>22</v>
      </c>
    </row>
    <row r="833" spans="1:1" x14ac:dyDescent="0.25">
      <c r="A833">
        <v>4233</v>
      </c>
    </row>
    <row r="834" spans="1:1" x14ac:dyDescent="0.25">
      <c r="A834">
        <v>1297</v>
      </c>
    </row>
    <row r="835" spans="1:1" x14ac:dyDescent="0.25">
      <c r="A835">
        <v>165</v>
      </c>
    </row>
    <row r="836" spans="1:1" x14ac:dyDescent="0.25">
      <c r="A836">
        <v>119</v>
      </c>
    </row>
    <row r="837" spans="1:1" x14ac:dyDescent="0.25">
      <c r="A837">
        <v>1758</v>
      </c>
    </row>
    <row r="838" spans="1:1" x14ac:dyDescent="0.25">
      <c r="A838">
        <v>94</v>
      </c>
    </row>
    <row r="839" spans="1:1" x14ac:dyDescent="0.25">
      <c r="A839">
        <v>1797</v>
      </c>
    </row>
    <row r="840" spans="1:1" x14ac:dyDescent="0.25">
      <c r="A840">
        <v>261</v>
      </c>
    </row>
    <row r="841" spans="1:1" x14ac:dyDescent="0.25">
      <c r="A841">
        <v>157</v>
      </c>
    </row>
    <row r="842" spans="1:1" x14ac:dyDescent="0.25">
      <c r="A842">
        <v>3533</v>
      </c>
    </row>
    <row r="843" spans="1:1" x14ac:dyDescent="0.25">
      <c r="A843">
        <v>155</v>
      </c>
    </row>
    <row r="844" spans="1:1" x14ac:dyDescent="0.25">
      <c r="A844">
        <v>132</v>
      </c>
    </row>
    <row r="845" spans="1:1" x14ac:dyDescent="0.25">
      <c r="A845">
        <v>33</v>
      </c>
    </row>
    <row r="846" spans="1:1" x14ac:dyDescent="0.25">
      <c r="A846">
        <v>94</v>
      </c>
    </row>
    <row r="847" spans="1:1" x14ac:dyDescent="0.25">
      <c r="A847">
        <v>1354</v>
      </c>
    </row>
    <row r="848" spans="1:1" x14ac:dyDescent="0.25">
      <c r="A848">
        <v>48</v>
      </c>
    </row>
    <row r="849" spans="1:1" x14ac:dyDescent="0.25">
      <c r="A849">
        <v>110</v>
      </c>
    </row>
    <row r="850" spans="1:1" x14ac:dyDescent="0.25">
      <c r="A850">
        <v>172</v>
      </c>
    </row>
    <row r="851" spans="1:1" x14ac:dyDescent="0.25">
      <c r="A851">
        <v>307</v>
      </c>
    </row>
    <row r="852" spans="1:1" x14ac:dyDescent="0.25">
      <c r="A852">
        <v>1</v>
      </c>
    </row>
    <row r="853" spans="1:1" x14ac:dyDescent="0.25">
      <c r="A853">
        <v>160</v>
      </c>
    </row>
    <row r="854" spans="1:1" x14ac:dyDescent="0.25">
      <c r="A854">
        <v>31</v>
      </c>
    </row>
    <row r="855" spans="1:1" x14ac:dyDescent="0.25">
      <c r="A855">
        <v>1467</v>
      </c>
    </row>
    <row r="856" spans="1:1" x14ac:dyDescent="0.25">
      <c r="A856">
        <v>2662</v>
      </c>
    </row>
    <row r="857" spans="1:1" x14ac:dyDescent="0.25">
      <c r="A857">
        <v>452</v>
      </c>
    </row>
    <row r="858" spans="1:1" x14ac:dyDescent="0.25">
      <c r="A858">
        <v>158</v>
      </c>
    </row>
    <row r="859" spans="1:1" x14ac:dyDescent="0.25">
      <c r="A859">
        <v>225</v>
      </c>
    </row>
    <row r="860" spans="1:1" x14ac:dyDescent="0.25">
      <c r="A860">
        <v>35</v>
      </c>
    </row>
    <row r="861" spans="1:1" x14ac:dyDescent="0.25">
      <c r="A861">
        <v>63</v>
      </c>
    </row>
    <row r="862" spans="1:1" x14ac:dyDescent="0.25">
      <c r="A862">
        <v>65</v>
      </c>
    </row>
    <row r="863" spans="1:1" x14ac:dyDescent="0.25">
      <c r="A863">
        <v>163</v>
      </c>
    </row>
    <row r="864" spans="1:1" x14ac:dyDescent="0.25">
      <c r="A864">
        <v>85</v>
      </c>
    </row>
    <row r="865" spans="1:1" x14ac:dyDescent="0.25">
      <c r="A865">
        <v>217</v>
      </c>
    </row>
    <row r="866" spans="1:1" x14ac:dyDescent="0.25">
      <c r="A866">
        <v>150</v>
      </c>
    </row>
    <row r="867" spans="1:1" x14ac:dyDescent="0.25">
      <c r="A867">
        <v>3272</v>
      </c>
    </row>
    <row r="868" spans="1:1" x14ac:dyDescent="0.25">
      <c r="A868">
        <v>898</v>
      </c>
    </row>
    <row r="869" spans="1:1" x14ac:dyDescent="0.25">
      <c r="A869">
        <v>300</v>
      </c>
    </row>
    <row r="870" spans="1:1" x14ac:dyDescent="0.25">
      <c r="A870">
        <v>126</v>
      </c>
    </row>
    <row r="871" spans="1:1" x14ac:dyDescent="0.25">
      <c r="A871">
        <v>526</v>
      </c>
    </row>
    <row r="872" spans="1:1" x14ac:dyDescent="0.25">
      <c r="A872">
        <v>121</v>
      </c>
    </row>
    <row r="873" spans="1:1" x14ac:dyDescent="0.25">
      <c r="A873">
        <v>2320</v>
      </c>
    </row>
    <row r="874" spans="1:1" x14ac:dyDescent="0.25">
      <c r="A874">
        <v>81</v>
      </c>
    </row>
    <row r="875" spans="1:1" x14ac:dyDescent="0.25">
      <c r="A875">
        <v>1887</v>
      </c>
    </row>
    <row r="876" spans="1:1" x14ac:dyDescent="0.25">
      <c r="A876">
        <v>4358</v>
      </c>
    </row>
    <row r="877" spans="1:1" x14ac:dyDescent="0.25">
      <c r="A877">
        <v>67</v>
      </c>
    </row>
    <row r="878" spans="1:1" x14ac:dyDescent="0.25">
      <c r="A878">
        <v>57</v>
      </c>
    </row>
    <row r="879" spans="1:1" x14ac:dyDescent="0.25">
      <c r="A879">
        <v>1229</v>
      </c>
    </row>
    <row r="880" spans="1:1" x14ac:dyDescent="0.25">
      <c r="A880">
        <v>12</v>
      </c>
    </row>
    <row r="881" spans="1:1" x14ac:dyDescent="0.25">
      <c r="A881">
        <v>53</v>
      </c>
    </row>
    <row r="882" spans="1:1" x14ac:dyDescent="0.25">
      <c r="A882">
        <v>2414</v>
      </c>
    </row>
    <row r="883" spans="1:1" x14ac:dyDescent="0.25">
      <c r="A883">
        <v>452</v>
      </c>
    </row>
    <row r="884" spans="1:1" x14ac:dyDescent="0.25">
      <c r="A884">
        <v>80</v>
      </c>
    </row>
    <row r="885" spans="1:1" x14ac:dyDescent="0.25">
      <c r="A885">
        <v>193</v>
      </c>
    </row>
    <row r="886" spans="1:1" x14ac:dyDescent="0.25">
      <c r="A886">
        <v>1886</v>
      </c>
    </row>
    <row r="887" spans="1:1" x14ac:dyDescent="0.25">
      <c r="A887">
        <v>52</v>
      </c>
    </row>
    <row r="888" spans="1:1" x14ac:dyDescent="0.25">
      <c r="A888">
        <v>1825</v>
      </c>
    </row>
    <row r="889" spans="1:1" x14ac:dyDescent="0.25">
      <c r="A889">
        <v>31</v>
      </c>
    </row>
    <row r="890" spans="1:1" x14ac:dyDescent="0.25">
      <c r="A890">
        <v>290</v>
      </c>
    </row>
    <row r="891" spans="1:1" x14ac:dyDescent="0.25">
      <c r="A891">
        <v>122</v>
      </c>
    </row>
    <row r="892" spans="1:1" x14ac:dyDescent="0.25">
      <c r="A892">
        <v>1470</v>
      </c>
    </row>
    <row r="893" spans="1:1" x14ac:dyDescent="0.25">
      <c r="A893">
        <v>165</v>
      </c>
    </row>
    <row r="894" spans="1:1" x14ac:dyDescent="0.25">
      <c r="A894">
        <v>182</v>
      </c>
    </row>
    <row r="895" spans="1:1" x14ac:dyDescent="0.25">
      <c r="A895">
        <v>199</v>
      </c>
    </row>
    <row r="896" spans="1:1" x14ac:dyDescent="0.25">
      <c r="A896">
        <v>56</v>
      </c>
    </row>
    <row r="897" spans="1:1" x14ac:dyDescent="0.25">
      <c r="A897">
        <v>107</v>
      </c>
    </row>
    <row r="898" spans="1:1" x14ac:dyDescent="0.25">
      <c r="A898">
        <v>1460</v>
      </c>
    </row>
    <row r="899" spans="1:1" x14ac:dyDescent="0.25">
      <c r="A899">
        <v>27</v>
      </c>
    </row>
    <row r="900" spans="1:1" x14ac:dyDescent="0.25">
      <c r="A900">
        <v>1221</v>
      </c>
    </row>
    <row r="901" spans="1:1" x14ac:dyDescent="0.25">
      <c r="A901">
        <v>123</v>
      </c>
    </row>
    <row r="902" spans="1:1" x14ac:dyDescent="0.25">
      <c r="A902">
        <v>1</v>
      </c>
    </row>
    <row r="903" spans="1:1" x14ac:dyDescent="0.25">
      <c r="A903">
        <v>159</v>
      </c>
    </row>
    <row r="904" spans="1:1" x14ac:dyDescent="0.25">
      <c r="A904">
        <v>110</v>
      </c>
    </row>
    <row r="905" spans="1:1" x14ac:dyDescent="0.25">
      <c r="A905">
        <v>14</v>
      </c>
    </row>
    <row r="906" spans="1:1" x14ac:dyDescent="0.25">
      <c r="A906">
        <v>16</v>
      </c>
    </row>
    <row r="907" spans="1:1" x14ac:dyDescent="0.25">
      <c r="A907">
        <v>236</v>
      </c>
    </row>
    <row r="908" spans="1:1" x14ac:dyDescent="0.25">
      <c r="A908">
        <v>191</v>
      </c>
    </row>
    <row r="909" spans="1:1" x14ac:dyDescent="0.25">
      <c r="A909">
        <v>41</v>
      </c>
    </row>
    <row r="910" spans="1:1" x14ac:dyDescent="0.25">
      <c r="A910">
        <v>3934</v>
      </c>
    </row>
    <row r="911" spans="1:1" x14ac:dyDescent="0.25">
      <c r="A911">
        <v>80</v>
      </c>
    </row>
    <row r="912" spans="1:1" x14ac:dyDescent="0.25">
      <c r="A912">
        <v>296</v>
      </c>
    </row>
    <row r="913" spans="1:1" x14ac:dyDescent="0.25">
      <c r="A913">
        <v>462</v>
      </c>
    </row>
    <row r="914" spans="1:1" x14ac:dyDescent="0.25">
      <c r="A914">
        <v>179</v>
      </c>
    </row>
    <row r="915" spans="1:1" x14ac:dyDescent="0.25">
      <c r="A915">
        <v>523</v>
      </c>
    </row>
    <row r="916" spans="1:1" x14ac:dyDescent="0.25">
      <c r="A916">
        <v>141</v>
      </c>
    </row>
    <row r="917" spans="1:1" x14ac:dyDescent="0.25">
      <c r="A917">
        <v>1866</v>
      </c>
    </row>
    <row r="918" spans="1:1" x14ac:dyDescent="0.25">
      <c r="A918">
        <v>52</v>
      </c>
    </row>
    <row r="919" spans="1:1" x14ac:dyDescent="0.25">
      <c r="A919">
        <v>27</v>
      </c>
    </row>
    <row r="920" spans="1:1" x14ac:dyDescent="0.25">
      <c r="A920">
        <v>156</v>
      </c>
    </row>
    <row r="921" spans="1:1" x14ac:dyDescent="0.25">
      <c r="A921">
        <v>225</v>
      </c>
    </row>
    <row r="922" spans="1:1" x14ac:dyDescent="0.25">
      <c r="A922">
        <v>255</v>
      </c>
    </row>
    <row r="923" spans="1:1" x14ac:dyDescent="0.25">
      <c r="A923">
        <v>38</v>
      </c>
    </row>
    <row r="924" spans="1:1" x14ac:dyDescent="0.25">
      <c r="A924">
        <v>2261</v>
      </c>
    </row>
    <row r="925" spans="1:1" x14ac:dyDescent="0.25">
      <c r="A925">
        <v>40</v>
      </c>
    </row>
    <row r="926" spans="1:1" x14ac:dyDescent="0.25">
      <c r="A926">
        <v>2289</v>
      </c>
    </row>
    <row r="927" spans="1:1" x14ac:dyDescent="0.25">
      <c r="A927">
        <v>65</v>
      </c>
    </row>
    <row r="928" spans="1:1" x14ac:dyDescent="0.25">
      <c r="A928">
        <v>15</v>
      </c>
    </row>
    <row r="929" spans="1:1" x14ac:dyDescent="0.25">
      <c r="A929">
        <v>37</v>
      </c>
    </row>
    <row r="930" spans="1:1" x14ac:dyDescent="0.25">
      <c r="A930">
        <v>3777</v>
      </c>
    </row>
    <row r="931" spans="1:1" x14ac:dyDescent="0.25">
      <c r="A931">
        <v>184</v>
      </c>
    </row>
    <row r="932" spans="1:1" x14ac:dyDescent="0.25">
      <c r="A932">
        <v>85</v>
      </c>
    </row>
    <row r="933" spans="1:1" x14ac:dyDescent="0.25">
      <c r="A933">
        <v>112</v>
      </c>
    </row>
    <row r="934" spans="1:1" x14ac:dyDescent="0.25">
      <c r="A934">
        <v>144</v>
      </c>
    </row>
    <row r="935" spans="1:1" x14ac:dyDescent="0.25">
      <c r="A935">
        <v>1902</v>
      </c>
    </row>
    <row r="936" spans="1:1" x14ac:dyDescent="0.25">
      <c r="A936">
        <v>105</v>
      </c>
    </row>
    <row r="937" spans="1:1" x14ac:dyDescent="0.25">
      <c r="A937">
        <v>132</v>
      </c>
    </row>
    <row r="938" spans="1:1" x14ac:dyDescent="0.25">
      <c r="A938">
        <v>21</v>
      </c>
    </row>
    <row r="939" spans="1:1" x14ac:dyDescent="0.25">
      <c r="A939">
        <v>976</v>
      </c>
    </row>
    <row r="940" spans="1:1" x14ac:dyDescent="0.25">
      <c r="A940">
        <v>96</v>
      </c>
    </row>
    <row r="941" spans="1:1" x14ac:dyDescent="0.25">
      <c r="A941">
        <v>67</v>
      </c>
    </row>
    <row r="942" spans="1:1" x14ac:dyDescent="0.25">
      <c r="A942">
        <v>66</v>
      </c>
    </row>
    <row r="943" spans="1:1" x14ac:dyDescent="0.25">
      <c r="A943">
        <v>78</v>
      </c>
    </row>
    <row r="944" spans="1:1" x14ac:dyDescent="0.25">
      <c r="A944">
        <v>67</v>
      </c>
    </row>
    <row r="945" spans="1:1" x14ac:dyDescent="0.25">
      <c r="A945">
        <v>114</v>
      </c>
    </row>
    <row r="946" spans="1:1" x14ac:dyDescent="0.25">
      <c r="A946">
        <v>263</v>
      </c>
    </row>
    <row r="947" spans="1:1" x14ac:dyDescent="0.25">
      <c r="A947">
        <v>1691</v>
      </c>
    </row>
    <row r="948" spans="1:1" x14ac:dyDescent="0.25">
      <c r="A948">
        <v>181</v>
      </c>
    </row>
    <row r="949" spans="1:1" x14ac:dyDescent="0.25">
      <c r="A949">
        <v>13</v>
      </c>
    </row>
    <row r="950" spans="1:1" x14ac:dyDescent="0.25">
      <c r="A950">
        <v>160</v>
      </c>
    </row>
    <row r="951" spans="1:1" x14ac:dyDescent="0.25">
      <c r="A951">
        <v>203</v>
      </c>
    </row>
    <row r="952" spans="1:1" x14ac:dyDescent="0.25">
      <c r="A952">
        <v>1</v>
      </c>
    </row>
    <row r="953" spans="1:1" x14ac:dyDescent="0.25">
      <c r="A953">
        <v>1559</v>
      </c>
    </row>
    <row r="954" spans="1:1" x14ac:dyDescent="0.25">
      <c r="A954">
        <v>2266</v>
      </c>
    </row>
    <row r="955" spans="1:1" x14ac:dyDescent="0.25">
      <c r="A955">
        <v>21</v>
      </c>
    </row>
    <row r="956" spans="1:1" x14ac:dyDescent="0.25">
      <c r="A956">
        <v>1548</v>
      </c>
    </row>
    <row r="957" spans="1:1" x14ac:dyDescent="0.25">
      <c r="A957">
        <v>80</v>
      </c>
    </row>
    <row r="958" spans="1:1" x14ac:dyDescent="0.25">
      <c r="A958">
        <v>830</v>
      </c>
    </row>
    <row r="959" spans="1:1" x14ac:dyDescent="0.25">
      <c r="A959">
        <v>131</v>
      </c>
    </row>
    <row r="960" spans="1:1" x14ac:dyDescent="0.25">
      <c r="A960">
        <v>112</v>
      </c>
    </row>
    <row r="961" spans="1:1" x14ac:dyDescent="0.25">
      <c r="A961">
        <v>130</v>
      </c>
    </row>
    <row r="962" spans="1:1" x14ac:dyDescent="0.25">
      <c r="A962">
        <v>55</v>
      </c>
    </row>
    <row r="963" spans="1:1" x14ac:dyDescent="0.25">
      <c r="A963">
        <v>155</v>
      </c>
    </row>
    <row r="964" spans="1:1" x14ac:dyDescent="0.25">
      <c r="A964">
        <v>266</v>
      </c>
    </row>
    <row r="965" spans="1:1" x14ac:dyDescent="0.25">
      <c r="A965">
        <v>114</v>
      </c>
    </row>
    <row r="966" spans="1:1" x14ac:dyDescent="0.25">
      <c r="A966">
        <v>155</v>
      </c>
    </row>
    <row r="967" spans="1:1" x14ac:dyDescent="0.25">
      <c r="A967">
        <v>207</v>
      </c>
    </row>
    <row r="968" spans="1:1" x14ac:dyDescent="0.25">
      <c r="A968">
        <v>245</v>
      </c>
    </row>
    <row r="969" spans="1:1" x14ac:dyDescent="0.25">
      <c r="A969">
        <v>1573</v>
      </c>
    </row>
    <row r="970" spans="1:1" x14ac:dyDescent="0.25">
      <c r="A970">
        <v>114</v>
      </c>
    </row>
    <row r="971" spans="1:1" x14ac:dyDescent="0.25">
      <c r="A971">
        <v>93</v>
      </c>
    </row>
    <row r="972" spans="1:1" x14ac:dyDescent="0.25">
      <c r="A972">
        <v>594</v>
      </c>
    </row>
    <row r="973" spans="1:1" x14ac:dyDescent="0.25">
      <c r="A973">
        <v>24</v>
      </c>
    </row>
    <row r="974" spans="1:1" x14ac:dyDescent="0.25">
      <c r="A974">
        <v>1681</v>
      </c>
    </row>
    <row r="975" spans="1:1" x14ac:dyDescent="0.25">
      <c r="A975">
        <v>252</v>
      </c>
    </row>
    <row r="976" spans="1:1" x14ac:dyDescent="0.25">
      <c r="A976">
        <v>32</v>
      </c>
    </row>
    <row r="977" spans="1:1" x14ac:dyDescent="0.25">
      <c r="A977">
        <v>135</v>
      </c>
    </row>
    <row r="978" spans="1:1" x14ac:dyDescent="0.25">
      <c r="A978">
        <v>140</v>
      </c>
    </row>
    <row r="979" spans="1:1" x14ac:dyDescent="0.25">
      <c r="A979">
        <v>67</v>
      </c>
    </row>
    <row r="980" spans="1:1" x14ac:dyDescent="0.25">
      <c r="A980">
        <v>92</v>
      </c>
    </row>
    <row r="981" spans="1:1" x14ac:dyDescent="0.25">
      <c r="A981">
        <v>1015</v>
      </c>
    </row>
    <row r="982" spans="1:1" x14ac:dyDescent="0.25">
      <c r="A982">
        <v>742</v>
      </c>
    </row>
    <row r="983" spans="1:1" x14ac:dyDescent="0.25">
      <c r="A983">
        <v>323</v>
      </c>
    </row>
    <row r="984" spans="1:1" x14ac:dyDescent="0.25">
      <c r="A984">
        <v>75</v>
      </c>
    </row>
    <row r="985" spans="1:1" x14ac:dyDescent="0.25">
      <c r="A985">
        <v>2326</v>
      </c>
    </row>
    <row r="986" spans="1:1" x14ac:dyDescent="0.25">
      <c r="A986">
        <v>381</v>
      </c>
    </row>
    <row r="987" spans="1:1" x14ac:dyDescent="0.25">
      <c r="A987">
        <v>4405</v>
      </c>
    </row>
    <row r="988" spans="1:1" x14ac:dyDescent="0.25">
      <c r="A988">
        <v>92</v>
      </c>
    </row>
    <row r="989" spans="1:1" x14ac:dyDescent="0.25">
      <c r="A989">
        <v>480</v>
      </c>
    </row>
    <row r="990" spans="1:1" x14ac:dyDescent="0.25">
      <c r="A990">
        <v>64</v>
      </c>
    </row>
    <row r="991" spans="1:1" x14ac:dyDescent="0.25">
      <c r="A991">
        <v>226</v>
      </c>
    </row>
    <row r="992" spans="1:1" x14ac:dyDescent="0.25">
      <c r="A992">
        <v>64</v>
      </c>
    </row>
    <row r="993" spans="1:1" x14ac:dyDescent="0.25">
      <c r="A993">
        <v>241</v>
      </c>
    </row>
    <row r="994" spans="1:1" x14ac:dyDescent="0.25">
      <c r="A994">
        <v>132</v>
      </c>
    </row>
    <row r="995" spans="1:1" x14ac:dyDescent="0.25">
      <c r="A995">
        <v>75</v>
      </c>
    </row>
    <row r="996" spans="1:1" x14ac:dyDescent="0.25">
      <c r="A996">
        <v>842</v>
      </c>
    </row>
    <row r="997" spans="1:1" x14ac:dyDescent="0.25">
      <c r="A997">
        <v>2043</v>
      </c>
    </row>
    <row r="998" spans="1:1" x14ac:dyDescent="0.25">
      <c r="A998">
        <v>112</v>
      </c>
    </row>
    <row r="999" spans="1:1" x14ac:dyDescent="0.25">
      <c r="A999">
        <v>139</v>
      </c>
    </row>
    <row r="1000" spans="1:1" x14ac:dyDescent="0.25">
      <c r="A1000">
        <v>374</v>
      </c>
    </row>
    <row r="1001" spans="1:1" x14ac:dyDescent="0.25">
      <c r="A1001">
        <v>1122</v>
      </c>
    </row>
  </sheetData>
  <conditionalFormatting sqref="B2:C1048142">
    <cfRule type="cellIs" dxfId="23" priority="13" operator="equal">
      <formula>"successful"</formula>
    </cfRule>
    <cfRule type="cellIs" dxfId="22" priority="14" operator="equal">
      <formula>"failed"</formula>
    </cfRule>
    <cfRule type="cellIs" dxfId="21" priority="15" operator="equal">
      <formula>"live"</formula>
    </cfRule>
    <cfRule type="cellIs" dxfId="20" priority="16" operator="equal">
      <formula>"canceled"</formula>
    </cfRule>
  </conditionalFormatting>
  <conditionalFormatting sqref="D2:D1047941">
    <cfRule type="cellIs" dxfId="19" priority="9" operator="equal">
      <formula>"successful"</formula>
    </cfRule>
    <cfRule type="cellIs" dxfId="18" priority="10" operator="equal">
      <formula>"failed"</formula>
    </cfRule>
    <cfRule type="cellIs" dxfId="17" priority="11" operator="equal">
      <formula>"live"</formula>
    </cfRule>
    <cfRule type="cellIs" dxfId="16" priority="12" operator="equal">
      <formula>"canceled"</formula>
    </cfRule>
  </conditionalFormatting>
  <conditionalFormatting sqref="F2">
    <cfRule type="cellIs" dxfId="15" priority="5" operator="equal">
      <formula>"successful"</formula>
    </cfRule>
    <cfRule type="cellIs" dxfId="14" priority="6" operator="equal">
      <formula>"failed"</formula>
    </cfRule>
    <cfRule type="cellIs" dxfId="13" priority="7" operator="equal">
      <formula>"live"</formula>
    </cfRule>
    <cfRule type="cellIs" dxfId="12" priority="8" operator="equal">
      <formula>"canceled"</formula>
    </cfRule>
  </conditionalFormatting>
  <conditionalFormatting sqref="F3">
    <cfRule type="cellIs" dxfId="11" priority="1" operator="equal">
      <formula>"successful"</formula>
    </cfRule>
    <cfRule type="cellIs" dxfId="10" priority="2" operator="equal">
      <formula>"failed"</formula>
    </cfRule>
    <cfRule type="cellIs" dxfId="9" priority="3" operator="equal">
      <formula>"live"</formula>
    </cfRule>
    <cfRule type="cellIs" dxfId="8" priority="4" operator="equal">
      <formula>"canceled"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 filterMode="1"/>
  <dimension ref="A1:U1001"/>
  <sheetViews>
    <sheetView tabSelected="1" topLeftCell="A21" zoomScaleNormal="100" workbookViewId="0">
      <selection activeCell="G1" sqref="G1:H1048576"/>
    </sheetView>
  </sheetViews>
  <sheetFormatPr defaultColWidth="11.25" defaultRowHeight="15.75" x14ac:dyDescent="0.25"/>
  <cols>
    <col min="1" max="1" width="4.25" bestFit="1" customWidth="1"/>
    <col min="2" max="2" width="30.75" bestFit="1" customWidth="1"/>
    <col min="3" max="3" width="33.5" style="3" customWidth="1"/>
    <col min="6" max="6" width="12.375" style="5" bestFit="1" customWidth="1"/>
    <col min="8" max="8" width="13" bestFit="1" customWidth="1"/>
    <col min="9" max="9" width="16.5" bestFit="1" customWidth="1"/>
    <col min="12" max="13" width="11.25" bestFit="1" customWidth="1"/>
    <col min="14" max="14" width="22.375" style="6" bestFit="1" customWidth="1"/>
    <col min="15" max="15" width="21" style="6" bestFit="1" customWidth="1"/>
    <col min="18" max="18" width="28" bestFit="1" customWidth="1"/>
    <col min="19" max="19" width="14.875" bestFit="1" customWidth="1"/>
  </cols>
  <sheetData>
    <row r="1" spans="1:21" s="1" customFormat="1" x14ac:dyDescent="0.25">
      <c r="B1" s="1" t="s">
        <v>0</v>
      </c>
      <c r="C1" s="2" t="s">
        <v>1</v>
      </c>
      <c r="D1" s="1" t="s">
        <v>2</v>
      </c>
      <c r="E1" s="1" t="s">
        <v>3</v>
      </c>
      <c r="F1" s="4" t="s">
        <v>2028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7" t="s">
        <v>2032</v>
      </c>
      <c r="O1" s="7" t="s">
        <v>2033</v>
      </c>
      <c r="P1" s="1" t="s">
        <v>10</v>
      </c>
      <c r="Q1" s="1" t="s">
        <v>11</v>
      </c>
      <c r="R1" s="1" t="s">
        <v>2027</v>
      </c>
      <c r="S1" s="1" t="s">
        <v>2031</v>
      </c>
      <c r="T1" s="1" t="s">
        <v>2030</v>
      </c>
      <c r="U1" s="1" t="s">
        <v>2102</v>
      </c>
    </row>
    <row r="2" spans="1:2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(E2/D2*100)</f>
        <v>0</v>
      </c>
      <c r="G2" t="s">
        <v>14</v>
      </c>
      <c r="H2">
        <v>0</v>
      </c>
      <c r="I2">
        <f>IF(F2=0,0,ROUND(E2/H2,2))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 +DATE(1970,1,1)</f>
        <v>42336.25</v>
      </c>
      <c r="O2" s="6">
        <f>(((M2/60)/60)/24) + DATE(1970,1,)</f>
        <v>42352.25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  <c r="U2">
        <f>YEAR(N2)</f>
        <v>2015</v>
      </c>
    </row>
    <row r="3" spans="1:21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" si="0">(E3/D3*100)</f>
        <v>1040</v>
      </c>
      <c r="G3" t="s">
        <v>20</v>
      </c>
      <c r="H3">
        <v>158</v>
      </c>
      <c r="I3">
        <f t="shared" ref="I3:I66" si="1">IF(F3=0,0,ROUND(E3/H3,2))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>(((L3/60)/60)/24) +DATE(1970,1,1)</f>
        <v>41870.208333333336</v>
      </c>
      <c r="O3" s="6">
        <f t="shared" ref="O3:O66" si="2">(((M3/60)/60)/24) + DATE(1970,1,)</f>
        <v>41871.208333333336</v>
      </c>
      <c r="P3" t="b">
        <v>0</v>
      </c>
      <c r="Q3" t="b">
        <v>1</v>
      </c>
      <c r="R3" t="s">
        <v>23</v>
      </c>
      <c r="S3" t="str">
        <f>LEFT(R3,SEARCH("/",R3)-1)</f>
        <v>music</v>
      </c>
      <c r="T3" t="str">
        <f t="shared" ref="T3:T66" si="3">RIGHT(R3,LEN(R3)-SEARCH("/",R3))</f>
        <v>rock</v>
      </c>
      <c r="U3">
        <f t="shared" ref="U3:U66" si="4">YEAR(N3)</f>
        <v>2014</v>
      </c>
    </row>
    <row r="4" spans="1:21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>(((L4/60)/60)/24) +DATE(1970,1,1)</f>
        <v>41595.25</v>
      </c>
      <c r="O4" s="6">
        <f t="shared" si="2"/>
        <v>41596.25</v>
      </c>
      <c r="P4" t="b">
        <v>0</v>
      </c>
      <c r="Q4" t="b">
        <v>0</v>
      </c>
      <c r="R4" t="s">
        <v>28</v>
      </c>
      <c r="S4" t="str">
        <f>LEFT(R4,SEARCH("/",R4)-1)</f>
        <v>technology</v>
      </c>
      <c r="T4" t="str">
        <f t="shared" si="3"/>
        <v>web</v>
      </c>
      <c r="U4">
        <f t="shared" si="4"/>
        <v>2013</v>
      </c>
    </row>
    <row r="5" spans="1:21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ref="N5:N67" si="5">(((L5/60)/60)/24) +DATE(1970,1,1)</f>
        <v>43688.208333333328</v>
      </c>
      <c r="O5" s="6">
        <f t="shared" si="2"/>
        <v>43727.208333333328</v>
      </c>
      <c r="P5" t="b">
        <v>0</v>
      </c>
      <c r="Q5" t="b">
        <v>0</v>
      </c>
      <c r="R5" t="s">
        <v>23</v>
      </c>
      <c r="S5" t="str">
        <f t="shared" ref="S5:S68" si="6">LEFT(R5,SEARCH("/",R5)-1)</f>
        <v>music</v>
      </c>
      <c r="T5" t="str">
        <f t="shared" si="3"/>
        <v>rock</v>
      </c>
      <c r="U5">
        <f t="shared" si="4"/>
        <v>2019</v>
      </c>
    </row>
    <row r="6" spans="1:2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5"/>
        <v>43485.25</v>
      </c>
      <c r="O6" s="6">
        <f t="shared" si="2"/>
        <v>43488.25</v>
      </c>
      <c r="P6" t="b">
        <v>0</v>
      </c>
      <c r="Q6" t="b">
        <v>0</v>
      </c>
      <c r="R6" t="s">
        <v>33</v>
      </c>
      <c r="S6" t="str">
        <f t="shared" si="6"/>
        <v>theater</v>
      </c>
      <c r="T6" t="str">
        <f t="shared" si="3"/>
        <v>plays</v>
      </c>
      <c r="U6">
        <f t="shared" si="4"/>
        <v>2019</v>
      </c>
    </row>
    <row r="7" spans="1:21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(E7/D7*100)</f>
        <v>173.61842105263159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5"/>
        <v>41149.208333333336</v>
      </c>
      <c r="O7" s="6">
        <f t="shared" si="2"/>
        <v>41159.208333333336</v>
      </c>
      <c r="P7" t="b">
        <v>0</v>
      </c>
      <c r="Q7" t="b">
        <v>0</v>
      </c>
      <c r="R7" t="s">
        <v>33</v>
      </c>
      <c r="S7" t="str">
        <f t="shared" si="6"/>
        <v>theater</v>
      </c>
      <c r="T7" t="str">
        <f t="shared" si="3"/>
        <v>plays</v>
      </c>
      <c r="U7">
        <f t="shared" si="4"/>
        <v>2012</v>
      </c>
    </row>
    <row r="8" spans="1:2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(E8/D8*100)</f>
        <v>20.961538461538463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5"/>
        <v>42991.208333333328</v>
      </c>
      <c r="O8" s="6">
        <f t="shared" si="2"/>
        <v>42991.208333333328</v>
      </c>
      <c r="P8" t="b">
        <v>0</v>
      </c>
      <c r="Q8" t="b">
        <v>0</v>
      </c>
      <c r="R8" t="s">
        <v>42</v>
      </c>
      <c r="S8" t="str">
        <f t="shared" si="6"/>
        <v>film &amp; video</v>
      </c>
      <c r="T8" t="str">
        <f t="shared" si="3"/>
        <v>documentary</v>
      </c>
      <c r="U8">
        <f t="shared" si="4"/>
        <v>2017</v>
      </c>
    </row>
    <row r="9" spans="1:21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ref="F9:F72" si="7">(E9/D9*100)</f>
        <v>327.57777777777778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5"/>
        <v>42229.208333333328</v>
      </c>
      <c r="O9" s="6">
        <f t="shared" si="2"/>
        <v>42230.208333333328</v>
      </c>
      <c r="P9" t="b">
        <v>0</v>
      </c>
      <c r="Q9" t="b">
        <v>0</v>
      </c>
      <c r="R9" t="s">
        <v>33</v>
      </c>
      <c r="S9" t="str">
        <f t="shared" si="6"/>
        <v>theater</v>
      </c>
      <c r="T9" t="str">
        <f t="shared" si="3"/>
        <v>plays</v>
      </c>
      <c r="U9">
        <f t="shared" si="4"/>
        <v>2015</v>
      </c>
    </row>
    <row r="10" spans="1:21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7"/>
        <v>19.932788374205266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5"/>
        <v>40399.208333333336</v>
      </c>
      <c r="O10" s="6">
        <f t="shared" si="2"/>
        <v>40400.208333333336</v>
      </c>
      <c r="P10" t="b">
        <v>0</v>
      </c>
      <c r="Q10" t="b">
        <v>0</v>
      </c>
      <c r="R10" t="s">
        <v>33</v>
      </c>
      <c r="S10" t="str">
        <f t="shared" si="6"/>
        <v>theater</v>
      </c>
      <c r="T10" t="str">
        <f t="shared" si="3"/>
        <v>plays</v>
      </c>
      <c r="U10">
        <f t="shared" si="4"/>
        <v>2010</v>
      </c>
    </row>
    <row r="11" spans="1:2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7"/>
        <v>51.741935483870968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5"/>
        <v>41536.208333333336</v>
      </c>
      <c r="O11" s="6">
        <f t="shared" si="2"/>
        <v>41584.25</v>
      </c>
      <c r="P11" t="b">
        <v>0</v>
      </c>
      <c r="Q11" t="b">
        <v>0</v>
      </c>
      <c r="R11" t="s">
        <v>50</v>
      </c>
      <c r="S11" t="str">
        <f t="shared" si="6"/>
        <v>music</v>
      </c>
      <c r="T11" t="str">
        <f t="shared" si="3"/>
        <v>electric music</v>
      </c>
      <c r="U11">
        <f t="shared" si="4"/>
        <v>2013</v>
      </c>
    </row>
    <row r="12" spans="1:21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7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5"/>
        <v>40404.208333333336</v>
      </c>
      <c r="O12" s="6">
        <f t="shared" si="2"/>
        <v>40451.208333333336</v>
      </c>
      <c r="P12" t="b">
        <v>0</v>
      </c>
      <c r="Q12" t="b">
        <v>0</v>
      </c>
      <c r="R12" t="s">
        <v>53</v>
      </c>
      <c r="S12" t="str">
        <f t="shared" si="6"/>
        <v>film &amp; video</v>
      </c>
      <c r="T12" t="str">
        <f t="shared" si="3"/>
        <v>drama</v>
      </c>
      <c r="U12">
        <f t="shared" si="4"/>
        <v>2010</v>
      </c>
    </row>
    <row r="13" spans="1:21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7"/>
        <v>48.095238095238095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5"/>
        <v>40442.208333333336</v>
      </c>
      <c r="O13" s="6">
        <f t="shared" si="2"/>
        <v>40447.208333333336</v>
      </c>
      <c r="P13" t="b">
        <v>0</v>
      </c>
      <c r="Q13" t="b">
        <v>1</v>
      </c>
      <c r="R13" t="s">
        <v>33</v>
      </c>
      <c r="S13" t="str">
        <f t="shared" si="6"/>
        <v>theater</v>
      </c>
      <c r="T13" t="str">
        <f t="shared" si="3"/>
        <v>plays</v>
      </c>
      <c r="U13">
        <f t="shared" si="4"/>
        <v>2010</v>
      </c>
    </row>
    <row r="14" spans="1:2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7"/>
        <v>89.349206349206341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5"/>
        <v>43760.208333333328</v>
      </c>
      <c r="O14" s="6">
        <f t="shared" si="2"/>
        <v>43767.208333333328</v>
      </c>
      <c r="P14" t="b">
        <v>0</v>
      </c>
      <c r="Q14" t="b">
        <v>0</v>
      </c>
      <c r="R14" t="s">
        <v>53</v>
      </c>
      <c r="S14" t="str">
        <f t="shared" si="6"/>
        <v>film &amp; video</v>
      </c>
      <c r="T14" t="str">
        <f t="shared" si="3"/>
        <v>drama</v>
      </c>
      <c r="U14">
        <f t="shared" si="4"/>
        <v>2019</v>
      </c>
    </row>
    <row r="15" spans="1:21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7"/>
        <v>245.11904761904765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5"/>
        <v>42532.208333333328</v>
      </c>
      <c r="O15" s="6">
        <f t="shared" si="2"/>
        <v>42543.208333333328</v>
      </c>
      <c r="P15" t="b">
        <v>0</v>
      </c>
      <c r="Q15" t="b">
        <v>0</v>
      </c>
      <c r="R15" t="s">
        <v>60</v>
      </c>
      <c r="S15" t="str">
        <f t="shared" si="6"/>
        <v>music</v>
      </c>
      <c r="T15" t="str">
        <f t="shared" si="3"/>
        <v>indie rock</v>
      </c>
      <c r="U15">
        <f t="shared" si="4"/>
        <v>2016</v>
      </c>
    </row>
    <row r="16" spans="1:2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7"/>
        <v>66.769503546099301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5"/>
        <v>40974.25</v>
      </c>
      <c r="O16" s="6">
        <f t="shared" si="2"/>
        <v>41000.208333333336</v>
      </c>
      <c r="P16" t="b">
        <v>0</v>
      </c>
      <c r="Q16" t="b">
        <v>0</v>
      </c>
      <c r="R16" t="s">
        <v>60</v>
      </c>
      <c r="S16" t="str">
        <f t="shared" si="6"/>
        <v>music</v>
      </c>
      <c r="T16" t="str">
        <f t="shared" si="3"/>
        <v>indie rock</v>
      </c>
      <c r="U16">
        <f t="shared" si="4"/>
        <v>2012</v>
      </c>
    </row>
    <row r="17" spans="1:21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7"/>
        <v>47.307881773399011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5"/>
        <v>43809.25</v>
      </c>
      <c r="O17" s="6">
        <f t="shared" si="2"/>
        <v>43812.25</v>
      </c>
      <c r="P17" t="b">
        <v>0</v>
      </c>
      <c r="Q17" t="b">
        <v>0</v>
      </c>
      <c r="R17" t="s">
        <v>65</v>
      </c>
      <c r="S17" t="str">
        <f t="shared" si="6"/>
        <v>technology</v>
      </c>
      <c r="T17" t="str">
        <f t="shared" si="3"/>
        <v>wearables</v>
      </c>
      <c r="U17">
        <f t="shared" si="4"/>
        <v>2019</v>
      </c>
    </row>
    <row r="18" spans="1:21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7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5"/>
        <v>41661.25</v>
      </c>
      <c r="O18" s="6">
        <f t="shared" si="2"/>
        <v>41682.25</v>
      </c>
      <c r="P18" t="b">
        <v>0</v>
      </c>
      <c r="Q18" t="b">
        <v>0</v>
      </c>
      <c r="R18" t="s">
        <v>68</v>
      </c>
      <c r="S18" t="str">
        <f t="shared" si="6"/>
        <v>publishing</v>
      </c>
      <c r="T18" t="str">
        <f t="shared" si="3"/>
        <v>nonfiction</v>
      </c>
      <c r="U18">
        <f t="shared" si="4"/>
        <v>2014</v>
      </c>
    </row>
    <row r="19" spans="1:21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7"/>
        <v>159.39125295508273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5"/>
        <v>40555.25</v>
      </c>
      <c r="O19" s="6">
        <f t="shared" si="2"/>
        <v>40555.25</v>
      </c>
      <c r="P19" t="b">
        <v>0</v>
      </c>
      <c r="Q19" t="b">
        <v>0</v>
      </c>
      <c r="R19" t="s">
        <v>71</v>
      </c>
      <c r="S19" t="str">
        <f t="shared" si="6"/>
        <v>film &amp; video</v>
      </c>
      <c r="T19" t="str">
        <f t="shared" si="3"/>
        <v>animation</v>
      </c>
      <c r="U19">
        <f t="shared" si="4"/>
        <v>2011</v>
      </c>
    </row>
    <row r="20" spans="1:21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7"/>
        <v>66.912087912087912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5"/>
        <v>43351.208333333328</v>
      </c>
      <c r="O20" s="6">
        <f t="shared" si="2"/>
        <v>43358.208333333328</v>
      </c>
      <c r="P20" t="b">
        <v>0</v>
      </c>
      <c r="Q20" t="b">
        <v>0</v>
      </c>
      <c r="R20" t="s">
        <v>33</v>
      </c>
      <c r="S20" t="str">
        <f t="shared" si="6"/>
        <v>theater</v>
      </c>
      <c r="T20" t="str">
        <f t="shared" si="3"/>
        <v>plays</v>
      </c>
      <c r="U20">
        <f t="shared" si="4"/>
        <v>2018</v>
      </c>
    </row>
    <row r="21" spans="1:21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7"/>
        <v>48.529600000000002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5"/>
        <v>43528.25</v>
      </c>
      <c r="O21" s="6">
        <f t="shared" si="2"/>
        <v>43548.208333333328</v>
      </c>
      <c r="P21" t="b">
        <v>0</v>
      </c>
      <c r="Q21" t="b">
        <v>1</v>
      </c>
      <c r="R21" t="s">
        <v>33</v>
      </c>
      <c r="S21" t="str">
        <f t="shared" si="6"/>
        <v>theater</v>
      </c>
      <c r="T21" t="str">
        <f t="shared" si="3"/>
        <v>plays</v>
      </c>
      <c r="U21">
        <f t="shared" si="4"/>
        <v>2019</v>
      </c>
    </row>
    <row r="22" spans="1:21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7"/>
        <v>112.24279210925646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5"/>
        <v>41848.208333333336</v>
      </c>
      <c r="O22" s="6">
        <f t="shared" si="2"/>
        <v>41847.208333333336</v>
      </c>
      <c r="P22" t="b">
        <v>0</v>
      </c>
      <c r="Q22" t="b">
        <v>0</v>
      </c>
      <c r="R22" t="s">
        <v>53</v>
      </c>
      <c r="S22" t="str">
        <f t="shared" si="6"/>
        <v>film &amp; video</v>
      </c>
      <c r="T22" t="str">
        <f t="shared" si="3"/>
        <v>drama</v>
      </c>
      <c r="U22">
        <f t="shared" si="4"/>
        <v>2014</v>
      </c>
    </row>
    <row r="23" spans="1:21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7"/>
        <v>40.992553191489364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5"/>
        <v>40770.208333333336</v>
      </c>
      <c r="O23" s="6">
        <f t="shared" si="2"/>
        <v>40803.208333333336</v>
      </c>
      <c r="P23" t="b">
        <v>0</v>
      </c>
      <c r="Q23" t="b">
        <v>0</v>
      </c>
      <c r="R23" t="s">
        <v>33</v>
      </c>
      <c r="S23" t="str">
        <f t="shared" si="6"/>
        <v>theater</v>
      </c>
      <c r="T23" t="str">
        <f t="shared" si="3"/>
        <v>plays</v>
      </c>
      <c r="U23">
        <f t="shared" si="4"/>
        <v>2011</v>
      </c>
    </row>
    <row r="24" spans="1:21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7"/>
        <v>128.07106598984771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5"/>
        <v>43193.208333333328</v>
      </c>
      <c r="O24" s="6">
        <f t="shared" si="2"/>
        <v>43207.208333333328</v>
      </c>
      <c r="P24" t="b">
        <v>0</v>
      </c>
      <c r="Q24" t="b">
        <v>0</v>
      </c>
      <c r="R24" t="s">
        <v>33</v>
      </c>
      <c r="S24" t="str">
        <f t="shared" si="6"/>
        <v>theater</v>
      </c>
      <c r="T24" t="str">
        <f t="shared" si="3"/>
        <v>plays</v>
      </c>
      <c r="U24">
        <f t="shared" si="4"/>
        <v>2018</v>
      </c>
    </row>
    <row r="25" spans="1:21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7"/>
        <v>332.04444444444448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5"/>
        <v>43510.25</v>
      </c>
      <c r="O25" s="6">
        <f t="shared" si="2"/>
        <v>43562.208333333328</v>
      </c>
      <c r="P25" t="b">
        <v>0</v>
      </c>
      <c r="Q25" t="b">
        <v>0</v>
      </c>
      <c r="R25" t="s">
        <v>42</v>
      </c>
      <c r="S25" t="str">
        <f t="shared" si="6"/>
        <v>film &amp; video</v>
      </c>
      <c r="T25" t="str">
        <f t="shared" si="3"/>
        <v>documentary</v>
      </c>
      <c r="U25">
        <f t="shared" si="4"/>
        <v>2019</v>
      </c>
    </row>
    <row r="26" spans="1:21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7"/>
        <v>112.83225108225108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5"/>
        <v>41811.208333333336</v>
      </c>
      <c r="O26" s="6">
        <f t="shared" si="2"/>
        <v>41812.208333333336</v>
      </c>
      <c r="P26" t="b">
        <v>0</v>
      </c>
      <c r="Q26" t="b">
        <v>0</v>
      </c>
      <c r="R26" t="s">
        <v>65</v>
      </c>
      <c r="S26" t="str">
        <f t="shared" si="6"/>
        <v>technology</v>
      </c>
      <c r="T26" t="str">
        <f t="shared" si="3"/>
        <v>wearables</v>
      </c>
      <c r="U26">
        <f t="shared" si="4"/>
        <v>2014</v>
      </c>
    </row>
    <row r="27" spans="1:21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7"/>
        <v>216.43636363636364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5"/>
        <v>40681.208333333336</v>
      </c>
      <c r="O27" s="6">
        <f t="shared" si="2"/>
        <v>40700.208333333336</v>
      </c>
      <c r="P27" t="b">
        <v>0</v>
      </c>
      <c r="Q27" t="b">
        <v>1</v>
      </c>
      <c r="R27" t="s">
        <v>89</v>
      </c>
      <c r="S27" t="str">
        <f t="shared" si="6"/>
        <v>games</v>
      </c>
      <c r="T27" t="str">
        <f t="shared" si="3"/>
        <v>video games</v>
      </c>
      <c r="U27">
        <f t="shared" si="4"/>
        <v>2011</v>
      </c>
    </row>
    <row r="28" spans="1:21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7"/>
        <v>48.199069767441863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5"/>
        <v>43312.208333333328</v>
      </c>
      <c r="O28" s="6">
        <f t="shared" si="2"/>
        <v>43338.208333333328</v>
      </c>
      <c r="P28" t="b">
        <v>0</v>
      </c>
      <c r="Q28" t="b">
        <v>0</v>
      </c>
      <c r="R28" t="s">
        <v>33</v>
      </c>
      <c r="S28" t="str">
        <f t="shared" si="6"/>
        <v>theater</v>
      </c>
      <c r="T28" t="str">
        <f t="shared" si="3"/>
        <v>plays</v>
      </c>
      <c r="U28">
        <f t="shared" si="4"/>
        <v>2018</v>
      </c>
    </row>
    <row r="29" spans="1:21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7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5"/>
        <v>42280.208333333328</v>
      </c>
      <c r="O29" s="6">
        <f t="shared" si="2"/>
        <v>42287.208333333328</v>
      </c>
      <c r="P29" t="b">
        <v>0</v>
      </c>
      <c r="Q29" t="b">
        <v>0</v>
      </c>
      <c r="R29" t="s">
        <v>23</v>
      </c>
      <c r="S29" t="str">
        <f t="shared" si="6"/>
        <v>music</v>
      </c>
      <c r="T29" t="str">
        <f t="shared" si="3"/>
        <v>rock</v>
      </c>
      <c r="U29">
        <f t="shared" si="4"/>
        <v>2015</v>
      </c>
    </row>
    <row r="30" spans="1:21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7"/>
        <v>105.22553516819573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5"/>
        <v>40218.25</v>
      </c>
      <c r="O30" s="6">
        <f t="shared" si="2"/>
        <v>40240.25</v>
      </c>
      <c r="P30" t="b">
        <v>0</v>
      </c>
      <c r="Q30" t="b">
        <v>1</v>
      </c>
      <c r="R30" t="s">
        <v>33</v>
      </c>
      <c r="S30" t="str">
        <f t="shared" si="6"/>
        <v>theater</v>
      </c>
      <c r="T30" t="str">
        <f t="shared" si="3"/>
        <v>plays</v>
      </c>
      <c r="U30">
        <f t="shared" si="4"/>
        <v>2010</v>
      </c>
    </row>
    <row r="31" spans="1:21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7"/>
        <v>328.89978213507629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5"/>
        <v>43301.208333333328</v>
      </c>
      <c r="O31" s="6">
        <f t="shared" si="2"/>
        <v>43340.208333333328</v>
      </c>
      <c r="P31" t="b">
        <v>0</v>
      </c>
      <c r="Q31" t="b">
        <v>0</v>
      </c>
      <c r="R31" t="s">
        <v>100</v>
      </c>
      <c r="S31" t="str">
        <f t="shared" si="6"/>
        <v>film &amp; video</v>
      </c>
      <c r="T31" t="str">
        <f t="shared" si="3"/>
        <v>shorts</v>
      </c>
      <c r="U31">
        <f t="shared" si="4"/>
        <v>2018</v>
      </c>
    </row>
    <row r="32" spans="1:21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7"/>
        <v>160.61111111111111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5"/>
        <v>43609.208333333328</v>
      </c>
      <c r="O32" s="6">
        <f t="shared" si="2"/>
        <v>43613.208333333328</v>
      </c>
      <c r="P32" t="b">
        <v>0</v>
      </c>
      <c r="Q32" t="b">
        <v>0</v>
      </c>
      <c r="R32" t="s">
        <v>71</v>
      </c>
      <c r="S32" t="str">
        <f t="shared" si="6"/>
        <v>film &amp; video</v>
      </c>
      <c r="T32" t="str">
        <f t="shared" si="3"/>
        <v>animation</v>
      </c>
      <c r="U32">
        <f t="shared" si="4"/>
        <v>2019</v>
      </c>
    </row>
    <row r="33" spans="1:21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7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5"/>
        <v>42374.25</v>
      </c>
      <c r="O33" s="6">
        <f t="shared" si="2"/>
        <v>42401.25</v>
      </c>
      <c r="P33" t="b">
        <v>0</v>
      </c>
      <c r="Q33" t="b">
        <v>0</v>
      </c>
      <c r="R33" t="s">
        <v>89</v>
      </c>
      <c r="S33" t="str">
        <f t="shared" si="6"/>
        <v>games</v>
      </c>
      <c r="T33" t="str">
        <f t="shared" si="3"/>
        <v>video games</v>
      </c>
      <c r="U33">
        <f t="shared" si="4"/>
        <v>2016</v>
      </c>
    </row>
    <row r="34" spans="1:21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7"/>
        <v>86.807920792079202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5"/>
        <v>43110.25</v>
      </c>
      <c r="O34" s="6">
        <f t="shared" si="2"/>
        <v>43136.25</v>
      </c>
      <c r="P34" t="b">
        <v>0</v>
      </c>
      <c r="Q34" t="b">
        <v>0</v>
      </c>
      <c r="R34" t="s">
        <v>42</v>
      </c>
      <c r="S34" t="str">
        <f t="shared" si="6"/>
        <v>film &amp; video</v>
      </c>
      <c r="T34" t="str">
        <f t="shared" si="3"/>
        <v>documentary</v>
      </c>
      <c r="U34">
        <f t="shared" si="4"/>
        <v>2018</v>
      </c>
    </row>
    <row r="35" spans="1:21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7"/>
        <v>377.82071713147411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5"/>
        <v>41917.208333333336</v>
      </c>
      <c r="O35" s="6">
        <f t="shared" si="2"/>
        <v>41953.25</v>
      </c>
      <c r="P35" t="b">
        <v>0</v>
      </c>
      <c r="Q35" t="b">
        <v>0</v>
      </c>
      <c r="R35" t="s">
        <v>33</v>
      </c>
      <c r="S35" t="str">
        <f t="shared" si="6"/>
        <v>theater</v>
      </c>
      <c r="T35" t="str">
        <f t="shared" si="3"/>
        <v>plays</v>
      </c>
      <c r="U35">
        <f t="shared" si="4"/>
        <v>2014</v>
      </c>
    </row>
    <row r="36" spans="1:21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7"/>
        <v>150.80645161290323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5"/>
        <v>42817.208333333328</v>
      </c>
      <c r="O36" s="6">
        <f t="shared" si="2"/>
        <v>42821.208333333328</v>
      </c>
      <c r="P36" t="b">
        <v>0</v>
      </c>
      <c r="Q36" t="b">
        <v>0</v>
      </c>
      <c r="R36" t="s">
        <v>42</v>
      </c>
      <c r="S36" t="str">
        <f t="shared" si="6"/>
        <v>film &amp; video</v>
      </c>
      <c r="T36" t="str">
        <f t="shared" si="3"/>
        <v>documentary</v>
      </c>
      <c r="U36">
        <f t="shared" si="4"/>
        <v>2017</v>
      </c>
    </row>
    <row r="37" spans="1:21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7"/>
        <v>150.30119521912351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5"/>
        <v>43484.25</v>
      </c>
      <c r="O37" s="6">
        <f t="shared" si="2"/>
        <v>43525.25</v>
      </c>
      <c r="P37" t="b">
        <v>0</v>
      </c>
      <c r="Q37" t="b">
        <v>1</v>
      </c>
      <c r="R37" t="s">
        <v>53</v>
      </c>
      <c r="S37" t="str">
        <f t="shared" si="6"/>
        <v>film &amp; video</v>
      </c>
      <c r="T37" t="str">
        <f t="shared" si="3"/>
        <v>drama</v>
      </c>
      <c r="U37">
        <f t="shared" si="4"/>
        <v>2019</v>
      </c>
    </row>
    <row r="38" spans="1:21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7"/>
        <v>157.28571428571431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5"/>
        <v>40600.25</v>
      </c>
      <c r="O38" s="6">
        <f t="shared" si="2"/>
        <v>40624.208333333336</v>
      </c>
      <c r="P38" t="b">
        <v>0</v>
      </c>
      <c r="Q38" t="b">
        <v>0</v>
      </c>
      <c r="R38" t="s">
        <v>33</v>
      </c>
      <c r="S38" t="str">
        <f t="shared" si="6"/>
        <v>theater</v>
      </c>
      <c r="T38" t="str">
        <f t="shared" si="3"/>
        <v>plays</v>
      </c>
      <c r="U38">
        <f t="shared" si="4"/>
        <v>2011</v>
      </c>
    </row>
    <row r="39" spans="1:21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7"/>
        <v>139.98765432098764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5"/>
        <v>43744.208333333328</v>
      </c>
      <c r="O39" s="6">
        <f t="shared" si="2"/>
        <v>43776.25</v>
      </c>
      <c r="P39" t="b">
        <v>0</v>
      </c>
      <c r="Q39" t="b">
        <v>1</v>
      </c>
      <c r="R39" t="s">
        <v>119</v>
      </c>
      <c r="S39" t="str">
        <f t="shared" si="6"/>
        <v>publishing</v>
      </c>
      <c r="T39" t="str">
        <f t="shared" si="3"/>
        <v>fiction</v>
      </c>
      <c r="U39">
        <f t="shared" si="4"/>
        <v>2019</v>
      </c>
    </row>
    <row r="40" spans="1:21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7"/>
        <v>325.32258064516128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5"/>
        <v>40469.208333333336</v>
      </c>
      <c r="O40" s="6">
        <f t="shared" si="2"/>
        <v>40473.208333333336</v>
      </c>
      <c r="P40" t="b">
        <v>0</v>
      </c>
      <c r="Q40" t="b">
        <v>0</v>
      </c>
      <c r="R40" t="s">
        <v>122</v>
      </c>
      <c r="S40" t="str">
        <f t="shared" si="6"/>
        <v>photography</v>
      </c>
      <c r="T40" t="str">
        <f t="shared" si="3"/>
        <v>photography books</v>
      </c>
      <c r="U40">
        <f t="shared" si="4"/>
        <v>2010</v>
      </c>
    </row>
    <row r="41" spans="1:21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7"/>
        <v>50.777777777777779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5"/>
        <v>41330.25</v>
      </c>
      <c r="O41" s="6">
        <f t="shared" si="2"/>
        <v>41343.208333333336</v>
      </c>
      <c r="P41" t="b">
        <v>0</v>
      </c>
      <c r="Q41" t="b">
        <v>0</v>
      </c>
      <c r="R41" t="s">
        <v>33</v>
      </c>
      <c r="S41" t="str">
        <f t="shared" si="6"/>
        <v>theater</v>
      </c>
      <c r="T41" t="str">
        <f t="shared" si="3"/>
        <v>plays</v>
      </c>
      <c r="U41">
        <f t="shared" si="4"/>
        <v>2013</v>
      </c>
    </row>
    <row r="42" spans="1:21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7"/>
        <v>169.06818181818181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5"/>
        <v>40334.208333333336</v>
      </c>
      <c r="O42" s="6">
        <f t="shared" si="2"/>
        <v>40352.208333333336</v>
      </c>
      <c r="P42" t="b">
        <v>0</v>
      </c>
      <c r="Q42" t="b">
        <v>1</v>
      </c>
      <c r="R42" t="s">
        <v>65</v>
      </c>
      <c r="S42" t="str">
        <f t="shared" si="6"/>
        <v>technology</v>
      </c>
      <c r="T42" t="str">
        <f t="shared" si="3"/>
        <v>wearables</v>
      </c>
      <c r="U42">
        <f t="shared" si="4"/>
        <v>2010</v>
      </c>
    </row>
    <row r="43" spans="1:21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7"/>
        <v>212.92857142857144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5"/>
        <v>41156.208333333336</v>
      </c>
      <c r="O43" s="6">
        <f t="shared" si="2"/>
        <v>41181.208333333336</v>
      </c>
      <c r="P43" t="b">
        <v>0</v>
      </c>
      <c r="Q43" t="b">
        <v>1</v>
      </c>
      <c r="R43" t="s">
        <v>23</v>
      </c>
      <c r="S43" t="str">
        <f t="shared" si="6"/>
        <v>music</v>
      </c>
      <c r="T43" t="str">
        <f t="shared" si="3"/>
        <v>rock</v>
      </c>
      <c r="U43">
        <f t="shared" si="4"/>
        <v>2012</v>
      </c>
    </row>
    <row r="44" spans="1:21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7"/>
        <v>443.94444444444446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5"/>
        <v>40728.208333333336</v>
      </c>
      <c r="O44" s="6">
        <f t="shared" si="2"/>
        <v>40736.208333333336</v>
      </c>
      <c r="P44" t="b">
        <v>0</v>
      </c>
      <c r="Q44" t="b">
        <v>0</v>
      </c>
      <c r="R44" t="s">
        <v>17</v>
      </c>
      <c r="S44" t="str">
        <f t="shared" si="6"/>
        <v>food</v>
      </c>
      <c r="T44" t="str">
        <f t="shared" si="3"/>
        <v>food trucks</v>
      </c>
      <c r="U44">
        <f t="shared" si="4"/>
        <v>2011</v>
      </c>
    </row>
    <row r="45" spans="1:21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7"/>
        <v>185.9390243902439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5"/>
        <v>41844.208333333336</v>
      </c>
      <c r="O45" s="6">
        <f t="shared" si="2"/>
        <v>41859.208333333336</v>
      </c>
      <c r="P45" t="b">
        <v>0</v>
      </c>
      <c r="Q45" t="b">
        <v>0</v>
      </c>
      <c r="R45" t="s">
        <v>133</v>
      </c>
      <c r="S45" t="str">
        <f t="shared" si="6"/>
        <v>publishing</v>
      </c>
      <c r="T45" t="str">
        <f t="shared" si="3"/>
        <v>radio &amp; podcasts</v>
      </c>
      <c r="U45">
        <f t="shared" si="4"/>
        <v>2014</v>
      </c>
    </row>
    <row r="46" spans="1:21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7"/>
        <v>658.8125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5"/>
        <v>43541.208333333328</v>
      </c>
      <c r="O46" s="6">
        <f t="shared" si="2"/>
        <v>43541.208333333328</v>
      </c>
      <c r="P46" t="b">
        <v>0</v>
      </c>
      <c r="Q46" t="b">
        <v>0</v>
      </c>
      <c r="R46" t="s">
        <v>119</v>
      </c>
      <c r="S46" t="str">
        <f t="shared" si="6"/>
        <v>publishing</v>
      </c>
      <c r="T46" t="str">
        <f t="shared" si="3"/>
        <v>fiction</v>
      </c>
      <c r="U46">
        <f t="shared" si="4"/>
        <v>2019</v>
      </c>
    </row>
    <row r="47" spans="1:21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7"/>
        <v>47.684210526315788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5"/>
        <v>42676.208333333328</v>
      </c>
      <c r="O47" s="6">
        <f t="shared" si="2"/>
        <v>42690.25</v>
      </c>
      <c r="P47" t="b">
        <v>0</v>
      </c>
      <c r="Q47" t="b">
        <v>1</v>
      </c>
      <c r="R47" t="s">
        <v>33</v>
      </c>
      <c r="S47" t="str">
        <f t="shared" si="6"/>
        <v>theater</v>
      </c>
      <c r="T47" t="str">
        <f t="shared" si="3"/>
        <v>plays</v>
      </c>
      <c r="U47">
        <f t="shared" si="4"/>
        <v>2016</v>
      </c>
    </row>
    <row r="48" spans="1:21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7"/>
        <v>114.78378378378378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5"/>
        <v>40367.208333333336</v>
      </c>
      <c r="O48" s="6">
        <f t="shared" si="2"/>
        <v>40389.208333333336</v>
      </c>
      <c r="P48" t="b">
        <v>0</v>
      </c>
      <c r="Q48" t="b">
        <v>0</v>
      </c>
      <c r="R48" t="s">
        <v>23</v>
      </c>
      <c r="S48" t="str">
        <f t="shared" si="6"/>
        <v>music</v>
      </c>
      <c r="T48" t="str">
        <f t="shared" si="3"/>
        <v>rock</v>
      </c>
      <c r="U48">
        <f t="shared" si="4"/>
        <v>2010</v>
      </c>
    </row>
    <row r="49" spans="1:21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7"/>
        <v>475.26666666666665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5"/>
        <v>41727.208333333336</v>
      </c>
      <c r="O49" s="6">
        <f t="shared" si="2"/>
        <v>41756.208333333336</v>
      </c>
      <c r="P49" t="b">
        <v>0</v>
      </c>
      <c r="Q49" t="b">
        <v>0</v>
      </c>
      <c r="R49" t="s">
        <v>33</v>
      </c>
      <c r="S49" t="str">
        <f t="shared" si="6"/>
        <v>theater</v>
      </c>
      <c r="T49" t="str">
        <f t="shared" si="3"/>
        <v>plays</v>
      </c>
      <c r="U49">
        <f t="shared" si="4"/>
        <v>2014</v>
      </c>
    </row>
    <row r="50" spans="1:21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7"/>
        <v>386.97297297297297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5"/>
        <v>42180.208333333328</v>
      </c>
      <c r="O50" s="6">
        <f t="shared" si="2"/>
        <v>42191.208333333328</v>
      </c>
      <c r="P50" t="b">
        <v>0</v>
      </c>
      <c r="Q50" t="b">
        <v>0</v>
      </c>
      <c r="R50" t="s">
        <v>33</v>
      </c>
      <c r="S50" t="str">
        <f t="shared" si="6"/>
        <v>theater</v>
      </c>
      <c r="T50" t="str">
        <f t="shared" si="3"/>
        <v>plays</v>
      </c>
      <c r="U50">
        <f t="shared" si="4"/>
        <v>2015</v>
      </c>
    </row>
    <row r="51" spans="1:21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7"/>
        <v>189.625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5"/>
        <v>43758.208333333328</v>
      </c>
      <c r="O51" s="6">
        <f t="shared" si="2"/>
        <v>43802.25</v>
      </c>
      <c r="P51" t="b">
        <v>0</v>
      </c>
      <c r="Q51" t="b">
        <v>0</v>
      </c>
      <c r="R51" t="s">
        <v>23</v>
      </c>
      <c r="S51" t="str">
        <f t="shared" si="6"/>
        <v>music</v>
      </c>
      <c r="T51" t="str">
        <f t="shared" si="3"/>
        <v>rock</v>
      </c>
      <c r="U51">
        <f t="shared" si="4"/>
        <v>2019</v>
      </c>
    </row>
    <row r="52" spans="1:21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7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5"/>
        <v>41487.208333333336</v>
      </c>
      <c r="O52" s="6">
        <f t="shared" si="2"/>
        <v>41514.208333333336</v>
      </c>
      <c r="P52" t="b">
        <v>0</v>
      </c>
      <c r="Q52" t="b">
        <v>0</v>
      </c>
      <c r="R52" t="s">
        <v>148</v>
      </c>
      <c r="S52" t="str">
        <f t="shared" si="6"/>
        <v>music</v>
      </c>
      <c r="T52" t="str">
        <f t="shared" si="3"/>
        <v>metal</v>
      </c>
      <c r="U52">
        <f t="shared" si="4"/>
        <v>2013</v>
      </c>
    </row>
    <row r="53" spans="1:21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7"/>
        <v>91.867805186590772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5"/>
        <v>40995.208333333336</v>
      </c>
      <c r="O53" s="6">
        <f t="shared" si="2"/>
        <v>41010.208333333336</v>
      </c>
      <c r="P53" t="b">
        <v>0</v>
      </c>
      <c r="Q53" t="b">
        <v>1</v>
      </c>
      <c r="R53" t="s">
        <v>65</v>
      </c>
      <c r="S53" t="str">
        <f t="shared" si="6"/>
        <v>technology</v>
      </c>
      <c r="T53" t="str">
        <f t="shared" si="3"/>
        <v>wearables</v>
      </c>
      <c r="U53">
        <f t="shared" si="4"/>
        <v>2012</v>
      </c>
    </row>
    <row r="54" spans="1:21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7"/>
        <v>34.152777777777779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5"/>
        <v>40436.208333333336</v>
      </c>
      <c r="O54" s="6">
        <f t="shared" si="2"/>
        <v>40439.208333333336</v>
      </c>
      <c r="P54" t="b">
        <v>0</v>
      </c>
      <c r="Q54" t="b">
        <v>0</v>
      </c>
      <c r="R54" t="s">
        <v>33</v>
      </c>
      <c r="S54" t="str">
        <f t="shared" si="6"/>
        <v>theater</v>
      </c>
      <c r="T54" t="str">
        <f t="shared" si="3"/>
        <v>plays</v>
      </c>
      <c r="U54">
        <f t="shared" si="4"/>
        <v>2010</v>
      </c>
    </row>
    <row r="55" spans="1:21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7"/>
        <v>140.40909090909091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5"/>
        <v>41779.208333333336</v>
      </c>
      <c r="O55" s="6">
        <f t="shared" si="2"/>
        <v>41817.208333333336</v>
      </c>
      <c r="P55" t="b">
        <v>0</v>
      </c>
      <c r="Q55" t="b">
        <v>0</v>
      </c>
      <c r="R55" t="s">
        <v>53</v>
      </c>
      <c r="S55" t="str">
        <f t="shared" si="6"/>
        <v>film &amp; video</v>
      </c>
      <c r="T55" t="str">
        <f t="shared" si="3"/>
        <v>drama</v>
      </c>
      <c r="U55">
        <f t="shared" si="4"/>
        <v>2014</v>
      </c>
    </row>
    <row r="56" spans="1:21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7"/>
        <v>89.86666666666666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5"/>
        <v>43170.25</v>
      </c>
      <c r="O56" s="6">
        <f t="shared" si="2"/>
        <v>43175.208333333328</v>
      </c>
      <c r="P56" t="b">
        <v>0</v>
      </c>
      <c r="Q56" t="b">
        <v>0</v>
      </c>
      <c r="R56" t="s">
        <v>65</v>
      </c>
      <c r="S56" t="str">
        <f t="shared" si="6"/>
        <v>technology</v>
      </c>
      <c r="T56" t="str">
        <f t="shared" si="3"/>
        <v>wearables</v>
      </c>
      <c r="U56">
        <f t="shared" si="4"/>
        <v>2018</v>
      </c>
    </row>
    <row r="57" spans="1:21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7"/>
        <v>177.96969696969697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5"/>
        <v>43311.208333333328</v>
      </c>
      <c r="O57" s="6">
        <f t="shared" si="2"/>
        <v>43315.208333333328</v>
      </c>
      <c r="P57" t="b">
        <v>0</v>
      </c>
      <c r="Q57" t="b">
        <v>0</v>
      </c>
      <c r="R57" t="s">
        <v>159</v>
      </c>
      <c r="S57" t="str">
        <f t="shared" si="6"/>
        <v>music</v>
      </c>
      <c r="T57" t="str">
        <f t="shared" si="3"/>
        <v>jazz</v>
      </c>
      <c r="U57">
        <f t="shared" si="4"/>
        <v>2018</v>
      </c>
    </row>
    <row r="58" spans="1:21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7"/>
        <v>143.66249999999999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5"/>
        <v>42014.25</v>
      </c>
      <c r="O58" s="6">
        <f t="shared" si="2"/>
        <v>42020.25</v>
      </c>
      <c r="P58" t="b">
        <v>0</v>
      </c>
      <c r="Q58" t="b">
        <v>0</v>
      </c>
      <c r="R58" t="s">
        <v>65</v>
      </c>
      <c r="S58" t="str">
        <f t="shared" si="6"/>
        <v>technology</v>
      </c>
      <c r="T58" t="str">
        <f t="shared" si="3"/>
        <v>wearables</v>
      </c>
      <c r="U58">
        <f t="shared" si="4"/>
        <v>2015</v>
      </c>
    </row>
    <row r="59" spans="1:21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7"/>
        <v>215.27586206896552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5"/>
        <v>42979.208333333328</v>
      </c>
      <c r="O59" s="6">
        <f t="shared" si="2"/>
        <v>42990.208333333328</v>
      </c>
      <c r="P59" t="b">
        <v>0</v>
      </c>
      <c r="Q59" t="b">
        <v>0</v>
      </c>
      <c r="R59" t="s">
        <v>89</v>
      </c>
      <c r="S59" t="str">
        <f t="shared" si="6"/>
        <v>games</v>
      </c>
      <c r="T59" t="str">
        <f t="shared" si="3"/>
        <v>video games</v>
      </c>
      <c r="U59">
        <f t="shared" si="4"/>
        <v>2017</v>
      </c>
    </row>
    <row r="60" spans="1:21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7"/>
        <v>227.11111111111114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5"/>
        <v>42268.208333333328</v>
      </c>
      <c r="O60" s="6">
        <f t="shared" si="2"/>
        <v>42280.208333333328</v>
      </c>
      <c r="P60" t="b">
        <v>0</v>
      </c>
      <c r="Q60" t="b">
        <v>0</v>
      </c>
      <c r="R60" t="s">
        <v>33</v>
      </c>
      <c r="S60" t="str">
        <f t="shared" si="6"/>
        <v>theater</v>
      </c>
      <c r="T60" t="str">
        <f t="shared" si="3"/>
        <v>plays</v>
      </c>
      <c r="U60">
        <f t="shared" si="4"/>
        <v>2015</v>
      </c>
    </row>
    <row r="61" spans="1:21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7"/>
        <v>275.07142857142861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5"/>
        <v>42898.208333333328</v>
      </c>
      <c r="O61" s="6">
        <f t="shared" si="2"/>
        <v>42912.208333333328</v>
      </c>
      <c r="P61" t="b">
        <v>0</v>
      </c>
      <c r="Q61" t="b">
        <v>1</v>
      </c>
      <c r="R61" t="s">
        <v>33</v>
      </c>
      <c r="S61" t="str">
        <f t="shared" si="6"/>
        <v>theater</v>
      </c>
      <c r="T61" t="str">
        <f t="shared" si="3"/>
        <v>plays</v>
      </c>
      <c r="U61">
        <f t="shared" si="4"/>
        <v>2017</v>
      </c>
    </row>
    <row r="62" spans="1:21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7"/>
        <v>144.37048832271762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5"/>
        <v>41107.208333333336</v>
      </c>
      <c r="O62" s="6">
        <f t="shared" si="2"/>
        <v>41109.208333333336</v>
      </c>
      <c r="P62" t="b">
        <v>0</v>
      </c>
      <c r="Q62" t="b">
        <v>0</v>
      </c>
      <c r="R62" t="s">
        <v>33</v>
      </c>
      <c r="S62" t="str">
        <f t="shared" si="6"/>
        <v>theater</v>
      </c>
      <c r="T62" t="str">
        <f t="shared" si="3"/>
        <v>plays</v>
      </c>
      <c r="U62">
        <f t="shared" si="4"/>
        <v>2012</v>
      </c>
    </row>
    <row r="63" spans="1:21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7"/>
        <v>92.74598393574297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5"/>
        <v>40595.25</v>
      </c>
      <c r="O63" s="6">
        <f t="shared" si="2"/>
        <v>40634.208333333336</v>
      </c>
      <c r="P63" t="b">
        <v>0</v>
      </c>
      <c r="Q63" t="b">
        <v>0</v>
      </c>
      <c r="R63" t="s">
        <v>33</v>
      </c>
      <c r="S63" t="str">
        <f t="shared" si="6"/>
        <v>theater</v>
      </c>
      <c r="T63" t="str">
        <f t="shared" si="3"/>
        <v>plays</v>
      </c>
      <c r="U63">
        <f t="shared" si="4"/>
        <v>2011</v>
      </c>
    </row>
    <row r="64" spans="1:21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7"/>
        <v>722.6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5"/>
        <v>42160.208333333328</v>
      </c>
      <c r="O64" s="6">
        <f t="shared" si="2"/>
        <v>42160.208333333328</v>
      </c>
      <c r="P64" t="b">
        <v>0</v>
      </c>
      <c r="Q64" t="b">
        <v>0</v>
      </c>
      <c r="R64" t="s">
        <v>28</v>
      </c>
      <c r="S64" t="str">
        <f t="shared" si="6"/>
        <v>technology</v>
      </c>
      <c r="T64" t="str">
        <f t="shared" si="3"/>
        <v>web</v>
      </c>
      <c r="U64">
        <f t="shared" si="4"/>
        <v>2015</v>
      </c>
    </row>
    <row r="65" spans="1:21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7"/>
        <v>11.851063829787234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5"/>
        <v>42853.208333333328</v>
      </c>
      <c r="O65" s="6">
        <f t="shared" si="2"/>
        <v>42858.208333333328</v>
      </c>
      <c r="P65" t="b">
        <v>0</v>
      </c>
      <c r="Q65" t="b">
        <v>0</v>
      </c>
      <c r="R65" t="s">
        <v>33</v>
      </c>
      <c r="S65" t="str">
        <f t="shared" si="6"/>
        <v>theater</v>
      </c>
      <c r="T65" t="str">
        <f t="shared" si="3"/>
        <v>plays</v>
      </c>
      <c r="U65">
        <f t="shared" si="4"/>
        <v>2017</v>
      </c>
    </row>
    <row r="66" spans="1:21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7"/>
        <v>97.642857142857139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5"/>
        <v>43283.208333333328</v>
      </c>
      <c r="O66" s="6">
        <f t="shared" si="2"/>
        <v>43297.208333333328</v>
      </c>
      <c r="P66" t="b">
        <v>0</v>
      </c>
      <c r="Q66" t="b">
        <v>1</v>
      </c>
      <c r="R66" t="s">
        <v>28</v>
      </c>
      <c r="S66" t="str">
        <f t="shared" si="6"/>
        <v>technology</v>
      </c>
      <c r="T66" t="str">
        <f t="shared" si="3"/>
        <v>web</v>
      </c>
      <c r="U66">
        <f t="shared" si="4"/>
        <v>2018</v>
      </c>
    </row>
    <row r="67" spans="1:21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7"/>
        <v>236.14754098360655</v>
      </c>
      <c r="G67" t="s">
        <v>20</v>
      </c>
      <c r="H67">
        <v>236</v>
      </c>
      <c r="I67">
        <f t="shared" ref="I67:I130" si="8">IF(F67=0,0,ROUND(E67/H67,2))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si="5"/>
        <v>40570.25</v>
      </c>
      <c r="O67" s="6">
        <f t="shared" ref="O67:O130" si="9">(((M67/60)/60)/24) + DATE(1970,1,)</f>
        <v>40576.25</v>
      </c>
      <c r="P67" t="b">
        <v>0</v>
      </c>
      <c r="Q67" t="b">
        <v>0</v>
      </c>
      <c r="R67" t="s">
        <v>33</v>
      </c>
      <c r="S67" t="str">
        <f t="shared" si="6"/>
        <v>theater</v>
      </c>
      <c r="T67" t="str">
        <f t="shared" ref="T67:T130" si="10">RIGHT(R67,LEN(R67)-SEARCH("/",R67))</f>
        <v>plays</v>
      </c>
      <c r="U67">
        <f t="shared" ref="U67:U130" si="11">YEAR(N67)</f>
        <v>2011</v>
      </c>
    </row>
    <row r="68" spans="1:21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7"/>
        <v>45.068965517241381</v>
      </c>
      <c r="G68" t="s">
        <v>14</v>
      </c>
      <c r="H68">
        <v>12</v>
      </c>
      <c r="I68">
        <f t="shared" si="8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ref="N68:N131" si="12">(((L68/60)/60)/24) +DATE(1970,1,1)</f>
        <v>42102.208333333328</v>
      </c>
      <c r="O68" s="6">
        <f t="shared" si="9"/>
        <v>42106.208333333328</v>
      </c>
      <c r="P68" t="b">
        <v>0</v>
      </c>
      <c r="Q68" t="b">
        <v>1</v>
      </c>
      <c r="R68" t="s">
        <v>33</v>
      </c>
      <c r="S68" t="str">
        <f t="shared" si="6"/>
        <v>theater</v>
      </c>
      <c r="T68" t="str">
        <f t="shared" si="10"/>
        <v>plays</v>
      </c>
      <c r="U68">
        <f t="shared" si="11"/>
        <v>2015</v>
      </c>
    </row>
    <row r="69" spans="1:21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7"/>
        <v>162.38567493112947</v>
      </c>
      <c r="G69" t="s">
        <v>20</v>
      </c>
      <c r="H69">
        <v>4065</v>
      </c>
      <c r="I69">
        <f t="shared" si="8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12"/>
        <v>40203.25</v>
      </c>
      <c r="O69" s="6">
        <f t="shared" si="9"/>
        <v>40207.25</v>
      </c>
      <c r="P69" t="b">
        <v>0</v>
      </c>
      <c r="Q69" t="b">
        <v>1</v>
      </c>
      <c r="R69" t="s">
        <v>65</v>
      </c>
      <c r="S69" t="str">
        <f t="shared" ref="S69:S132" si="13">LEFT(R69,SEARCH("/",R69)-1)</f>
        <v>technology</v>
      </c>
      <c r="T69" t="str">
        <f t="shared" si="10"/>
        <v>wearables</v>
      </c>
      <c r="U69">
        <f t="shared" si="11"/>
        <v>2010</v>
      </c>
    </row>
    <row r="70" spans="1:21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7"/>
        <v>254.52631578947367</v>
      </c>
      <c r="G70" t="s">
        <v>20</v>
      </c>
      <c r="H70">
        <v>246</v>
      </c>
      <c r="I70">
        <f t="shared" si="8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12"/>
        <v>42943.208333333328</v>
      </c>
      <c r="O70" s="6">
        <f t="shared" si="9"/>
        <v>42989.208333333328</v>
      </c>
      <c r="P70" t="b">
        <v>0</v>
      </c>
      <c r="Q70" t="b">
        <v>1</v>
      </c>
      <c r="R70" t="s">
        <v>33</v>
      </c>
      <c r="S70" t="str">
        <f t="shared" si="13"/>
        <v>theater</v>
      </c>
      <c r="T70" t="str">
        <f t="shared" si="10"/>
        <v>plays</v>
      </c>
      <c r="U70">
        <f t="shared" si="11"/>
        <v>2017</v>
      </c>
    </row>
    <row r="71" spans="1:21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7"/>
        <v>24.063291139240505</v>
      </c>
      <c r="G71" t="s">
        <v>74</v>
      </c>
      <c r="H71">
        <v>17</v>
      </c>
      <c r="I71">
        <f t="shared" si="8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12"/>
        <v>40531.25</v>
      </c>
      <c r="O71" s="6">
        <f t="shared" si="9"/>
        <v>40564.25</v>
      </c>
      <c r="P71" t="b">
        <v>0</v>
      </c>
      <c r="Q71" t="b">
        <v>0</v>
      </c>
      <c r="R71" t="s">
        <v>33</v>
      </c>
      <c r="S71" t="str">
        <f t="shared" si="13"/>
        <v>theater</v>
      </c>
      <c r="T71" t="str">
        <f t="shared" si="10"/>
        <v>plays</v>
      </c>
      <c r="U71">
        <f t="shared" si="11"/>
        <v>2010</v>
      </c>
    </row>
    <row r="72" spans="1:21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7"/>
        <v>123.74140625000001</v>
      </c>
      <c r="G72" t="s">
        <v>20</v>
      </c>
      <c r="H72">
        <v>2475</v>
      </c>
      <c r="I72">
        <f t="shared" si="8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12"/>
        <v>40484.208333333336</v>
      </c>
      <c r="O72" s="6">
        <f t="shared" si="9"/>
        <v>40532.25</v>
      </c>
      <c r="P72" t="b">
        <v>0</v>
      </c>
      <c r="Q72" t="b">
        <v>1</v>
      </c>
      <c r="R72" t="s">
        <v>33</v>
      </c>
      <c r="S72" t="str">
        <f t="shared" si="13"/>
        <v>theater</v>
      </c>
      <c r="T72" t="str">
        <f t="shared" si="10"/>
        <v>plays</v>
      </c>
      <c r="U72">
        <f t="shared" si="11"/>
        <v>2010</v>
      </c>
    </row>
    <row r="73" spans="1:21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ref="F73:F136" si="14">(E73/D73*100)</f>
        <v>108.06666666666666</v>
      </c>
      <c r="G73" t="s">
        <v>20</v>
      </c>
      <c r="H73">
        <v>76</v>
      </c>
      <c r="I73">
        <f t="shared" si="8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12"/>
        <v>43799.25</v>
      </c>
      <c r="O73" s="6">
        <f t="shared" si="9"/>
        <v>43802.25</v>
      </c>
      <c r="P73" t="b">
        <v>0</v>
      </c>
      <c r="Q73" t="b">
        <v>0</v>
      </c>
      <c r="R73" t="s">
        <v>33</v>
      </c>
      <c r="S73" t="str">
        <f t="shared" si="13"/>
        <v>theater</v>
      </c>
      <c r="T73" t="str">
        <f t="shared" si="10"/>
        <v>plays</v>
      </c>
      <c r="U73">
        <f t="shared" si="11"/>
        <v>2019</v>
      </c>
    </row>
    <row r="74" spans="1:21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4"/>
        <v>670.33333333333326</v>
      </c>
      <c r="G74" t="s">
        <v>20</v>
      </c>
      <c r="H74">
        <v>54</v>
      </c>
      <c r="I74">
        <f t="shared" si="8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12"/>
        <v>42186.208333333328</v>
      </c>
      <c r="O74" s="6">
        <f t="shared" si="9"/>
        <v>42221.208333333328</v>
      </c>
      <c r="P74" t="b">
        <v>0</v>
      </c>
      <c r="Q74" t="b">
        <v>0</v>
      </c>
      <c r="R74" t="s">
        <v>71</v>
      </c>
      <c r="S74" t="str">
        <f t="shared" si="13"/>
        <v>film &amp; video</v>
      </c>
      <c r="T74" t="str">
        <f t="shared" si="10"/>
        <v>animation</v>
      </c>
      <c r="U74">
        <f t="shared" si="11"/>
        <v>2015</v>
      </c>
    </row>
    <row r="75" spans="1:21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4"/>
        <v>660.92857142857144</v>
      </c>
      <c r="G75" t="s">
        <v>20</v>
      </c>
      <c r="H75">
        <v>88</v>
      </c>
      <c r="I75">
        <f t="shared" si="8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12"/>
        <v>42701.25</v>
      </c>
      <c r="O75" s="6">
        <f t="shared" si="9"/>
        <v>42703.25</v>
      </c>
      <c r="P75" t="b">
        <v>0</v>
      </c>
      <c r="Q75" t="b">
        <v>0</v>
      </c>
      <c r="R75" t="s">
        <v>159</v>
      </c>
      <c r="S75" t="str">
        <f t="shared" si="13"/>
        <v>music</v>
      </c>
      <c r="T75" t="str">
        <f t="shared" si="10"/>
        <v>jazz</v>
      </c>
      <c r="U75">
        <f t="shared" si="11"/>
        <v>2016</v>
      </c>
    </row>
    <row r="76" spans="1:21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4"/>
        <v>122.46153846153847</v>
      </c>
      <c r="G76" t="s">
        <v>20</v>
      </c>
      <c r="H76">
        <v>85</v>
      </c>
      <c r="I76">
        <f t="shared" si="8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12"/>
        <v>42456.208333333328</v>
      </c>
      <c r="O76" s="6">
        <f t="shared" si="9"/>
        <v>42456.208333333328</v>
      </c>
      <c r="P76" t="b">
        <v>0</v>
      </c>
      <c r="Q76" t="b">
        <v>0</v>
      </c>
      <c r="R76" t="s">
        <v>148</v>
      </c>
      <c r="S76" t="str">
        <f t="shared" si="13"/>
        <v>music</v>
      </c>
      <c r="T76" t="str">
        <f t="shared" si="10"/>
        <v>metal</v>
      </c>
      <c r="U76">
        <f t="shared" si="11"/>
        <v>2016</v>
      </c>
    </row>
    <row r="77" spans="1:21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4"/>
        <v>150.57731958762886</v>
      </c>
      <c r="G77" t="s">
        <v>20</v>
      </c>
      <c r="H77">
        <v>170</v>
      </c>
      <c r="I77">
        <f t="shared" si="8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12"/>
        <v>43296.208333333328</v>
      </c>
      <c r="O77" s="6">
        <f t="shared" si="9"/>
        <v>43303.208333333328</v>
      </c>
      <c r="P77" t="b">
        <v>0</v>
      </c>
      <c r="Q77" t="b">
        <v>0</v>
      </c>
      <c r="R77" t="s">
        <v>122</v>
      </c>
      <c r="S77" t="str">
        <f t="shared" si="13"/>
        <v>photography</v>
      </c>
      <c r="T77" t="str">
        <f t="shared" si="10"/>
        <v>photography books</v>
      </c>
      <c r="U77">
        <f t="shared" si="11"/>
        <v>2018</v>
      </c>
    </row>
    <row r="78" spans="1:21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4"/>
        <v>78.106590724165997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12"/>
        <v>42027.25</v>
      </c>
      <c r="O78" s="6">
        <f t="shared" si="9"/>
        <v>42075.208333333328</v>
      </c>
      <c r="P78" t="b">
        <v>1</v>
      </c>
      <c r="Q78" t="b">
        <v>1</v>
      </c>
      <c r="R78" t="s">
        <v>33</v>
      </c>
      <c r="S78" t="str">
        <f t="shared" si="13"/>
        <v>theater</v>
      </c>
      <c r="T78" t="str">
        <f t="shared" si="10"/>
        <v>plays</v>
      </c>
      <c r="U78">
        <f t="shared" si="11"/>
        <v>2015</v>
      </c>
    </row>
    <row r="79" spans="1:21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4"/>
        <v>46.94736842105263</v>
      </c>
      <c r="G79" t="s">
        <v>14</v>
      </c>
      <c r="H79">
        <v>56</v>
      </c>
      <c r="I79">
        <f t="shared" si="8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12"/>
        <v>40448.208333333336</v>
      </c>
      <c r="O79" s="6">
        <f t="shared" si="9"/>
        <v>40461.208333333336</v>
      </c>
      <c r="P79" t="b">
        <v>0</v>
      </c>
      <c r="Q79" t="b">
        <v>1</v>
      </c>
      <c r="R79" t="s">
        <v>71</v>
      </c>
      <c r="S79" t="str">
        <f t="shared" si="13"/>
        <v>film &amp; video</v>
      </c>
      <c r="T79" t="str">
        <f t="shared" si="10"/>
        <v>animation</v>
      </c>
      <c r="U79">
        <f t="shared" si="11"/>
        <v>2010</v>
      </c>
    </row>
    <row r="80" spans="1:21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4"/>
        <v>300.8</v>
      </c>
      <c r="G80" t="s">
        <v>20</v>
      </c>
      <c r="H80">
        <v>330</v>
      </c>
      <c r="I80">
        <f t="shared" si="8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12"/>
        <v>43206.208333333328</v>
      </c>
      <c r="O80" s="6">
        <f t="shared" si="9"/>
        <v>43206.208333333328</v>
      </c>
      <c r="P80" t="b">
        <v>0</v>
      </c>
      <c r="Q80" t="b">
        <v>0</v>
      </c>
      <c r="R80" t="s">
        <v>206</v>
      </c>
      <c r="S80" t="str">
        <f t="shared" si="13"/>
        <v>publishing</v>
      </c>
      <c r="T80" t="str">
        <f t="shared" si="10"/>
        <v>translations</v>
      </c>
      <c r="U80">
        <f t="shared" si="11"/>
        <v>2018</v>
      </c>
    </row>
    <row r="81" spans="1:21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4"/>
        <v>69.598615916955026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12"/>
        <v>43267.208333333328</v>
      </c>
      <c r="O81" s="6">
        <f t="shared" si="9"/>
        <v>43271.208333333328</v>
      </c>
      <c r="P81" t="b">
        <v>0</v>
      </c>
      <c r="Q81" t="b">
        <v>0</v>
      </c>
      <c r="R81" t="s">
        <v>33</v>
      </c>
      <c r="S81" t="str">
        <f t="shared" si="13"/>
        <v>theater</v>
      </c>
      <c r="T81" t="str">
        <f t="shared" si="10"/>
        <v>plays</v>
      </c>
      <c r="U81">
        <f t="shared" si="11"/>
        <v>2018</v>
      </c>
    </row>
    <row r="82" spans="1:21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4"/>
        <v>637.4545454545455</v>
      </c>
      <c r="G82" t="s">
        <v>20</v>
      </c>
      <c r="H82">
        <v>127</v>
      </c>
      <c r="I82">
        <f t="shared" si="8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12"/>
        <v>42976.208333333328</v>
      </c>
      <c r="O82" s="6">
        <f t="shared" si="9"/>
        <v>43005.208333333328</v>
      </c>
      <c r="P82" t="b">
        <v>0</v>
      </c>
      <c r="Q82" t="b">
        <v>0</v>
      </c>
      <c r="R82" t="s">
        <v>89</v>
      </c>
      <c r="S82" t="str">
        <f t="shared" si="13"/>
        <v>games</v>
      </c>
      <c r="T82" t="str">
        <f t="shared" si="10"/>
        <v>video games</v>
      </c>
      <c r="U82">
        <f t="shared" si="11"/>
        <v>2017</v>
      </c>
    </row>
    <row r="83" spans="1:21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4"/>
        <v>225.33928571428569</v>
      </c>
      <c r="G83" t="s">
        <v>20</v>
      </c>
      <c r="H83">
        <v>411</v>
      </c>
      <c r="I83">
        <f t="shared" si="8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12"/>
        <v>43062.25</v>
      </c>
      <c r="O83" s="6">
        <f t="shared" si="9"/>
        <v>43086.25</v>
      </c>
      <c r="P83" t="b">
        <v>0</v>
      </c>
      <c r="Q83" t="b">
        <v>0</v>
      </c>
      <c r="R83" t="s">
        <v>23</v>
      </c>
      <c r="S83" t="str">
        <f t="shared" si="13"/>
        <v>music</v>
      </c>
      <c r="T83" t="str">
        <f t="shared" si="10"/>
        <v>rock</v>
      </c>
      <c r="U83">
        <f t="shared" si="11"/>
        <v>2017</v>
      </c>
    </row>
    <row r="84" spans="1:21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4"/>
        <v>1497.3000000000002</v>
      </c>
      <c r="G84" t="s">
        <v>20</v>
      </c>
      <c r="H84">
        <v>180</v>
      </c>
      <c r="I84">
        <f t="shared" si="8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12"/>
        <v>43482.25</v>
      </c>
      <c r="O84" s="6">
        <f t="shared" si="9"/>
        <v>43488.25</v>
      </c>
      <c r="P84" t="b">
        <v>0</v>
      </c>
      <c r="Q84" t="b">
        <v>1</v>
      </c>
      <c r="R84" t="s">
        <v>89</v>
      </c>
      <c r="S84" t="str">
        <f t="shared" si="13"/>
        <v>games</v>
      </c>
      <c r="T84" t="str">
        <f t="shared" si="10"/>
        <v>video games</v>
      </c>
      <c r="U84">
        <f t="shared" si="11"/>
        <v>2019</v>
      </c>
    </row>
    <row r="85" spans="1:21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4"/>
        <v>37.590225563909776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12"/>
        <v>42579.208333333328</v>
      </c>
      <c r="O85" s="6">
        <f t="shared" si="9"/>
        <v>42600.208333333328</v>
      </c>
      <c r="P85" t="b">
        <v>0</v>
      </c>
      <c r="Q85" t="b">
        <v>0</v>
      </c>
      <c r="R85" t="s">
        <v>50</v>
      </c>
      <c r="S85" t="str">
        <f t="shared" si="13"/>
        <v>music</v>
      </c>
      <c r="T85" t="str">
        <f t="shared" si="10"/>
        <v>electric music</v>
      </c>
      <c r="U85">
        <f t="shared" si="11"/>
        <v>2016</v>
      </c>
    </row>
    <row r="86" spans="1:21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4"/>
        <v>132.36942675159236</v>
      </c>
      <c r="G86" t="s">
        <v>20</v>
      </c>
      <c r="H86">
        <v>374</v>
      </c>
      <c r="I86">
        <f t="shared" si="8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12"/>
        <v>41118.208333333336</v>
      </c>
      <c r="O86" s="6">
        <f t="shared" si="9"/>
        <v>41127.208333333336</v>
      </c>
      <c r="P86" t="b">
        <v>0</v>
      </c>
      <c r="Q86" t="b">
        <v>0</v>
      </c>
      <c r="R86" t="s">
        <v>65</v>
      </c>
      <c r="S86" t="str">
        <f t="shared" si="13"/>
        <v>technology</v>
      </c>
      <c r="T86" t="str">
        <f t="shared" si="10"/>
        <v>wearables</v>
      </c>
      <c r="U86">
        <f t="shared" si="11"/>
        <v>2012</v>
      </c>
    </row>
    <row r="87" spans="1:21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4"/>
        <v>131.22448979591837</v>
      </c>
      <c r="G87" t="s">
        <v>20</v>
      </c>
      <c r="H87">
        <v>71</v>
      </c>
      <c r="I87">
        <f t="shared" si="8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12"/>
        <v>40797.208333333336</v>
      </c>
      <c r="O87" s="6">
        <f t="shared" si="9"/>
        <v>40804.208333333336</v>
      </c>
      <c r="P87" t="b">
        <v>0</v>
      </c>
      <c r="Q87" t="b">
        <v>0</v>
      </c>
      <c r="R87" t="s">
        <v>60</v>
      </c>
      <c r="S87" t="str">
        <f t="shared" si="13"/>
        <v>music</v>
      </c>
      <c r="T87" t="str">
        <f t="shared" si="10"/>
        <v>indie rock</v>
      </c>
      <c r="U87">
        <f t="shared" si="11"/>
        <v>2011</v>
      </c>
    </row>
    <row r="88" spans="1:21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4"/>
        <v>167.63513513513513</v>
      </c>
      <c r="G88" t="s">
        <v>20</v>
      </c>
      <c r="H88">
        <v>203</v>
      </c>
      <c r="I88">
        <f t="shared" si="8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12"/>
        <v>42128.208333333328</v>
      </c>
      <c r="O88" s="6">
        <f t="shared" si="9"/>
        <v>42140.208333333328</v>
      </c>
      <c r="P88" t="b">
        <v>1</v>
      </c>
      <c r="Q88" t="b">
        <v>0</v>
      </c>
      <c r="R88" t="s">
        <v>33</v>
      </c>
      <c r="S88" t="str">
        <f t="shared" si="13"/>
        <v>theater</v>
      </c>
      <c r="T88" t="str">
        <f t="shared" si="10"/>
        <v>plays</v>
      </c>
      <c r="U88">
        <f t="shared" si="11"/>
        <v>2015</v>
      </c>
    </row>
    <row r="89" spans="1:21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4"/>
        <v>61.984886649874063</v>
      </c>
      <c r="G89" t="s">
        <v>14</v>
      </c>
      <c r="H89">
        <v>1482</v>
      </c>
      <c r="I89">
        <f t="shared" si="8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12"/>
        <v>40610.25</v>
      </c>
      <c r="O89" s="6">
        <f t="shared" si="9"/>
        <v>40620.208333333336</v>
      </c>
      <c r="P89" t="b">
        <v>0</v>
      </c>
      <c r="Q89" t="b">
        <v>1</v>
      </c>
      <c r="R89" t="s">
        <v>23</v>
      </c>
      <c r="S89" t="str">
        <f t="shared" si="13"/>
        <v>music</v>
      </c>
      <c r="T89" t="str">
        <f t="shared" si="10"/>
        <v>rock</v>
      </c>
      <c r="U89">
        <f t="shared" si="11"/>
        <v>2011</v>
      </c>
    </row>
    <row r="90" spans="1:21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4"/>
        <v>260.75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12"/>
        <v>42110.208333333328</v>
      </c>
      <c r="O90" s="6">
        <f t="shared" si="9"/>
        <v>42131.208333333328</v>
      </c>
      <c r="P90" t="b">
        <v>0</v>
      </c>
      <c r="Q90" t="b">
        <v>0</v>
      </c>
      <c r="R90" t="s">
        <v>206</v>
      </c>
      <c r="S90" t="str">
        <f t="shared" si="13"/>
        <v>publishing</v>
      </c>
      <c r="T90" t="str">
        <f t="shared" si="10"/>
        <v>translations</v>
      </c>
      <c r="U90">
        <f t="shared" si="11"/>
        <v>2015</v>
      </c>
    </row>
    <row r="91" spans="1:21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4"/>
        <v>252.58823529411765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12"/>
        <v>40283.208333333336</v>
      </c>
      <c r="O91" s="6">
        <f t="shared" si="9"/>
        <v>40284.208333333336</v>
      </c>
      <c r="P91" t="b">
        <v>0</v>
      </c>
      <c r="Q91" t="b">
        <v>0</v>
      </c>
      <c r="R91" t="s">
        <v>33</v>
      </c>
      <c r="S91" t="str">
        <f t="shared" si="13"/>
        <v>theater</v>
      </c>
      <c r="T91" t="str">
        <f t="shared" si="10"/>
        <v>plays</v>
      </c>
      <c r="U91">
        <f t="shared" si="11"/>
        <v>2010</v>
      </c>
    </row>
    <row r="92" spans="1:21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4"/>
        <v>78.615384615384613</v>
      </c>
      <c r="G92" t="s">
        <v>14</v>
      </c>
      <c r="H92">
        <v>106</v>
      </c>
      <c r="I92">
        <f t="shared" si="8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12"/>
        <v>42425.25</v>
      </c>
      <c r="O92" s="6">
        <f t="shared" si="9"/>
        <v>42424.25</v>
      </c>
      <c r="P92" t="b">
        <v>0</v>
      </c>
      <c r="Q92" t="b">
        <v>1</v>
      </c>
      <c r="R92" t="s">
        <v>33</v>
      </c>
      <c r="S92" t="str">
        <f t="shared" si="13"/>
        <v>theater</v>
      </c>
      <c r="T92" t="str">
        <f t="shared" si="10"/>
        <v>plays</v>
      </c>
      <c r="U92">
        <f t="shared" si="11"/>
        <v>2016</v>
      </c>
    </row>
    <row r="93" spans="1:21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4"/>
        <v>48.404406999351913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12"/>
        <v>42588.208333333328</v>
      </c>
      <c r="O93" s="6">
        <f t="shared" si="9"/>
        <v>42615.208333333328</v>
      </c>
      <c r="P93" t="b">
        <v>0</v>
      </c>
      <c r="Q93" t="b">
        <v>0</v>
      </c>
      <c r="R93" t="s">
        <v>206</v>
      </c>
      <c r="S93" t="str">
        <f t="shared" si="13"/>
        <v>publishing</v>
      </c>
      <c r="T93" t="str">
        <f t="shared" si="10"/>
        <v>translations</v>
      </c>
      <c r="U93">
        <f t="shared" si="11"/>
        <v>2016</v>
      </c>
    </row>
    <row r="94" spans="1:21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4"/>
        <v>258.875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12"/>
        <v>40352.208333333336</v>
      </c>
      <c r="O94" s="6">
        <f t="shared" si="9"/>
        <v>40352.208333333336</v>
      </c>
      <c r="P94" t="b">
        <v>0</v>
      </c>
      <c r="Q94" t="b">
        <v>1</v>
      </c>
      <c r="R94" t="s">
        <v>89</v>
      </c>
      <c r="S94" t="str">
        <f t="shared" si="13"/>
        <v>games</v>
      </c>
      <c r="T94" t="str">
        <f t="shared" si="10"/>
        <v>video games</v>
      </c>
      <c r="U94">
        <f t="shared" si="11"/>
        <v>2010</v>
      </c>
    </row>
    <row r="95" spans="1:21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4"/>
        <v>60.548713235294116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12"/>
        <v>41202.208333333336</v>
      </c>
      <c r="O95" s="6">
        <f t="shared" si="9"/>
        <v>41205.208333333336</v>
      </c>
      <c r="P95" t="b">
        <v>0</v>
      </c>
      <c r="Q95" t="b">
        <v>1</v>
      </c>
      <c r="R95" t="s">
        <v>33</v>
      </c>
      <c r="S95" t="str">
        <f t="shared" si="13"/>
        <v>theater</v>
      </c>
      <c r="T95" t="str">
        <f t="shared" si="10"/>
        <v>plays</v>
      </c>
      <c r="U95">
        <f t="shared" si="11"/>
        <v>2012</v>
      </c>
    </row>
    <row r="96" spans="1:21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4"/>
        <v>303.68965517241378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12"/>
        <v>43562.208333333328</v>
      </c>
      <c r="O96" s="6">
        <f t="shared" si="9"/>
        <v>43572.208333333328</v>
      </c>
      <c r="P96" t="b">
        <v>0</v>
      </c>
      <c r="Q96" t="b">
        <v>0</v>
      </c>
      <c r="R96" t="s">
        <v>28</v>
      </c>
      <c r="S96" t="str">
        <f t="shared" si="13"/>
        <v>technology</v>
      </c>
      <c r="T96" t="str">
        <f t="shared" si="10"/>
        <v>web</v>
      </c>
      <c r="U96">
        <f t="shared" si="11"/>
        <v>2019</v>
      </c>
    </row>
    <row r="97" spans="1:21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4"/>
        <v>112.99999999999999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12"/>
        <v>43752.208333333328</v>
      </c>
      <c r="O97" s="6">
        <f t="shared" si="9"/>
        <v>43758.208333333328</v>
      </c>
      <c r="P97" t="b">
        <v>0</v>
      </c>
      <c r="Q97" t="b">
        <v>0</v>
      </c>
      <c r="R97" t="s">
        <v>42</v>
      </c>
      <c r="S97" t="str">
        <f t="shared" si="13"/>
        <v>film &amp; video</v>
      </c>
      <c r="T97" t="str">
        <f t="shared" si="10"/>
        <v>documentary</v>
      </c>
      <c r="U97">
        <f t="shared" si="11"/>
        <v>2019</v>
      </c>
    </row>
    <row r="98" spans="1:21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4"/>
        <v>217.37876614060258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12"/>
        <v>40612.25</v>
      </c>
      <c r="O98" s="6">
        <f t="shared" si="9"/>
        <v>40624.208333333336</v>
      </c>
      <c r="P98" t="b">
        <v>0</v>
      </c>
      <c r="Q98" t="b">
        <v>0</v>
      </c>
      <c r="R98" t="s">
        <v>33</v>
      </c>
      <c r="S98" t="str">
        <f t="shared" si="13"/>
        <v>theater</v>
      </c>
      <c r="T98" t="str">
        <f t="shared" si="10"/>
        <v>plays</v>
      </c>
      <c r="U98">
        <f t="shared" si="11"/>
        <v>2011</v>
      </c>
    </row>
    <row r="99" spans="1:21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4"/>
        <v>926.69230769230762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12"/>
        <v>42180.208333333328</v>
      </c>
      <c r="O99" s="6">
        <f t="shared" si="9"/>
        <v>42233.208333333328</v>
      </c>
      <c r="P99" t="b">
        <v>0</v>
      </c>
      <c r="Q99" t="b">
        <v>0</v>
      </c>
      <c r="R99" t="s">
        <v>17</v>
      </c>
      <c r="S99" t="str">
        <f t="shared" si="13"/>
        <v>food</v>
      </c>
      <c r="T99" t="str">
        <f t="shared" si="10"/>
        <v>food trucks</v>
      </c>
      <c r="U99">
        <f t="shared" si="11"/>
        <v>2015</v>
      </c>
    </row>
    <row r="100" spans="1:21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4"/>
        <v>33.692229038854805</v>
      </c>
      <c r="G100" t="s">
        <v>14</v>
      </c>
      <c r="H100">
        <v>1220</v>
      </c>
      <c r="I100">
        <f t="shared" si="8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12"/>
        <v>42212.208333333328</v>
      </c>
      <c r="O100" s="6">
        <f t="shared" si="9"/>
        <v>42215.208333333328</v>
      </c>
      <c r="P100" t="b">
        <v>0</v>
      </c>
      <c r="Q100" t="b">
        <v>0</v>
      </c>
      <c r="R100" t="s">
        <v>89</v>
      </c>
      <c r="S100" t="str">
        <f t="shared" si="13"/>
        <v>games</v>
      </c>
      <c r="T100" t="str">
        <f t="shared" si="10"/>
        <v>video games</v>
      </c>
      <c r="U100">
        <f t="shared" si="11"/>
        <v>2015</v>
      </c>
    </row>
    <row r="101" spans="1:21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4"/>
        <v>196.7236842105263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12"/>
        <v>41968.25</v>
      </c>
      <c r="O101" s="6">
        <f t="shared" si="9"/>
        <v>41996.25</v>
      </c>
      <c r="P101" t="b">
        <v>0</v>
      </c>
      <c r="Q101" t="b">
        <v>0</v>
      </c>
      <c r="R101" t="s">
        <v>33</v>
      </c>
      <c r="S101" t="str">
        <f t="shared" si="13"/>
        <v>theater</v>
      </c>
      <c r="T101" t="str">
        <f t="shared" si="10"/>
        <v>plays</v>
      </c>
      <c r="U101">
        <f t="shared" si="11"/>
        <v>2014</v>
      </c>
    </row>
    <row r="102" spans="1:21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4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12"/>
        <v>40835.208333333336</v>
      </c>
      <c r="O102" s="6">
        <f t="shared" si="9"/>
        <v>40852.208333333336</v>
      </c>
      <c r="P102" t="b">
        <v>0</v>
      </c>
      <c r="Q102" t="b">
        <v>0</v>
      </c>
      <c r="R102" t="s">
        <v>33</v>
      </c>
      <c r="S102" t="str">
        <f t="shared" si="13"/>
        <v>theater</v>
      </c>
      <c r="T102" t="str">
        <f t="shared" si="10"/>
        <v>plays</v>
      </c>
      <c r="U102">
        <f t="shared" si="11"/>
        <v>2011</v>
      </c>
    </row>
    <row r="103" spans="1:21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4"/>
        <v>1021.4444444444445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12"/>
        <v>42056.25</v>
      </c>
      <c r="O103" s="6">
        <f t="shared" si="9"/>
        <v>42062.25</v>
      </c>
      <c r="P103" t="b">
        <v>0</v>
      </c>
      <c r="Q103" t="b">
        <v>1</v>
      </c>
      <c r="R103" t="s">
        <v>50</v>
      </c>
      <c r="S103" t="str">
        <f t="shared" si="13"/>
        <v>music</v>
      </c>
      <c r="T103" t="str">
        <f t="shared" si="10"/>
        <v>electric music</v>
      </c>
      <c r="U103">
        <f t="shared" si="11"/>
        <v>2015</v>
      </c>
    </row>
    <row r="104" spans="1:21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4"/>
        <v>281.67567567567568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12"/>
        <v>43234.208333333328</v>
      </c>
      <c r="O104" s="6">
        <f t="shared" si="9"/>
        <v>43240.208333333328</v>
      </c>
      <c r="P104" t="b">
        <v>0</v>
      </c>
      <c r="Q104" t="b">
        <v>1</v>
      </c>
      <c r="R104" t="s">
        <v>65</v>
      </c>
      <c r="S104" t="str">
        <f t="shared" si="13"/>
        <v>technology</v>
      </c>
      <c r="T104" t="str">
        <f t="shared" si="10"/>
        <v>wearables</v>
      </c>
      <c r="U104">
        <f t="shared" si="11"/>
        <v>2018</v>
      </c>
    </row>
    <row r="105" spans="1:21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4"/>
        <v>24.610000000000003</v>
      </c>
      <c r="G105" t="s">
        <v>14</v>
      </c>
      <c r="H105">
        <v>37</v>
      </c>
      <c r="I105">
        <f t="shared" si="8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12"/>
        <v>40475.208333333336</v>
      </c>
      <c r="O105" s="6">
        <f t="shared" si="9"/>
        <v>40483.208333333336</v>
      </c>
      <c r="P105" t="b">
        <v>0</v>
      </c>
      <c r="Q105" t="b">
        <v>0</v>
      </c>
      <c r="R105" t="s">
        <v>50</v>
      </c>
      <c r="S105" t="str">
        <f t="shared" si="13"/>
        <v>music</v>
      </c>
      <c r="T105" t="str">
        <f t="shared" si="10"/>
        <v>electric music</v>
      </c>
      <c r="U105">
        <f t="shared" si="11"/>
        <v>2010</v>
      </c>
    </row>
    <row r="106" spans="1:21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4"/>
        <v>143.14010067114094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12"/>
        <v>42878.208333333328</v>
      </c>
      <c r="O106" s="6">
        <f t="shared" si="9"/>
        <v>42878.208333333328</v>
      </c>
      <c r="P106" t="b">
        <v>0</v>
      </c>
      <c r="Q106" t="b">
        <v>0</v>
      </c>
      <c r="R106" t="s">
        <v>60</v>
      </c>
      <c r="S106" t="str">
        <f t="shared" si="13"/>
        <v>music</v>
      </c>
      <c r="T106" t="str">
        <f t="shared" si="10"/>
        <v>indie rock</v>
      </c>
      <c r="U106">
        <f t="shared" si="11"/>
        <v>2017</v>
      </c>
    </row>
    <row r="107" spans="1:21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4"/>
        <v>144.54411764705884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12"/>
        <v>41366.208333333336</v>
      </c>
      <c r="O107" s="6">
        <f t="shared" si="9"/>
        <v>41383.208333333336</v>
      </c>
      <c r="P107" t="b">
        <v>0</v>
      </c>
      <c r="Q107" t="b">
        <v>0</v>
      </c>
      <c r="R107" t="s">
        <v>28</v>
      </c>
      <c r="S107" t="str">
        <f t="shared" si="13"/>
        <v>technology</v>
      </c>
      <c r="T107" t="str">
        <f t="shared" si="10"/>
        <v>web</v>
      </c>
      <c r="U107">
        <f t="shared" si="11"/>
        <v>2013</v>
      </c>
    </row>
    <row r="108" spans="1:21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4"/>
        <v>359.12820512820514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12"/>
        <v>43716.208333333328</v>
      </c>
      <c r="O108" s="6">
        <f t="shared" si="9"/>
        <v>43720.208333333328</v>
      </c>
      <c r="P108" t="b">
        <v>0</v>
      </c>
      <c r="Q108" t="b">
        <v>0</v>
      </c>
      <c r="R108" t="s">
        <v>33</v>
      </c>
      <c r="S108" t="str">
        <f t="shared" si="13"/>
        <v>theater</v>
      </c>
      <c r="T108" t="str">
        <f t="shared" si="10"/>
        <v>plays</v>
      </c>
      <c r="U108">
        <f t="shared" si="11"/>
        <v>2019</v>
      </c>
    </row>
    <row r="109" spans="1:21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4"/>
        <v>186.48571428571427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12"/>
        <v>43213.208333333328</v>
      </c>
      <c r="O109" s="6">
        <f t="shared" si="9"/>
        <v>43229.208333333328</v>
      </c>
      <c r="P109" t="b">
        <v>0</v>
      </c>
      <c r="Q109" t="b">
        <v>1</v>
      </c>
      <c r="R109" t="s">
        <v>33</v>
      </c>
      <c r="S109" t="str">
        <f t="shared" si="13"/>
        <v>theater</v>
      </c>
      <c r="T109" t="str">
        <f t="shared" si="10"/>
        <v>plays</v>
      </c>
      <c r="U109">
        <f t="shared" si="11"/>
        <v>2018</v>
      </c>
    </row>
    <row r="110" spans="1:21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4"/>
        <v>595.26666666666665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12"/>
        <v>41005.208333333336</v>
      </c>
      <c r="O110" s="6">
        <f t="shared" si="9"/>
        <v>41041.208333333336</v>
      </c>
      <c r="P110" t="b">
        <v>0</v>
      </c>
      <c r="Q110" t="b">
        <v>0</v>
      </c>
      <c r="R110" t="s">
        <v>42</v>
      </c>
      <c r="S110" t="str">
        <f t="shared" si="13"/>
        <v>film &amp; video</v>
      </c>
      <c r="T110" t="str">
        <f t="shared" si="10"/>
        <v>documentary</v>
      </c>
      <c r="U110">
        <f t="shared" si="11"/>
        <v>2012</v>
      </c>
    </row>
    <row r="111" spans="1:21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4"/>
        <v>59.21153846153846</v>
      </c>
      <c r="G111" t="s">
        <v>14</v>
      </c>
      <c r="H111">
        <v>60</v>
      </c>
      <c r="I111">
        <f t="shared" si="8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12"/>
        <v>41651.25</v>
      </c>
      <c r="O111" s="6">
        <f t="shared" si="9"/>
        <v>41652.25</v>
      </c>
      <c r="P111" t="b">
        <v>0</v>
      </c>
      <c r="Q111" t="b">
        <v>0</v>
      </c>
      <c r="R111" t="s">
        <v>269</v>
      </c>
      <c r="S111" t="str">
        <f t="shared" si="13"/>
        <v>film &amp; video</v>
      </c>
      <c r="T111" t="str">
        <f t="shared" si="10"/>
        <v>television</v>
      </c>
      <c r="U111">
        <f t="shared" si="11"/>
        <v>2014</v>
      </c>
    </row>
    <row r="112" spans="1:21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4"/>
        <v>14.962780898876405</v>
      </c>
      <c r="G112" t="s">
        <v>14</v>
      </c>
      <c r="H112">
        <v>296</v>
      </c>
      <c r="I112">
        <f t="shared" si="8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12"/>
        <v>43354.208333333328</v>
      </c>
      <c r="O112" s="6">
        <f t="shared" si="9"/>
        <v>43372.208333333328</v>
      </c>
      <c r="P112" t="b">
        <v>0</v>
      </c>
      <c r="Q112" t="b">
        <v>0</v>
      </c>
      <c r="R112" t="s">
        <v>17</v>
      </c>
      <c r="S112" t="str">
        <f t="shared" si="13"/>
        <v>food</v>
      </c>
      <c r="T112" t="str">
        <f t="shared" si="10"/>
        <v>food trucks</v>
      </c>
      <c r="U112">
        <f t="shared" si="11"/>
        <v>2018</v>
      </c>
    </row>
    <row r="113" spans="1:21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4"/>
        <v>119.95602605863192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12"/>
        <v>41174.208333333336</v>
      </c>
      <c r="O113" s="6">
        <f t="shared" si="9"/>
        <v>41179.208333333336</v>
      </c>
      <c r="P113" t="b">
        <v>0</v>
      </c>
      <c r="Q113" t="b">
        <v>0</v>
      </c>
      <c r="R113" t="s">
        <v>133</v>
      </c>
      <c r="S113" t="str">
        <f t="shared" si="13"/>
        <v>publishing</v>
      </c>
      <c r="T113" t="str">
        <f t="shared" si="10"/>
        <v>radio &amp; podcasts</v>
      </c>
      <c r="U113">
        <f t="shared" si="11"/>
        <v>2012</v>
      </c>
    </row>
    <row r="114" spans="1:21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4"/>
        <v>268.82978723404256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12"/>
        <v>41875.208333333336</v>
      </c>
      <c r="O114" s="6">
        <f t="shared" si="9"/>
        <v>41889.208333333336</v>
      </c>
      <c r="P114" t="b">
        <v>0</v>
      </c>
      <c r="Q114" t="b">
        <v>0</v>
      </c>
      <c r="R114" t="s">
        <v>28</v>
      </c>
      <c r="S114" t="str">
        <f t="shared" si="13"/>
        <v>technology</v>
      </c>
      <c r="T114" t="str">
        <f t="shared" si="10"/>
        <v>web</v>
      </c>
      <c r="U114">
        <f t="shared" si="11"/>
        <v>2014</v>
      </c>
    </row>
    <row r="115" spans="1:21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4"/>
        <v>376.87878787878788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12"/>
        <v>42990.208333333328</v>
      </c>
      <c r="O115" s="6">
        <f t="shared" si="9"/>
        <v>42996.208333333328</v>
      </c>
      <c r="P115" t="b">
        <v>0</v>
      </c>
      <c r="Q115" t="b">
        <v>0</v>
      </c>
      <c r="R115" t="s">
        <v>17</v>
      </c>
      <c r="S115" t="str">
        <f t="shared" si="13"/>
        <v>food</v>
      </c>
      <c r="T115" t="str">
        <f t="shared" si="10"/>
        <v>food trucks</v>
      </c>
      <c r="U115">
        <f t="shared" si="11"/>
        <v>2017</v>
      </c>
    </row>
    <row r="116" spans="1:21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4"/>
        <v>727.15789473684208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12"/>
        <v>43564.208333333328</v>
      </c>
      <c r="O116" s="6">
        <f t="shared" si="9"/>
        <v>43564.208333333328</v>
      </c>
      <c r="P116" t="b">
        <v>0</v>
      </c>
      <c r="Q116" t="b">
        <v>1</v>
      </c>
      <c r="R116" t="s">
        <v>65</v>
      </c>
      <c r="S116" t="str">
        <f t="shared" si="13"/>
        <v>technology</v>
      </c>
      <c r="T116" t="str">
        <f t="shared" si="10"/>
        <v>wearables</v>
      </c>
      <c r="U116">
        <f t="shared" si="11"/>
        <v>2019</v>
      </c>
    </row>
    <row r="117" spans="1:21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4"/>
        <v>87.211757648470297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12"/>
        <v>43056.25</v>
      </c>
      <c r="O117" s="6">
        <f t="shared" si="9"/>
        <v>43090.25</v>
      </c>
      <c r="P117" t="b">
        <v>0</v>
      </c>
      <c r="Q117" t="b">
        <v>0</v>
      </c>
      <c r="R117" t="s">
        <v>119</v>
      </c>
      <c r="S117" t="str">
        <f t="shared" si="13"/>
        <v>publishing</v>
      </c>
      <c r="T117" t="str">
        <f t="shared" si="10"/>
        <v>fiction</v>
      </c>
      <c r="U117">
        <f t="shared" si="11"/>
        <v>2017</v>
      </c>
    </row>
    <row r="118" spans="1:21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4"/>
        <v>88</v>
      </c>
      <c r="G118" t="s">
        <v>14</v>
      </c>
      <c r="H118">
        <v>73</v>
      </c>
      <c r="I118">
        <f t="shared" si="8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12"/>
        <v>42265.208333333328</v>
      </c>
      <c r="O118" s="6">
        <f t="shared" si="9"/>
        <v>42265.208333333328</v>
      </c>
      <c r="P118" t="b">
        <v>0</v>
      </c>
      <c r="Q118" t="b">
        <v>0</v>
      </c>
      <c r="R118" t="s">
        <v>33</v>
      </c>
      <c r="S118" t="str">
        <f t="shared" si="13"/>
        <v>theater</v>
      </c>
      <c r="T118" t="str">
        <f t="shared" si="10"/>
        <v>plays</v>
      </c>
      <c r="U118">
        <f t="shared" si="11"/>
        <v>2015</v>
      </c>
    </row>
    <row r="119" spans="1:21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4"/>
        <v>173.9387755102041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12"/>
        <v>40808.208333333336</v>
      </c>
      <c r="O119" s="6">
        <f t="shared" si="9"/>
        <v>40813.208333333336</v>
      </c>
      <c r="P119" t="b">
        <v>0</v>
      </c>
      <c r="Q119" t="b">
        <v>0</v>
      </c>
      <c r="R119" t="s">
        <v>269</v>
      </c>
      <c r="S119" t="str">
        <f t="shared" si="13"/>
        <v>film &amp; video</v>
      </c>
      <c r="T119" t="str">
        <f t="shared" si="10"/>
        <v>television</v>
      </c>
      <c r="U119">
        <f t="shared" si="11"/>
        <v>2011</v>
      </c>
    </row>
    <row r="120" spans="1:21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4"/>
        <v>117.61111111111111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12"/>
        <v>41665.25</v>
      </c>
      <c r="O120" s="6">
        <f t="shared" si="9"/>
        <v>41670.25</v>
      </c>
      <c r="P120" t="b">
        <v>0</v>
      </c>
      <c r="Q120" t="b">
        <v>0</v>
      </c>
      <c r="R120" t="s">
        <v>122</v>
      </c>
      <c r="S120" t="str">
        <f t="shared" si="13"/>
        <v>photography</v>
      </c>
      <c r="T120" t="str">
        <f t="shared" si="10"/>
        <v>photography books</v>
      </c>
      <c r="U120">
        <f t="shared" si="11"/>
        <v>2014</v>
      </c>
    </row>
    <row r="121" spans="1:21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4"/>
        <v>214.96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12"/>
        <v>41806.208333333336</v>
      </c>
      <c r="O121" s="6">
        <f t="shared" si="9"/>
        <v>41822.208333333336</v>
      </c>
      <c r="P121" t="b">
        <v>0</v>
      </c>
      <c r="Q121" t="b">
        <v>1</v>
      </c>
      <c r="R121" t="s">
        <v>42</v>
      </c>
      <c r="S121" t="str">
        <f t="shared" si="13"/>
        <v>film &amp; video</v>
      </c>
      <c r="T121" t="str">
        <f t="shared" si="10"/>
        <v>documentary</v>
      </c>
      <c r="U121">
        <f t="shared" si="11"/>
        <v>2014</v>
      </c>
    </row>
    <row r="122" spans="1:21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4"/>
        <v>149.49667110519306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12"/>
        <v>42111.208333333328</v>
      </c>
      <c r="O122" s="6">
        <f t="shared" si="9"/>
        <v>42114.208333333328</v>
      </c>
      <c r="P122" t="b">
        <v>0</v>
      </c>
      <c r="Q122" t="b">
        <v>1</v>
      </c>
      <c r="R122" t="s">
        <v>292</v>
      </c>
      <c r="S122" t="str">
        <f t="shared" si="13"/>
        <v>games</v>
      </c>
      <c r="T122" t="str">
        <f t="shared" si="10"/>
        <v>mobile games</v>
      </c>
      <c r="U122">
        <f t="shared" si="11"/>
        <v>2015</v>
      </c>
    </row>
    <row r="123" spans="1:21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4"/>
        <v>219.33995584988963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12"/>
        <v>41917.208333333336</v>
      </c>
      <c r="O123" s="6">
        <f t="shared" si="9"/>
        <v>41929.208333333336</v>
      </c>
      <c r="P123" t="b">
        <v>0</v>
      </c>
      <c r="Q123" t="b">
        <v>0</v>
      </c>
      <c r="R123" t="s">
        <v>89</v>
      </c>
      <c r="S123" t="str">
        <f t="shared" si="13"/>
        <v>games</v>
      </c>
      <c r="T123" t="str">
        <f t="shared" si="10"/>
        <v>video games</v>
      </c>
      <c r="U123">
        <f t="shared" si="11"/>
        <v>2014</v>
      </c>
    </row>
    <row r="124" spans="1:21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4"/>
        <v>64.367690058479525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12"/>
        <v>41970.25</v>
      </c>
      <c r="O124" s="6">
        <f t="shared" si="9"/>
        <v>41996.25</v>
      </c>
      <c r="P124" t="b">
        <v>0</v>
      </c>
      <c r="Q124" t="b">
        <v>0</v>
      </c>
      <c r="R124" t="s">
        <v>119</v>
      </c>
      <c r="S124" t="str">
        <f t="shared" si="13"/>
        <v>publishing</v>
      </c>
      <c r="T124" t="str">
        <f t="shared" si="10"/>
        <v>fiction</v>
      </c>
      <c r="U124">
        <f t="shared" si="11"/>
        <v>2014</v>
      </c>
    </row>
    <row r="125" spans="1:21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4"/>
        <v>18.622397298818232</v>
      </c>
      <c r="G125" t="s">
        <v>14</v>
      </c>
      <c r="H125">
        <v>662</v>
      </c>
      <c r="I125">
        <f t="shared" si="8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12"/>
        <v>42332.25</v>
      </c>
      <c r="O125" s="6">
        <f t="shared" si="9"/>
        <v>42334.25</v>
      </c>
      <c r="P125" t="b">
        <v>1</v>
      </c>
      <c r="Q125" t="b">
        <v>0</v>
      </c>
      <c r="R125" t="s">
        <v>33</v>
      </c>
      <c r="S125" t="str">
        <f t="shared" si="13"/>
        <v>theater</v>
      </c>
      <c r="T125" t="str">
        <f t="shared" si="10"/>
        <v>plays</v>
      </c>
      <c r="U125">
        <f t="shared" si="11"/>
        <v>2015</v>
      </c>
    </row>
    <row r="126" spans="1:21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4"/>
        <v>367.76923076923077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12"/>
        <v>43598.208333333328</v>
      </c>
      <c r="O126" s="6">
        <f t="shared" si="9"/>
        <v>43650.208333333328</v>
      </c>
      <c r="P126" t="b">
        <v>0</v>
      </c>
      <c r="Q126" t="b">
        <v>0</v>
      </c>
      <c r="R126" t="s">
        <v>122</v>
      </c>
      <c r="S126" t="str">
        <f t="shared" si="13"/>
        <v>photography</v>
      </c>
      <c r="T126" t="str">
        <f t="shared" si="10"/>
        <v>photography books</v>
      </c>
      <c r="U126">
        <f t="shared" si="11"/>
        <v>2019</v>
      </c>
    </row>
    <row r="127" spans="1:21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4"/>
        <v>159.90566037735849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12"/>
        <v>43362.208333333328</v>
      </c>
      <c r="O127" s="6">
        <f t="shared" si="9"/>
        <v>43365.208333333328</v>
      </c>
      <c r="P127" t="b">
        <v>0</v>
      </c>
      <c r="Q127" t="b">
        <v>0</v>
      </c>
      <c r="R127" t="s">
        <v>33</v>
      </c>
      <c r="S127" t="str">
        <f t="shared" si="13"/>
        <v>theater</v>
      </c>
      <c r="T127" t="str">
        <f t="shared" si="10"/>
        <v>plays</v>
      </c>
      <c r="U127">
        <f t="shared" si="11"/>
        <v>2018</v>
      </c>
    </row>
    <row r="128" spans="1:21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4"/>
        <v>38.633185349611544</v>
      </c>
      <c r="G128" t="s">
        <v>14</v>
      </c>
      <c r="H128">
        <v>774</v>
      </c>
      <c r="I128">
        <f t="shared" si="8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12"/>
        <v>42596.208333333328</v>
      </c>
      <c r="O128" s="6">
        <f t="shared" si="9"/>
        <v>42623.208333333328</v>
      </c>
      <c r="P128" t="b">
        <v>0</v>
      </c>
      <c r="Q128" t="b">
        <v>1</v>
      </c>
      <c r="R128" t="s">
        <v>33</v>
      </c>
      <c r="S128" t="str">
        <f t="shared" si="13"/>
        <v>theater</v>
      </c>
      <c r="T128" t="str">
        <f t="shared" si="10"/>
        <v>plays</v>
      </c>
      <c r="U128">
        <f t="shared" si="11"/>
        <v>2016</v>
      </c>
    </row>
    <row r="129" spans="1:21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14"/>
        <v>51.42151162790698</v>
      </c>
      <c r="G129" t="s">
        <v>14</v>
      </c>
      <c r="H129">
        <v>672</v>
      </c>
      <c r="I129">
        <f t="shared" si="8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12"/>
        <v>40310.208333333336</v>
      </c>
      <c r="O129" s="6">
        <f t="shared" si="9"/>
        <v>40312.208333333336</v>
      </c>
      <c r="P129" t="b">
        <v>0</v>
      </c>
      <c r="Q129" t="b">
        <v>0</v>
      </c>
      <c r="R129" t="s">
        <v>33</v>
      </c>
      <c r="S129" t="str">
        <f t="shared" si="13"/>
        <v>theater</v>
      </c>
      <c r="T129" t="str">
        <f t="shared" si="10"/>
        <v>plays</v>
      </c>
      <c r="U129">
        <f t="shared" si="11"/>
        <v>2010</v>
      </c>
    </row>
    <row r="130" spans="1:21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14"/>
        <v>60.334277620396605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12"/>
        <v>40417.208333333336</v>
      </c>
      <c r="O130" s="6">
        <f t="shared" si="9"/>
        <v>40429.208333333336</v>
      </c>
      <c r="P130" t="b">
        <v>0</v>
      </c>
      <c r="Q130" t="b">
        <v>0</v>
      </c>
      <c r="R130" t="s">
        <v>23</v>
      </c>
      <c r="S130" t="str">
        <f t="shared" si="13"/>
        <v>music</v>
      </c>
      <c r="T130" t="str">
        <f t="shared" si="10"/>
        <v>rock</v>
      </c>
      <c r="U130">
        <f t="shared" si="11"/>
        <v>2010</v>
      </c>
    </row>
    <row r="131" spans="1:21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4"/>
        <v>3.202693602693603</v>
      </c>
      <c r="G131" t="s">
        <v>74</v>
      </c>
      <c r="H131">
        <v>55</v>
      </c>
      <c r="I131">
        <f t="shared" ref="I131:I194" si="15">IF(F131=0,0,ROUND(E131/H131,2))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si="12"/>
        <v>42038.25</v>
      </c>
      <c r="O131" s="6">
        <f t="shared" ref="O131:O194" si="16">(((M131/60)/60)/24) + DATE(1970,1,)</f>
        <v>42062.25</v>
      </c>
      <c r="P131" t="b">
        <v>0</v>
      </c>
      <c r="Q131" t="b">
        <v>0</v>
      </c>
      <c r="R131" t="s">
        <v>17</v>
      </c>
      <c r="S131" t="str">
        <f t="shared" si="13"/>
        <v>food</v>
      </c>
      <c r="T131" t="str">
        <f t="shared" ref="T131:T194" si="17">RIGHT(R131,LEN(R131)-SEARCH("/",R131))</f>
        <v>food trucks</v>
      </c>
      <c r="U131">
        <f t="shared" ref="U131:U194" si="18">YEAR(N131)</f>
        <v>2015</v>
      </c>
    </row>
    <row r="132" spans="1:21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4"/>
        <v>155.46875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ref="N132:N195" si="19">(((L132/60)/60)/24) +DATE(1970,1,1)</f>
        <v>40842.208333333336</v>
      </c>
      <c r="O132" s="6">
        <f t="shared" si="16"/>
        <v>40857.25</v>
      </c>
      <c r="P132" t="b">
        <v>0</v>
      </c>
      <c r="Q132" t="b">
        <v>0</v>
      </c>
      <c r="R132" t="s">
        <v>53</v>
      </c>
      <c r="S132" t="str">
        <f t="shared" si="13"/>
        <v>film &amp; video</v>
      </c>
      <c r="T132" t="str">
        <f t="shared" si="17"/>
        <v>drama</v>
      </c>
      <c r="U132">
        <f t="shared" si="18"/>
        <v>2011</v>
      </c>
    </row>
    <row r="133" spans="1:21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4"/>
        <v>100.85974499089254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9"/>
        <v>41607.25</v>
      </c>
      <c r="O133" s="6">
        <f t="shared" si="16"/>
        <v>41619.25</v>
      </c>
      <c r="P133" t="b">
        <v>0</v>
      </c>
      <c r="Q133" t="b">
        <v>0</v>
      </c>
      <c r="R133" t="s">
        <v>28</v>
      </c>
      <c r="S133" t="str">
        <f t="shared" ref="S133:S196" si="20">LEFT(R133,SEARCH("/",R133)-1)</f>
        <v>technology</v>
      </c>
      <c r="T133" t="str">
        <f t="shared" si="17"/>
        <v>web</v>
      </c>
      <c r="U133">
        <f t="shared" si="18"/>
        <v>2013</v>
      </c>
    </row>
    <row r="134" spans="1:21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4"/>
        <v>116.18181818181819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9"/>
        <v>43112.25</v>
      </c>
      <c r="O134" s="6">
        <f t="shared" si="16"/>
        <v>43127.25</v>
      </c>
      <c r="P134" t="b">
        <v>0</v>
      </c>
      <c r="Q134" t="b">
        <v>1</v>
      </c>
      <c r="R134" t="s">
        <v>33</v>
      </c>
      <c r="S134" t="str">
        <f t="shared" si="20"/>
        <v>theater</v>
      </c>
      <c r="T134" t="str">
        <f t="shared" si="17"/>
        <v>plays</v>
      </c>
      <c r="U134">
        <f t="shared" si="18"/>
        <v>2018</v>
      </c>
    </row>
    <row r="135" spans="1:21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4"/>
        <v>310.77777777777777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9"/>
        <v>40767.208333333336</v>
      </c>
      <c r="O135" s="6">
        <f t="shared" si="16"/>
        <v>40788.208333333336</v>
      </c>
      <c r="P135" t="b">
        <v>0</v>
      </c>
      <c r="Q135" t="b">
        <v>0</v>
      </c>
      <c r="R135" t="s">
        <v>319</v>
      </c>
      <c r="S135" t="str">
        <f t="shared" si="20"/>
        <v>music</v>
      </c>
      <c r="T135" t="str">
        <f t="shared" si="17"/>
        <v>world music</v>
      </c>
      <c r="U135">
        <f t="shared" si="18"/>
        <v>2011</v>
      </c>
    </row>
    <row r="136" spans="1:21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4"/>
        <v>89.73668341708543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9"/>
        <v>40713.208333333336</v>
      </c>
      <c r="O136" s="6">
        <f t="shared" si="16"/>
        <v>40761.208333333336</v>
      </c>
      <c r="P136" t="b">
        <v>0</v>
      </c>
      <c r="Q136" t="b">
        <v>1</v>
      </c>
      <c r="R136" t="s">
        <v>42</v>
      </c>
      <c r="S136" t="str">
        <f t="shared" si="20"/>
        <v>film &amp; video</v>
      </c>
      <c r="T136" t="str">
        <f t="shared" si="17"/>
        <v>documentary</v>
      </c>
      <c r="U136">
        <f t="shared" si="18"/>
        <v>2011</v>
      </c>
    </row>
    <row r="137" spans="1:21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ref="F137:F200" si="21">(E137/D137*100)</f>
        <v>71.27272727272728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9"/>
        <v>41340.25</v>
      </c>
      <c r="O137" s="6">
        <f t="shared" si="16"/>
        <v>41344.208333333336</v>
      </c>
      <c r="P137" t="b">
        <v>0</v>
      </c>
      <c r="Q137" t="b">
        <v>1</v>
      </c>
      <c r="R137" t="s">
        <v>33</v>
      </c>
      <c r="S137" t="str">
        <f t="shared" si="20"/>
        <v>theater</v>
      </c>
      <c r="T137" t="str">
        <f t="shared" si="17"/>
        <v>plays</v>
      </c>
      <c r="U137">
        <f t="shared" si="18"/>
        <v>2013</v>
      </c>
    </row>
    <row r="138" spans="1:21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21"/>
        <v>3.2862318840579712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9"/>
        <v>41797.208333333336</v>
      </c>
      <c r="O138" s="6">
        <f t="shared" si="16"/>
        <v>41808.208333333336</v>
      </c>
      <c r="P138" t="b">
        <v>0</v>
      </c>
      <c r="Q138" t="b">
        <v>1</v>
      </c>
      <c r="R138" t="s">
        <v>53</v>
      </c>
      <c r="S138" t="str">
        <f t="shared" si="20"/>
        <v>film &amp; video</v>
      </c>
      <c r="T138" t="str">
        <f t="shared" si="17"/>
        <v>drama</v>
      </c>
      <c r="U138">
        <f t="shared" si="18"/>
        <v>2014</v>
      </c>
    </row>
    <row r="139" spans="1:21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21"/>
        <v>261.77777777777777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9"/>
        <v>40457.208333333336</v>
      </c>
      <c r="O139" s="6">
        <f t="shared" si="16"/>
        <v>40462.208333333336</v>
      </c>
      <c r="P139" t="b">
        <v>0</v>
      </c>
      <c r="Q139" t="b">
        <v>0</v>
      </c>
      <c r="R139" t="s">
        <v>68</v>
      </c>
      <c r="S139" t="str">
        <f t="shared" si="20"/>
        <v>publishing</v>
      </c>
      <c r="T139" t="str">
        <f t="shared" si="17"/>
        <v>nonfiction</v>
      </c>
      <c r="U139">
        <f t="shared" si="18"/>
        <v>2010</v>
      </c>
    </row>
    <row r="140" spans="1:21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21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9"/>
        <v>41180.208333333336</v>
      </c>
      <c r="O140" s="6">
        <f t="shared" si="16"/>
        <v>41185.208333333336</v>
      </c>
      <c r="P140" t="b">
        <v>0</v>
      </c>
      <c r="Q140" t="b">
        <v>0</v>
      </c>
      <c r="R140" t="s">
        <v>292</v>
      </c>
      <c r="S140" t="str">
        <f t="shared" si="20"/>
        <v>games</v>
      </c>
      <c r="T140" t="str">
        <f t="shared" si="17"/>
        <v>mobile games</v>
      </c>
      <c r="U140">
        <f t="shared" si="18"/>
        <v>2012</v>
      </c>
    </row>
    <row r="141" spans="1:21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21"/>
        <v>20.896851248642779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9"/>
        <v>42115.208333333328</v>
      </c>
      <c r="O141" s="6">
        <f t="shared" si="16"/>
        <v>42130.208333333328</v>
      </c>
      <c r="P141" t="b">
        <v>0</v>
      </c>
      <c r="Q141" t="b">
        <v>1</v>
      </c>
      <c r="R141" t="s">
        <v>65</v>
      </c>
      <c r="S141" t="str">
        <f t="shared" si="20"/>
        <v>technology</v>
      </c>
      <c r="T141" t="str">
        <f t="shared" si="17"/>
        <v>wearables</v>
      </c>
      <c r="U141">
        <f t="shared" si="18"/>
        <v>2015</v>
      </c>
    </row>
    <row r="142" spans="1:21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21"/>
        <v>223.16363636363636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9"/>
        <v>43156.25</v>
      </c>
      <c r="O142" s="6">
        <f t="shared" si="16"/>
        <v>43160.25</v>
      </c>
      <c r="P142" t="b">
        <v>0</v>
      </c>
      <c r="Q142" t="b">
        <v>0</v>
      </c>
      <c r="R142" t="s">
        <v>42</v>
      </c>
      <c r="S142" t="str">
        <f t="shared" si="20"/>
        <v>film &amp; video</v>
      </c>
      <c r="T142" t="str">
        <f t="shared" si="17"/>
        <v>documentary</v>
      </c>
      <c r="U142">
        <f t="shared" si="18"/>
        <v>2018</v>
      </c>
    </row>
    <row r="143" spans="1:21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21"/>
        <v>101.59097978227061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9"/>
        <v>42167.208333333328</v>
      </c>
      <c r="O143" s="6">
        <f t="shared" si="16"/>
        <v>42172.208333333328</v>
      </c>
      <c r="P143" t="b">
        <v>0</v>
      </c>
      <c r="Q143" t="b">
        <v>0</v>
      </c>
      <c r="R143" t="s">
        <v>28</v>
      </c>
      <c r="S143" t="str">
        <f t="shared" si="20"/>
        <v>technology</v>
      </c>
      <c r="T143" t="str">
        <f t="shared" si="17"/>
        <v>web</v>
      </c>
      <c r="U143">
        <f t="shared" si="18"/>
        <v>2015</v>
      </c>
    </row>
    <row r="144" spans="1:21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21"/>
        <v>230.03999999999996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9"/>
        <v>41005.208333333336</v>
      </c>
      <c r="O144" s="6">
        <f t="shared" si="16"/>
        <v>41045.208333333336</v>
      </c>
      <c r="P144" t="b">
        <v>0</v>
      </c>
      <c r="Q144" t="b">
        <v>0</v>
      </c>
      <c r="R144" t="s">
        <v>28</v>
      </c>
      <c r="S144" t="str">
        <f t="shared" si="20"/>
        <v>technology</v>
      </c>
      <c r="T144" t="str">
        <f t="shared" si="17"/>
        <v>web</v>
      </c>
      <c r="U144">
        <f t="shared" si="18"/>
        <v>2012</v>
      </c>
    </row>
    <row r="145" spans="1:21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21"/>
        <v>135.59259259259261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9"/>
        <v>40357.208333333336</v>
      </c>
      <c r="O145" s="6">
        <f t="shared" si="16"/>
        <v>40376.208333333336</v>
      </c>
      <c r="P145" t="b">
        <v>0</v>
      </c>
      <c r="Q145" t="b">
        <v>0</v>
      </c>
      <c r="R145" t="s">
        <v>60</v>
      </c>
      <c r="S145" t="str">
        <f t="shared" si="20"/>
        <v>music</v>
      </c>
      <c r="T145" t="str">
        <f t="shared" si="17"/>
        <v>indie rock</v>
      </c>
      <c r="U145">
        <f t="shared" si="18"/>
        <v>2010</v>
      </c>
    </row>
    <row r="146" spans="1:21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21"/>
        <v>129.1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9"/>
        <v>43633.208333333328</v>
      </c>
      <c r="O146" s="6">
        <f t="shared" si="16"/>
        <v>43640.208333333328</v>
      </c>
      <c r="P146" t="b">
        <v>0</v>
      </c>
      <c r="Q146" t="b">
        <v>0</v>
      </c>
      <c r="R146" t="s">
        <v>33</v>
      </c>
      <c r="S146" t="str">
        <f t="shared" si="20"/>
        <v>theater</v>
      </c>
      <c r="T146" t="str">
        <f t="shared" si="17"/>
        <v>plays</v>
      </c>
      <c r="U146">
        <f t="shared" si="18"/>
        <v>2019</v>
      </c>
    </row>
    <row r="147" spans="1:21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21"/>
        <v>236.512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9"/>
        <v>41889.208333333336</v>
      </c>
      <c r="O147" s="6">
        <f t="shared" si="16"/>
        <v>41893.208333333336</v>
      </c>
      <c r="P147" t="b">
        <v>0</v>
      </c>
      <c r="Q147" t="b">
        <v>0</v>
      </c>
      <c r="R147" t="s">
        <v>65</v>
      </c>
      <c r="S147" t="str">
        <f t="shared" si="20"/>
        <v>technology</v>
      </c>
      <c r="T147" t="str">
        <f t="shared" si="17"/>
        <v>wearables</v>
      </c>
      <c r="U147">
        <f t="shared" si="18"/>
        <v>2014</v>
      </c>
    </row>
    <row r="148" spans="1:21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21"/>
        <v>17.25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9"/>
        <v>40855.25</v>
      </c>
      <c r="O148" s="6">
        <f t="shared" si="16"/>
        <v>40874.25</v>
      </c>
      <c r="P148" t="b">
        <v>0</v>
      </c>
      <c r="Q148" t="b">
        <v>0</v>
      </c>
      <c r="R148" t="s">
        <v>33</v>
      </c>
      <c r="S148" t="str">
        <f t="shared" si="20"/>
        <v>theater</v>
      </c>
      <c r="T148" t="str">
        <f t="shared" si="17"/>
        <v>plays</v>
      </c>
      <c r="U148">
        <f t="shared" si="18"/>
        <v>2011</v>
      </c>
    </row>
    <row r="149" spans="1:21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21"/>
        <v>112.49397590361446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9"/>
        <v>42534.208333333328</v>
      </c>
      <c r="O149" s="6">
        <f t="shared" si="16"/>
        <v>42539.208333333328</v>
      </c>
      <c r="P149" t="b">
        <v>0</v>
      </c>
      <c r="Q149" t="b">
        <v>1</v>
      </c>
      <c r="R149" t="s">
        <v>33</v>
      </c>
      <c r="S149" t="str">
        <f t="shared" si="20"/>
        <v>theater</v>
      </c>
      <c r="T149" t="str">
        <f t="shared" si="17"/>
        <v>plays</v>
      </c>
      <c r="U149">
        <f t="shared" si="18"/>
        <v>2016</v>
      </c>
    </row>
    <row r="150" spans="1:21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21"/>
        <v>121.02150537634408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9"/>
        <v>42941.208333333328</v>
      </c>
      <c r="O150" s="6">
        <f t="shared" si="16"/>
        <v>42949.208333333328</v>
      </c>
      <c r="P150" t="b">
        <v>0</v>
      </c>
      <c r="Q150" t="b">
        <v>0</v>
      </c>
      <c r="R150" t="s">
        <v>65</v>
      </c>
      <c r="S150" t="str">
        <f t="shared" si="20"/>
        <v>technology</v>
      </c>
      <c r="T150" t="str">
        <f t="shared" si="17"/>
        <v>wearables</v>
      </c>
      <c r="U150">
        <f t="shared" si="18"/>
        <v>2017</v>
      </c>
    </row>
    <row r="151" spans="1:21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21"/>
        <v>219.87096774193549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9"/>
        <v>41275.25</v>
      </c>
      <c r="O151" s="6">
        <f t="shared" si="16"/>
        <v>41326.25</v>
      </c>
      <c r="P151" t="b">
        <v>0</v>
      </c>
      <c r="Q151" t="b">
        <v>0</v>
      </c>
      <c r="R151" t="s">
        <v>60</v>
      </c>
      <c r="S151" t="str">
        <f t="shared" si="20"/>
        <v>music</v>
      </c>
      <c r="T151" t="str">
        <f t="shared" si="17"/>
        <v>indie rock</v>
      </c>
      <c r="U151">
        <f t="shared" si="18"/>
        <v>2013</v>
      </c>
    </row>
    <row r="152" spans="1:21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21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9"/>
        <v>43450.25</v>
      </c>
      <c r="O152" s="6">
        <f t="shared" si="16"/>
        <v>43450.25</v>
      </c>
      <c r="P152" t="b">
        <v>0</v>
      </c>
      <c r="Q152" t="b">
        <v>0</v>
      </c>
      <c r="R152" t="s">
        <v>23</v>
      </c>
      <c r="S152" t="str">
        <f t="shared" si="20"/>
        <v>music</v>
      </c>
      <c r="T152" t="str">
        <f t="shared" si="17"/>
        <v>rock</v>
      </c>
      <c r="U152">
        <f t="shared" si="18"/>
        <v>2018</v>
      </c>
    </row>
    <row r="153" spans="1:21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21"/>
        <v>64.166909620991248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9"/>
        <v>41799.208333333336</v>
      </c>
      <c r="O153" s="6">
        <f t="shared" si="16"/>
        <v>41849.208333333336</v>
      </c>
      <c r="P153" t="b">
        <v>0</v>
      </c>
      <c r="Q153" t="b">
        <v>0</v>
      </c>
      <c r="R153" t="s">
        <v>50</v>
      </c>
      <c r="S153" t="str">
        <f t="shared" si="20"/>
        <v>music</v>
      </c>
      <c r="T153" t="str">
        <f t="shared" si="17"/>
        <v>electric music</v>
      </c>
      <c r="U153">
        <f t="shared" si="18"/>
        <v>2014</v>
      </c>
    </row>
    <row r="154" spans="1:21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21"/>
        <v>423.06746987951806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9"/>
        <v>42783.25</v>
      </c>
      <c r="O154" s="6">
        <f t="shared" si="16"/>
        <v>42789.25</v>
      </c>
      <c r="P154" t="b">
        <v>0</v>
      </c>
      <c r="Q154" t="b">
        <v>0</v>
      </c>
      <c r="R154" t="s">
        <v>60</v>
      </c>
      <c r="S154" t="str">
        <f t="shared" si="20"/>
        <v>music</v>
      </c>
      <c r="T154" t="str">
        <f t="shared" si="17"/>
        <v>indie rock</v>
      </c>
      <c r="U154">
        <f t="shared" si="18"/>
        <v>2017</v>
      </c>
    </row>
    <row r="155" spans="1:21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21"/>
        <v>92.984160506863773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9"/>
        <v>41201.208333333336</v>
      </c>
      <c r="O155" s="6">
        <f t="shared" si="16"/>
        <v>41206.208333333336</v>
      </c>
      <c r="P155" t="b">
        <v>0</v>
      </c>
      <c r="Q155" t="b">
        <v>0</v>
      </c>
      <c r="R155" t="s">
        <v>33</v>
      </c>
      <c r="S155" t="str">
        <f t="shared" si="20"/>
        <v>theater</v>
      </c>
      <c r="T155" t="str">
        <f t="shared" si="17"/>
        <v>plays</v>
      </c>
      <c r="U155">
        <f t="shared" si="18"/>
        <v>2012</v>
      </c>
    </row>
    <row r="156" spans="1:21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21"/>
        <v>58.756567425569173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9"/>
        <v>42502.208333333328</v>
      </c>
      <c r="O156" s="6">
        <f t="shared" si="16"/>
        <v>42524.208333333328</v>
      </c>
      <c r="P156" t="b">
        <v>0</v>
      </c>
      <c r="Q156" t="b">
        <v>1</v>
      </c>
      <c r="R156" t="s">
        <v>60</v>
      </c>
      <c r="S156" t="str">
        <f t="shared" si="20"/>
        <v>music</v>
      </c>
      <c r="T156" t="str">
        <f t="shared" si="17"/>
        <v>indie rock</v>
      </c>
      <c r="U156">
        <f t="shared" si="18"/>
        <v>2016</v>
      </c>
    </row>
    <row r="157" spans="1:21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21"/>
        <v>65.022222222222226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9"/>
        <v>40262.208333333336</v>
      </c>
      <c r="O157" s="6">
        <f t="shared" si="16"/>
        <v>40276.208333333336</v>
      </c>
      <c r="P157" t="b">
        <v>0</v>
      </c>
      <c r="Q157" t="b">
        <v>0</v>
      </c>
      <c r="R157" t="s">
        <v>33</v>
      </c>
      <c r="S157" t="str">
        <f t="shared" si="20"/>
        <v>theater</v>
      </c>
      <c r="T157" t="str">
        <f t="shared" si="17"/>
        <v>plays</v>
      </c>
      <c r="U157">
        <f t="shared" si="18"/>
        <v>2010</v>
      </c>
    </row>
    <row r="158" spans="1:21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21"/>
        <v>73.939560439560438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9"/>
        <v>43743.208333333328</v>
      </c>
      <c r="O158" s="6">
        <f t="shared" si="16"/>
        <v>43766.208333333328</v>
      </c>
      <c r="P158" t="b">
        <v>0</v>
      </c>
      <c r="Q158" t="b">
        <v>0</v>
      </c>
      <c r="R158" t="s">
        <v>23</v>
      </c>
      <c r="S158" t="str">
        <f t="shared" si="20"/>
        <v>music</v>
      </c>
      <c r="T158" t="str">
        <f t="shared" si="17"/>
        <v>rock</v>
      </c>
      <c r="U158">
        <f t="shared" si="18"/>
        <v>2019</v>
      </c>
    </row>
    <row r="159" spans="1:21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21"/>
        <v>52.666666666666664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9"/>
        <v>41638.25</v>
      </c>
      <c r="O159" s="6">
        <f t="shared" si="16"/>
        <v>41649.25</v>
      </c>
      <c r="P159" t="b">
        <v>0</v>
      </c>
      <c r="Q159" t="b">
        <v>0</v>
      </c>
      <c r="R159" t="s">
        <v>122</v>
      </c>
      <c r="S159" t="str">
        <f t="shared" si="20"/>
        <v>photography</v>
      </c>
      <c r="T159" t="str">
        <f t="shared" si="17"/>
        <v>photography books</v>
      </c>
      <c r="U159">
        <f t="shared" si="18"/>
        <v>2013</v>
      </c>
    </row>
    <row r="160" spans="1:21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21"/>
        <v>220.95238095238096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9"/>
        <v>42346.25</v>
      </c>
      <c r="O160" s="6">
        <f t="shared" si="16"/>
        <v>42346.25</v>
      </c>
      <c r="P160" t="b">
        <v>0</v>
      </c>
      <c r="Q160" t="b">
        <v>0</v>
      </c>
      <c r="R160" t="s">
        <v>23</v>
      </c>
      <c r="S160" t="str">
        <f t="shared" si="20"/>
        <v>music</v>
      </c>
      <c r="T160" t="str">
        <f t="shared" si="17"/>
        <v>rock</v>
      </c>
      <c r="U160">
        <f t="shared" si="18"/>
        <v>2015</v>
      </c>
    </row>
    <row r="161" spans="1:21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21"/>
        <v>100.01150627615063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9"/>
        <v>43551.208333333328</v>
      </c>
      <c r="O161" s="6">
        <f t="shared" si="16"/>
        <v>43568.208333333328</v>
      </c>
      <c r="P161" t="b">
        <v>0</v>
      </c>
      <c r="Q161" t="b">
        <v>1</v>
      </c>
      <c r="R161" t="s">
        <v>33</v>
      </c>
      <c r="S161" t="str">
        <f t="shared" si="20"/>
        <v>theater</v>
      </c>
      <c r="T161" t="str">
        <f t="shared" si="17"/>
        <v>plays</v>
      </c>
      <c r="U161">
        <f t="shared" si="18"/>
        <v>2019</v>
      </c>
    </row>
    <row r="162" spans="1:21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21"/>
        <v>162.3125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9"/>
        <v>43582.208333333328</v>
      </c>
      <c r="O162" s="6">
        <f t="shared" si="16"/>
        <v>43597.208333333328</v>
      </c>
      <c r="P162" t="b">
        <v>0</v>
      </c>
      <c r="Q162" t="b">
        <v>0</v>
      </c>
      <c r="R162" t="s">
        <v>65</v>
      </c>
      <c r="S162" t="str">
        <f t="shared" si="20"/>
        <v>technology</v>
      </c>
      <c r="T162" t="str">
        <f t="shared" si="17"/>
        <v>wearables</v>
      </c>
      <c r="U162">
        <f t="shared" si="18"/>
        <v>2019</v>
      </c>
    </row>
    <row r="163" spans="1:21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21"/>
        <v>78.181818181818187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9"/>
        <v>42270.208333333328</v>
      </c>
      <c r="O163" s="6">
        <f t="shared" si="16"/>
        <v>42275.208333333328</v>
      </c>
      <c r="P163" t="b">
        <v>0</v>
      </c>
      <c r="Q163" t="b">
        <v>1</v>
      </c>
      <c r="R163" t="s">
        <v>28</v>
      </c>
      <c r="S163" t="str">
        <f t="shared" si="20"/>
        <v>technology</v>
      </c>
      <c r="T163" t="str">
        <f t="shared" si="17"/>
        <v>web</v>
      </c>
      <c r="U163">
        <f t="shared" si="18"/>
        <v>2015</v>
      </c>
    </row>
    <row r="164" spans="1:21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21"/>
        <v>149.73770491803279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9"/>
        <v>43442.25</v>
      </c>
      <c r="O164" s="6">
        <f t="shared" si="16"/>
        <v>43471.25</v>
      </c>
      <c r="P164" t="b">
        <v>0</v>
      </c>
      <c r="Q164" t="b">
        <v>0</v>
      </c>
      <c r="R164" t="s">
        <v>23</v>
      </c>
      <c r="S164" t="str">
        <f t="shared" si="20"/>
        <v>music</v>
      </c>
      <c r="T164" t="str">
        <f t="shared" si="17"/>
        <v>rock</v>
      </c>
      <c r="U164">
        <f t="shared" si="18"/>
        <v>2018</v>
      </c>
    </row>
    <row r="165" spans="1:21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21"/>
        <v>253.25714285714284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9"/>
        <v>43028.208333333328</v>
      </c>
      <c r="O165" s="6">
        <f t="shared" si="16"/>
        <v>43076.25</v>
      </c>
      <c r="P165" t="b">
        <v>0</v>
      </c>
      <c r="Q165" t="b">
        <v>1</v>
      </c>
      <c r="R165" t="s">
        <v>122</v>
      </c>
      <c r="S165" t="str">
        <f t="shared" si="20"/>
        <v>photography</v>
      </c>
      <c r="T165" t="str">
        <f t="shared" si="17"/>
        <v>photography books</v>
      </c>
      <c r="U165">
        <f t="shared" si="18"/>
        <v>2017</v>
      </c>
    </row>
    <row r="166" spans="1:21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21"/>
        <v>100.16943521594683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9"/>
        <v>43016.208333333328</v>
      </c>
      <c r="O166" s="6">
        <f t="shared" si="16"/>
        <v>43016.208333333328</v>
      </c>
      <c r="P166" t="b">
        <v>0</v>
      </c>
      <c r="Q166" t="b">
        <v>0</v>
      </c>
      <c r="R166" t="s">
        <v>33</v>
      </c>
      <c r="S166" t="str">
        <f t="shared" si="20"/>
        <v>theater</v>
      </c>
      <c r="T166" t="str">
        <f t="shared" si="17"/>
        <v>plays</v>
      </c>
      <c r="U166">
        <f t="shared" si="18"/>
        <v>2017</v>
      </c>
    </row>
    <row r="167" spans="1:21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21"/>
        <v>121.99004424778761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9"/>
        <v>42948.208333333328</v>
      </c>
      <c r="O167" s="6">
        <f t="shared" si="16"/>
        <v>42979.208333333328</v>
      </c>
      <c r="P167" t="b">
        <v>0</v>
      </c>
      <c r="Q167" t="b">
        <v>0</v>
      </c>
      <c r="R167" t="s">
        <v>28</v>
      </c>
      <c r="S167" t="str">
        <f t="shared" si="20"/>
        <v>technology</v>
      </c>
      <c r="T167" t="str">
        <f t="shared" si="17"/>
        <v>web</v>
      </c>
      <c r="U167">
        <f t="shared" si="18"/>
        <v>2017</v>
      </c>
    </row>
    <row r="168" spans="1:21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21"/>
        <v>137.13265306122449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9"/>
        <v>40534.25</v>
      </c>
      <c r="O168" s="6">
        <f t="shared" si="16"/>
        <v>40537.25</v>
      </c>
      <c r="P168" t="b">
        <v>0</v>
      </c>
      <c r="Q168" t="b">
        <v>0</v>
      </c>
      <c r="R168" t="s">
        <v>122</v>
      </c>
      <c r="S168" t="str">
        <f t="shared" si="20"/>
        <v>photography</v>
      </c>
      <c r="T168" t="str">
        <f t="shared" si="17"/>
        <v>photography books</v>
      </c>
      <c r="U168">
        <f t="shared" si="18"/>
        <v>2010</v>
      </c>
    </row>
    <row r="169" spans="1:21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21"/>
        <v>415.53846153846149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9"/>
        <v>41435.208333333336</v>
      </c>
      <c r="O169" s="6">
        <f t="shared" si="16"/>
        <v>41444.208333333336</v>
      </c>
      <c r="P169" t="b">
        <v>0</v>
      </c>
      <c r="Q169" t="b">
        <v>0</v>
      </c>
      <c r="R169" t="s">
        <v>33</v>
      </c>
      <c r="S169" t="str">
        <f t="shared" si="20"/>
        <v>theater</v>
      </c>
      <c r="T169" t="str">
        <f t="shared" si="17"/>
        <v>plays</v>
      </c>
      <c r="U169">
        <f t="shared" si="18"/>
        <v>2013</v>
      </c>
    </row>
    <row r="170" spans="1:21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21"/>
        <v>31.30913348946136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9"/>
        <v>43518.25</v>
      </c>
      <c r="O170" s="6">
        <f t="shared" si="16"/>
        <v>43540.208333333328</v>
      </c>
      <c r="P170" t="b">
        <v>0</v>
      </c>
      <c r="Q170" t="b">
        <v>1</v>
      </c>
      <c r="R170" t="s">
        <v>60</v>
      </c>
      <c r="S170" t="str">
        <f t="shared" si="20"/>
        <v>music</v>
      </c>
      <c r="T170" t="str">
        <f t="shared" si="17"/>
        <v>indie rock</v>
      </c>
      <c r="U170">
        <f t="shared" si="18"/>
        <v>2019</v>
      </c>
    </row>
    <row r="171" spans="1:21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21"/>
        <v>424.08154506437768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9"/>
        <v>41077.208333333336</v>
      </c>
      <c r="O171" s="6">
        <f t="shared" si="16"/>
        <v>41104.208333333336</v>
      </c>
      <c r="P171" t="b">
        <v>0</v>
      </c>
      <c r="Q171" t="b">
        <v>1</v>
      </c>
      <c r="R171" t="s">
        <v>100</v>
      </c>
      <c r="S171" t="str">
        <f t="shared" si="20"/>
        <v>film &amp; video</v>
      </c>
      <c r="T171" t="str">
        <f t="shared" si="17"/>
        <v>shorts</v>
      </c>
      <c r="U171">
        <f t="shared" si="18"/>
        <v>2012</v>
      </c>
    </row>
    <row r="172" spans="1:21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21"/>
        <v>2.93886230728336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9"/>
        <v>42950.208333333328</v>
      </c>
      <c r="O172" s="6">
        <f t="shared" si="16"/>
        <v>42956.208333333328</v>
      </c>
      <c r="P172" t="b">
        <v>0</v>
      </c>
      <c r="Q172" t="b">
        <v>0</v>
      </c>
      <c r="R172" t="s">
        <v>60</v>
      </c>
      <c r="S172" t="str">
        <f t="shared" si="20"/>
        <v>music</v>
      </c>
      <c r="T172" t="str">
        <f t="shared" si="17"/>
        <v>indie rock</v>
      </c>
      <c r="U172">
        <f t="shared" si="18"/>
        <v>2017</v>
      </c>
    </row>
    <row r="173" spans="1:21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21"/>
        <v>10.63265306122449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9"/>
        <v>41718.208333333336</v>
      </c>
      <c r="O173" s="6">
        <f t="shared" si="16"/>
        <v>41739.208333333336</v>
      </c>
      <c r="P173" t="b">
        <v>0</v>
      </c>
      <c r="Q173" t="b">
        <v>0</v>
      </c>
      <c r="R173" t="s">
        <v>206</v>
      </c>
      <c r="S173" t="str">
        <f t="shared" si="20"/>
        <v>publishing</v>
      </c>
      <c r="T173" t="str">
        <f t="shared" si="17"/>
        <v>translations</v>
      </c>
      <c r="U173">
        <f t="shared" si="18"/>
        <v>2014</v>
      </c>
    </row>
    <row r="174" spans="1:21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21"/>
        <v>82.875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9"/>
        <v>41839.208333333336</v>
      </c>
      <c r="O174" s="6">
        <f t="shared" si="16"/>
        <v>41853.208333333336</v>
      </c>
      <c r="P174" t="b">
        <v>0</v>
      </c>
      <c r="Q174" t="b">
        <v>1</v>
      </c>
      <c r="R174" t="s">
        <v>42</v>
      </c>
      <c r="S174" t="str">
        <f t="shared" si="20"/>
        <v>film &amp; video</v>
      </c>
      <c r="T174" t="str">
        <f t="shared" si="17"/>
        <v>documentary</v>
      </c>
      <c r="U174">
        <f t="shared" si="18"/>
        <v>2014</v>
      </c>
    </row>
    <row r="175" spans="1:21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21"/>
        <v>163.01447776628748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9"/>
        <v>41412.208333333336</v>
      </c>
      <c r="O175" s="6">
        <f t="shared" si="16"/>
        <v>41417.208333333336</v>
      </c>
      <c r="P175" t="b">
        <v>0</v>
      </c>
      <c r="Q175" t="b">
        <v>0</v>
      </c>
      <c r="R175" t="s">
        <v>33</v>
      </c>
      <c r="S175" t="str">
        <f t="shared" si="20"/>
        <v>theater</v>
      </c>
      <c r="T175" t="str">
        <f t="shared" si="17"/>
        <v>plays</v>
      </c>
      <c r="U175">
        <f t="shared" si="18"/>
        <v>2013</v>
      </c>
    </row>
    <row r="176" spans="1:21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21"/>
        <v>894.66666666666674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9"/>
        <v>42282.208333333328</v>
      </c>
      <c r="O176" s="6">
        <f t="shared" si="16"/>
        <v>42282.208333333328</v>
      </c>
      <c r="P176" t="b">
        <v>0</v>
      </c>
      <c r="Q176" t="b">
        <v>1</v>
      </c>
      <c r="R176" t="s">
        <v>65</v>
      </c>
      <c r="S176" t="str">
        <f t="shared" si="20"/>
        <v>technology</v>
      </c>
      <c r="T176" t="str">
        <f t="shared" si="17"/>
        <v>wearables</v>
      </c>
      <c r="U176">
        <f t="shared" si="18"/>
        <v>2015</v>
      </c>
    </row>
    <row r="177" spans="1:21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21"/>
        <v>26.191501103752756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9"/>
        <v>42613.208333333328</v>
      </c>
      <c r="O177" s="6">
        <f t="shared" si="16"/>
        <v>42631.208333333328</v>
      </c>
      <c r="P177" t="b">
        <v>0</v>
      </c>
      <c r="Q177" t="b">
        <v>0</v>
      </c>
      <c r="R177" t="s">
        <v>33</v>
      </c>
      <c r="S177" t="str">
        <f t="shared" si="20"/>
        <v>theater</v>
      </c>
      <c r="T177" t="str">
        <f t="shared" si="17"/>
        <v>plays</v>
      </c>
      <c r="U177">
        <f t="shared" si="18"/>
        <v>2016</v>
      </c>
    </row>
    <row r="178" spans="1:21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21"/>
        <v>74.834782608695647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9"/>
        <v>42616.208333333328</v>
      </c>
      <c r="O178" s="6">
        <f t="shared" si="16"/>
        <v>42624.208333333328</v>
      </c>
      <c r="P178" t="b">
        <v>0</v>
      </c>
      <c r="Q178" t="b">
        <v>0</v>
      </c>
      <c r="R178" t="s">
        <v>33</v>
      </c>
      <c r="S178" t="str">
        <f t="shared" si="20"/>
        <v>theater</v>
      </c>
      <c r="T178" t="str">
        <f t="shared" si="17"/>
        <v>plays</v>
      </c>
      <c r="U178">
        <f t="shared" si="18"/>
        <v>2016</v>
      </c>
    </row>
    <row r="179" spans="1:21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21"/>
        <v>416.47680412371136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9"/>
        <v>40497.25</v>
      </c>
      <c r="O179" s="6">
        <f t="shared" si="16"/>
        <v>40521.25</v>
      </c>
      <c r="P179" t="b">
        <v>0</v>
      </c>
      <c r="Q179" t="b">
        <v>0</v>
      </c>
      <c r="R179" t="s">
        <v>33</v>
      </c>
      <c r="S179" t="str">
        <f t="shared" si="20"/>
        <v>theater</v>
      </c>
      <c r="T179" t="str">
        <f t="shared" si="17"/>
        <v>plays</v>
      </c>
      <c r="U179">
        <f t="shared" si="18"/>
        <v>2010</v>
      </c>
    </row>
    <row r="180" spans="1:21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21"/>
        <v>96.208333333333329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9"/>
        <v>42999.208333333328</v>
      </c>
      <c r="O180" s="6">
        <f t="shared" si="16"/>
        <v>43007.208333333328</v>
      </c>
      <c r="P180" t="b">
        <v>0</v>
      </c>
      <c r="Q180" t="b">
        <v>0</v>
      </c>
      <c r="R180" t="s">
        <v>17</v>
      </c>
      <c r="S180" t="str">
        <f t="shared" si="20"/>
        <v>food</v>
      </c>
      <c r="T180" t="str">
        <f t="shared" si="17"/>
        <v>food trucks</v>
      </c>
      <c r="U180">
        <f t="shared" si="18"/>
        <v>2017</v>
      </c>
    </row>
    <row r="181" spans="1:21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21"/>
        <v>357.71910112359546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9"/>
        <v>41350.208333333336</v>
      </c>
      <c r="O181" s="6">
        <f t="shared" si="16"/>
        <v>41350.208333333336</v>
      </c>
      <c r="P181" t="b">
        <v>0</v>
      </c>
      <c r="Q181" t="b">
        <v>1</v>
      </c>
      <c r="R181" t="s">
        <v>33</v>
      </c>
      <c r="S181" t="str">
        <f t="shared" si="20"/>
        <v>theater</v>
      </c>
      <c r="T181" t="str">
        <f t="shared" si="17"/>
        <v>plays</v>
      </c>
      <c r="U181">
        <f t="shared" si="18"/>
        <v>2013</v>
      </c>
    </row>
    <row r="182" spans="1:21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21"/>
        <v>308.45714285714286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9"/>
        <v>40259.208333333336</v>
      </c>
      <c r="O182" s="6">
        <f t="shared" si="16"/>
        <v>40263.208333333336</v>
      </c>
      <c r="P182" t="b">
        <v>0</v>
      </c>
      <c r="Q182" t="b">
        <v>0</v>
      </c>
      <c r="R182" t="s">
        <v>65</v>
      </c>
      <c r="S182" t="str">
        <f t="shared" si="20"/>
        <v>technology</v>
      </c>
      <c r="T182" t="str">
        <f t="shared" si="17"/>
        <v>wearables</v>
      </c>
      <c r="U182">
        <f t="shared" si="18"/>
        <v>2010</v>
      </c>
    </row>
    <row r="183" spans="1:21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21"/>
        <v>61.802325581395344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9"/>
        <v>43012.208333333328</v>
      </c>
      <c r="O183" s="6">
        <f t="shared" si="16"/>
        <v>43029.208333333328</v>
      </c>
      <c r="P183" t="b">
        <v>0</v>
      </c>
      <c r="Q183" t="b">
        <v>0</v>
      </c>
      <c r="R183" t="s">
        <v>28</v>
      </c>
      <c r="S183" t="str">
        <f t="shared" si="20"/>
        <v>technology</v>
      </c>
      <c r="T183" t="str">
        <f t="shared" si="17"/>
        <v>web</v>
      </c>
      <c r="U183">
        <f t="shared" si="18"/>
        <v>2017</v>
      </c>
    </row>
    <row r="184" spans="1:21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21"/>
        <v>722.32472324723244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9"/>
        <v>43631.208333333328</v>
      </c>
      <c r="O184" s="6">
        <f t="shared" si="16"/>
        <v>43646.208333333328</v>
      </c>
      <c r="P184" t="b">
        <v>0</v>
      </c>
      <c r="Q184" t="b">
        <v>0</v>
      </c>
      <c r="R184" t="s">
        <v>33</v>
      </c>
      <c r="S184" t="str">
        <f t="shared" si="20"/>
        <v>theater</v>
      </c>
      <c r="T184" t="str">
        <f t="shared" si="17"/>
        <v>plays</v>
      </c>
      <c r="U184">
        <f t="shared" si="18"/>
        <v>2019</v>
      </c>
    </row>
    <row r="185" spans="1:21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21"/>
        <v>69.117647058823522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9"/>
        <v>40430.208333333336</v>
      </c>
      <c r="O185" s="6">
        <f t="shared" si="16"/>
        <v>40442.208333333336</v>
      </c>
      <c r="P185" t="b">
        <v>0</v>
      </c>
      <c r="Q185" t="b">
        <v>0</v>
      </c>
      <c r="R185" t="s">
        <v>23</v>
      </c>
      <c r="S185" t="str">
        <f t="shared" si="20"/>
        <v>music</v>
      </c>
      <c r="T185" t="str">
        <f t="shared" si="17"/>
        <v>rock</v>
      </c>
      <c r="U185">
        <f t="shared" si="18"/>
        <v>2010</v>
      </c>
    </row>
    <row r="186" spans="1:21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21"/>
        <v>293.05555555555554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9"/>
        <v>43588.208333333328</v>
      </c>
      <c r="O186" s="6">
        <f t="shared" si="16"/>
        <v>43588.208333333328</v>
      </c>
      <c r="P186" t="b">
        <v>0</v>
      </c>
      <c r="Q186" t="b">
        <v>0</v>
      </c>
      <c r="R186" t="s">
        <v>33</v>
      </c>
      <c r="S186" t="str">
        <f t="shared" si="20"/>
        <v>theater</v>
      </c>
      <c r="T186" t="str">
        <f t="shared" si="17"/>
        <v>plays</v>
      </c>
      <c r="U186">
        <f t="shared" si="18"/>
        <v>2019</v>
      </c>
    </row>
    <row r="187" spans="1:21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21"/>
        <v>71.8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9"/>
        <v>43233.208333333328</v>
      </c>
      <c r="O187" s="6">
        <f t="shared" si="16"/>
        <v>43243.208333333328</v>
      </c>
      <c r="P187" t="b">
        <v>0</v>
      </c>
      <c r="Q187" t="b">
        <v>0</v>
      </c>
      <c r="R187" t="s">
        <v>269</v>
      </c>
      <c r="S187" t="str">
        <f t="shared" si="20"/>
        <v>film &amp; video</v>
      </c>
      <c r="T187" t="str">
        <f t="shared" si="17"/>
        <v>television</v>
      </c>
      <c r="U187">
        <f t="shared" si="18"/>
        <v>2018</v>
      </c>
    </row>
    <row r="188" spans="1:21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21"/>
        <v>31.934684684684683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9"/>
        <v>41782.208333333336</v>
      </c>
      <c r="O188" s="6">
        <f t="shared" si="16"/>
        <v>41796.208333333336</v>
      </c>
      <c r="P188" t="b">
        <v>0</v>
      </c>
      <c r="Q188" t="b">
        <v>0</v>
      </c>
      <c r="R188" t="s">
        <v>33</v>
      </c>
      <c r="S188" t="str">
        <f t="shared" si="20"/>
        <v>theater</v>
      </c>
      <c r="T188" t="str">
        <f t="shared" si="17"/>
        <v>plays</v>
      </c>
      <c r="U188">
        <f t="shared" si="18"/>
        <v>2014</v>
      </c>
    </row>
    <row r="189" spans="1:21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21"/>
        <v>229.87375415282392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9"/>
        <v>41328.25</v>
      </c>
      <c r="O189" s="6">
        <f t="shared" si="16"/>
        <v>41355.208333333336</v>
      </c>
      <c r="P189" t="b">
        <v>0</v>
      </c>
      <c r="Q189" t="b">
        <v>1</v>
      </c>
      <c r="R189" t="s">
        <v>100</v>
      </c>
      <c r="S189" t="str">
        <f t="shared" si="20"/>
        <v>film &amp; video</v>
      </c>
      <c r="T189" t="str">
        <f t="shared" si="17"/>
        <v>shorts</v>
      </c>
      <c r="U189">
        <f t="shared" si="18"/>
        <v>2013</v>
      </c>
    </row>
    <row r="190" spans="1:21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21"/>
        <v>32.012195121951223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9"/>
        <v>41975.25</v>
      </c>
      <c r="O190" s="6">
        <f t="shared" si="16"/>
        <v>41975.25</v>
      </c>
      <c r="P190" t="b">
        <v>0</v>
      </c>
      <c r="Q190" t="b">
        <v>0</v>
      </c>
      <c r="R190" t="s">
        <v>33</v>
      </c>
      <c r="S190" t="str">
        <f t="shared" si="20"/>
        <v>theater</v>
      </c>
      <c r="T190" t="str">
        <f t="shared" si="17"/>
        <v>plays</v>
      </c>
      <c r="U190">
        <f t="shared" si="18"/>
        <v>2014</v>
      </c>
    </row>
    <row r="191" spans="1:21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21"/>
        <v>23.525352848928385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9"/>
        <v>42433.25</v>
      </c>
      <c r="O191" s="6">
        <f t="shared" si="16"/>
        <v>42432.25</v>
      </c>
      <c r="P191" t="b">
        <v>0</v>
      </c>
      <c r="Q191" t="b">
        <v>0</v>
      </c>
      <c r="R191" t="s">
        <v>33</v>
      </c>
      <c r="S191" t="str">
        <f t="shared" si="20"/>
        <v>theater</v>
      </c>
      <c r="T191" t="str">
        <f t="shared" si="17"/>
        <v>plays</v>
      </c>
      <c r="U191">
        <f t="shared" si="18"/>
        <v>2016</v>
      </c>
    </row>
    <row r="192" spans="1:21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21"/>
        <v>68.594594594594597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9"/>
        <v>41429.208333333336</v>
      </c>
      <c r="O192" s="6">
        <f t="shared" si="16"/>
        <v>41429.208333333336</v>
      </c>
      <c r="P192" t="b">
        <v>0</v>
      </c>
      <c r="Q192" t="b">
        <v>1</v>
      </c>
      <c r="R192" t="s">
        <v>33</v>
      </c>
      <c r="S192" t="str">
        <f t="shared" si="20"/>
        <v>theater</v>
      </c>
      <c r="T192" t="str">
        <f t="shared" si="17"/>
        <v>plays</v>
      </c>
      <c r="U192">
        <f t="shared" si="18"/>
        <v>2013</v>
      </c>
    </row>
    <row r="193" spans="1:21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21"/>
        <v>37.952380952380956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9"/>
        <v>43536.208333333328</v>
      </c>
      <c r="O193" s="6">
        <f t="shared" si="16"/>
        <v>43538.208333333328</v>
      </c>
      <c r="P193" t="b">
        <v>0</v>
      </c>
      <c r="Q193" t="b">
        <v>0</v>
      </c>
      <c r="R193" t="s">
        <v>33</v>
      </c>
      <c r="S193" t="str">
        <f t="shared" si="20"/>
        <v>theater</v>
      </c>
      <c r="T193" t="str">
        <f t="shared" si="17"/>
        <v>plays</v>
      </c>
      <c r="U193">
        <f t="shared" si="18"/>
        <v>2019</v>
      </c>
    </row>
    <row r="194" spans="1:21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21"/>
        <v>19.992957746478872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9"/>
        <v>41817.208333333336</v>
      </c>
      <c r="O194" s="6">
        <f t="shared" si="16"/>
        <v>41820.208333333336</v>
      </c>
      <c r="P194" t="b">
        <v>0</v>
      </c>
      <c r="Q194" t="b">
        <v>0</v>
      </c>
      <c r="R194" t="s">
        <v>23</v>
      </c>
      <c r="S194" t="str">
        <f t="shared" si="20"/>
        <v>music</v>
      </c>
      <c r="T194" t="str">
        <f t="shared" si="17"/>
        <v>rock</v>
      </c>
      <c r="U194">
        <f t="shared" si="18"/>
        <v>2014</v>
      </c>
    </row>
    <row r="195" spans="1:21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21"/>
        <v>45.636363636363633</v>
      </c>
      <c r="G195" t="s">
        <v>14</v>
      </c>
      <c r="H195">
        <v>65</v>
      </c>
      <c r="I195">
        <f t="shared" ref="I195:I258" si="22">IF(F195=0,0,ROUND(E195/H195,2))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si="19"/>
        <v>43198.208333333328</v>
      </c>
      <c r="O195" s="6">
        <f t="shared" ref="O195:O258" si="23">(((M195/60)/60)/24) + DATE(1970,1,)</f>
        <v>43201.208333333328</v>
      </c>
      <c r="P195" t="b">
        <v>1</v>
      </c>
      <c r="Q195" t="b">
        <v>0</v>
      </c>
      <c r="R195" t="s">
        <v>60</v>
      </c>
      <c r="S195" t="str">
        <f t="shared" si="20"/>
        <v>music</v>
      </c>
      <c r="T195" t="str">
        <f t="shared" ref="T195:T258" si="24">RIGHT(R195,LEN(R195)-SEARCH("/",R195))</f>
        <v>indie rock</v>
      </c>
      <c r="U195">
        <f t="shared" ref="U195:U258" si="25">YEAR(N195)</f>
        <v>2018</v>
      </c>
    </row>
    <row r="196" spans="1:21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21"/>
        <v>122.7605633802817</v>
      </c>
      <c r="G196" t="s">
        <v>20</v>
      </c>
      <c r="H196">
        <v>126</v>
      </c>
      <c r="I196">
        <f t="shared" si="22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ref="N196:N259" si="26">(((L196/60)/60)/24) +DATE(1970,1,1)</f>
        <v>42261.208333333328</v>
      </c>
      <c r="O196" s="6">
        <f t="shared" si="23"/>
        <v>42276.208333333328</v>
      </c>
      <c r="P196" t="b">
        <v>0</v>
      </c>
      <c r="Q196" t="b">
        <v>0</v>
      </c>
      <c r="R196" t="s">
        <v>148</v>
      </c>
      <c r="S196" t="str">
        <f t="shared" si="20"/>
        <v>music</v>
      </c>
      <c r="T196" t="str">
        <f t="shared" si="24"/>
        <v>metal</v>
      </c>
      <c r="U196">
        <f t="shared" si="25"/>
        <v>2015</v>
      </c>
    </row>
    <row r="197" spans="1:21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21"/>
        <v>361.75316455696202</v>
      </c>
      <c r="G197" t="s">
        <v>20</v>
      </c>
      <c r="H197">
        <v>524</v>
      </c>
      <c r="I197">
        <f t="shared" si="22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26"/>
        <v>43310.208333333328</v>
      </c>
      <c r="O197" s="6">
        <f t="shared" si="23"/>
        <v>43316.208333333328</v>
      </c>
      <c r="P197" t="b">
        <v>0</v>
      </c>
      <c r="Q197" t="b">
        <v>0</v>
      </c>
      <c r="R197" t="s">
        <v>50</v>
      </c>
      <c r="S197" t="str">
        <f t="shared" ref="S197:S260" si="27">LEFT(R197,SEARCH("/",R197)-1)</f>
        <v>music</v>
      </c>
      <c r="T197" t="str">
        <f t="shared" si="24"/>
        <v>electric music</v>
      </c>
      <c r="U197">
        <f t="shared" si="25"/>
        <v>2018</v>
      </c>
    </row>
    <row r="198" spans="1:21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1"/>
        <v>63.146341463414636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26"/>
        <v>42616.208333333328</v>
      </c>
      <c r="O198" s="6">
        <f t="shared" si="23"/>
        <v>42634.208333333328</v>
      </c>
      <c r="P198" t="b">
        <v>0</v>
      </c>
      <c r="Q198" t="b">
        <v>0</v>
      </c>
      <c r="R198" t="s">
        <v>65</v>
      </c>
      <c r="S198" t="str">
        <f t="shared" si="27"/>
        <v>technology</v>
      </c>
      <c r="T198" t="str">
        <f t="shared" si="24"/>
        <v>wearables</v>
      </c>
      <c r="U198">
        <f t="shared" si="25"/>
        <v>2016</v>
      </c>
    </row>
    <row r="199" spans="1:21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1"/>
        <v>298.20475319926874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26"/>
        <v>42909.208333333328</v>
      </c>
      <c r="O199" s="6">
        <f t="shared" si="23"/>
        <v>42922.208333333328</v>
      </c>
      <c r="P199" t="b">
        <v>0</v>
      </c>
      <c r="Q199" t="b">
        <v>0</v>
      </c>
      <c r="R199" t="s">
        <v>53</v>
      </c>
      <c r="S199" t="str">
        <f t="shared" si="27"/>
        <v>film &amp; video</v>
      </c>
      <c r="T199" t="str">
        <f t="shared" si="24"/>
        <v>drama</v>
      </c>
      <c r="U199">
        <f t="shared" si="25"/>
        <v>2017</v>
      </c>
    </row>
    <row r="200" spans="1:21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1"/>
        <v>9.5585443037974684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26"/>
        <v>40396.208333333336</v>
      </c>
      <c r="O200" s="6">
        <f t="shared" si="23"/>
        <v>40424.208333333336</v>
      </c>
      <c r="P200" t="b">
        <v>0</v>
      </c>
      <c r="Q200" t="b">
        <v>0</v>
      </c>
      <c r="R200" t="s">
        <v>50</v>
      </c>
      <c r="S200" t="str">
        <f t="shared" si="27"/>
        <v>music</v>
      </c>
      <c r="T200" t="str">
        <f t="shared" si="24"/>
        <v>electric music</v>
      </c>
      <c r="U200">
        <f t="shared" si="25"/>
        <v>2010</v>
      </c>
    </row>
    <row r="201" spans="1:21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ref="F201:F264" si="28">(E201/D201*100)</f>
        <v>53.777777777777779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26"/>
        <v>42192.208333333328</v>
      </c>
      <c r="O201" s="6">
        <f t="shared" si="23"/>
        <v>42195.208333333328</v>
      </c>
      <c r="P201" t="b">
        <v>0</v>
      </c>
      <c r="Q201" t="b">
        <v>0</v>
      </c>
      <c r="R201" t="s">
        <v>23</v>
      </c>
      <c r="S201" t="str">
        <f t="shared" si="27"/>
        <v>music</v>
      </c>
      <c r="T201" t="str">
        <f t="shared" si="24"/>
        <v>rock</v>
      </c>
      <c r="U201">
        <f t="shared" si="25"/>
        <v>2015</v>
      </c>
    </row>
    <row r="202" spans="1:21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8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26"/>
        <v>40262.208333333336</v>
      </c>
      <c r="O202" s="6">
        <f t="shared" si="23"/>
        <v>40272.208333333336</v>
      </c>
      <c r="P202" t="b">
        <v>0</v>
      </c>
      <c r="Q202" t="b">
        <v>0</v>
      </c>
      <c r="R202" t="s">
        <v>33</v>
      </c>
      <c r="S202" t="str">
        <f t="shared" si="27"/>
        <v>theater</v>
      </c>
      <c r="T202" t="str">
        <f t="shared" si="24"/>
        <v>plays</v>
      </c>
      <c r="U202">
        <f t="shared" si="25"/>
        <v>2010</v>
      </c>
    </row>
    <row r="203" spans="1:21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8"/>
        <v>681.19047619047615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26"/>
        <v>41845.208333333336</v>
      </c>
      <c r="O203" s="6">
        <f t="shared" si="23"/>
        <v>41862.208333333336</v>
      </c>
      <c r="P203" t="b">
        <v>0</v>
      </c>
      <c r="Q203" t="b">
        <v>0</v>
      </c>
      <c r="R203" t="s">
        <v>28</v>
      </c>
      <c r="S203" t="str">
        <f t="shared" si="27"/>
        <v>technology</v>
      </c>
      <c r="T203" t="str">
        <f t="shared" si="24"/>
        <v>web</v>
      </c>
      <c r="U203">
        <f t="shared" si="25"/>
        <v>2014</v>
      </c>
    </row>
    <row r="204" spans="1:21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8"/>
        <v>78.831325301204828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26"/>
        <v>40818.208333333336</v>
      </c>
      <c r="O204" s="6">
        <f t="shared" si="23"/>
        <v>40821.208333333336</v>
      </c>
      <c r="P204" t="b">
        <v>0</v>
      </c>
      <c r="Q204" t="b">
        <v>0</v>
      </c>
      <c r="R204" t="s">
        <v>17</v>
      </c>
      <c r="S204" t="str">
        <f t="shared" si="27"/>
        <v>food</v>
      </c>
      <c r="T204" t="str">
        <f t="shared" si="24"/>
        <v>food trucks</v>
      </c>
      <c r="U204">
        <f t="shared" si="25"/>
        <v>2011</v>
      </c>
    </row>
    <row r="205" spans="1:21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8"/>
        <v>134.40792216817235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26"/>
        <v>42752.25</v>
      </c>
      <c r="O205" s="6">
        <f t="shared" si="23"/>
        <v>42753.25</v>
      </c>
      <c r="P205" t="b">
        <v>0</v>
      </c>
      <c r="Q205" t="b">
        <v>0</v>
      </c>
      <c r="R205" t="s">
        <v>33</v>
      </c>
      <c r="S205" t="str">
        <f t="shared" si="27"/>
        <v>theater</v>
      </c>
      <c r="T205" t="str">
        <f t="shared" si="24"/>
        <v>plays</v>
      </c>
      <c r="U205">
        <f t="shared" si="25"/>
        <v>2017</v>
      </c>
    </row>
    <row r="206" spans="1:21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8"/>
        <v>3.3719999999999999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26"/>
        <v>40636.208333333336</v>
      </c>
      <c r="O206" s="6">
        <f t="shared" si="23"/>
        <v>40645.208333333336</v>
      </c>
      <c r="P206" t="b">
        <v>0</v>
      </c>
      <c r="Q206" t="b">
        <v>0</v>
      </c>
      <c r="R206" t="s">
        <v>159</v>
      </c>
      <c r="S206" t="str">
        <f t="shared" si="27"/>
        <v>music</v>
      </c>
      <c r="T206" t="str">
        <f t="shared" si="24"/>
        <v>jazz</v>
      </c>
      <c r="U206">
        <f t="shared" si="25"/>
        <v>2011</v>
      </c>
    </row>
    <row r="207" spans="1:21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8"/>
        <v>431.84615384615387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26"/>
        <v>43390.208333333328</v>
      </c>
      <c r="O207" s="6">
        <f t="shared" si="23"/>
        <v>43401.208333333328</v>
      </c>
      <c r="P207" t="b">
        <v>1</v>
      </c>
      <c r="Q207" t="b">
        <v>0</v>
      </c>
      <c r="R207" t="s">
        <v>33</v>
      </c>
      <c r="S207" t="str">
        <f t="shared" si="27"/>
        <v>theater</v>
      </c>
      <c r="T207" t="str">
        <f t="shared" si="24"/>
        <v>plays</v>
      </c>
      <c r="U207">
        <f t="shared" si="25"/>
        <v>2018</v>
      </c>
    </row>
    <row r="208" spans="1:21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8"/>
        <v>38.844444444444441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26"/>
        <v>40236.25</v>
      </c>
      <c r="O208" s="6">
        <f t="shared" si="23"/>
        <v>40244.25</v>
      </c>
      <c r="P208" t="b">
        <v>0</v>
      </c>
      <c r="Q208" t="b">
        <v>0</v>
      </c>
      <c r="R208" t="s">
        <v>119</v>
      </c>
      <c r="S208" t="str">
        <f t="shared" si="27"/>
        <v>publishing</v>
      </c>
      <c r="T208" t="str">
        <f t="shared" si="24"/>
        <v>fiction</v>
      </c>
      <c r="U208">
        <f t="shared" si="25"/>
        <v>2010</v>
      </c>
    </row>
    <row r="209" spans="1:21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8"/>
        <v>425.7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26"/>
        <v>43340.208333333328</v>
      </c>
      <c r="O209" s="6">
        <f t="shared" si="23"/>
        <v>43359.208333333328</v>
      </c>
      <c r="P209" t="b">
        <v>0</v>
      </c>
      <c r="Q209" t="b">
        <v>1</v>
      </c>
      <c r="R209" t="s">
        <v>23</v>
      </c>
      <c r="S209" t="str">
        <f t="shared" si="27"/>
        <v>music</v>
      </c>
      <c r="T209" t="str">
        <f t="shared" si="24"/>
        <v>rock</v>
      </c>
      <c r="U209">
        <f t="shared" si="25"/>
        <v>2018</v>
      </c>
    </row>
    <row r="210" spans="1:21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8"/>
        <v>101.12239715591672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26"/>
        <v>43048.25</v>
      </c>
      <c r="O210" s="6">
        <f t="shared" si="23"/>
        <v>43071.25</v>
      </c>
      <c r="P210" t="b">
        <v>0</v>
      </c>
      <c r="Q210" t="b">
        <v>0</v>
      </c>
      <c r="R210" t="s">
        <v>42</v>
      </c>
      <c r="S210" t="str">
        <f t="shared" si="27"/>
        <v>film &amp; video</v>
      </c>
      <c r="T210" t="str">
        <f t="shared" si="24"/>
        <v>documentary</v>
      </c>
      <c r="U210">
        <f t="shared" si="25"/>
        <v>2017</v>
      </c>
    </row>
    <row r="211" spans="1:21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8"/>
        <v>21.188688946015425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26"/>
        <v>42496.208333333328</v>
      </c>
      <c r="O211" s="6">
        <f t="shared" si="23"/>
        <v>42502.208333333328</v>
      </c>
      <c r="P211" t="b">
        <v>0</v>
      </c>
      <c r="Q211" t="b">
        <v>0</v>
      </c>
      <c r="R211" t="s">
        <v>42</v>
      </c>
      <c r="S211" t="str">
        <f t="shared" si="27"/>
        <v>film &amp; video</v>
      </c>
      <c r="T211" t="str">
        <f t="shared" si="24"/>
        <v>documentary</v>
      </c>
      <c r="U211">
        <f t="shared" si="25"/>
        <v>2016</v>
      </c>
    </row>
    <row r="212" spans="1:21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8"/>
        <v>67.425531914893625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26"/>
        <v>42797.25</v>
      </c>
      <c r="O212" s="6">
        <f t="shared" si="23"/>
        <v>42823.208333333328</v>
      </c>
      <c r="P212" t="b">
        <v>0</v>
      </c>
      <c r="Q212" t="b">
        <v>0</v>
      </c>
      <c r="R212" t="s">
        <v>474</v>
      </c>
      <c r="S212" t="str">
        <f t="shared" si="27"/>
        <v>film &amp; video</v>
      </c>
      <c r="T212" t="str">
        <f t="shared" si="24"/>
        <v>science fiction</v>
      </c>
      <c r="U212">
        <f t="shared" si="25"/>
        <v>2017</v>
      </c>
    </row>
    <row r="213" spans="1:21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8"/>
        <v>94.923371647509583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26"/>
        <v>41513.208333333336</v>
      </c>
      <c r="O213" s="6">
        <f t="shared" si="23"/>
        <v>41536.208333333336</v>
      </c>
      <c r="P213" t="b">
        <v>0</v>
      </c>
      <c r="Q213" t="b">
        <v>0</v>
      </c>
      <c r="R213" t="s">
        <v>33</v>
      </c>
      <c r="S213" t="str">
        <f t="shared" si="27"/>
        <v>theater</v>
      </c>
      <c r="T213" t="str">
        <f t="shared" si="24"/>
        <v>plays</v>
      </c>
      <c r="U213">
        <f t="shared" si="25"/>
        <v>2013</v>
      </c>
    </row>
    <row r="214" spans="1:21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8"/>
        <v>151.85185185185185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26"/>
        <v>43814.25</v>
      </c>
      <c r="O214" s="6">
        <f t="shared" si="23"/>
        <v>43859.25</v>
      </c>
      <c r="P214" t="b">
        <v>0</v>
      </c>
      <c r="Q214" t="b">
        <v>0</v>
      </c>
      <c r="R214" t="s">
        <v>33</v>
      </c>
      <c r="S214" t="str">
        <f t="shared" si="27"/>
        <v>theater</v>
      </c>
      <c r="T214" t="str">
        <f t="shared" si="24"/>
        <v>plays</v>
      </c>
      <c r="U214">
        <f t="shared" si="25"/>
        <v>2019</v>
      </c>
    </row>
    <row r="215" spans="1:21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8"/>
        <v>195.16382252559728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26"/>
        <v>40488.208333333336</v>
      </c>
      <c r="O215" s="6">
        <f t="shared" si="23"/>
        <v>40495.25</v>
      </c>
      <c r="P215" t="b">
        <v>0</v>
      </c>
      <c r="Q215" t="b">
        <v>1</v>
      </c>
      <c r="R215" t="s">
        <v>60</v>
      </c>
      <c r="S215" t="str">
        <f t="shared" si="27"/>
        <v>music</v>
      </c>
      <c r="T215" t="str">
        <f t="shared" si="24"/>
        <v>indie rock</v>
      </c>
      <c r="U215">
        <f t="shared" si="25"/>
        <v>2010</v>
      </c>
    </row>
    <row r="216" spans="1:21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8"/>
        <v>1023.1428571428571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26"/>
        <v>40409.208333333336</v>
      </c>
      <c r="O216" s="6">
        <f t="shared" si="23"/>
        <v>40414.208333333336</v>
      </c>
      <c r="P216" t="b">
        <v>0</v>
      </c>
      <c r="Q216" t="b">
        <v>0</v>
      </c>
      <c r="R216" t="s">
        <v>23</v>
      </c>
      <c r="S216" t="str">
        <f t="shared" si="27"/>
        <v>music</v>
      </c>
      <c r="T216" t="str">
        <f t="shared" si="24"/>
        <v>rock</v>
      </c>
      <c r="U216">
        <f t="shared" si="25"/>
        <v>2010</v>
      </c>
    </row>
    <row r="217" spans="1:21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8"/>
        <v>3.841836734693878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26"/>
        <v>43509.25</v>
      </c>
      <c r="O217" s="6">
        <f t="shared" si="23"/>
        <v>43510.25</v>
      </c>
      <c r="P217" t="b">
        <v>0</v>
      </c>
      <c r="Q217" t="b">
        <v>0</v>
      </c>
      <c r="R217" t="s">
        <v>33</v>
      </c>
      <c r="S217" t="str">
        <f t="shared" si="27"/>
        <v>theater</v>
      </c>
      <c r="T217" t="str">
        <f t="shared" si="24"/>
        <v>plays</v>
      </c>
      <c r="U217">
        <f t="shared" si="25"/>
        <v>2019</v>
      </c>
    </row>
    <row r="218" spans="1:21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8"/>
        <v>155.07066557107643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26"/>
        <v>40869.25</v>
      </c>
      <c r="O218" s="6">
        <f t="shared" si="23"/>
        <v>40870.25</v>
      </c>
      <c r="P218" t="b">
        <v>0</v>
      </c>
      <c r="Q218" t="b">
        <v>0</v>
      </c>
      <c r="R218" t="s">
        <v>33</v>
      </c>
      <c r="S218" t="str">
        <f t="shared" si="27"/>
        <v>theater</v>
      </c>
      <c r="T218" t="str">
        <f t="shared" si="24"/>
        <v>plays</v>
      </c>
      <c r="U218">
        <f t="shared" si="25"/>
        <v>2011</v>
      </c>
    </row>
    <row r="219" spans="1:21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8"/>
        <v>44.753477588871718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26"/>
        <v>43583.208333333328</v>
      </c>
      <c r="O219" s="6">
        <f t="shared" si="23"/>
        <v>43591.208333333328</v>
      </c>
      <c r="P219" t="b">
        <v>0</v>
      </c>
      <c r="Q219" t="b">
        <v>0</v>
      </c>
      <c r="R219" t="s">
        <v>474</v>
      </c>
      <c r="S219" t="str">
        <f t="shared" si="27"/>
        <v>film &amp; video</v>
      </c>
      <c r="T219" t="str">
        <f t="shared" si="24"/>
        <v>science fiction</v>
      </c>
      <c r="U219">
        <f t="shared" si="25"/>
        <v>2019</v>
      </c>
    </row>
    <row r="220" spans="1:21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8"/>
        <v>215.94736842105263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26"/>
        <v>40858.25</v>
      </c>
      <c r="O220" s="6">
        <f t="shared" si="23"/>
        <v>40891.25</v>
      </c>
      <c r="P220" t="b">
        <v>0</v>
      </c>
      <c r="Q220" t="b">
        <v>1</v>
      </c>
      <c r="R220" t="s">
        <v>100</v>
      </c>
      <c r="S220" t="str">
        <f t="shared" si="27"/>
        <v>film &amp; video</v>
      </c>
      <c r="T220" t="str">
        <f t="shared" si="24"/>
        <v>shorts</v>
      </c>
      <c r="U220">
        <f t="shared" si="25"/>
        <v>2011</v>
      </c>
    </row>
    <row r="221" spans="1:21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8"/>
        <v>332.12709832134288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26"/>
        <v>41137.208333333336</v>
      </c>
      <c r="O221" s="6">
        <f t="shared" si="23"/>
        <v>41148.208333333336</v>
      </c>
      <c r="P221" t="b">
        <v>0</v>
      </c>
      <c r="Q221" t="b">
        <v>0</v>
      </c>
      <c r="R221" t="s">
        <v>71</v>
      </c>
      <c r="S221" t="str">
        <f t="shared" si="27"/>
        <v>film &amp; video</v>
      </c>
      <c r="T221" t="str">
        <f t="shared" si="24"/>
        <v>animation</v>
      </c>
      <c r="U221">
        <f t="shared" si="25"/>
        <v>2012</v>
      </c>
    </row>
    <row r="222" spans="1:21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8"/>
        <v>8.4430379746835449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26"/>
        <v>40725.208333333336</v>
      </c>
      <c r="O222" s="6">
        <f t="shared" si="23"/>
        <v>40742.208333333336</v>
      </c>
      <c r="P222" t="b">
        <v>1</v>
      </c>
      <c r="Q222" t="b">
        <v>0</v>
      </c>
      <c r="R222" t="s">
        <v>33</v>
      </c>
      <c r="S222" t="str">
        <f t="shared" si="27"/>
        <v>theater</v>
      </c>
      <c r="T222" t="str">
        <f t="shared" si="24"/>
        <v>plays</v>
      </c>
      <c r="U222">
        <f t="shared" si="25"/>
        <v>2011</v>
      </c>
    </row>
    <row r="223" spans="1:21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8"/>
        <v>98.625514403292186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26"/>
        <v>41081.208333333336</v>
      </c>
      <c r="O223" s="6">
        <f t="shared" si="23"/>
        <v>41082.208333333336</v>
      </c>
      <c r="P223" t="b">
        <v>1</v>
      </c>
      <c r="Q223" t="b">
        <v>0</v>
      </c>
      <c r="R223" t="s">
        <v>17</v>
      </c>
      <c r="S223" t="str">
        <f t="shared" si="27"/>
        <v>food</v>
      </c>
      <c r="T223" t="str">
        <f t="shared" si="24"/>
        <v>food trucks</v>
      </c>
      <c r="U223">
        <f t="shared" si="25"/>
        <v>2012</v>
      </c>
    </row>
    <row r="224" spans="1:21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8"/>
        <v>137.97916666666669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26"/>
        <v>41914.208333333336</v>
      </c>
      <c r="O224" s="6">
        <f t="shared" si="23"/>
        <v>41914.208333333336</v>
      </c>
      <c r="P224" t="b">
        <v>0</v>
      </c>
      <c r="Q224" t="b">
        <v>0</v>
      </c>
      <c r="R224" t="s">
        <v>122</v>
      </c>
      <c r="S224" t="str">
        <f t="shared" si="27"/>
        <v>photography</v>
      </c>
      <c r="T224" t="str">
        <f t="shared" si="24"/>
        <v>photography books</v>
      </c>
      <c r="U224">
        <f t="shared" si="25"/>
        <v>2014</v>
      </c>
    </row>
    <row r="225" spans="1:21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8"/>
        <v>93.81099656357388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26"/>
        <v>42445.208333333328</v>
      </c>
      <c r="O225" s="6">
        <f t="shared" si="23"/>
        <v>42458.208333333328</v>
      </c>
      <c r="P225" t="b">
        <v>0</v>
      </c>
      <c r="Q225" t="b">
        <v>0</v>
      </c>
      <c r="R225" t="s">
        <v>33</v>
      </c>
      <c r="S225" t="str">
        <f t="shared" si="27"/>
        <v>theater</v>
      </c>
      <c r="T225" t="str">
        <f t="shared" si="24"/>
        <v>plays</v>
      </c>
      <c r="U225">
        <f t="shared" si="25"/>
        <v>2016</v>
      </c>
    </row>
    <row r="226" spans="1:21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8"/>
        <v>403.63930885529157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26"/>
        <v>41906.208333333336</v>
      </c>
      <c r="O226" s="6">
        <f t="shared" si="23"/>
        <v>41950.25</v>
      </c>
      <c r="P226" t="b">
        <v>0</v>
      </c>
      <c r="Q226" t="b">
        <v>0</v>
      </c>
      <c r="R226" t="s">
        <v>474</v>
      </c>
      <c r="S226" t="str">
        <f t="shared" si="27"/>
        <v>film &amp; video</v>
      </c>
      <c r="T226" t="str">
        <f t="shared" si="24"/>
        <v>science fiction</v>
      </c>
      <c r="U226">
        <f t="shared" si="25"/>
        <v>2014</v>
      </c>
    </row>
    <row r="227" spans="1:21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8"/>
        <v>260.1740412979351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26"/>
        <v>41762.208333333336</v>
      </c>
      <c r="O227" s="6">
        <f t="shared" si="23"/>
        <v>41761.208333333336</v>
      </c>
      <c r="P227" t="b">
        <v>1</v>
      </c>
      <c r="Q227" t="b">
        <v>0</v>
      </c>
      <c r="R227" t="s">
        <v>23</v>
      </c>
      <c r="S227" t="str">
        <f t="shared" si="27"/>
        <v>music</v>
      </c>
      <c r="T227" t="str">
        <f t="shared" si="24"/>
        <v>rock</v>
      </c>
      <c r="U227">
        <f t="shared" si="25"/>
        <v>2014</v>
      </c>
    </row>
    <row r="228" spans="1:21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8"/>
        <v>366.63333333333333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26"/>
        <v>40276.208333333336</v>
      </c>
      <c r="O228" s="6">
        <f t="shared" si="23"/>
        <v>40312.208333333336</v>
      </c>
      <c r="P228" t="b">
        <v>0</v>
      </c>
      <c r="Q228" t="b">
        <v>0</v>
      </c>
      <c r="R228" t="s">
        <v>122</v>
      </c>
      <c r="S228" t="str">
        <f t="shared" si="27"/>
        <v>photography</v>
      </c>
      <c r="T228" t="str">
        <f t="shared" si="24"/>
        <v>photography books</v>
      </c>
      <c r="U228">
        <f t="shared" si="25"/>
        <v>2010</v>
      </c>
    </row>
    <row r="229" spans="1:21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8"/>
        <v>168.72085385878489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26"/>
        <v>42139.208333333328</v>
      </c>
      <c r="O229" s="6">
        <f t="shared" si="23"/>
        <v>42144.208333333328</v>
      </c>
      <c r="P229" t="b">
        <v>0</v>
      </c>
      <c r="Q229" t="b">
        <v>0</v>
      </c>
      <c r="R229" t="s">
        <v>292</v>
      </c>
      <c r="S229" t="str">
        <f t="shared" si="27"/>
        <v>games</v>
      </c>
      <c r="T229" t="str">
        <f t="shared" si="24"/>
        <v>mobile games</v>
      </c>
      <c r="U229">
        <f t="shared" si="25"/>
        <v>2015</v>
      </c>
    </row>
    <row r="230" spans="1:21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8"/>
        <v>119.90717911530093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26"/>
        <v>42613.208333333328</v>
      </c>
      <c r="O230" s="6">
        <f t="shared" si="23"/>
        <v>42637.208333333328</v>
      </c>
      <c r="P230" t="b">
        <v>0</v>
      </c>
      <c r="Q230" t="b">
        <v>0</v>
      </c>
      <c r="R230" t="s">
        <v>71</v>
      </c>
      <c r="S230" t="str">
        <f t="shared" si="27"/>
        <v>film &amp; video</v>
      </c>
      <c r="T230" t="str">
        <f t="shared" si="24"/>
        <v>animation</v>
      </c>
      <c r="U230">
        <f t="shared" si="25"/>
        <v>2016</v>
      </c>
    </row>
    <row r="231" spans="1:21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8"/>
        <v>193.68925233644859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26"/>
        <v>42887.208333333328</v>
      </c>
      <c r="O231" s="6">
        <f t="shared" si="23"/>
        <v>42934.208333333328</v>
      </c>
      <c r="P231" t="b">
        <v>0</v>
      </c>
      <c r="Q231" t="b">
        <v>1</v>
      </c>
      <c r="R231" t="s">
        <v>292</v>
      </c>
      <c r="S231" t="str">
        <f t="shared" si="27"/>
        <v>games</v>
      </c>
      <c r="T231" t="str">
        <f t="shared" si="24"/>
        <v>mobile games</v>
      </c>
      <c r="U231">
        <f t="shared" si="25"/>
        <v>2017</v>
      </c>
    </row>
    <row r="232" spans="1:21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8"/>
        <v>420.16666666666669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26"/>
        <v>43805.25</v>
      </c>
      <c r="O232" s="6">
        <f t="shared" si="23"/>
        <v>43804.25</v>
      </c>
      <c r="P232" t="b">
        <v>0</v>
      </c>
      <c r="Q232" t="b">
        <v>0</v>
      </c>
      <c r="R232" t="s">
        <v>89</v>
      </c>
      <c r="S232" t="str">
        <f t="shared" si="27"/>
        <v>games</v>
      </c>
      <c r="T232" t="str">
        <f t="shared" si="24"/>
        <v>video games</v>
      </c>
      <c r="U232">
        <f t="shared" si="25"/>
        <v>2019</v>
      </c>
    </row>
    <row r="233" spans="1:21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8"/>
        <v>76.708333333333329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26"/>
        <v>41415.208333333336</v>
      </c>
      <c r="O233" s="6">
        <f t="shared" si="23"/>
        <v>41472.208333333336</v>
      </c>
      <c r="P233" t="b">
        <v>0</v>
      </c>
      <c r="Q233" t="b">
        <v>0</v>
      </c>
      <c r="R233" t="s">
        <v>33</v>
      </c>
      <c r="S233" t="str">
        <f t="shared" si="27"/>
        <v>theater</v>
      </c>
      <c r="T233" t="str">
        <f t="shared" si="24"/>
        <v>plays</v>
      </c>
      <c r="U233">
        <f t="shared" si="25"/>
        <v>2013</v>
      </c>
    </row>
    <row r="234" spans="1:21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8"/>
        <v>171.26470588235293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26"/>
        <v>42576.208333333328</v>
      </c>
      <c r="O234" s="6">
        <f t="shared" si="23"/>
        <v>42576.208333333328</v>
      </c>
      <c r="P234" t="b">
        <v>0</v>
      </c>
      <c r="Q234" t="b">
        <v>0</v>
      </c>
      <c r="R234" t="s">
        <v>33</v>
      </c>
      <c r="S234" t="str">
        <f t="shared" si="27"/>
        <v>theater</v>
      </c>
      <c r="T234" t="str">
        <f t="shared" si="24"/>
        <v>plays</v>
      </c>
      <c r="U234">
        <f t="shared" si="25"/>
        <v>2016</v>
      </c>
    </row>
    <row r="235" spans="1:21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8"/>
        <v>157.89473684210526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26"/>
        <v>40706.208333333336</v>
      </c>
      <c r="O235" s="6">
        <f t="shared" si="23"/>
        <v>40721.208333333336</v>
      </c>
      <c r="P235" t="b">
        <v>0</v>
      </c>
      <c r="Q235" t="b">
        <v>0</v>
      </c>
      <c r="R235" t="s">
        <v>71</v>
      </c>
      <c r="S235" t="str">
        <f t="shared" si="27"/>
        <v>film &amp; video</v>
      </c>
      <c r="T235" t="str">
        <f t="shared" si="24"/>
        <v>animation</v>
      </c>
      <c r="U235">
        <f t="shared" si="25"/>
        <v>2011</v>
      </c>
    </row>
    <row r="236" spans="1:21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8"/>
        <v>109.08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26"/>
        <v>42969.208333333328</v>
      </c>
      <c r="O236" s="6">
        <f t="shared" si="23"/>
        <v>42975.208333333328</v>
      </c>
      <c r="P236" t="b">
        <v>0</v>
      </c>
      <c r="Q236" t="b">
        <v>1</v>
      </c>
      <c r="R236" t="s">
        <v>89</v>
      </c>
      <c r="S236" t="str">
        <f t="shared" si="27"/>
        <v>games</v>
      </c>
      <c r="T236" t="str">
        <f t="shared" si="24"/>
        <v>video games</v>
      </c>
      <c r="U236">
        <f t="shared" si="25"/>
        <v>2017</v>
      </c>
    </row>
    <row r="237" spans="1:21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8"/>
        <v>41.732558139534881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26"/>
        <v>42779.25</v>
      </c>
      <c r="O237" s="6">
        <f t="shared" si="23"/>
        <v>42783.25</v>
      </c>
      <c r="P237" t="b">
        <v>0</v>
      </c>
      <c r="Q237" t="b">
        <v>0</v>
      </c>
      <c r="R237" t="s">
        <v>71</v>
      </c>
      <c r="S237" t="str">
        <f t="shared" si="27"/>
        <v>film &amp; video</v>
      </c>
      <c r="T237" t="str">
        <f t="shared" si="24"/>
        <v>animation</v>
      </c>
      <c r="U237">
        <f t="shared" si="25"/>
        <v>2017</v>
      </c>
    </row>
    <row r="238" spans="1:21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8"/>
        <v>10.944303797468354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26"/>
        <v>43641.208333333328</v>
      </c>
      <c r="O238" s="6">
        <f t="shared" si="23"/>
        <v>43647.208333333328</v>
      </c>
      <c r="P238" t="b">
        <v>0</v>
      </c>
      <c r="Q238" t="b">
        <v>1</v>
      </c>
      <c r="R238" t="s">
        <v>23</v>
      </c>
      <c r="S238" t="str">
        <f t="shared" si="27"/>
        <v>music</v>
      </c>
      <c r="T238" t="str">
        <f t="shared" si="24"/>
        <v>rock</v>
      </c>
      <c r="U238">
        <f t="shared" si="25"/>
        <v>2019</v>
      </c>
    </row>
    <row r="239" spans="1:21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8"/>
        <v>159.3763440860215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26"/>
        <v>41754.208333333336</v>
      </c>
      <c r="O239" s="6">
        <f t="shared" si="23"/>
        <v>41755.208333333336</v>
      </c>
      <c r="P239" t="b">
        <v>0</v>
      </c>
      <c r="Q239" t="b">
        <v>0</v>
      </c>
      <c r="R239" t="s">
        <v>71</v>
      </c>
      <c r="S239" t="str">
        <f t="shared" si="27"/>
        <v>film &amp; video</v>
      </c>
      <c r="T239" t="str">
        <f t="shared" si="24"/>
        <v>animation</v>
      </c>
      <c r="U239">
        <f t="shared" si="25"/>
        <v>2014</v>
      </c>
    </row>
    <row r="240" spans="1:21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8"/>
        <v>422.41666666666669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26"/>
        <v>43083.25</v>
      </c>
      <c r="O240" s="6">
        <f t="shared" si="23"/>
        <v>43107.25</v>
      </c>
      <c r="P240" t="b">
        <v>0</v>
      </c>
      <c r="Q240" t="b">
        <v>1</v>
      </c>
      <c r="R240" t="s">
        <v>33</v>
      </c>
      <c r="S240" t="str">
        <f t="shared" si="27"/>
        <v>theater</v>
      </c>
      <c r="T240" t="str">
        <f t="shared" si="24"/>
        <v>plays</v>
      </c>
      <c r="U240">
        <f t="shared" si="25"/>
        <v>2017</v>
      </c>
    </row>
    <row r="241" spans="1:21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8"/>
        <v>97.71875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26"/>
        <v>42245.208333333328</v>
      </c>
      <c r="O241" s="6">
        <f t="shared" si="23"/>
        <v>42248.208333333328</v>
      </c>
      <c r="P241" t="b">
        <v>0</v>
      </c>
      <c r="Q241" t="b">
        <v>0</v>
      </c>
      <c r="R241" t="s">
        <v>65</v>
      </c>
      <c r="S241" t="str">
        <f t="shared" si="27"/>
        <v>technology</v>
      </c>
      <c r="T241" t="str">
        <f t="shared" si="24"/>
        <v>wearables</v>
      </c>
      <c r="U241">
        <f t="shared" si="25"/>
        <v>2015</v>
      </c>
    </row>
    <row r="242" spans="1:21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8"/>
        <v>418.78911564625849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26"/>
        <v>40396.208333333336</v>
      </c>
      <c r="O242" s="6">
        <f t="shared" si="23"/>
        <v>40396.208333333336</v>
      </c>
      <c r="P242" t="b">
        <v>0</v>
      </c>
      <c r="Q242" t="b">
        <v>0</v>
      </c>
      <c r="R242" t="s">
        <v>33</v>
      </c>
      <c r="S242" t="str">
        <f t="shared" si="27"/>
        <v>theater</v>
      </c>
      <c r="T242" t="str">
        <f t="shared" si="24"/>
        <v>plays</v>
      </c>
      <c r="U242">
        <f t="shared" si="25"/>
        <v>2010</v>
      </c>
    </row>
    <row r="243" spans="1:21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8"/>
        <v>101.91632047477745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26"/>
        <v>41742.208333333336</v>
      </c>
      <c r="O243" s="6">
        <f t="shared" si="23"/>
        <v>41751.208333333336</v>
      </c>
      <c r="P243" t="b">
        <v>0</v>
      </c>
      <c r="Q243" t="b">
        <v>1</v>
      </c>
      <c r="R243" t="s">
        <v>68</v>
      </c>
      <c r="S243" t="str">
        <f t="shared" si="27"/>
        <v>publishing</v>
      </c>
      <c r="T243" t="str">
        <f t="shared" si="24"/>
        <v>nonfiction</v>
      </c>
      <c r="U243">
        <f t="shared" si="25"/>
        <v>2014</v>
      </c>
    </row>
    <row r="244" spans="1:21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8"/>
        <v>127.72619047619047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26"/>
        <v>42865.208333333328</v>
      </c>
      <c r="O244" s="6">
        <f t="shared" si="23"/>
        <v>42874.208333333328</v>
      </c>
      <c r="P244" t="b">
        <v>0</v>
      </c>
      <c r="Q244" t="b">
        <v>1</v>
      </c>
      <c r="R244" t="s">
        <v>23</v>
      </c>
      <c r="S244" t="str">
        <f t="shared" si="27"/>
        <v>music</v>
      </c>
      <c r="T244" t="str">
        <f t="shared" si="24"/>
        <v>rock</v>
      </c>
      <c r="U244">
        <f t="shared" si="25"/>
        <v>2017</v>
      </c>
    </row>
    <row r="245" spans="1:21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8"/>
        <v>445.21739130434781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26"/>
        <v>43163.25</v>
      </c>
      <c r="O245" s="6">
        <f t="shared" si="23"/>
        <v>43165.25</v>
      </c>
      <c r="P245" t="b">
        <v>0</v>
      </c>
      <c r="Q245" t="b">
        <v>0</v>
      </c>
      <c r="R245" t="s">
        <v>33</v>
      </c>
      <c r="S245" t="str">
        <f t="shared" si="27"/>
        <v>theater</v>
      </c>
      <c r="T245" t="str">
        <f t="shared" si="24"/>
        <v>plays</v>
      </c>
      <c r="U245">
        <f t="shared" si="25"/>
        <v>2018</v>
      </c>
    </row>
    <row r="246" spans="1:21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8"/>
        <v>569.71428571428578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26"/>
        <v>41834.208333333336</v>
      </c>
      <c r="O246" s="6">
        <f t="shared" si="23"/>
        <v>41885.208333333336</v>
      </c>
      <c r="P246" t="b">
        <v>0</v>
      </c>
      <c r="Q246" t="b">
        <v>0</v>
      </c>
      <c r="R246" t="s">
        <v>33</v>
      </c>
      <c r="S246" t="str">
        <f t="shared" si="27"/>
        <v>theater</v>
      </c>
      <c r="T246" t="str">
        <f t="shared" si="24"/>
        <v>plays</v>
      </c>
      <c r="U246">
        <f t="shared" si="25"/>
        <v>2014</v>
      </c>
    </row>
    <row r="247" spans="1:21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8"/>
        <v>509.34482758620686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26"/>
        <v>41736.208333333336</v>
      </c>
      <c r="O247" s="6">
        <f t="shared" si="23"/>
        <v>41736.208333333336</v>
      </c>
      <c r="P247" t="b">
        <v>0</v>
      </c>
      <c r="Q247" t="b">
        <v>0</v>
      </c>
      <c r="R247" t="s">
        <v>33</v>
      </c>
      <c r="S247" t="str">
        <f t="shared" si="27"/>
        <v>theater</v>
      </c>
      <c r="T247" t="str">
        <f t="shared" si="24"/>
        <v>plays</v>
      </c>
      <c r="U247">
        <f t="shared" si="25"/>
        <v>2014</v>
      </c>
    </row>
    <row r="248" spans="1:21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8"/>
        <v>325.5333333333333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26"/>
        <v>41491.208333333336</v>
      </c>
      <c r="O248" s="6">
        <f t="shared" si="23"/>
        <v>41494.208333333336</v>
      </c>
      <c r="P248" t="b">
        <v>0</v>
      </c>
      <c r="Q248" t="b">
        <v>0</v>
      </c>
      <c r="R248" t="s">
        <v>28</v>
      </c>
      <c r="S248" t="str">
        <f t="shared" si="27"/>
        <v>technology</v>
      </c>
      <c r="T248" t="str">
        <f t="shared" si="24"/>
        <v>web</v>
      </c>
      <c r="U248">
        <f t="shared" si="25"/>
        <v>2013</v>
      </c>
    </row>
    <row r="249" spans="1:21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8"/>
        <v>932.61616161616166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26"/>
        <v>42726.25</v>
      </c>
      <c r="O249" s="6">
        <f t="shared" si="23"/>
        <v>42740.25</v>
      </c>
      <c r="P249" t="b">
        <v>0</v>
      </c>
      <c r="Q249" t="b">
        <v>1</v>
      </c>
      <c r="R249" t="s">
        <v>119</v>
      </c>
      <c r="S249" t="str">
        <f t="shared" si="27"/>
        <v>publishing</v>
      </c>
      <c r="T249" t="str">
        <f t="shared" si="24"/>
        <v>fiction</v>
      </c>
      <c r="U249">
        <f t="shared" si="25"/>
        <v>2016</v>
      </c>
    </row>
    <row r="250" spans="1:21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8"/>
        <v>211.33870967741933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26"/>
        <v>42004.25</v>
      </c>
      <c r="O250" s="6">
        <f t="shared" si="23"/>
        <v>42008.25</v>
      </c>
      <c r="P250" t="b">
        <v>0</v>
      </c>
      <c r="Q250" t="b">
        <v>0</v>
      </c>
      <c r="R250" t="s">
        <v>292</v>
      </c>
      <c r="S250" t="str">
        <f t="shared" si="27"/>
        <v>games</v>
      </c>
      <c r="T250" t="str">
        <f t="shared" si="24"/>
        <v>mobile games</v>
      </c>
      <c r="U250">
        <f t="shared" si="25"/>
        <v>2014</v>
      </c>
    </row>
    <row r="251" spans="1:21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8"/>
        <v>273.32520325203251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26"/>
        <v>42006.25</v>
      </c>
      <c r="O251" s="6">
        <f t="shared" si="23"/>
        <v>42012.25</v>
      </c>
      <c r="P251" t="b">
        <v>0</v>
      </c>
      <c r="Q251" t="b">
        <v>0</v>
      </c>
      <c r="R251" t="s">
        <v>206</v>
      </c>
      <c r="S251" t="str">
        <f t="shared" si="27"/>
        <v>publishing</v>
      </c>
      <c r="T251" t="str">
        <f t="shared" si="24"/>
        <v>translations</v>
      </c>
      <c r="U251">
        <f t="shared" si="25"/>
        <v>2015</v>
      </c>
    </row>
    <row r="252" spans="1:21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8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26"/>
        <v>40203.25</v>
      </c>
      <c r="O252" s="6">
        <f t="shared" si="23"/>
        <v>40237.25</v>
      </c>
      <c r="P252" t="b">
        <v>0</v>
      </c>
      <c r="Q252" t="b">
        <v>0</v>
      </c>
      <c r="R252" t="s">
        <v>23</v>
      </c>
      <c r="S252" t="str">
        <f t="shared" si="27"/>
        <v>music</v>
      </c>
      <c r="T252" t="str">
        <f t="shared" si="24"/>
        <v>rock</v>
      </c>
      <c r="U252">
        <f t="shared" si="25"/>
        <v>2010</v>
      </c>
    </row>
    <row r="253" spans="1:21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8"/>
        <v>54.084507042253513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26"/>
        <v>41252.25</v>
      </c>
      <c r="O253" s="6">
        <f t="shared" si="23"/>
        <v>41253.25</v>
      </c>
      <c r="P253" t="b">
        <v>0</v>
      </c>
      <c r="Q253" t="b">
        <v>0</v>
      </c>
      <c r="R253" t="s">
        <v>33</v>
      </c>
      <c r="S253" t="str">
        <f t="shared" si="27"/>
        <v>theater</v>
      </c>
      <c r="T253" t="str">
        <f t="shared" si="24"/>
        <v>plays</v>
      </c>
      <c r="U253">
        <f t="shared" si="25"/>
        <v>2012</v>
      </c>
    </row>
    <row r="254" spans="1:21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8"/>
        <v>626.29999999999995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26"/>
        <v>41572.208333333336</v>
      </c>
      <c r="O254" s="6">
        <f t="shared" si="23"/>
        <v>41576.208333333336</v>
      </c>
      <c r="P254" t="b">
        <v>0</v>
      </c>
      <c r="Q254" t="b">
        <v>0</v>
      </c>
      <c r="R254" t="s">
        <v>33</v>
      </c>
      <c r="S254" t="str">
        <f t="shared" si="27"/>
        <v>theater</v>
      </c>
      <c r="T254" t="str">
        <f t="shared" si="24"/>
        <v>plays</v>
      </c>
      <c r="U254">
        <f t="shared" si="25"/>
        <v>2013</v>
      </c>
    </row>
    <row r="255" spans="1:21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8"/>
        <v>89.021399176954731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26"/>
        <v>40641.208333333336</v>
      </c>
      <c r="O255" s="6">
        <f t="shared" si="23"/>
        <v>40652.208333333336</v>
      </c>
      <c r="P255" t="b">
        <v>0</v>
      </c>
      <c r="Q255" t="b">
        <v>0</v>
      </c>
      <c r="R255" t="s">
        <v>53</v>
      </c>
      <c r="S255" t="str">
        <f t="shared" si="27"/>
        <v>film &amp; video</v>
      </c>
      <c r="T255" t="str">
        <f t="shared" si="24"/>
        <v>drama</v>
      </c>
      <c r="U255">
        <f t="shared" si="25"/>
        <v>2011</v>
      </c>
    </row>
    <row r="256" spans="1:21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8"/>
        <v>184.89130434782609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26"/>
        <v>42787.25</v>
      </c>
      <c r="O256" s="6">
        <f t="shared" si="23"/>
        <v>42788.25</v>
      </c>
      <c r="P256" t="b">
        <v>0</v>
      </c>
      <c r="Q256" t="b">
        <v>0</v>
      </c>
      <c r="R256" t="s">
        <v>68</v>
      </c>
      <c r="S256" t="str">
        <f t="shared" si="27"/>
        <v>publishing</v>
      </c>
      <c r="T256" t="str">
        <f t="shared" si="24"/>
        <v>nonfiction</v>
      </c>
      <c r="U256">
        <f t="shared" si="25"/>
        <v>2017</v>
      </c>
    </row>
    <row r="257" spans="1:21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8"/>
        <v>120.16770186335404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26"/>
        <v>40590.25</v>
      </c>
      <c r="O257" s="6">
        <f t="shared" si="23"/>
        <v>40594.25</v>
      </c>
      <c r="P257" t="b">
        <v>0</v>
      </c>
      <c r="Q257" t="b">
        <v>1</v>
      </c>
      <c r="R257" t="s">
        <v>23</v>
      </c>
      <c r="S257" t="str">
        <f t="shared" si="27"/>
        <v>music</v>
      </c>
      <c r="T257" t="str">
        <f t="shared" si="24"/>
        <v>rock</v>
      </c>
      <c r="U257">
        <f t="shared" si="25"/>
        <v>2011</v>
      </c>
    </row>
    <row r="258" spans="1:21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8"/>
        <v>23.390243902439025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26"/>
        <v>42393.25</v>
      </c>
      <c r="O258" s="6">
        <f t="shared" si="23"/>
        <v>42429.25</v>
      </c>
      <c r="P258" t="b">
        <v>0</v>
      </c>
      <c r="Q258" t="b">
        <v>0</v>
      </c>
      <c r="R258" t="s">
        <v>23</v>
      </c>
      <c r="S258" t="str">
        <f t="shared" si="27"/>
        <v>music</v>
      </c>
      <c r="T258" t="str">
        <f t="shared" si="24"/>
        <v>rock</v>
      </c>
      <c r="U258">
        <f t="shared" si="25"/>
        <v>2016</v>
      </c>
    </row>
    <row r="259" spans="1:21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8"/>
        <v>146</v>
      </c>
      <c r="G259" t="s">
        <v>20</v>
      </c>
      <c r="H259">
        <v>92</v>
      </c>
      <c r="I259">
        <f t="shared" ref="I259:I322" si="29">IF(F259=0,0,ROUND(E259/H259,2))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si="26"/>
        <v>41338.25</v>
      </c>
      <c r="O259" s="6">
        <f t="shared" ref="O259:O322" si="30">(((M259/60)/60)/24) + DATE(1970,1,)</f>
        <v>41351.208333333336</v>
      </c>
      <c r="P259" t="b">
        <v>0</v>
      </c>
      <c r="Q259" t="b">
        <v>0</v>
      </c>
      <c r="R259" t="s">
        <v>33</v>
      </c>
      <c r="S259" t="str">
        <f t="shared" si="27"/>
        <v>theater</v>
      </c>
      <c r="T259" t="str">
        <f t="shared" ref="T259:T322" si="31">RIGHT(R259,LEN(R259)-SEARCH("/",R259))</f>
        <v>plays</v>
      </c>
      <c r="U259">
        <f t="shared" ref="U259:U322" si="32">YEAR(N259)</f>
        <v>2013</v>
      </c>
    </row>
    <row r="260" spans="1:21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8"/>
        <v>268.48</v>
      </c>
      <c r="G260" t="s">
        <v>20</v>
      </c>
      <c r="H260">
        <v>186</v>
      </c>
      <c r="I260">
        <f t="shared" si="29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ref="N260:N323" si="33">(((L260/60)/60)/24) +DATE(1970,1,1)</f>
        <v>42712.25</v>
      </c>
      <c r="O260" s="6">
        <f t="shared" si="30"/>
        <v>42731.25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31"/>
        <v>plays</v>
      </c>
      <c r="U260">
        <f t="shared" si="32"/>
        <v>2016</v>
      </c>
    </row>
    <row r="261" spans="1:21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8"/>
        <v>597.5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33"/>
        <v>41251.25</v>
      </c>
      <c r="O261" s="6">
        <f t="shared" si="30"/>
        <v>41269.25</v>
      </c>
      <c r="P261" t="b">
        <v>1</v>
      </c>
      <c r="Q261" t="b">
        <v>0</v>
      </c>
      <c r="R261" t="s">
        <v>122</v>
      </c>
      <c r="S261" t="str">
        <f t="shared" ref="S261:S324" si="34">LEFT(R261,SEARCH("/",R261)-1)</f>
        <v>photography</v>
      </c>
      <c r="T261" t="str">
        <f t="shared" si="31"/>
        <v>photography books</v>
      </c>
      <c r="U261">
        <f t="shared" si="32"/>
        <v>2012</v>
      </c>
    </row>
    <row r="262" spans="1:21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8"/>
        <v>157.69841269841268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33"/>
        <v>41180.208333333336</v>
      </c>
      <c r="O262" s="6">
        <f t="shared" si="30"/>
        <v>41191.208333333336</v>
      </c>
      <c r="P262" t="b">
        <v>0</v>
      </c>
      <c r="Q262" t="b">
        <v>0</v>
      </c>
      <c r="R262" t="s">
        <v>23</v>
      </c>
      <c r="S262" t="str">
        <f t="shared" si="34"/>
        <v>music</v>
      </c>
      <c r="T262" t="str">
        <f t="shared" si="31"/>
        <v>rock</v>
      </c>
      <c r="U262">
        <f t="shared" si="32"/>
        <v>2012</v>
      </c>
    </row>
    <row r="263" spans="1:21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8"/>
        <v>31.201660735468568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33"/>
        <v>40415.208333333336</v>
      </c>
      <c r="O263" s="6">
        <f t="shared" si="30"/>
        <v>40418.208333333336</v>
      </c>
      <c r="P263" t="b">
        <v>0</v>
      </c>
      <c r="Q263" t="b">
        <v>1</v>
      </c>
      <c r="R263" t="s">
        <v>23</v>
      </c>
      <c r="S263" t="str">
        <f t="shared" si="34"/>
        <v>music</v>
      </c>
      <c r="T263" t="str">
        <f t="shared" si="31"/>
        <v>rock</v>
      </c>
      <c r="U263">
        <f t="shared" si="32"/>
        <v>2010</v>
      </c>
    </row>
    <row r="264" spans="1:21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8"/>
        <v>313.41176470588238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33"/>
        <v>40638.208333333336</v>
      </c>
      <c r="O264" s="6">
        <f t="shared" si="30"/>
        <v>40663.208333333336</v>
      </c>
      <c r="P264" t="b">
        <v>0</v>
      </c>
      <c r="Q264" t="b">
        <v>1</v>
      </c>
      <c r="R264" t="s">
        <v>60</v>
      </c>
      <c r="S264" t="str">
        <f t="shared" si="34"/>
        <v>music</v>
      </c>
      <c r="T264" t="str">
        <f t="shared" si="31"/>
        <v>indie rock</v>
      </c>
      <c r="U264">
        <f t="shared" si="32"/>
        <v>2011</v>
      </c>
    </row>
    <row r="265" spans="1:21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ref="F265:F328" si="35">(E265/D265*100)</f>
        <v>370.89655172413791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33"/>
        <v>40187.25</v>
      </c>
      <c r="O265" s="6">
        <f t="shared" si="30"/>
        <v>40186.25</v>
      </c>
      <c r="P265" t="b">
        <v>0</v>
      </c>
      <c r="Q265" t="b">
        <v>0</v>
      </c>
      <c r="R265" t="s">
        <v>122</v>
      </c>
      <c r="S265" t="str">
        <f t="shared" si="34"/>
        <v>photography</v>
      </c>
      <c r="T265" t="str">
        <f t="shared" si="31"/>
        <v>photography books</v>
      </c>
      <c r="U265">
        <f t="shared" si="32"/>
        <v>2010</v>
      </c>
    </row>
    <row r="266" spans="1:21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35"/>
        <v>362.66447368421052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33"/>
        <v>41317.25</v>
      </c>
      <c r="O266" s="6">
        <f t="shared" si="30"/>
        <v>41332.25</v>
      </c>
      <c r="P266" t="b">
        <v>0</v>
      </c>
      <c r="Q266" t="b">
        <v>0</v>
      </c>
      <c r="R266" t="s">
        <v>33</v>
      </c>
      <c r="S266" t="str">
        <f t="shared" si="34"/>
        <v>theater</v>
      </c>
      <c r="T266" t="str">
        <f t="shared" si="31"/>
        <v>plays</v>
      </c>
      <c r="U266">
        <f t="shared" si="32"/>
        <v>2013</v>
      </c>
    </row>
    <row r="267" spans="1:21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35"/>
        <v>123.08163265306122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33"/>
        <v>42372.25</v>
      </c>
      <c r="O267" s="6">
        <f t="shared" si="30"/>
        <v>42415.25</v>
      </c>
      <c r="P267" t="b">
        <v>0</v>
      </c>
      <c r="Q267" t="b">
        <v>0</v>
      </c>
      <c r="R267" t="s">
        <v>33</v>
      </c>
      <c r="S267" t="str">
        <f t="shared" si="34"/>
        <v>theater</v>
      </c>
      <c r="T267" t="str">
        <f t="shared" si="31"/>
        <v>plays</v>
      </c>
      <c r="U267">
        <f t="shared" si="32"/>
        <v>2016</v>
      </c>
    </row>
    <row r="268" spans="1:21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35"/>
        <v>76.766756032171585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33"/>
        <v>41950.25</v>
      </c>
      <c r="O268" s="6">
        <f t="shared" si="30"/>
        <v>41982.25</v>
      </c>
      <c r="P268" t="b">
        <v>0</v>
      </c>
      <c r="Q268" t="b">
        <v>1</v>
      </c>
      <c r="R268" t="s">
        <v>159</v>
      </c>
      <c r="S268" t="str">
        <f t="shared" si="34"/>
        <v>music</v>
      </c>
      <c r="T268" t="str">
        <f t="shared" si="31"/>
        <v>jazz</v>
      </c>
      <c r="U268">
        <f t="shared" si="32"/>
        <v>2014</v>
      </c>
    </row>
    <row r="269" spans="1:21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35"/>
        <v>233.62012987012989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33"/>
        <v>41206.208333333336</v>
      </c>
      <c r="O269" s="6">
        <f t="shared" si="30"/>
        <v>41221.25</v>
      </c>
      <c r="P269" t="b">
        <v>0</v>
      </c>
      <c r="Q269" t="b">
        <v>0</v>
      </c>
      <c r="R269" t="s">
        <v>33</v>
      </c>
      <c r="S269" t="str">
        <f t="shared" si="34"/>
        <v>theater</v>
      </c>
      <c r="T269" t="str">
        <f t="shared" si="31"/>
        <v>plays</v>
      </c>
      <c r="U269">
        <f t="shared" si="32"/>
        <v>2012</v>
      </c>
    </row>
    <row r="270" spans="1:21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35"/>
        <v>180.53333333333333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33"/>
        <v>41186.208333333336</v>
      </c>
      <c r="O270" s="6">
        <f t="shared" si="30"/>
        <v>41231.25</v>
      </c>
      <c r="P270" t="b">
        <v>0</v>
      </c>
      <c r="Q270" t="b">
        <v>0</v>
      </c>
      <c r="R270" t="s">
        <v>42</v>
      </c>
      <c r="S270" t="str">
        <f t="shared" si="34"/>
        <v>film &amp; video</v>
      </c>
      <c r="T270" t="str">
        <f t="shared" si="31"/>
        <v>documentary</v>
      </c>
      <c r="U270">
        <f t="shared" si="32"/>
        <v>2012</v>
      </c>
    </row>
    <row r="271" spans="1:21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35"/>
        <v>252.62857142857143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33"/>
        <v>43496.25</v>
      </c>
      <c r="O271" s="6">
        <f t="shared" si="30"/>
        <v>43516.25</v>
      </c>
      <c r="P271" t="b">
        <v>0</v>
      </c>
      <c r="Q271" t="b">
        <v>0</v>
      </c>
      <c r="R271" t="s">
        <v>269</v>
      </c>
      <c r="S271" t="str">
        <f t="shared" si="34"/>
        <v>film &amp; video</v>
      </c>
      <c r="T271" t="str">
        <f t="shared" si="31"/>
        <v>television</v>
      </c>
      <c r="U271">
        <f t="shared" si="32"/>
        <v>2019</v>
      </c>
    </row>
    <row r="272" spans="1:21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35"/>
        <v>27.176538240368025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33"/>
        <v>40514.25</v>
      </c>
      <c r="O272" s="6">
        <f t="shared" si="30"/>
        <v>40515.25</v>
      </c>
      <c r="P272" t="b">
        <v>0</v>
      </c>
      <c r="Q272" t="b">
        <v>0</v>
      </c>
      <c r="R272" t="s">
        <v>89</v>
      </c>
      <c r="S272" t="str">
        <f t="shared" si="34"/>
        <v>games</v>
      </c>
      <c r="T272" t="str">
        <f t="shared" si="31"/>
        <v>video games</v>
      </c>
      <c r="U272">
        <f t="shared" si="32"/>
        <v>2010</v>
      </c>
    </row>
    <row r="273" spans="1:21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35"/>
        <v>1.2706571242680547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33"/>
        <v>42345.25</v>
      </c>
      <c r="O273" s="6">
        <f t="shared" si="30"/>
        <v>42375.25</v>
      </c>
      <c r="P273" t="b">
        <v>0</v>
      </c>
      <c r="Q273" t="b">
        <v>0</v>
      </c>
      <c r="R273" t="s">
        <v>122</v>
      </c>
      <c r="S273" t="str">
        <f t="shared" si="34"/>
        <v>photography</v>
      </c>
      <c r="T273" t="str">
        <f t="shared" si="31"/>
        <v>photography books</v>
      </c>
      <c r="U273">
        <f t="shared" si="32"/>
        <v>2015</v>
      </c>
    </row>
    <row r="274" spans="1:21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35"/>
        <v>304.0097847358121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33"/>
        <v>43656.208333333328</v>
      </c>
      <c r="O274" s="6">
        <f t="shared" si="30"/>
        <v>43680.208333333328</v>
      </c>
      <c r="P274" t="b">
        <v>0</v>
      </c>
      <c r="Q274" t="b">
        <v>1</v>
      </c>
      <c r="R274" t="s">
        <v>33</v>
      </c>
      <c r="S274" t="str">
        <f t="shared" si="34"/>
        <v>theater</v>
      </c>
      <c r="T274" t="str">
        <f t="shared" si="31"/>
        <v>plays</v>
      </c>
      <c r="U274">
        <f t="shared" si="32"/>
        <v>2019</v>
      </c>
    </row>
    <row r="275" spans="1:21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35"/>
        <v>137.23076923076923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33"/>
        <v>42995.208333333328</v>
      </c>
      <c r="O275" s="6">
        <f t="shared" si="30"/>
        <v>42997.208333333328</v>
      </c>
      <c r="P275" t="b">
        <v>0</v>
      </c>
      <c r="Q275" t="b">
        <v>0</v>
      </c>
      <c r="R275" t="s">
        <v>33</v>
      </c>
      <c r="S275" t="str">
        <f t="shared" si="34"/>
        <v>theater</v>
      </c>
      <c r="T275" t="str">
        <f t="shared" si="31"/>
        <v>plays</v>
      </c>
      <c r="U275">
        <f t="shared" si="32"/>
        <v>2017</v>
      </c>
    </row>
    <row r="276" spans="1:21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35"/>
        <v>32.208333333333336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33"/>
        <v>43045.25</v>
      </c>
      <c r="O276" s="6">
        <f t="shared" si="30"/>
        <v>43049.25</v>
      </c>
      <c r="P276" t="b">
        <v>0</v>
      </c>
      <c r="Q276" t="b">
        <v>0</v>
      </c>
      <c r="R276" t="s">
        <v>33</v>
      </c>
      <c r="S276" t="str">
        <f t="shared" si="34"/>
        <v>theater</v>
      </c>
      <c r="T276" t="str">
        <f t="shared" si="31"/>
        <v>plays</v>
      </c>
      <c r="U276">
        <f t="shared" si="32"/>
        <v>2017</v>
      </c>
    </row>
    <row r="277" spans="1:21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35"/>
        <v>241.51282051282053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33"/>
        <v>43561.208333333328</v>
      </c>
      <c r="O277" s="6">
        <f t="shared" si="30"/>
        <v>43568.208333333328</v>
      </c>
      <c r="P277" t="b">
        <v>0</v>
      </c>
      <c r="Q277" t="b">
        <v>0</v>
      </c>
      <c r="R277" t="s">
        <v>206</v>
      </c>
      <c r="S277" t="str">
        <f t="shared" si="34"/>
        <v>publishing</v>
      </c>
      <c r="T277" t="str">
        <f t="shared" si="31"/>
        <v>translations</v>
      </c>
      <c r="U277">
        <f t="shared" si="32"/>
        <v>2019</v>
      </c>
    </row>
    <row r="278" spans="1:21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35"/>
        <v>96.8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33"/>
        <v>41018.208333333336</v>
      </c>
      <c r="O278" s="6">
        <f t="shared" si="30"/>
        <v>41022.208333333336</v>
      </c>
      <c r="P278" t="b">
        <v>0</v>
      </c>
      <c r="Q278" t="b">
        <v>1</v>
      </c>
      <c r="R278" t="s">
        <v>89</v>
      </c>
      <c r="S278" t="str">
        <f t="shared" si="34"/>
        <v>games</v>
      </c>
      <c r="T278" t="str">
        <f t="shared" si="31"/>
        <v>video games</v>
      </c>
      <c r="U278">
        <f t="shared" si="32"/>
        <v>2012</v>
      </c>
    </row>
    <row r="279" spans="1:21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35"/>
        <v>1066.4285714285716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33"/>
        <v>40378.208333333336</v>
      </c>
      <c r="O279" s="6">
        <f t="shared" si="30"/>
        <v>40379.208333333336</v>
      </c>
      <c r="P279" t="b">
        <v>0</v>
      </c>
      <c r="Q279" t="b">
        <v>0</v>
      </c>
      <c r="R279" t="s">
        <v>33</v>
      </c>
      <c r="S279" t="str">
        <f t="shared" si="34"/>
        <v>theater</v>
      </c>
      <c r="T279" t="str">
        <f t="shared" si="31"/>
        <v>plays</v>
      </c>
      <c r="U279">
        <f t="shared" si="32"/>
        <v>2010</v>
      </c>
    </row>
    <row r="280" spans="1:21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35"/>
        <v>325.88888888888891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33"/>
        <v>41239.25</v>
      </c>
      <c r="O280" s="6">
        <f t="shared" si="30"/>
        <v>41263.25</v>
      </c>
      <c r="P280" t="b">
        <v>0</v>
      </c>
      <c r="Q280" t="b">
        <v>0</v>
      </c>
      <c r="R280" t="s">
        <v>28</v>
      </c>
      <c r="S280" t="str">
        <f t="shared" si="34"/>
        <v>technology</v>
      </c>
      <c r="T280" t="str">
        <f t="shared" si="31"/>
        <v>web</v>
      </c>
      <c r="U280">
        <f t="shared" si="32"/>
        <v>2012</v>
      </c>
    </row>
    <row r="281" spans="1:21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35"/>
        <v>170.70000000000002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33"/>
        <v>43346.208333333328</v>
      </c>
      <c r="O281" s="6">
        <f t="shared" si="30"/>
        <v>43348.208333333328</v>
      </c>
      <c r="P281" t="b">
        <v>0</v>
      </c>
      <c r="Q281" t="b">
        <v>0</v>
      </c>
      <c r="R281" t="s">
        <v>33</v>
      </c>
      <c r="S281" t="str">
        <f t="shared" si="34"/>
        <v>theater</v>
      </c>
      <c r="T281" t="str">
        <f t="shared" si="31"/>
        <v>plays</v>
      </c>
      <c r="U281">
        <f t="shared" si="32"/>
        <v>2018</v>
      </c>
    </row>
    <row r="282" spans="1:21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35"/>
        <v>581.44000000000005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33"/>
        <v>43060.25</v>
      </c>
      <c r="O282" s="6">
        <f t="shared" si="30"/>
        <v>43065.25</v>
      </c>
      <c r="P282" t="b">
        <v>0</v>
      </c>
      <c r="Q282" t="b">
        <v>0</v>
      </c>
      <c r="R282" t="s">
        <v>71</v>
      </c>
      <c r="S282" t="str">
        <f t="shared" si="34"/>
        <v>film &amp; video</v>
      </c>
      <c r="T282" t="str">
        <f t="shared" si="31"/>
        <v>animation</v>
      </c>
      <c r="U282">
        <f t="shared" si="32"/>
        <v>2017</v>
      </c>
    </row>
    <row r="283" spans="1:21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35"/>
        <v>91.520972644376897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33"/>
        <v>40979.25</v>
      </c>
      <c r="O283" s="6">
        <f t="shared" si="30"/>
        <v>40999.208333333336</v>
      </c>
      <c r="P283" t="b">
        <v>0</v>
      </c>
      <c r="Q283" t="b">
        <v>1</v>
      </c>
      <c r="R283" t="s">
        <v>33</v>
      </c>
      <c r="S283" t="str">
        <f t="shared" si="34"/>
        <v>theater</v>
      </c>
      <c r="T283" t="str">
        <f t="shared" si="31"/>
        <v>plays</v>
      </c>
      <c r="U283">
        <f t="shared" si="32"/>
        <v>2012</v>
      </c>
    </row>
    <row r="284" spans="1:21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35"/>
        <v>108.04761904761904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33"/>
        <v>42701.25</v>
      </c>
      <c r="O284" s="6">
        <f t="shared" si="30"/>
        <v>42706.25</v>
      </c>
      <c r="P284" t="b">
        <v>0</v>
      </c>
      <c r="Q284" t="b">
        <v>1</v>
      </c>
      <c r="R284" t="s">
        <v>269</v>
      </c>
      <c r="S284" t="str">
        <f t="shared" si="34"/>
        <v>film &amp; video</v>
      </c>
      <c r="T284" t="str">
        <f t="shared" si="31"/>
        <v>television</v>
      </c>
      <c r="U284">
        <f t="shared" si="32"/>
        <v>2016</v>
      </c>
    </row>
    <row r="285" spans="1:21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35"/>
        <v>18.728395061728396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33"/>
        <v>42520.208333333328</v>
      </c>
      <c r="O285" s="6">
        <f t="shared" si="30"/>
        <v>42524.208333333328</v>
      </c>
      <c r="P285" t="b">
        <v>0</v>
      </c>
      <c r="Q285" t="b">
        <v>0</v>
      </c>
      <c r="R285" t="s">
        <v>23</v>
      </c>
      <c r="S285" t="str">
        <f t="shared" si="34"/>
        <v>music</v>
      </c>
      <c r="T285" t="str">
        <f t="shared" si="31"/>
        <v>rock</v>
      </c>
      <c r="U285">
        <f t="shared" si="32"/>
        <v>2016</v>
      </c>
    </row>
    <row r="286" spans="1:21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35"/>
        <v>83.193877551020407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33"/>
        <v>41030.208333333336</v>
      </c>
      <c r="O286" s="6">
        <f t="shared" si="30"/>
        <v>41034.208333333336</v>
      </c>
      <c r="P286" t="b">
        <v>0</v>
      </c>
      <c r="Q286" t="b">
        <v>0</v>
      </c>
      <c r="R286" t="s">
        <v>28</v>
      </c>
      <c r="S286" t="str">
        <f t="shared" si="34"/>
        <v>technology</v>
      </c>
      <c r="T286" t="str">
        <f t="shared" si="31"/>
        <v>web</v>
      </c>
      <c r="U286">
        <f t="shared" si="32"/>
        <v>2012</v>
      </c>
    </row>
    <row r="287" spans="1:21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35"/>
        <v>706.33333333333337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33"/>
        <v>42623.208333333328</v>
      </c>
      <c r="O287" s="6">
        <f t="shared" si="30"/>
        <v>42660.208333333328</v>
      </c>
      <c r="P287" t="b">
        <v>0</v>
      </c>
      <c r="Q287" t="b">
        <v>0</v>
      </c>
      <c r="R287" t="s">
        <v>33</v>
      </c>
      <c r="S287" t="str">
        <f t="shared" si="34"/>
        <v>theater</v>
      </c>
      <c r="T287" t="str">
        <f t="shared" si="31"/>
        <v>plays</v>
      </c>
      <c r="U287">
        <f t="shared" si="32"/>
        <v>2016</v>
      </c>
    </row>
    <row r="288" spans="1:21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35"/>
        <v>17.446030330062445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33"/>
        <v>42697.25</v>
      </c>
      <c r="O288" s="6">
        <f t="shared" si="30"/>
        <v>42703.25</v>
      </c>
      <c r="P288" t="b">
        <v>0</v>
      </c>
      <c r="Q288" t="b">
        <v>0</v>
      </c>
      <c r="R288" t="s">
        <v>33</v>
      </c>
      <c r="S288" t="str">
        <f t="shared" si="34"/>
        <v>theater</v>
      </c>
      <c r="T288" t="str">
        <f t="shared" si="31"/>
        <v>plays</v>
      </c>
      <c r="U288">
        <f t="shared" si="32"/>
        <v>2016</v>
      </c>
    </row>
    <row r="289" spans="1:21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35"/>
        <v>209.73015873015873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33"/>
        <v>42122.208333333328</v>
      </c>
      <c r="O289" s="6">
        <f t="shared" si="30"/>
        <v>42121.208333333328</v>
      </c>
      <c r="P289" t="b">
        <v>0</v>
      </c>
      <c r="Q289" t="b">
        <v>0</v>
      </c>
      <c r="R289" t="s">
        <v>50</v>
      </c>
      <c r="S289" t="str">
        <f t="shared" si="34"/>
        <v>music</v>
      </c>
      <c r="T289" t="str">
        <f t="shared" si="31"/>
        <v>electric music</v>
      </c>
      <c r="U289">
        <f t="shared" si="32"/>
        <v>2015</v>
      </c>
    </row>
    <row r="290" spans="1:21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35"/>
        <v>97.785714285714292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33"/>
        <v>40982.208333333336</v>
      </c>
      <c r="O290" s="6">
        <f t="shared" si="30"/>
        <v>40982.208333333336</v>
      </c>
      <c r="P290" t="b">
        <v>0</v>
      </c>
      <c r="Q290" t="b">
        <v>1</v>
      </c>
      <c r="R290" t="s">
        <v>148</v>
      </c>
      <c r="S290" t="str">
        <f t="shared" si="34"/>
        <v>music</v>
      </c>
      <c r="T290" t="str">
        <f t="shared" si="31"/>
        <v>metal</v>
      </c>
      <c r="U290">
        <f t="shared" si="32"/>
        <v>2012</v>
      </c>
    </row>
    <row r="291" spans="1:21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35"/>
        <v>1684.25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33"/>
        <v>42219.208333333328</v>
      </c>
      <c r="O291" s="6">
        <f t="shared" si="30"/>
        <v>42221.208333333328</v>
      </c>
      <c r="P291" t="b">
        <v>0</v>
      </c>
      <c r="Q291" t="b">
        <v>0</v>
      </c>
      <c r="R291" t="s">
        <v>33</v>
      </c>
      <c r="S291" t="str">
        <f t="shared" si="34"/>
        <v>theater</v>
      </c>
      <c r="T291" t="str">
        <f t="shared" si="31"/>
        <v>plays</v>
      </c>
      <c r="U291">
        <f t="shared" si="32"/>
        <v>2015</v>
      </c>
    </row>
    <row r="292" spans="1:21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35"/>
        <v>54.402135231316727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33"/>
        <v>41404.208333333336</v>
      </c>
      <c r="O292" s="6">
        <f t="shared" si="30"/>
        <v>41435.208333333336</v>
      </c>
      <c r="P292" t="b">
        <v>0</v>
      </c>
      <c r="Q292" t="b">
        <v>1</v>
      </c>
      <c r="R292" t="s">
        <v>42</v>
      </c>
      <c r="S292" t="str">
        <f t="shared" si="34"/>
        <v>film &amp; video</v>
      </c>
      <c r="T292" t="str">
        <f t="shared" si="31"/>
        <v>documentary</v>
      </c>
      <c r="U292">
        <f t="shared" si="32"/>
        <v>2013</v>
      </c>
    </row>
    <row r="293" spans="1:21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35"/>
        <v>456.61111111111109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33"/>
        <v>40831.208333333336</v>
      </c>
      <c r="O293" s="6">
        <f t="shared" si="30"/>
        <v>40834.208333333336</v>
      </c>
      <c r="P293" t="b">
        <v>1</v>
      </c>
      <c r="Q293" t="b">
        <v>0</v>
      </c>
      <c r="R293" t="s">
        <v>28</v>
      </c>
      <c r="S293" t="str">
        <f t="shared" si="34"/>
        <v>technology</v>
      </c>
      <c r="T293" t="str">
        <f t="shared" si="31"/>
        <v>web</v>
      </c>
      <c r="U293">
        <f t="shared" si="32"/>
        <v>2011</v>
      </c>
    </row>
    <row r="294" spans="1:21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35"/>
        <v>9.8219178082191778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33"/>
        <v>40984.208333333336</v>
      </c>
      <c r="O294" s="6">
        <f t="shared" si="30"/>
        <v>41001.208333333336</v>
      </c>
      <c r="P294" t="b">
        <v>0</v>
      </c>
      <c r="Q294" t="b">
        <v>0</v>
      </c>
      <c r="R294" t="s">
        <v>17</v>
      </c>
      <c r="S294" t="str">
        <f t="shared" si="34"/>
        <v>food</v>
      </c>
      <c r="T294" t="str">
        <f t="shared" si="31"/>
        <v>food trucks</v>
      </c>
      <c r="U294">
        <f t="shared" si="32"/>
        <v>2012</v>
      </c>
    </row>
    <row r="295" spans="1:21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35"/>
        <v>16.384615384615383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33"/>
        <v>40456.208333333336</v>
      </c>
      <c r="O295" s="6">
        <f t="shared" si="30"/>
        <v>40464.208333333336</v>
      </c>
      <c r="P295" t="b">
        <v>0</v>
      </c>
      <c r="Q295" t="b">
        <v>0</v>
      </c>
      <c r="R295" t="s">
        <v>33</v>
      </c>
      <c r="S295" t="str">
        <f t="shared" si="34"/>
        <v>theater</v>
      </c>
      <c r="T295" t="str">
        <f t="shared" si="31"/>
        <v>plays</v>
      </c>
      <c r="U295">
        <f t="shared" si="32"/>
        <v>2010</v>
      </c>
    </row>
    <row r="296" spans="1:21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35"/>
        <v>1339.6666666666667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33"/>
        <v>43399.208333333328</v>
      </c>
      <c r="O296" s="6">
        <f t="shared" si="30"/>
        <v>43410.25</v>
      </c>
      <c r="P296" t="b">
        <v>0</v>
      </c>
      <c r="Q296" t="b">
        <v>0</v>
      </c>
      <c r="R296" t="s">
        <v>33</v>
      </c>
      <c r="S296" t="str">
        <f t="shared" si="34"/>
        <v>theater</v>
      </c>
      <c r="T296" t="str">
        <f t="shared" si="31"/>
        <v>plays</v>
      </c>
      <c r="U296">
        <f t="shared" si="32"/>
        <v>2018</v>
      </c>
    </row>
    <row r="297" spans="1:21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35"/>
        <v>35.650077760497666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33"/>
        <v>41562.208333333336</v>
      </c>
      <c r="O297" s="6">
        <f t="shared" si="30"/>
        <v>41586.25</v>
      </c>
      <c r="P297" t="b">
        <v>0</v>
      </c>
      <c r="Q297" t="b">
        <v>0</v>
      </c>
      <c r="R297" t="s">
        <v>33</v>
      </c>
      <c r="S297" t="str">
        <f t="shared" si="34"/>
        <v>theater</v>
      </c>
      <c r="T297" t="str">
        <f t="shared" si="31"/>
        <v>plays</v>
      </c>
      <c r="U297">
        <f t="shared" si="32"/>
        <v>2013</v>
      </c>
    </row>
    <row r="298" spans="1:21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35"/>
        <v>54.950819672131146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33"/>
        <v>43493.25</v>
      </c>
      <c r="O298" s="6">
        <f t="shared" si="30"/>
        <v>43514.25</v>
      </c>
      <c r="P298" t="b">
        <v>0</v>
      </c>
      <c r="Q298" t="b">
        <v>0</v>
      </c>
      <c r="R298" t="s">
        <v>33</v>
      </c>
      <c r="S298" t="str">
        <f t="shared" si="34"/>
        <v>theater</v>
      </c>
      <c r="T298" t="str">
        <f t="shared" si="31"/>
        <v>plays</v>
      </c>
      <c r="U298">
        <f t="shared" si="32"/>
        <v>2019</v>
      </c>
    </row>
    <row r="299" spans="1:21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35"/>
        <v>94.236111111111114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33"/>
        <v>41653.25</v>
      </c>
      <c r="O299" s="6">
        <f t="shared" si="30"/>
        <v>41661.25</v>
      </c>
      <c r="P299" t="b">
        <v>0</v>
      </c>
      <c r="Q299" t="b">
        <v>1</v>
      </c>
      <c r="R299" t="s">
        <v>33</v>
      </c>
      <c r="S299" t="str">
        <f t="shared" si="34"/>
        <v>theater</v>
      </c>
      <c r="T299" t="str">
        <f t="shared" si="31"/>
        <v>plays</v>
      </c>
      <c r="U299">
        <f t="shared" si="32"/>
        <v>2014</v>
      </c>
    </row>
    <row r="300" spans="1:21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35"/>
        <v>143.91428571428571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33"/>
        <v>42426.25</v>
      </c>
      <c r="O300" s="6">
        <f t="shared" si="30"/>
        <v>42443.208333333328</v>
      </c>
      <c r="P300" t="b">
        <v>0</v>
      </c>
      <c r="Q300" t="b">
        <v>1</v>
      </c>
      <c r="R300" t="s">
        <v>23</v>
      </c>
      <c r="S300" t="str">
        <f t="shared" si="34"/>
        <v>music</v>
      </c>
      <c r="T300" t="str">
        <f t="shared" si="31"/>
        <v>rock</v>
      </c>
      <c r="U300">
        <f t="shared" si="32"/>
        <v>2016</v>
      </c>
    </row>
    <row r="301" spans="1:21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35"/>
        <v>51.421052631578945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33"/>
        <v>42432.25</v>
      </c>
      <c r="O301" s="6">
        <f t="shared" si="30"/>
        <v>42487.208333333328</v>
      </c>
      <c r="P301" t="b">
        <v>0</v>
      </c>
      <c r="Q301" t="b">
        <v>0</v>
      </c>
      <c r="R301" t="s">
        <v>17</v>
      </c>
      <c r="S301" t="str">
        <f t="shared" si="34"/>
        <v>food</v>
      </c>
      <c r="T301" t="str">
        <f t="shared" si="31"/>
        <v>food trucks</v>
      </c>
      <c r="U301">
        <f t="shared" si="32"/>
        <v>2016</v>
      </c>
    </row>
    <row r="302" spans="1:21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35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33"/>
        <v>42977.208333333328</v>
      </c>
      <c r="O302" s="6">
        <f t="shared" si="30"/>
        <v>42977.208333333328</v>
      </c>
      <c r="P302" t="b">
        <v>0</v>
      </c>
      <c r="Q302" t="b">
        <v>1</v>
      </c>
      <c r="R302" t="s">
        <v>68</v>
      </c>
      <c r="S302" t="str">
        <f t="shared" si="34"/>
        <v>publishing</v>
      </c>
      <c r="T302" t="str">
        <f t="shared" si="31"/>
        <v>nonfiction</v>
      </c>
      <c r="U302">
        <f t="shared" si="32"/>
        <v>2017</v>
      </c>
    </row>
    <row r="303" spans="1:21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35"/>
        <v>1344.6666666666667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33"/>
        <v>42061.25</v>
      </c>
      <c r="O303" s="6">
        <f t="shared" si="30"/>
        <v>42077.208333333328</v>
      </c>
      <c r="P303" t="b">
        <v>0</v>
      </c>
      <c r="Q303" t="b">
        <v>0</v>
      </c>
      <c r="R303" t="s">
        <v>42</v>
      </c>
      <c r="S303" t="str">
        <f t="shared" si="34"/>
        <v>film &amp; video</v>
      </c>
      <c r="T303" t="str">
        <f t="shared" si="31"/>
        <v>documentary</v>
      </c>
      <c r="U303">
        <f t="shared" si="32"/>
        <v>2015</v>
      </c>
    </row>
    <row r="304" spans="1:21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35"/>
        <v>31.844940867279899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33"/>
        <v>43345.208333333328</v>
      </c>
      <c r="O304" s="6">
        <f t="shared" si="30"/>
        <v>43358.208333333328</v>
      </c>
      <c r="P304" t="b">
        <v>0</v>
      </c>
      <c r="Q304" t="b">
        <v>0</v>
      </c>
      <c r="R304" t="s">
        <v>33</v>
      </c>
      <c r="S304" t="str">
        <f t="shared" si="34"/>
        <v>theater</v>
      </c>
      <c r="T304" t="str">
        <f t="shared" si="31"/>
        <v>plays</v>
      </c>
      <c r="U304">
        <f t="shared" si="32"/>
        <v>2018</v>
      </c>
    </row>
    <row r="305" spans="1:21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35"/>
        <v>82.617647058823536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33"/>
        <v>42376.25</v>
      </c>
      <c r="O305" s="6">
        <f t="shared" si="30"/>
        <v>42380.25</v>
      </c>
      <c r="P305" t="b">
        <v>0</v>
      </c>
      <c r="Q305" t="b">
        <v>0</v>
      </c>
      <c r="R305" t="s">
        <v>60</v>
      </c>
      <c r="S305" t="str">
        <f t="shared" si="34"/>
        <v>music</v>
      </c>
      <c r="T305" t="str">
        <f t="shared" si="31"/>
        <v>indie rock</v>
      </c>
      <c r="U305">
        <f t="shared" si="32"/>
        <v>2016</v>
      </c>
    </row>
    <row r="306" spans="1:21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35"/>
        <v>546.14285714285722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33"/>
        <v>42589.208333333328</v>
      </c>
      <c r="O306" s="6">
        <f t="shared" si="30"/>
        <v>42629.208333333328</v>
      </c>
      <c r="P306" t="b">
        <v>0</v>
      </c>
      <c r="Q306" t="b">
        <v>0</v>
      </c>
      <c r="R306" t="s">
        <v>42</v>
      </c>
      <c r="S306" t="str">
        <f t="shared" si="34"/>
        <v>film &amp; video</v>
      </c>
      <c r="T306" t="str">
        <f t="shared" si="31"/>
        <v>documentary</v>
      </c>
      <c r="U306">
        <f t="shared" si="32"/>
        <v>2016</v>
      </c>
    </row>
    <row r="307" spans="1:21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35"/>
        <v>286.21428571428572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33"/>
        <v>42448.208333333328</v>
      </c>
      <c r="O307" s="6">
        <f t="shared" si="30"/>
        <v>42488.208333333328</v>
      </c>
      <c r="P307" t="b">
        <v>0</v>
      </c>
      <c r="Q307" t="b">
        <v>0</v>
      </c>
      <c r="R307" t="s">
        <v>33</v>
      </c>
      <c r="S307" t="str">
        <f t="shared" si="34"/>
        <v>theater</v>
      </c>
      <c r="T307" t="str">
        <f t="shared" si="31"/>
        <v>plays</v>
      </c>
      <c r="U307">
        <f t="shared" si="32"/>
        <v>2016</v>
      </c>
    </row>
    <row r="308" spans="1:21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35"/>
        <v>7.9076923076923071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33"/>
        <v>42930.208333333328</v>
      </c>
      <c r="O308" s="6">
        <f t="shared" si="30"/>
        <v>42932.208333333328</v>
      </c>
      <c r="P308" t="b">
        <v>0</v>
      </c>
      <c r="Q308" t="b">
        <v>1</v>
      </c>
      <c r="R308" t="s">
        <v>33</v>
      </c>
      <c r="S308" t="str">
        <f t="shared" si="34"/>
        <v>theater</v>
      </c>
      <c r="T308" t="str">
        <f t="shared" si="31"/>
        <v>plays</v>
      </c>
      <c r="U308">
        <f t="shared" si="32"/>
        <v>2017</v>
      </c>
    </row>
    <row r="309" spans="1:21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35"/>
        <v>132.13677811550153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33"/>
        <v>41066.208333333336</v>
      </c>
      <c r="O309" s="6">
        <f t="shared" si="30"/>
        <v>41085.208333333336</v>
      </c>
      <c r="P309" t="b">
        <v>0</v>
      </c>
      <c r="Q309" t="b">
        <v>1</v>
      </c>
      <c r="R309" t="s">
        <v>119</v>
      </c>
      <c r="S309" t="str">
        <f t="shared" si="34"/>
        <v>publishing</v>
      </c>
      <c r="T309" t="str">
        <f t="shared" si="31"/>
        <v>fiction</v>
      </c>
      <c r="U309">
        <f t="shared" si="32"/>
        <v>2012</v>
      </c>
    </row>
    <row r="310" spans="1:21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35"/>
        <v>74.077834179357026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33"/>
        <v>40651.208333333336</v>
      </c>
      <c r="O310" s="6">
        <f t="shared" si="30"/>
        <v>40651.208333333336</v>
      </c>
      <c r="P310" t="b">
        <v>0</v>
      </c>
      <c r="Q310" t="b">
        <v>0</v>
      </c>
      <c r="R310" t="s">
        <v>33</v>
      </c>
      <c r="S310" t="str">
        <f t="shared" si="34"/>
        <v>theater</v>
      </c>
      <c r="T310" t="str">
        <f t="shared" si="31"/>
        <v>plays</v>
      </c>
      <c r="U310">
        <f t="shared" si="32"/>
        <v>2011</v>
      </c>
    </row>
    <row r="311" spans="1:21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35"/>
        <v>75.292682926829272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33"/>
        <v>40807.208333333336</v>
      </c>
      <c r="O311" s="6">
        <f t="shared" si="30"/>
        <v>40826.208333333336</v>
      </c>
      <c r="P311" t="b">
        <v>0</v>
      </c>
      <c r="Q311" t="b">
        <v>1</v>
      </c>
      <c r="R311" t="s">
        <v>60</v>
      </c>
      <c r="S311" t="str">
        <f t="shared" si="34"/>
        <v>music</v>
      </c>
      <c r="T311" t="str">
        <f t="shared" si="31"/>
        <v>indie rock</v>
      </c>
      <c r="U311">
        <f t="shared" si="32"/>
        <v>2011</v>
      </c>
    </row>
    <row r="312" spans="1:21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35"/>
        <v>20.333333333333332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33"/>
        <v>40277.208333333336</v>
      </c>
      <c r="O312" s="6">
        <f t="shared" si="30"/>
        <v>40292.208333333336</v>
      </c>
      <c r="P312" t="b">
        <v>0</v>
      </c>
      <c r="Q312" t="b">
        <v>0</v>
      </c>
      <c r="R312" t="s">
        <v>89</v>
      </c>
      <c r="S312" t="str">
        <f t="shared" si="34"/>
        <v>games</v>
      </c>
      <c r="T312" t="str">
        <f t="shared" si="31"/>
        <v>video games</v>
      </c>
      <c r="U312">
        <f t="shared" si="32"/>
        <v>2010</v>
      </c>
    </row>
    <row r="313" spans="1:21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35"/>
        <v>203.36507936507937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33"/>
        <v>40590.25</v>
      </c>
      <c r="O313" s="6">
        <f t="shared" si="30"/>
        <v>40601.25</v>
      </c>
      <c r="P313" t="b">
        <v>0</v>
      </c>
      <c r="Q313" t="b">
        <v>0</v>
      </c>
      <c r="R313" t="s">
        <v>33</v>
      </c>
      <c r="S313" t="str">
        <f t="shared" si="34"/>
        <v>theater</v>
      </c>
      <c r="T313" t="str">
        <f t="shared" si="31"/>
        <v>plays</v>
      </c>
      <c r="U313">
        <f t="shared" si="32"/>
        <v>2011</v>
      </c>
    </row>
    <row r="314" spans="1:21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35"/>
        <v>310.2284263959391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33"/>
        <v>41572.208333333336</v>
      </c>
      <c r="O314" s="6">
        <f t="shared" si="30"/>
        <v>41578.208333333336</v>
      </c>
      <c r="P314" t="b">
        <v>0</v>
      </c>
      <c r="Q314" t="b">
        <v>0</v>
      </c>
      <c r="R314" t="s">
        <v>33</v>
      </c>
      <c r="S314" t="str">
        <f t="shared" si="34"/>
        <v>theater</v>
      </c>
      <c r="T314" t="str">
        <f t="shared" si="31"/>
        <v>plays</v>
      </c>
      <c r="U314">
        <f t="shared" si="32"/>
        <v>2013</v>
      </c>
    </row>
    <row r="315" spans="1:21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35"/>
        <v>395.31818181818181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33"/>
        <v>40966.25</v>
      </c>
      <c r="O315" s="6">
        <f t="shared" si="30"/>
        <v>40967.25</v>
      </c>
      <c r="P315" t="b">
        <v>0</v>
      </c>
      <c r="Q315" t="b">
        <v>0</v>
      </c>
      <c r="R315" t="s">
        <v>23</v>
      </c>
      <c r="S315" t="str">
        <f t="shared" si="34"/>
        <v>music</v>
      </c>
      <c r="T315" t="str">
        <f t="shared" si="31"/>
        <v>rock</v>
      </c>
      <c r="U315">
        <f t="shared" si="32"/>
        <v>2012</v>
      </c>
    </row>
    <row r="316" spans="1:21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35"/>
        <v>294.71428571428572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33"/>
        <v>43536.208333333328</v>
      </c>
      <c r="O316" s="6">
        <f t="shared" si="30"/>
        <v>43540.208333333328</v>
      </c>
      <c r="P316" t="b">
        <v>0</v>
      </c>
      <c r="Q316" t="b">
        <v>1</v>
      </c>
      <c r="R316" t="s">
        <v>42</v>
      </c>
      <c r="S316" t="str">
        <f t="shared" si="34"/>
        <v>film &amp; video</v>
      </c>
      <c r="T316" t="str">
        <f t="shared" si="31"/>
        <v>documentary</v>
      </c>
      <c r="U316">
        <f t="shared" si="32"/>
        <v>2019</v>
      </c>
    </row>
    <row r="317" spans="1:21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35"/>
        <v>33.89473684210526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33"/>
        <v>41783.208333333336</v>
      </c>
      <c r="O317" s="6">
        <f t="shared" si="30"/>
        <v>41811.208333333336</v>
      </c>
      <c r="P317" t="b">
        <v>0</v>
      </c>
      <c r="Q317" t="b">
        <v>0</v>
      </c>
      <c r="R317" t="s">
        <v>33</v>
      </c>
      <c r="S317" t="str">
        <f t="shared" si="34"/>
        <v>theater</v>
      </c>
      <c r="T317" t="str">
        <f t="shared" si="31"/>
        <v>plays</v>
      </c>
      <c r="U317">
        <f t="shared" si="32"/>
        <v>2014</v>
      </c>
    </row>
    <row r="318" spans="1:21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35"/>
        <v>66.677083333333329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33"/>
        <v>43788.25</v>
      </c>
      <c r="O318" s="6">
        <f t="shared" si="30"/>
        <v>43788.25</v>
      </c>
      <c r="P318" t="b">
        <v>0</v>
      </c>
      <c r="Q318" t="b">
        <v>1</v>
      </c>
      <c r="R318" t="s">
        <v>17</v>
      </c>
      <c r="S318" t="str">
        <f t="shared" si="34"/>
        <v>food</v>
      </c>
      <c r="T318" t="str">
        <f t="shared" si="31"/>
        <v>food trucks</v>
      </c>
      <c r="U318">
        <f t="shared" si="32"/>
        <v>2019</v>
      </c>
    </row>
    <row r="319" spans="1:21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35"/>
        <v>19.227272727272727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33"/>
        <v>42869.208333333328</v>
      </c>
      <c r="O319" s="6">
        <f t="shared" si="30"/>
        <v>42881.208333333328</v>
      </c>
      <c r="P319" t="b">
        <v>0</v>
      </c>
      <c r="Q319" t="b">
        <v>0</v>
      </c>
      <c r="R319" t="s">
        <v>33</v>
      </c>
      <c r="S319" t="str">
        <f t="shared" si="34"/>
        <v>theater</v>
      </c>
      <c r="T319" t="str">
        <f t="shared" si="31"/>
        <v>plays</v>
      </c>
      <c r="U319">
        <f t="shared" si="32"/>
        <v>2017</v>
      </c>
    </row>
    <row r="320" spans="1:21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35"/>
        <v>15.842105263157894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33"/>
        <v>41684.25</v>
      </c>
      <c r="O320" s="6">
        <f t="shared" si="30"/>
        <v>41685.25</v>
      </c>
      <c r="P320" t="b">
        <v>0</v>
      </c>
      <c r="Q320" t="b">
        <v>0</v>
      </c>
      <c r="R320" t="s">
        <v>23</v>
      </c>
      <c r="S320" t="str">
        <f t="shared" si="34"/>
        <v>music</v>
      </c>
      <c r="T320" t="str">
        <f t="shared" si="31"/>
        <v>rock</v>
      </c>
      <c r="U320">
        <f t="shared" si="32"/>
        <v>2014</v>
      </c>
    </row>
    <row r="321" spans="1:21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35"/>
        <v>38.702380952380956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33"/>
        <v>40402.208333333336</v>
      </c>
      <c r="O321" s="6">
        <f t="shared" si="30"/>
        <v>40425.208333333336</v>
      </c>
      <c r="P321" t="b">
        <v>0</v>
      </c>
      <c r="Q321" t="b">
        <v>0</v>
      </c>
      <c r="R321" t="s">
        <v>28</v>
      </c>
      <c r="S321" t="str">
        <f t="shared" si="34"/>
        <v>technology</v>
      </c>
      <c r="T321" t="str">
        <f t="shared" si="31"/>
        <v>web</v>
      </c>
      <c r="U321">
        <f t="shared" si="32"/>
        <v>2010</v>
      </c>
    </row>
    <row r="322" spans="1:21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35"/>
        <v>9.5876777251184837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33"/>
        <v>40673.208333333336</v>
      </c>
      <c r="O322" s="6">
        <f t="shared" si="30"/>
        <v>40681.208333333336</v>
      </c>
      <c r="P322" t="b">
        <v>0</v>
      </c>
      <c r="Q322" t="b">
        <v>0</v>
      </c>
      <c r="R322" t="s">
        <v>119</v>
      </c>
      <c r="S322" t="str">
        <f t="shared" si="34"/>
        <v>publishing</v>
      </c>
      <c r="T322" t="str">
        <f t="shared" si="31"/>
        <v>fiction</v>
      </c>
      <c r="U322">
        <f t="shared" si="32"/>
        <v>2011</v>
      </c>
    </row>
    <row r="323" spans="1:21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5"/>
        <v>94.144366197183089</v>
      </c>
      <c r="G323" t="s">
        <v>14</v>
      </c>
      <c r="H323">
        <v>2468</v>
      </c>
      <c r="I323">
        <f t="shared" ref="I323:I386" si="36">IF(F323=0,0,ROUND(E323/H323,2))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si="33"/>
        <v>40634.208333333336</v>
      </c>
      <c r="O323" s="6">
        <f t="shared" ref="O323:O386" si="37">(((M323/60)/60)/24) + DATE(1970,1,)</f>
        <v>40641.208333333336</v>
      </c>
      <c r="P323" t="b">
        <v>0</v>
      </c>
      <c r="Q323" t="b">
        <v>0</v>
      </c>
      <c r="R323" t="s">
        <v>100</v>
      </c>
      <c r="S323" t="str">
        <f t="shared" si="34"/>
        <v>film &amp; video</v>
      </c>
      <c r="T323" t="str">
        <f t="shared" ref="T323:T386" si="38">RIGHT(R323,LEN(R323)-SEARCH("/",R323))</f>
        <v>shorts</v>
      </c>
      <c r="U323">
        <f t="shared" ref="U323:U386" si="39">YEAR(N323)</f>
        <v>2011</v>
      </c>
    </row>
    <row r="324" spans="1:21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5"/>
        <v>166.56234096692114</v>
      </c>
      <c r="G324" t="s">
        <v>20</v>
      </c>
      <c r="H324">
        <v>5168</v>
      </c>
      <c r="I324">
        <f t="shared" si="36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ref="N324:N387" si="40">(((L324/60)/60)/24) +DATE(1970,1,1)</f>
        <v>40507.25</v>
      </c>
      <c r="O324" s="6">
        <f t="shared" si="37"/>
        <v>40519.25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8"/>
        <v>plays</v>
      </c>
      <c r="U324">
        <f t="shared" si="39"/>
        <v>2010</v>
      </c>
    </row>
    <row r="325" spans="1:21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5"/>
        <v>24.134831460674157</v>
      </c>
      <c r="G325" t="s">
        <v>14</v>
      </c>
      <c r="H325">
        <v>26</v>
      </c>
      <c r="I325">
        <f t="shared" si="36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40"/>
        <v>41725.208333333336</v>
      </c>
      <c r="O325" s="6">
        <f t="shared" si="37"/>
        <v>41726.208333333336</v>
      </c>
      <c r="P325" t="b">
        <v>0</v>
      </c>
      <c r="Q325" t="b">
        <v>0</v>
      </c>
      <c r="R325" t="s">
        <v>42</v>
      </c>
      <c r="S325" t="str">
        <f t="shared" ref="S325:S388" si="41">LEFT(R325,SEARCH("/",R325)-1)</f>
        <v>film &amp; video</v>
      </c>
      <c r="T325" t="str">
        <f t="shared" si="38"/>
        <v>documentary</v>
      </c>
      <c r="U325">
        <f t="shared" si="39"/>
        <v>2014</v>
      </c>
    </row>
    <row r="326" spans="1:21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5"/>
        <v>164.05633802816902</v>
      </c>
      <c r="G326" t="s">
        <v>20</v>
      </c>
      <c r="H326">
        <v>307</v>
      </c>
      <c r="I326">
        <f t="shared" si="36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40"/>
        <v>42176.208333333328</v>
      </c>
      <c r="O326" s="6">
        <f t="shared" si="37"/>
        <v>42187.208333333328</v>
      </c>
      <c r="P326" t="b">
        <v>0</v>
      </c>
      <c r="Q326" t="b">
        <v>1</v>
      </c>
      <c r="R326" t="s">
        <v>33</v>
      </c>
      <c r="S326" t="str">
        <f t="shared" si="41"/>
        <v>theater</v>
      </c>
      <c r="T326" t="str">
        <f t="shared" si="38"/>
        <v>plays</v>
      </c>
      <c r="U326">
        <f t="shared" si="39"/>
        <v>2015</v>
      </c>
    </row>
    <row r="327" spans="1:21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5"/>
        <v>90.723076923076931</v>
      </c>
      <c r="G327" t="s">
        <v>14</v>
      </c>
      <c r="H327">
        <v>73</v>
      </c>
      <c r="I327">
        <f t="shared" si="36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40"/>
        <v>43267.208333333328</v>
      </c>
      <c r="O327" s="6">
        <f t="shared" si="37"/>
        <v>43289.208333333328</v>
      </c>
      <c r="P327" t="b">
        <v>0</v>
      </c>
      <c r="Q327" t="b">
        <v>1</v>
      </c>
      <c r="R327" t="s">
        <v>33</v>
      </c>
      <c r="S327" t="str">
        <f t="shared" si="41"/>
        <v>theater</v>
      </c>
      <c r="T327" t="str">
        <f t="shared" si="38"/>
        <v>plays</v>
      </c>
      <c r="U327">
        <f t="shared" si="39"/>
        <v>2018</v>
      </c>
    </row>
    <row r="328" spans="1:21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5"/>
        <v>46.194444444444443</v>
      </c>
      <c r="G328" t="s">
        <v>14</v>
      </c>
      <c r="H328">
        <v>128</v>
      </c>
      <c r="I328">
        <f t="shared" si="36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40"/>
        <v>42364.25</v>
      </c>
      <c r="O328" s="6">
        <f t="shared" si="37"/>
        <v>42369.25</v>
      </c>
      <c r="P328" t="b">
        <v>0</v>
      </c>
      <c r="Q328" t="b">
        <v>0</v>
      </c>
      <c r="R328" t="s">
        <v>71</v>
      </c>
      <c r="S328" t="str">
        <f t="shared" si="41"/>
        <v>film &amp; video</v>
      </c>
      <c r="T328" t="str">
        <f t="shared" si="38"/>
        <v>animation</v>
      </c>
      <c r="U328">
        <f t="shared" si="39"/>
        <v>2015</v>
      </c>
    </row>
    <row r="329" spans="1:21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ref="F329:F392" si="42">(E329/D329*100)</f>
        <v>38.53846153846154</v>
      </c>
      <c r="G329" t="s">
        <v>14</v>
      </c>
      <c r="H329">
        <v>33</v>
      </c>
      <c r="I329">
        <f t="shared" si="36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40"/>
        <v>43705.208333333328</v>
      </c>
      <c r="O329" s="6">
        <f t="shared" si="37"/>
        <v>43708.208333333328</v>
      </c>
      <c r="P329" t="b">
        <v>0</v>
      </c>
      <c r="Q329" t="b">
        <v>1</v>
      </c>
      <c r="R329" t="s">
        <v>33</v>
      </c>
      <c r="S329" t="str">
        <f t="shared" si="41"/>
        <v>theater</v>
      </c>
      <c r="T329" t="str">
        <f t="shared" si="38"/>
        <v>plays</v>
      </c>
      <c r="U329">
        <f t="shared" si="39"/>
        <v>2019</v>
      </c>
    </row>
    <row r="330" spans="1:21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42"/>
        <v>133.56231003039514</v>
      </c>
      <c r="G330" t="s">
        <v>20</v>
      </c>
      <c r="H330">
        <v>2441</v>
      </c>
      <c r="I330">
        <f t="shared" si="36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40"/>
        <v>43434.25</v>
      </c>
      <c r="O330" s="6">
        <f t="shared" si="37"/>
        <v>43444.25</v>
      </c>
      <c r="P330" t="b">
        <v>0</v>
      </c>
      <c r="Q330" t="b">
        <v>0</v>
      </c>
      <c r="R330" t="s">
        <v>23</v>
      </c>
      <c r="S330" t="str">
        <f t="shared" si="41"/>
        <v>music</v>
      </c>
      <c r="T330" t="str">
        <f t="shared" si="38"/>
        <v>rock</v>
      </c>
      <c r="U330">
        <f t="shared" si="39"/>
        <v>2018</v>
      </c>
    </row>
    <row r="331" spans="1:21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42"/>
        <v>22.896588486140725</v>
      </c>
      <c r="G331" t="s">
        <v>47</v>
      </c>
      <c r="H331">
        <v>211</v>
      </c>
      <c r="I331">
        <f t="shared" si="36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40"/>
        <v>42716.25</v>
      </c>
      <c r="O331" s="6">
        <f t="shared" si="37"/>
        <v>42726.25</v>
      </c>
      <c r="P331" t="b">
        <v>0</v>
      </c>
      <c r="Q331" t="b">
        <v>0</v>
      </c>
      <c r="R331" t="s">
        <v>89</v>
      </c>
      <c r="S331" t="str">
        <f t="shared" si="41"/>
        <v>games</v>
      </c>
      <c r="T331" t="str">
        <f t="shared" si="38"/>
        <v>video games</v>
      </c>
      <c r="U331">
        <f t="shared" si="39"/>
        <v>2016</v>
      </c>
    </row>
    <row r="332" spans="1:21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42"/>
        <v>184.95548961424333</v>
      </c>
      <c r="G332" t="s">
        <v>20</v>
      </c>
      <c r="H332">
        <v>1385</v>
      </c>
      <c r="I332">
        <f t="shared" si="36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40"/>
        <v>43077.25</v>
      </c>
      <c r="O332" s="6">
        <f t="shared" si="37"/>
        <v>43077.25</v>
      </c>
      <c r="P332" t="b">
        <v>0</v>
      </c>
      <c r="Q332" t="b">
        <v>0</v>
      </c>
      <c r="R332" t="s">
        <v>42</v>
      </c>
      <c r="S332" t="str">
        <f t="shared" si="41"/>
        <v>film &amp; video</v>
      </c>
      <c r="T332" t="str">
        <f t="shared" si="38"/>
        <v>documentary</v>
      </c>
      <c r="U332">
        <f t="shared" si="39"/>
        <v>2017</v>
      </c>
    </row>
    <row r="333" spans="1:21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42"/>
        <v>443.72727272727275</v>
      </c>
      <c r="G333" t="s">
        <v>20</v>
      </c>
      <c r="H333">
        <v>190</v>
      </c>
      <c r="I333">
        <f t="shared" si="3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40"/>
        <v>40896.25</v>
      </c>
      <c r="O333" s="6">
        <f t="shared" si="37"/>
        <v>40896.25</v>
      </c>
      <c r="P333" t="b">
        <v>0</v>
      </c>
      <c r="Q333" t="b">
        <v>0</v>
      </c>
      <c r="R333" t="s">
        <v>17</v>
      </c>
      <c r="S333" t="str">
        <f t="shared" si="41"/>
        <v>food</v>
      </c>
      <c r="T333" t="str">
        <f t="shared" si="38"/>
        <v>food trucks</v>
      </c>
      <c r="U333">
        <f t="shared" si="39"/>
        <v>2011</v>
      </c>
    </row>
    <row r="334" spans="1:21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42"/>
        <v>199.9806763285024</v>
      </c>
      <c r="G334" t="s">
        <v>20</v>
      </c>
      <c r="H334">
        <v>470</v>
      </c>
      <c r="I334">
        <f t="shared" si="36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40"/>
        <v>41361.208333333336</v>
      </c>
      <c r="O334" s="6">
        <f t="shared" si="37"/>
        <v>41361.208333333336</v>
      </c>
      <c r="P334" t="b">
        <v>0</v>
      </c>
      <c r="Q334" t="b">
        <v>0</v>
      </c>
      <c r="R334" t="s">
        <v>65</v>
      </c>
      <c r="S334" t="str">
        <f t="shared" si="41"/>
        <v>technology</v>
      </c>
      <c r="T334" t="str">
        <f t="shared" si="38"/>
        <v>wearables</v>
      </c>
      <c r="U334">
        <f t="shared" si="39"/>
        <v>2013</v>
      </c>
    </row>
    <row r="335" spans="1:21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42"/>
        <v>123.95833333333333</v>
      </c>
      <c r="G335" t="s">
        <v>20</v>
      </c>
      <c r="H335">
        <v>253</v>
      </c>
      <c r="I335">
        <f t="shared" si="36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40"/>
        <v>43424.25</v>
      </c>
      <c r="O335" s="6">
        <f t="shared" si="37"/>
        <v>43451.25</v>
      </c>
      <c r="P335" t="b">
        <v>0</v>
      </c>
      <c r="Q335" t="b">
        <v>0</v>
      </c>
      <c r="R335" t="s">
        <v>33</v>
      </c>
      <c r="S335" t="str">
        <f t="shared" si="41"/>
        <v>theater</v>
      </c>
      <c r="T335" t="str">
        <f t="shared" si="38"/>
        <v>plays</v>
      </c>
      <c r="U335">
        <f t="shared" si="39"/>
        <v>2018</v>
      </c>
    </row>
    <row r="336" spans="1:21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42"/>
        <v>186.61329305135951</v>
      </c>
      <c r="G336" t="s">
        <v>20</v>
      </c>
      <c r="H336">
        <v>1113</v>
      </c>
      <c r="I336">
        <f t="shared" si="36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40"/>
        <v>43110.25</v>
      </c>
      <c r="O336" s="6">
        <f t="shared" si="37"/>
        <v>43116.25</v>
      </c>
      <c r="P336" t="b">
        <v>0</v>
      </c>
      <c r="Q336" t="b">
        <v>0</v>
      </c>
      <c r="R336" t="s">
        <v>23</v>
      </c>
      <c r="S336" t="str">
        <f t="shared" si="41"/>
        <v>music</v>
      </c>
      <c r="T336" t="str">
        <f t="shared" si="38"/>
        <v>rock</v>
      </c>
      <c r="U336">
        <f t="shared" si="39"/>
        <v>2018</v>
      </c>
    </row>
    <row r="337" spans="1:21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42"/>
        <v>114.28538550057536</v>
      </c>
      <c r="G337" t="s">
        <v>20</v>
      </c>
      <c r="H337">
        <v>2283</v>
      </c>
      <c r="I337">
        <f t="shared" si="36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40"/>
        <v>43784.25</v>
      </c>
      <c r="O337" s="6">
        <f t="shared" si="37"/>
        <v>43796.25</v>
      </c>
      <c r="P337" t="b">
        <v>0</v>
      </c>
      <c r="Q337" t="b">
        <v>0</v>
      </c>
      <c r="R337" t="s">
        <v>23</v>
      </c>
      <c r="S337" t="str">
        <f t="shared" si="41"/>
        <v>music</v>
      </c>
      <c r="T337" t="str">
        <f t="shared" si="38"/>
        <v>rock</v>
      </c>
      <c r="U337">
        <f t="shared" si="39"/>
        <v>2019</v>
      </c>
    </row>
    <row r="338" spans="1:21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42"/>
        <v>97.032531824611041</v>
      </c>
      <c r="G338" t="s">
        <v>14</v>
      </c>
      <c r="H338">
        <v>1072</v>
      </c>
      <c r="I338">
        <f t="shared" si="36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40"/>
        <v>40527.25</v>
      </c>
      <c r="O338" s="6">
        <f t="shared" si="37"/>
        <v>40527.25</v>
      </c>
      <c r="P338" t="b">
        <v>0</v>
      </c>
      <c r="Q338" t="b">
        <v>1</v>
      </c>
      <c r="R338" t="s">
        <v>23</v>
      </c>
      <c r="S338" t="str">
        <f t="shared" si="41"/>
        <v>music</v>
      </c>
      <c r="T338" t="str">
        <f t="shared" si="38"/>
        <v>rock</v>
      </c>
      <c r="U338">
        <f t="shared" si="39"/>
        <v>2010</v>
      </c>
    </row>
    <row r="339" spans="1:21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42"/>
        <v>122.81904761904762</v>
      </c>
      <c r="G339" t="s">
        <v>20</v>
      </c>
      <c r="H339">
        <v>1095</v>
      </c>
      <c r="I339">
        <f t="shared" si="36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40"/>
        <v>43780.25</v>
      </c>
      <c r="O339" s="6">
        <f t="shared" si="37"/>
        <v>43780.25</v>
      </c>
      <c r="P339" t="b">
        <v>0</v>
      </c>
      <c r="Q339" t="b">
        <v>0</v>
      </c>
      <c r="R339" t="s">
        <v>33</v>
      </c>
      <c r="S339" t="str">
        <f t="shared" si="41"/>
        <v>theater</v>
      </c>
      <c r="T339" t="str">
        <f t="shared" si="38"/>
        <v>plays</v>
      </c>
      <c r="U339">
        <f t="shared" si="39"/>
        <v>2019</v>
      </c>
    </row>
    <row r="340" spans="1:21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42"/>
        <v>179.14326647564468</v>
      </c>
      <c r="G340" t="s">
        <v>20</v>
      </c>
      <c r="H340">
        <v>1690</v>
      </c>
      <c r="I340">
        <f t="shared" si="3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40"/>
        <v>40821.208333333336</v>
      </c>
      <c r="O340" s="6">
        <f t="shared" si="37"/>
        <v>40850.208333333336</v>
      </c>
      <c r="P340" t="b">
        <v>0</v>
      </c>
      <c r="Q340" t="b">
        <v>0</v>
      </c>
      <c r="R340" t="s">
        <v>33</v>
      </c>
      <c r="S340" t="str">
        <f t="shared" si="41"/>
        <v>theater</v>
      </c>
      <c r="T340" t="str">
        <f t="shared" si="38"/>
        <v>plays</v>
      </c>
      <c r="U340">
        <f t="shared" si="39"/>
        <v>2011</v>
      </c>
    </row>
    <row r="341" spans="1:21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42"/>
        <v>79.951577402787962</v>
      </c>
      <c r="G341" t="s">
        <v>74</v>
      </c>
      <c r="H341">
        <v>1297</v>
      </c>
      <c r="I341">
        <f t="shared" si="36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40"/>
        <v>42949.208333333328</v>
      </c>
      <c r="O341" s="6">
        <f t="shared" si="37"/>
        <v>42962.208333333328</v>
      </c>
      <c r="P341" t="b">
        <v>0</v>
      </c>
      <c r="Q341" t="b">
        <v>0</v>
      </c>
      <c r="R341" t="s">
        <v>33</v>
      </c>
      <c r="S341" t="str">
        <f t="shared" si="41"/>
        <v>theater</v>
      </c>
      <c r="T341" t="str">
        <f t="shared" si="38"/>
        <v>plays</v>
      </c>
      <c r="U341">
        <f t="shared" si="39"/>
        <v>2017</v>
      </c>
    </row>
    <row r="342" spans="1:21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42"/>
        <v>94.242587601078171</v>
      </c>
      <c r="G342" t="s">
        <v>14</v>
      </c>
      <c r="H342">
        <v>393</v>
      </c>
      <c r="I342">
        <f t="shared" si="36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40"/>
        <v>40889.25</v>
      </c>
      <c r="O342" s="6">
        <f t="shared" si="37"/>
        <v>40889.25</v>
      </c>
      <c r="P342" t="b">
        <v>0</v>
      </c>
      <c r="Q342" t="b">
        <v>0</v>
      </c>
      <c r="R342" t="s">
        <v>122</v>
      </c>
      <c r="S342" t="str">
        <f t="shared" si="41"/>
        <v>photography</v>
      </c>
      <c r="T342" t="str">
        <f t="shared" si="38"/>
        <v>photography books</v>
      </c>
      <c r="U342">
        <f t="shared" si="39"/>
        <v>2011</v>
      </c>
    </row>
    <row r="343" spans="1:21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42"/>
        <v>84.669291338582681</v>
      </c>
      <c r="G343" t="s">
        <v>14</v>
      </c>
      <c r="H343">
        <v>1257</v>
      </c>
      <c r="I343">
        <f t="shared" si="3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40"/>
        <v>42244.208333333328</v>
      </c>
      <c r="O343" s="6">
        <f t="shared" si="37"/>
        <v>42250.208333333328</v>
      </c>
      <c r="P343" t="b">
        <v>0</v>
      </c>
      <c r="Q343" t="b">
        <v>0</v>
      </c>
      <c r="R343" t="s">
        <v>60</v>
      </c>
      <c r="S343" t="str">
        <f t="shared" si="41"/>
        <v>music</v>
      </c>
      <c r="T343" t="str">
        <f t="shared" si="38"/>
        <v>indie rock</v>
      </c>
      <c r="U343">
        <f t="shared" si="39"/>
        <v>2015</v>
      </c>
    </row>
    <row r="344" spans="1:21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42"/>
        <v>66.521920668058456</v>
      </c>
      <c r="G344" t="s">
        <v>14</v>
      </c>
      <c r="H344">
        <v>328</v>
      </c>
      <c r="I344">
        <f t="shared" si="36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40"/>
        <v>41475.208333333336</v>
      </c>
      <c r="O344" s="6">
        <f t="shared" si="37"/>
        <v>41486.208333333336</v>
      </c>
      <c r="P344" t="b">
        <v>0</v>
      </c>
      <c r="Q344" t="b">
        <v>0</v>
      </c>
      <c r="R344" t="s">
        <v>33</v>
      </c>
      <c r="S344" t="str">
        <f t="shared" si="41"/>
        <v>theater</v>
      </c>
      <c r="T344" t="str">
        <f t="shared" si="38"/>
        <v>plays</v>
      </c>
      <c r="U344">
        <f t="shared" si="39"/>
        <v>2013</v>
      </c>
    </row>
    <row r="345" spans="1:21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42"/>
        <v>53.922222222222224</v>
      </c>
      <c r="G345" t="s">
        <v>14</v>
      </c>
      <c r="H345">
        <v>147</v>
      </c>
      <c r="I345">
        <f t="shared" si="36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40"/>
        <v>41597.25</v>
      </c>
      <c r="O345" s="6">
        <f t="shared" si="37"/>
        <v>41649.25</v>
      </c>
      <c r="P345" t="b">
        <v>0</v>
      </c>
      <c r="Q345" t="b">
        <v>0</v>
      </c>
      <c r="R345" t="s">
        <v>33</v>
      </c>
      <c r="S345" t="str">
        <f t="shared" si="41"/>
        <v>theater</v>
      </c>
      <c r="T345" t="str">
        <f t="shared" si="38"/>
        <v>plays</v>
      </c>
      <c r="U345">
        <f t="shared" si="39"/>
        <v>2013</v>
      </c>
    </row>
    <row r="346" spans="1:21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42"/>
        <v>41.983299595141702</v>
      </c>
      <c r="G346" t="s">
        <v>14</v>
      </c>
      <c r="H346">
        <v>830</v>
      </c>
      <c r="I346">
        <f t="shared" si="36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40"/>
        <v>43122.25</v>
      </c>
      <c r="O346" s="6">
        <f t="shared" si="37"/>
        <v>43161.25</v>
      </c>
      <c r="P346" t="b">
        <v>0</v>
      </c>
      <c r="Q346" t="b">
        <v>0</v>
      </c>
      <c r="R346" t="s">
        <v>89</v>
      </c>
      <c r="S346" t="str">
        <f t="shared" si="41"/>
        <v>games</v>
      </c>
      <c r="T346" t="str">
        <f t="shared" si="38"/>
        <v>video games</v>
      </c>
      <c r="U346">
        <f t="shared" si="39"/>
        <v>2018</v>
      </c>
    </row>
    <row r="347" spans="1:21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42"/>
        <v>14.69479695431472</v>
      </c>
      <c r="G347" t="s">
        <v>14</v>
      </c>
      <c r="H347">
        <v>331</v>
      </c>
      <c r="I347">
        <f t="shared" si="36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40"/>
        <v>42194.208333333328</v>
      </c>
      <c r="O347" s="6">
        <f t="shared" si="37"/>
        <v>42194.208333333328</v>
      </c>
      <c r="P347" t="b">
        <v>0</v>
      </c>
      <c r="Q347" t="b">
        <v>0</v>
      </c>
      <c r="R347" t="s">
        <v>53</v>
      </c>
      <c r="S347" t="str">
        <f t="shared" si="41"/>
        <v>film &amp; video</v>
      </c>
      <c r="T347" t="str">
        <f t="shared" si="38"/>
        <v>drama</v>
      </c>
      <c r="U347">
        <f t="shared" si="39"/>
        <v>2015</v>
      </c>
    </row>
    <row r="348" spans="1:21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42"/>
        <v>34.475000000000001</v>
      </c>
      <c r="G348" t="s">
        <v>14</v>
      </c>
      <c r="H348">
        <v>25</v>
      </c>
      <c r="I348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40"/>
        <v>42971.208333333328</v>
      </c>
      <c r="O348" s="6">
        <f t="shared" si="37"/>
        <v>43025.208333333328</v>
      </c>
      <c r="P348" t="b">
        <v>0</v>
      </c>
      <c r="Q348" t="b">
        <v>1</v>
      </c>
      <c r="R348" t="s">
        <v>60</v>
      </c>
      <c r="S348" t="str">
        <f t="shared" si="41"/>
        <v>music</v>
      </c>
      <c r="T348" t="str">
        <f t="shared" si="38"/>
        <v>indie rock</v>
      </c>
      <c r="U348">
        <f t="shared" si="39"/>
        <v>2017</v>
      </c>
    </row>
    <row r="349" spans="1:21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42"/>
        <v>1400.7777777777778</v>
      </c>
      <c r="G349" t="s">
        <v>20</v>
      </c>
      <c r="H349">
        <v>191</v>
      </c>
      <c r="I349">
        <f t="shared" si="3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40"/>
        <v>42046.25</v>
      </c>
      <c r="O349" s="6">
        <f t="shared" si="37"/>
        <v>42069.25</v>
      </c>
      <c r="P349" t="b">
        <v>0</v>
      </c>
      <c r="Q349" t="b">
        <v>0</v>
      </c>
      <c r="R349" t="s">
        <v>28</v>
      </c>
      <c r="S349" t="str">
        <f t="shared" si="41"/>
        <v>technology</v>
      </c>
      <c r="T349" t="str">
        <f t="shared" si="38"/>
        <v>web</v>
      </c>
      <c r="U349">
        <f t="shared" si="39"/>
        <v>2015</v>
      </c>
    </row>
    <row r="350" spans="1:21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42"/>
        <v>71.770351758793964</v>
      </c>
      <c r="G350" t="s">
        <v>14</v>
      </c>
      <c r="H350">
        <v>3483</v>
      </c>
      <c r="I350">
        <f t="shared" si="36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40"/>
        <v>42782.25</v>
      </c>
      <c r="O350" s="6">
        <f t="shared" si="37"/>
        <v>42794.25</v>
      </c>
      <c r="P350" t="b">
        <v>0</v>
      </c>
      <c r="Q350" t="b">
        <v>0</v>
      </c>
      <c r="R350" t="s">
        <v>17</v>
      </c>
      <c r="S350" t="str">
        <f t="shared" si="41"/>
        <v>food</v>
      </c>
      <c r="T350" t="str">
        <f t="shared" si="38"/>
        <v>food trucks</v>
      </c>
      <c r="U350">
        <f t="shared" si="39"/>
        <v>2017</v>
      </c>
    </row>
    <row r="351" spans="1:21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42"/>
        <v>53.074115044247783</v>
      </c>
      <c r="G351" t="s">
        <v>14</v>
      </c>
      <c r="H351">
        <v>923</v>
      </c>
      <c r="I351">
        <f t="shared" si="36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40"/>
        <v>42930.208333333328</v>
      </c>
      <c r="O351" s="6">
        <f t="shared" si="37"/>
        <v>42959.208333333328</v>
      </c>
      <c r="P351" t="b">
        <v>0</v>
      </c>
      <c r="Q351" t="b">
        <v>0</v>
      </c>
      <c r="R351" t="s">
        <v>33</v>
      </c>
      <c r="S351" t="str">
        <f t="shared" si="41"/>
        <v>theater</v>
      </c>
      <c r="T351" t="str">
        <f t="shared" si="38"/>
        <v>plays</v>
      </c>
      <c r="U351">
        <f t="shared" si="39"/>
        <v>2017</v>
      </c>
    </row>
    <row r="352" spans="1:21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42"/>
        <v>5</v>
      </c>
      <c r="G352" t="s">
        <v>14</v>
      </c>
      <c r="H352">
        <v>1</v>
      </c>
      <c r="I352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40"/>
        <v>42144.208333333328</v>
      </c>
      <c r="O352" s="6">
        <f t="shared" si="37"/>
        <v>42161.208333333328</v>
      </c>
      <c r="P352" t="b">
        <v>0</v>
      </c>
      <c r="Q352" t="b">
        <v>1</v>
      </c>
      <c r="R352" t="s">
        <v>159</v>
      </c>
      <c r="S352" t="str">
        <f t="shared" si="41"/>
        <v>music</v>
      </c>
      <c r="T352" t="str">
        <f t="shared" si="38"/>
        <v>jazz</v>
      </c>
      <c r="U352">
        <f t="shared" si="39"/>
        <v>2015</v>
      </c>
    </row>
    <row r="353" spans="1:21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42"/>
        <v>127.70715249662618</v>
      </c>
      <c r="G353" t="s">
        <v>20</v>
      </c>
      <c r="H353">
        <v>2013</v>
      </c>
      <c r="I353">
        <f t="shared" si="36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40"/>
        <v>42240.208333333328</v>
      </c>
      <c r="O353" s="6">
        <f t="shared" si="37"/>
        <v>42253.208333333328</v>
      </c>
      <c r="P353" t="b">
        <v>0</v>
      </c>
      <c r="Q353" t="b">
        <v>0</v>
      </c>
      <c r="R353" t="s">
        <v>23</v>
      </c>
      <c r="S353" t="str">
        <f t="shared" si="41"/>
        <v>music</v>
      </c>
      <c r="T353" t="str">
        <f t="shared" si="38"/>
        <v>rock</v>
      </c>
      <c r="U353">
        <f t="shared" si="39"/>
        <v>2015</v>
      </c>
    </row>
    <row r="354" spans="1:21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42"/>
        <v>34.892857142857139</v>
      </c>
      <c r="G354" t="s">
        <v>14</v>
      </c>
      <c r="H354">
        <v>33</v>
      </c>
      <c r="I354">
        <f t="shared" si="36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40"/>
        <v>42315.25</v>
      </c>
      <c r="O354" s="6">
        <f t="shared" si="37"/>
        <v>42322.25</v>
      </c>
      <c r="P354" t="b">
        <v>0</v>
      </c>
      <c r="Q354" t="b">
        <v>0</v>
      </c>
      <c r="R354" t="s">
        <v>33</v>
      </c>
      <c r="S354" t="str">
        <f t="shared" si="41"/>
        <v>theater</v>
      </c>
      <c r="T354" t="str">
        <f t="shared" si="38"/>
        <v>plays</v>
      </c>
      <c r="U354">
        <f t="shared" si="39"/>
        <v>2015</v>
      </c>
    </row>
    <row r="355" spans="1:21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42"/>
        <v>410.59821428571428</v>
      </c>
      <c r="G355" t="s">
        <v>20</v>
      </c>
      <c r="H355">
        <v>1703</v>
      </c>
      <c r="I355">
        <f t="shared" si="3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40"/>
        <v>43651.208333333328</v>
      </c>
      <c r="O355" s="6">
        <f t="shared" si="37"/>
        <v>43651.208333333328</v>
      </c>
      <c r="P355" t="b">
        <v>0</v>
      </c>
      <c r="Q355" t="b">
        <v>0</v>
      </c>
      <c r="R355" t="s">
        <v>33</v>
      </c>
      <c r="S355" t="str">
        <f t="shared" si="41"/>
        <v>theater</v>
      </c>
      <c r="T355" t="str">
        <f t="shared" si="38"/>
        <v>plays</v>
      </c>
      <c r="U355">
        <f t="shared" si="39"/>
        <v>2019</v>
      </c>
    </row>
    <row r="356" spans="1:21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42"/>
        <v>123.73770491803278</v>
      </c>
      <c r="G356" t="s">
        <v>20</v>
      </c>
      <c r="H356">
        <v>80</v>
      </c>
      <c r="I35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40"/>
        <v>41520.208333333336</v>
      </c>
      <c r="O356" s="6">
        <f t="shared" si="37"/>
        <v>41526.208333333336</v>
      </c>
      <c r="P356" t="b">
        <v>0</v>
      </c>
      <c r="Q356" t="b">
        <v>0</v>
      </c>
      <c r="R356" t="s">
        <v>42</v>
      </c>
      <c r="S356" t="str">
        <f t="shared" si="41"/>
        <v>film &amp; video</v>
      </c>
      <c r="T356" t="str">
        <f t="shared" si="38"/>
        <v>documentary</v>
      </c>
      <c r="U356">
        <f t="shared" si="39"/>
        <v>2013</v>
      </c>
    </row>
    <row r="357" spans="1:21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42"/>
        <v>58.973684210526315</v>
      </c>
      <c r="G357" t="s">
        <v>47</v>
      </c>
      <c r="H357">
        <v>86</v>
      </c>
      <c r="I357">
        <f t="shared" si="36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40"/>
        <v>42757.25</v>
      </c>
      <c r="O357" s="6">
        <f t="shared" si="37"/>
        <v>42796.25</v>
      </c>
      <c r="P357" t="b">
        <v>0</v>
      </c>
      <c r="Q357" t="b">
        <v>0</v>
      </c>
      <c r="R357" t="s">
        <v>65</v>
      </c>
      <c r="S357" t="str">
        <f t="shared" si="41"/>
        <v>technology</v>
      </c>
      <c r="T357" t="str">
        <f t="shared" si="38"/>
        <v>wearables</v>
      </c>
      <c r="U357">
        <f t="shared" si="39"/>
        <v>2017</v>
      </c>
    </row>
    <row r="358" spans="1:21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42"/>
        <v>36.892473118279568</v>
      </c>
      <c r="G358" t="s">
        <v>14</v>
      </c>
      <c r="H358">
        <v>40</v>
      </c>
      <c r="I358">
        <f t="shared" si="36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40"/>
        <v>40922.25</v>
      </c>
      <c r="O358" s="6">
        <f t="shared" si="37"/>
        <v>40930.25</v>
      </c>
      <c r="P358" t="b">
        <v>0</v>
      </c>
      <c r="Q358" t="b">
        <v>0</v>
      </c>
      <c r="R358" t="s">
        <v>33</v>
      </c>
      <c r="S358" t="str">
        <f t="shared" si="41"/>
        <v>theater</v>
      </c>
      <c r="T358" t="str">
        <f t="shared" si="38"/>
        <v>plays</v>
      </c>
      <c r="U358">
        <f t="shared" si="39"/>
        <v>2012</v>
      </c>
    </row>
    <row r="359" spans="1:21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42"/>
        <v>184.91304347826087</v>
      </c>
      <c r="G359" t="s">
        <v>20</v>
      </c>
      <c r="H359">
        <v>41</v>
      </c>
      <c r="I359">
        <f t="shared" si="36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40"/>
        <v>42250.208333333328</v>
      </c>
      <c r="O359" s="6">
        <f t="shared" si="37"/>
        <v>42274.208333333328</v>
      </c>
      <c r="P359" t="b">
        <v>0</v>
      </c>
      <c r="Q359" t="b">
        <v>0</v>
      </c>
      <c r="R359" t="s">
        <v>89</v>
      </c>
      <c r="S359" t="str">
        <f t="shared" si="41"/>
        <v>games</v>
      </c>
      <c r="T359" t="str">
        <f t="shared" si="38"/>
        <v>video games</v>
      </c>
      <c r="U359">
        <f t="shared" si="39"/>
        <v>2015</v>
      </c>
    </row>
    <row r="360" spans="1:21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42"/>
        <v>11.814432989690722</v>
      </c>
      <c r="G360" t="s">
        <v>14</v>
      </c>
      <c r="H360">
        <v>23</v>
      </c>
      <c r="I360">
        <f t="shared" si="36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40"/>
        <v>43322.208333333328</v>
      </c>
      <c r="O360" s="6">
        <f t="shared" si="37"/>
        <v>43324.208333333328</v>
      </c>
      <c r="P360" t="b">
        <v>1</v>
      </c>
      <c r="Q360" t="b">
        <v>0</v>
      </c>
      <c r="R360" t="s">
        <v>122</v>
      </c>
      <c r="S360" t="str">
        <f t="shared" si="41"/>
        <v>photography</v>
      </c>
      <c r="T360" t="str">
        <f t="shared" si="38"/>
        <v>photography books</v>
      </c>
      <c r="U360">
        <f t="shared" si="39"/>
        <v>2018</v>
      </c>
    </row>
    <row r="361" spans="1:21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42"/>
        <v>298.7</v>
      </c>
      <c r="G361" t="s">
        <v>20</v>
      </c>
      <c r="H361">
        <v>187</v>
      </c>
      <c r="I361">
        <f t="shared" si="36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40"/>
        <v>40782.208333333336</v>
      </c>
      <c r="O361" s="6">
        <f t="shared" si="37"/>
        <v>40788.208333333336</v>
      </c>
      <c r="P361" t="b">
        <v>0</v>
      </c>
      <c r="Q361" t="b">
        <v>0</v>
      </c>
      <c r="R361" t="s">
        <v>71</v>
      </c>
      <c r="S361" t="str">
        <f t="shared" si="41"/>
        <v>film &amp; video</v>
      </c>
      <c r="T361" t="str">
        <f t="shared" si="38"/>
        <v>animation</v>
      </c>
      <c r="U361">
        <f t="shared" si="39"/>
        <v>2011</v>
      </c>
    </row>
    <row r="362" spans="1:21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42"/>
        <v>226.35175879396985</v>
      </c>
      <c r="G362" t="s">
        <v>20</v>
      </c>
      <c r="H362">
        <v>2875</v>
      </c>
      <c r="I362">
        <f t="shared" si="36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40"/>
        <v>40544.25</v>
      </c>
      <c r="O362" s="6">
        <f t="shared" si="37"/>
        <v>40557.25</v>
      </c>
      <c r="P362" t="b">
        <v>0</v>
      </c>
      <c r="Q362" t="b">
        <v>1</v>
      </c>
      <c r="R362" t="s">
        <v>33</v>
      </c>
      <c r="S362" t="str">
        <f t="shared" si="41"/>
        <v>theater</v>
      </c>
      <c r="T362" t="str">
        <f t="shared" si="38"/>
        <v>plays</v>
      </c>
      <c r="U362">
        <f t="shared" si="39"/>
        <v>2011</v>
      </c>
    </row>
    <row r="363" spans="1:21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42"/>
        <v>173.56363636363636</v>
      </c>
      <c r="G363" t="s">
        <v>20</v>
      </c>
      <c r="H363">
        <v>88</v>
      </c>
      <c r="I363">
        <f t="shared" si="36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40"/>
        <v>43015.208333333328</v>
      </c>
      <c r="O363" s="6">
        <f t="shared" si="37"/>
        <v>43038.208333333328</v>
      </c>
      <c r="P363" t="b">
        <v>0</v>
      </c>
      <c r="Q363" t="b">
        <v>0</v>
      </c>
      <c r="R363" t="s">
        <v>33</v>
      </c>
      <c r="S363" t="str">
        <f t="shared" si="41"/>
        <v>theater</v>
      </c>
      <c r="T363" t="str">
        <f t="shared" si="38"/>
        <v>plays</v>
      </c>
      <c r="U363">
        <f t="shared" si="39"/>
        <v>2017</v>
      </c>
    </row>
    <row r="364" spans="1:21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42"/>
        <v>371.75675675675677</v>
      </c>
      <c r="G364" t="s">
        <v>20</v>
      </c>
      <c r="H364">
        <v>191</v>
      </c>
      <c r="I364">
        <f t="shared" si="36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40"/>
        <v>40570.25</v>
      </c>
      <c r="O364" s="6">
        <f t="shared" si="37"/>
        <v>40607.25</v>
      </c>
      <c r="P364" t="b">
        <v>0</v>
      </c>
      <c r="Q364" t="b">
        <v>0</v>
      </c>
      <c r="R364" t="s">
        <v>23</v>
      </c>
      <c r="S364" t="str">
        <f t="shared" si="41"/>
        <v>music</v>
      </c>
      <c r="T364" t="str">
        <f t="shared" si="38"/>
        <v>rock</v>
      </c>
      <c r="U364">
        <f t="shared" si="39"/>
        <v>2011</v>
      </c>
    </row>
    <row r="365" spans="1:21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42"/>
        <v>160.19230769230771</v>
      </c>
      <c r="G365" t="s">
        <v>20</v>
      </c>
      <c r="H365">
        <v>139</v>
      </c>
      <c r="I365">
        <f t="shared" si="36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40"/>
        <v>40904.25</v>
      </c>
      <c r="O365" s="6">
        <f t="shared" si="37"/>
        <v>40904.25</v>
      </c>
      <c r="P365" t="b">
        <v>0</v>
      </c>
      <c r="Q365" t="b">
        <v>0</v>
      </c>
      <c r="R365" t="s">
        <v>23</v>
      </c>
      <c r="S365" t="str">
        <f t="shared" si="41"/>
        <v>music</v>
      </c>
      <c r="T365" t="str">
        <f t="shared" si="38"/>
        <v>rock</v>
      </c>
      <c r="U365">
        <f t="shared" si="39"/>
        <v>2011</v>
      </c>
    </row>
    <row r="366" spans="1:21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42"/>
        <v>1616.3333333333335</v>
      </c>
      <c r="G366" t="s">
        <v>20</v>
      </c>
      <c r="H366">
        <v>186</v>
      </c>
      <c r="I366">
        <f t="shared" si="3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40"/>
        <v>43164.25</v>
      </c>
      <c r="O366" s="6">
        <f t="shared" si="37"/>
        <v>43193.208333333328</v>
      </c>
      <c r="P366" t="b">
        <v>0</v>
      </c>
      <c r="Q366" t="b">
        <v>0</v>
      </c>
      <c r="R366" t="s">
        <v>60</v>
      </c>
      <c r="S366" t="str">
        <f t="shared" si="41"/>
        <v>music</v>
      </c>
      <c r="T366" t="str">
        <f t="shared" si="38"/>
        <v>indie rock</v>
      </c>
      <c r="U366">
        <f t="shared" si="39"/>
        <v>2018</v>
      </c>
    </row>
    <row r="367" spans="1:21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42"/>
        <v>733.4375</v>
      </c>
      <c r="G367" t="s">
        <v>20</v>
      </c>
      <c r="H367">
        <v>112</v>
      </c>
      <c r="I367">
        <f t="shared" si="36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40"/>
        <v>42733.25</v>
      </c>
      <c r="O367" s="6">
        <f t="shared" si="37"/>
        <v>42759.25</v>
      </c>
      <c r="P367" t="b">
        <v>0</v>
      </c>
      <c r="Q367" t="b">
        <v>0</v>
      </c>
      <c r="R367" t="s">
        <v>33</v>
      </c>
      <c r="S367" t="str">
        <f t="shared" si="41"/>
        <v>theater</v>
      </c>
      <c r="T367" t="str">
        <f t="shared" si="38"/>
        <v>plays</v>
      </c>
      <c r="U367">
        <f t="shared" si="39"/>
        <v>2016</v>
      </c>
    </row>
    <row r="368" spans="1:21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42"/>
        <v>592.11111111111109</v>
      </c>
      <c r="G368" t="s">
        <v>20</v>
      </c>
      <c r="H368">
        <v>101</v>
      </c>
      <c r="I368">
        <f t="shared" si="36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40"/>
        <v>40546.25</v>
      </c>
      <c r="O368" s="6">
        <f t="shared" si="37"/>
        <v>40546.25</v>
      </c>
      <c r="P368" t="b">
        <v>0</v>
      </c>
      <c r="Q368" t="b">
        <v>1</v>
      </c>
      <c r="R368" t="s">
        <v>33</v>
      </c>
      <c r="S368" t="str">
        <f t="shared" si="41"/>
        <v>theater</v>
      </c>
      <c r="T368" t="str">
        <f t="shared" si="38"/>
        <v>plays</v>
      </c>
      <c r="U368">
        <f t="shared" si="39"/>
        <v>2011</v>
      </c>
    </row>
    <row r="369" spans="1:21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42"/>
        <v>18.888888888888889</v>
      </c>
      <c r="G369" t="s">
        <v>14</v>
      </c>
      <c r="H369">
        <v>75</v>
      </c>
      <c r="I369">
        <f t="shared" si="36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40"/>
        <v>41930.208333333336</v>
      </c>
      <c r="O369" s="6">
        <f t="shared" si="37"/>
        <v>41953.25</v>
      </c>
      <c r="P369" t="b">
        <v>0</v>
      </c>
      <c r="Q369" t="b">
        <v>1</v>
      </c>
      <c r="R369" t="s">
        <v>33</v>
      </c>
      <c r="S369" t="str">
        <f t="shared" si="41"/>
        <v>theater</v>
      </c>
      <c r="T369" t="str">
        <f t="shared" si="38"/>
        <v>plays</v>
      </c>
      <c r="U369">
        <f t="shared" si="39"/>
        <v>2014</v>
      </c>
    </row>
    <row r="370" spans="1:21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42"/>
        <v>276.80769230769232</v>
      </c>
      <c r="G370" t="s">
        <v>20</v>
      </c>
      <c r="H370">
        <v>206</v>
      </c>
      <c r="I370">
        <f t="shared" si="36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40"/>
        <v>40464.208333333336</v>
      </c>
      <c r="O370" s="6">
        <f t="shared" si="37"/>
        <v>40486.208333333336</v>
      </c>
      <c r="P370" t="b">
        <v>0</v>
      </c>
      <c r="Q370" t="b">
        <v>1</v>
      </c>
      <c r="R370" t="s">
        <v>42</v>
      </c>
      <c r="S370" t="str">
        <f t="shared" si="41"/>
        <v>film &amp; video</v>
      </c>
      <c r="T370" t="str">
        <f t="shared" si="38"/>
        <v>documentary</v>
      </c>
      <c r="U370">
        <f t="shared" si="39"/>
        <v>2010</v>
      </c>
    </row>
    <row r="371" spans="1:21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42"/>
        <v>273.01851851851848</v>
      </c>
      <c r="G371" t="s">
        <v>20</v>
      </c>
      <c r="H371">
        <v>154</v>
      </c>
      <c r="I371">
        <f t="shared" si="36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40"/>
        <v>41308.25</v>
      </c>
      <c r="O371" s="6">
        <f t="shared" si="37"/>
        <v>41346.208333333336</v>
      </c>
      <c r="P371" t="b">
        <v>0</v>
      </c>
      <c r="Q371" t="b">
        <v>1</v>
      </c>
      <c r="R371" t="s">
        <v>269</v>
      </c>
      <c r="S371" t="str">
        <f t="shared" si="41"/>
        <v>film &amp; video</v>
      </c>
      <c r="T371" t="str">
        <f t="shared" si="38"/>
        <v>television</v>
      </c>
      <c r="U371">
        <f t="shared" si="39"/>
        <v>2013</v>
      </c>
    </row>
    <row r="372" spans="1:21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42"/>
        <v>159.36331255565449</v>
      </c>
      <c r="G372" t="s">
        <v>20</v>
      </c>
      <c r="H372">
        <v>5966</v>
      </c>
      <c r="I372">
        <f t="shared" si="36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40"/>
        <v>43570.208333333328</v>
      </c>
      <c r="O372" s="6">
        <f t="shared" si="37"/>
        <v>43575.208333333328</v>
      </c>
      <c r="P372" t="b">
        <v>0</v>
      </c>
      <c r="Q372" t="b">
        <v>0</v>
      </c>
      <c r="R372" t="s">
        <v>33</v>
      </c>
      <c r="S372" t="str">
        <f t="shared" si="41"/>
        <v>theater</v>
      </c>
      <c r="T372" t="str">
        <f t="shared" si="38"/>
        <v>plays</v>
      </c>
      <c r="U372">
        <f t="shared" si="39"/>
        <v>2019</v>
      </c>
    </row>
    <row r="373" spans="1:21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42"/>
        <v>67.869978858350947</v>
      </c>
      <c r="G373" t="s">
        <v>14</v>
      </c>
      <c r="H373">
        <v>2176</v>
      </c>
      <c r="I373">
        <f t="shared" si="36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40"/>
        <v>42043.25</v>
      </c>
      <c r="O373" s="6">
        <f t="shared" si="37"/>
        <v>42093.208333333328</v>
      </c>
      <c r="P373" t="b">
        <v>0</v>
      </c>
      <c r="Q373" t="b">
        <v>0</v>
      </c>
      <c r="R373" t="s">
        <v>33</v>
      </c>
      <c r="S373" t="str">
        <f t="shared" si="41"/>
        <v>theater</v>
      </c>
      <c r="T373" t="str">
        <f t="shared" si="38"/>
        <v>plays</v>
      </c>
      <c r="U373">
        <f t="shared" si="39"/>
        <v>2015</v>
      </c>
    </row>
    <row r="374" spans="1:21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42"/>
        <v>1591.5555555555554</v>
      </c>
      <c r="G374" t="s">
        <v>20</v>
      </c>
      <c r="H374">
        <v>169</v>
      </c>
      <c r="I374">
        <f t="shared" si="36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40"/>
        <v>42012.25</v>
      </c>
      <c r="O374" s="6">
        <f t="shared" si="37"/>
        <v>42031.25</v>
      </c>
      <c r="P374" t="b">
        <v>0</v>
      </c>
      <c r="Q374" t="b">
        <v>1</v>
      </c>
      <c r="R374" t="s">
        <v>42</v>
      </c>
      <c r="S374" t="str">
        <f t="shared" si="41"/>
        <v>film &amp; video</v>
      </c>
      <c r="T374" t="str">
        <f t="shared" si="38"/>
        <v>documentary</v>
      </c>
      <c r="U374">
        <f t="shared" si="39"/>
        <v>2015</v>
      </c>
    </row>
    <row r="375" spans="1:21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42"/>
        <v>730.18222222222221</v>
      </c>
      <c r="G375" t="s">
        <v>20</v>
      </c>
      <c r="H375">
        <v>2106</v>
      </c>
      <c r="I375">
        <f t="shared" si="3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40"/>
        <v>42964.208333333328</v>
      </c>
      <c r="O375" s="6">
        <f t="shared" si="37"/>
        <v>42971.208333333328</v>
      </c>
      <c r="P375" t="b">
        <v>0</v>
      </c>
      <c r="Q375" t="b">
        <v>0</v>
      </c>
      <c r="R375" t="s">
        <v>33</v>
      </c>
      <c r="S375" t="str">
        <f t="shared" si="41"/>
        <v>theater</v>
      </c>
      <c r="T375" t="str">
        <f t="shared" si="38"/>
        <v>plays</v>
      </c>
      <c r="U375">
        <f t="shared" si="39"/>
        <v>2017</v>
      </c>
    </row>
    <row r="376" spans="1:21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42"/>
        <v>13.185782556750297</v>
      </c>
      <c r="G376" t="s">
        <v>14</v>
      </c>
      <c r="H376">
        <v>441</v>
      </c>
      <c r="I376">
        <f t="shared" si="36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40"/>
        <v>43476.25</v>
      </c>
      <c r="O376" s="6">
        <f t="shared" si="37"/>
        <v>43480.25</v>
      </c>
      <c r="P376" t="b">
        <v>0</v>
      </c>
      <c r="Q376" t="b">
        <v>1</v>
      </c>
      <c r="R376" t="s">
        <v>42</v>
      </c>
      <c r="S376" t="str">
        <f t="shared" si="41"/>
        <v>film &amp; video</v>
      </c>
      <c r="T376" t="str">
        <f t="shared" si="38"/>
        <v>documentary</v>
      </c>
      <c r="U376">
        <f t="shared" si="39"/>
        <v>2019</v>
      </c>
    </row>
    <row r="377" spans="1:21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42"/>
        <v>54.777777777777779</v>
      </c>
      <c r="G377" t="s">
        <v>14</v>
      </c>
      <c r="H377">
        <v>25</v>
      </c>
      <c r="I377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40"/>
        <v>42293.208333333328</v>
      </c>
      <c r="O377" s="6">
        <f t="shared" si="37"/>
        <v>42349.25</v>
      </c>
      <c r="P377" t="b">
        <v>0</v>
      </c>
      <c r="Q377" t="b">
        <v>0</v>
      </c>
      <c r="R377" t="s">
        <v>60</v>
      </c>
      <c r="S377" t="str">
        <f t="shared" si="41"/>
        <v>music</v>
      </c>
      <c r="T377" t="str">
        <f t="shared" si="38"/>
        <v>indie rock</v>
      </c>
      <c r="U377">
        <f t="shared" si="39"/>
        <v>2015</v>
      </c>
    </row>
    <row r="378" spans="1:21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42"/>
        <v>361.02941176470591</v>
      </c>
      <c r="G378" t="s">
        <v>20</v>
      </c>
      <c r="H378">
        <v>131</v>
      </c>
      <c r="I378">
        <f t="shared" si="36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40"/>
        <v>41826.208333333336</v>
      </c>
      <c r="O378" s="6">
        <f t="shared" si="37"/>
        <v>41831.208333333336</v>
      </c>
      <c r="P378" t="b">
        <v>0</v>
      </c>
      <c r="Q378" t="b">
        <v>0</v>
      </c>
      <c r="R378" t="s">
        <v>23</v>
      </c>
      <c r="S378" t="str">
        <f t="shared" si="41"/>
        <v>music</v>
      </c>
      <c r="T378" t="str">
        <f t="shared" si="38"/>
        <v>rock</v>
      </c>
      <c r="U378">
        <f t="shared" si="39"/>
        <v>2014</v>
      </c>
    </row>
    <row r="379" spans="1:21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42"/>
        <v>10.257545271629779</v>
      </c>
      <c r="G379" t="s">
        <v>14</v>
      </c>
      <c r="H379">
        <v>127</v>
      </c>
      <c r="I379">
        <f t="shared" si="36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40"/>
        <v>43760.208333333328</v>
      </c>
      <c r="O379" s="6">
        <f t="shared" si="37"/>
        <v>43773.25</v>
      </c>
      <c r="P379" t="b">
        <v>0</v>
      </c>
      <c r="Q379" t="b">
        <v>0</v>
      </c>
      <c r="R379" t="s">
        <v>33</v>
      </c>
      <c r="S379" t="str">
        <f t="shared" si="41"/>
        <v>theater</v>
      </c>
      <c r="T379" t="str">
        <f t="shared" si="38"/>
        <v>plays</v>
      </c>
      <c r="U379">
        <f t="shared" si="39"/>
        <v>2019</v>
      </c>
    </row>
    <row r="380" spans="1:21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42"/>
        <v>13.962962962962964</v>
      </c>
      <c r="G380" t="s">
        <v>14</v>
      </c>
      <c r="H380">
        <v>355</v>
      </c>
      <c r="I380">
        <f t="shared" si="36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40"/>
        <v>43241.208333333328</v>
      </c>
      <c r="O380" s="6">
        <f t="shared" si="37"/>
        <v>43278.208333333328</v>
      </c>
      <c r="P380" t="b">
        <v>0</v>
      </c>
      <c r="Q380" t="b">
        <v>0</v>
      </c>
      <c r="R380" t="s">
        <v>42</v>
      </c>
      <c r="S380" t="str">
        <f t="shared" si="41"/>
        <v>film &amp; video</v>
      </c>
      <c r="T380" t="str">
        <f t="shared" si="38"/>
        <v>documentary</v>
      </c>
      <c r="U380">
        <f t="shared" si="39"/>
        <v>2018</v>
      </c>
    </row>
    <row r="381" spans="1:21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42"/>
        <v>40.444444444444443</v>
      </c>
      <c r="G381" t="s">
        <v>14</v>
      </c>
      <c r="H381">
        <v>44</v>
      </c>
      <c r="I381">
        <f t="shared" si="3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40"/>
        <v>40843.208333333336</v>
      </c>
      <c r="O381" s="6">
        <f t="shared" si="37"/>
        <v>40856.25</v>
      </c>
      <c r="P381" t="b">
        <v>0</v>
      </c>
      <c r="Q381" t="b">
        <v>0</v>
      </c>
      <c r="R381" t="s">
        <v>33</v>
      </c>
      <c r="S381" t="str">
        <f t="shared" si="41"/>
        <v>theater</v>
      </c>
      <c r="T381" t="str">
        <f t="shared" si="38"/>
        <v>plays</v>
      </c>
      <c r="U381">
        <f t="shared" si="39"/>
        <v>2011</v>
      </c>
    </row>
    <row r="382" spans="1:21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42"/>
        <v>160.32</v>
      </c>
      <c r="G382" t="s">
        <v>20</v>
      </c>
      <c r="H382">
        <v>84</v>
      </c>
      <c r="I382">
        <f t="shared" si="36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40"/>
        <v>41448.208333333336</v>
      </c>
      <c r="O382" s="6">
        <f t="shared" si="37"/>
        <v>41452.208333333336</v>
      </c>
      <c r="P382" t="b">
        <v>0</v>
      </c>
      <c r="Q382" t="b">
        <v>0</v>
      </c>
      <c r="R382" t="s">
        <v>33</v>
      </c>
      <c r="S382" t="str">
        <f t="shared" si="41"/>
        <v>theater</v>
      </c>
      <c r="T382" t="str">
        <f t="shared" si="38"/>
        <v>plays</v>
      </c>
      <c r="U382">
        <f t="shared" si="39"/>
        <v>2013</v>
      </c>
    </row>
    <row r="383" spans="1:21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42"/>
        <v>183.9433962264151</v>
      </c>
      <c r="G383" t="s">
        <v>20</v>
      </c>
      <c r="H383">
        <v>155</v>
      </c>
      <c r="I383">
        <f t="shared" si="36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40"/>
        <v>42163.208333333328</v>
      </c>
      <c r="O383" s="6">
        <f t="shared" si="37"/>
        <v>42208.208333333328</v>
      </c>
      <c r="P383" t="b">
        <v>0</v>
      </c>
      <c r="Q383" t="b">
        <v>0</v>
      </c>
      <c r="R383" t="s">
        <v>33</v>
      </c>
      <c r="S383" t="str">
        <f t="shared" si="41"/>
        <v>theater</v>
      </c>
      <c r="T383" t="str">
        <f t="shared" si="38"/>
        <v>plays</v>
      </c>
      <c r="U383">
        <f t="shared" si="39"/>
        <v>2015</v>
      </c>
    </row>
    <row r="384" spans="1:21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42"/>
        <v>63.769230769230766</v>
      </c>
      <c r="G384" t="s">
        <v>14</v>
      </c>
      <c r="H384">
        <v>67</v>
      </c>
      <c r="I384">
        <f t="shared" si="36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40"/>
        <v>43024.208333333328</v>
      </c>
      <c r="O384" s="6">
        <f t="shared" si="37"/>
        <v>43042.208333333328</v>
      </c>
      <c r="P384" t="b">
        <v>0</v>
      </c>
      <c r="Q384" t="b">
        <v>0</v>
      </c>
      <c r="R384" t="s">
        <v>122</v>
      </c>
      <c r="S384" t="str">
        <f t="shared" si="41"/>
        <v>photography</v>
      </c>
      <c r="T384" t="str">
        <f t="shared" si="38"/>
        <v>photography books</v>
      </c>
      <c r="U384">
        <f t="shared" si="39"/>
        <v>2017</v>
      </c>
    </row>
    <row r="385" spans="1:21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42"/>
        <v>225.38095238095238</v>
      </c>
      <c r="G385" t="s">
        <v>20</v>
      </c>
      <c r="H385">
        <v>189</v>
      </c>
      <c r="I385">
        <f t="shared" si="36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40"/>
        <v>43509.25</v>
      </c>
      <c r="O385" s="6">
        <f t="shared" si="37"/>
        <v>43514.25</v>
      </c>
      <c r="P385" t="b">
        <v>0</v>
      </c>
      <c r="Q385" t="b">
        <v>1</v>
      </c>
      <c r="R385" t="s">
        <v>17</v>
      </c>
      <c r="S385" t="str">
        <f t="shared" si="41"/>
        <v>food</v>
      </c>
      <c r="T385" t="str">
        <f t="shared" si="38"/>
        <v>food trucks</v>
      </c>
      <c r="U385">
        <f t="shared" si="39"/>
        <v>2019</v>
      </c>
    </row>
    <row r="386" spans="1:21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42"/>
        <v>172.00961538461539</v>
      </c>
      <c r="G386" t="s">
        <v>20</v>
      </c>
      <c r="H386">
        <v>4799</v>
      </c>
      <c r="I386">
        <f t="shared" si="36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40"/>
        <v>42776.25</v>
      </c>
      <c r="O386" s="6">
        <f t="shared" si="37"/>
        <v>42802.25</v>
      </c>
      <c r="P386" t="b">
        <v>1</v>
      </c>
      <c r="Q386" t="b">
        <v>1</v>
      </c>
      <c r="R386" t="s">
        <v>42</v>
      </c>
      <c r="S386" t="str">
        <f t="shared" si="41"/>
        <v>film &amp; video</v>
      </c>
      <c r="T386" t="str">
        <f t="shared" si="38"/>
        <v>documentary</v>
      </c>
      <c r="U386">
        <f t="shared" si="39"/>
        <v>2017</v>
      </c>
    </row>
    <row r="387" spans="1:21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42"/>
        <v>146.16709511568124</v>
      </c>
      <c r="G387" t="s">
        <v>20</v>
      </c>
      <c r="H387">
        <v>1137</v>
      </c>
      <c r="I387">
        <f t="shared" ref="I387:I450" si="43">IF(F387=0,0,ROUND(E387/H387,2))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si="40"/>
        <v>43553.208333333328</v>
      </c>
      <c r="O387" s="6">
        <f t="shared" ref="O387:O450" si="44">(((M387/60)/60)/24) + DATE(1970,1,)</f>
        <v>43584.208333333328</v>
      </c>
      <c r="P387" t="b">
        <v>0</v>
      </c>
      <c r="Q387" t="b">
        <v>0</v>
      </c>
      <c r="R387" t="s">
        <v>68</v>
      </c>
      <c r="S387" t="str">
        <f t="shared" si="41"/>
        <v>publishing</v>
      </c>
      <c r="T387" t="str">
        <f t="shared" ref="T387:T450" si="45">RIGHT(R387,LEN(R387)-SEARCH("/",R387))</f>
        <v>nonfiction</v>
      </c>
      <c r="U387">
        <f t="shared" ref="U387:U450" si="46">YEAR(N387)</f>
        <v>2019</v>
      </c>
    </row>
    <row r="388" spans="1:21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42"/>
        <v>76.42361623616236</v>
      </c>
      <c r="G388" t="s">
        <v>14</v>
      </c>
      <c r="H388">
        <v>1068</v>
      </c>
      <c r="I388">
        <f t="shared" si="43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ref="N388:N451" si="47">(((L388/60)/60)/24) +DATE(1970,1,1)</f>
        <v>40355.208333333336</v>
      </c>
      <c r="O388" s="6">
        <f t="shared" si="44"/>
        <v>40366.208333333336</v>
      </c>
      <c r="P388" t="b">
        <v>0</v>
      </c>
      <c r="Q388" t="b">
        <v>0</v>
      </c>
      <c r="R388" t="s">
        <v>33</v>
      </c>
      <c r="S388" t="str">
        <f t="shared" si="41"/>
        <v>theater</v>
      </c>
      <c r="T388" t="str">
        <f t="shared" si="45"/>
        <v>plays</v>
      </c>
      <c r="U388">
        <f t="shared" si="46"/>
        <v>2010</v>
      </c>
    </row>
    <row r="389" spans="1:21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42"/>
        <v>39.261467889908261</v>
      </c>
      <c r="G389" t="s">
        <v>14</v>
      </c>
      <c r="H389">
        <v>424</v>
      </c>
      <c r="I389">
        <f t="shared" si="43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47"/>
        <v>41072.208333333336</v>
      </c>
      <c r="O389" s="6">
        <f t="shared" si="44"/>
        <v>41076.208333333336</v>
      </c>
      <c r="P389" t="b">
        <v>0</v>
      </c>
      <c r="Q389" t="b">
        <v>0</v>
      </c>
      <c r="R389" t="s">
        <v>65</v>
      </c>
      <c r="S389" t="str">
        <f t="shared" ref="S389:S452" si="48">LEFT(R389,SEARCH("/",R389)-1)</f>
        <v>technology</v>
      </c>
      <c r="T389" t="str">
        <f t="shared" si="45"/>
        <v>wearables</v>
      </c>
      <c r="U389">
        <f t="shared" si="46"/>
        <v>2012</v>
      </c>
    </row>
    <row r="390" spans="1:21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42"/>
        <v>11.270034843205574</v>
      </c>
      <c r="G390" t="s">
        <v>74</v>
      </c>
      <c r="H390">
        <v>145</v>
      </c>
      <c r="I390">
        <f t="shared" si="43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47"/>
        <v>40912.25</v>
      </c>
      <c r="O390" s="6">
        <f t="shared" si="44"/>
        <v>40913.25</v>
      </c>
      <c r="P390" t="b">
        <v>0</v>
      </c>
      <c r="Q390" t="b">
        <v>0</v>
      </c>
      <c r="R390" t="s">
        <v>60</v>
      </c>
      <c r="S390" t="str">
        <f t="shared" si="48"/>
        <v>music</v>
      </c>
      <c r="T390" t="str">
        <f t="shared" si="45"/>
        <v>indie rock</v>
      </c>
      <c r="U390">
        <f t="shared" si="46"/>
        <v>2012</v>
      </c>
    </row>
    <row r="391" spans="1:21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2"/>
        <v>122.11084337349398</v>
      </c>
      <c r="G391" t="s">
        <v>20</v>
      </c>
      <c r="H391">
        <v>1152</v>
      </c>
      <c r="I391">
        <f t="shared" si="43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47"/>
        <v>40479.208333333336</v>
      </c>
      <c r="O391" s="6">
        <f t="shared" si="44"/>
        <v>40505.25</v>
      </c>
      <c r="P391" t="b">
        <v>0</v>
      </c>
      <c r="Q391" t="b">
        <v>0</v>
      </c>
      <c r="R391" t="s">
        <v>33</v>
      </c>
      <c r="S391" t="str">
        <f t="shared" si="48"/>
        <v>theater</v>
      </c>
      <c r="T391" t="str">
        <f t="shared" si="45"/>
        <v>plays</v>
      </c>
      <c r="U391">
        <f t="shared" si="46"/>
        <v>2010</v>
      </c>
    </row>
    <row r="392" spans="1:21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2"/>
        <v>186.54166666666669</v>
      </c>
      <c r="G392" t="s">
        <v>20</v>
      </c>
      <c r="H392">
        <v>50</v>
      </c>
      <c r="I392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47"/>
        <v>41530.208333333336</v>
      </c>
      <c r="O392" s="6">
        <f t="shared" si="44"/>
        <v>41544.208333333336</v>
      </c>
      <c r="P392" t="b">
        <v>0</v>
      </c>
      <c r="Q392" t="b">
        <v>0</v>
      </c>
      <c r="R392" t="s">
        <v>122</v>
      </c>
      <c r="S392" t="str">
        <f t="shared" si="48"/>
        <v>photography</v>
      </c>
      <c r="T392" t="str">
        <f t="shared" si="45"/>
        <v>photography books</v>
      </c>
      <c r="U392">
        <f t="shared" si="46"/>
        <v>2013</v>
      </c>
    </row>
    <row r="393" spans="1:21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ref="F393:F456" si="49">(E393/D393*100)</f>
        <v>7.2731788079470201</v>
      </c>
      <c r="G393" t="s">
        <v>14</v>
      </c>
      <c r="H393">
        <v>151</v>
      </c>
      <c r="I393">
        <f t="shared" si="43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47"/>
        <v>41653.25</v>
      </c>
      <c r="O393" s="6">
        <f t="shared" si="44"/>
        <v>41654.25</v>
      </c>
      <c r="P393" t="b">
        <v>0</v>
      </c>
      <c r="Q393" t="b">
        <v>0</v>
      </c>
      <c r="R393" t="s">
        <v>68</v>
      </c>
      <c r="S393" t="str">
        <f t="shared" si="48"/>
        <v>publishing</v>
      </c>
      <c r="T393" t="str">
        <f t="shared" si="45"/>
        <v>nonfiction</v>
      </c>
      <c r="U393">
        <f t="shared" si="46"/>
        <v>2014</v>
      </c>
    </row>
    <row r="394" spans="1:21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9"/>
        <v>65.642371234207957</v>
      </c>
      <c r="G394" t="s">
        <v>14</v>
      </c>
      <c r="H394">
        <v>1608</v>
      </c>
      <c r="I394">
        <f t="shared" si="43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47"/>
        <v>40549.25</v>
      </c>
      <c r="O394" s="6">
        <f t="shared" si="44"/>
        <v>40550.25</v>
      </c>
      <c r="P394" t="b">
        <v>0</v>
      </c>
      <c r="Q394" t="b">
        <v>0</v>
      </c>
      <c r="R394" t="s">
        <v>65</v>
      </c>
      <c r="S394" t="str">
        <f t="shared" si="48"/>
        <v>technology</v>
      </c>
      <c r="T394" t="str">
        <f t="shared" si="45"/>
        <v>wearables</v>
      </c>
      <c r="U394">
        <f t="shared" si="46"/>
        <v>2011</v>
      </c>
    </row>
    <row r="395" spans="1:21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9"/>
        <v>228.96178343949046</v>
      </c>
      <c r="G395" t="s">
        <v>20</v>
      </c>
      <c r="H395">
        <v>3059</v>
      </c>
      <c r="I395">
        <f t="shared" si="43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47"/>
        <v>42933.208333333328</v>
      </c>
      <c r="O395" s="6">
        <f t="shared" si="44"/>
        <v>42933.208333333328</v>
      </c>
      <c r="P395" t="b">
        <v>0</v>
      </c>
      <c r="Q395" t="b">
        <v>0</v>
      </c>
      <c r="R395" t="s">
        <v>159</v>
      </c>
      <c r="S395" t="str">
        <f t="shared" si="48"/>
        <v>music</v>
      </c>
      <c r="T395" t="str">
        <f t="shared" si="45"/>
        <v>jazz</v>
      </c>
      <c r="U395">
        <f t="shared" si="46"/>
        <v>2017</v>
      </c>
    </row>
    <row r="396" spans="1:21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9"/>
        <v>469.37499999999994</v>
      </c>
      <c r="G396" t="s">
        <v>20</v>
      </c>
      <c r="H396">
        <v>34</v>
      </c>
      <c r="I396">
        <f t="shared" si="43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47"/>
        <v>41484.208333333336</v>
      </c>
      <c r="O396" s="6">
        <f t="shared" si="44"/>
        <v>41493.208333333336</v>
      </c>
      <c r="P396" t="b">
        <v>0</v>
      </c>
      <c r="Q396" t="b">
        <v>1</v>
      </c>
      <c r="R396" t="s">
        <v>42</v>
      </c>
      <c r="S396" t="str">
        <f t="shared" si="48"/>
        <v>film &amp; video</v>
      </c>
      <c r="T396" t="str">
        <f t="shared" si="45"/>
        <v>documentary</v>
      </c>
      <c r="U396">
        <f t="shared" si="46"/>
        <v>2013</v>
      </c>
    </row>
    <row r="397" spans="1:21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9"/>
        <v>130.11267605633802</v>
      </c>
      <c r="G397" t="s">
        <v>20</v>
      </c>
      <c r="H397">
        <v>220</v>
      </c>
      <c r="I397">
        <f t="shared" si="43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47"/>
        <v>40885.25</v>
      </c>
      <c r="O397" s="6">
        <f t="shared" si="44"/>
        <v>40885.25</v>
      </c>
      <c r="P397" t="b">
        <v>1</v>
      </c>
      <c r="Q397" t="b">
        <v>0</v>
      </c>
      <c r="R397" t="s">
        <v>33</v>
      </c>
      <c r="S397" t="str">
        <f t="shared" si="48"/>
        <v>theater</v>
      </c>
      <c r="T397" t="str">
        <f t="shared" si="45"/>
        <v>plays</v>
      </c>
      <c r="U397">
        <f t="shared" si="46"/>
        <v>2011</v>
      </c>
    </row>
    <row r="398" spans="1:21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9"/>
        <v>167.05422993492408</v>
      </c>
      <c r="G398" t="s">
        <v>20</v>
      </c>
      <c r="H398">
        <v>1604</v>
      </c>
      <c r="I398">
        <f t="shared" si="43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47"/>
        <v>43378.208333333328</v>
      </c>
      <c r="O398" s="6">
        <f t="shared" si="44"/>
        <v>43385.208333333328</v>
      </c>
      <c r="P398" t="b">
        <v>0</v>
      </c>
      <c r="Q398" t="b">
        <v>0</v>
      </c>
      <c r="R398" t="s">
        <v>53</v>
      </c>
      <c r="S398" t="str">
        <f t="shared" si="48"/>
        <v>film &amp; video</v>
      </c>
      <c r="T398" t="str">
        <f t="shared" si="45"/>
        <v>drama</v>
      </c>
      <c r="U398">
        <f t="shared" si="46"/>
        <v>2018</v>
      </c>
    </row>
    <row r="399" spans="1:21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9"/>
        <v>173.8641975308642</v>
      </c>
      <c r="G399" t="s">
        <v>20</v>
      </c>
      <c r="H399">
        <v>454</v>
      </c>
      <c r="I399">
        <f t="shared" si="43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47"/>
        <v>41417.208333333336</v>
      </c>
      <c r="O399" s="6">
        <f t="shared" si="44"/>
        <v>41422.208333333336</v>
      </c>
      <c r="P399" t="b">
        <v>0</v>
      </c>
      <c r="Q399" t="b">
        <v>0</v>
      </c>
      <c r="R399" t="s">
        <v>23</v>
      </c>
      <c r="S399" t="str">
        <f t="shared" si="48"/>
        <v>music</v>
      </c>
      <c r="T399" t="str">
        <f t="shared" si="45"/>
        <v>rock</v>
      </c>
      <c r="U399">
        <f t="shared" si="46"/>
        <v>2013</v>
      </c>
    </row>
    <row r="400" spans="1:21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9"/>
        <v>717.76470588235293</v>
      </c>
      <c r="G400" t="s">
        <v>20</v>
      </c>
      <c r="H400">
        <v>123</v>
      </c>
      <c r="I400">
        <f t="shared" si="43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47"/>
        <v>43228.208333333328</v>
      </c>
      <c r="O400" s="6">
        <f t="shared" si="44"/>
        <v>43229.208333333328</v>
      </c>
      <c r="P400" t="b">
        <v>0</v>
      </c>
      <c r="Q400" t="b">
        <v>1</v>
      </c>
      <c r="R400" t="s">
        <v>71</v>
      </c>
      <c r="S400" t="str">
        <f t="shared" si="48"/>
        <v>film &amp; video</v>
      </c>
      <c r="T400" t="str">
        <f t="shared" si="45"/>
        <v>animation</v>
      </c>
      <c r="U400">
        <f t="shared" si="46"/>
        <v>2018</v>
      </c>
    </row>
    <row r="401" spans="1:21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9"/>
        <v>63.850976361767728</v>
      </c>
      <c r="G401" t="s">
        <v>14</v>
      </c>
      <c r="H401">
        <v>941</v>
      </c>
      <c r="I401">
        <f t="shared" si="43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47"/>
        <v>40576.25</v>
      </c>
      <c r="O401" s="6">
        <f t="shared" si="44"/>
        <v>40582.25</v>
      </c>
      <c r="P401" t="b">
        <v>0</v>
      </c>
      <c r="Q401" t="b">
        <v>0</v>
      </c>
      <c r="R401" t="s">
        <v>60</v>
      </c>
      <c r="S401" t="str">
        <f t="shared" si="48"/>
        <v>music</v>
      </c>
      <c r="T401" t="str">
        <f t="shared" si="45"/>
        <v>indie rock</v>
      </c>
      <c r="U401">
        <f t="shared" si="46"/>
        <v>2011</v>
      </c>
    </row>
    <row r="402" spans="1:21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9"/>
        <v>2</v>
      </c>
      <c r="G402" t="s">
        <v>14</v>
      </c>
      <c r="H402">
        <v>1</v>
      </c>
      <c r="I402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47"/>
        <v>41502.208333333336</v>
      </c>
      <c r="O402" s="6">
        <f t="shared" si="44"/>
        <v>41523.208333333336</v>
      </c>
      <c r="P402" t="b">
        <v>0</v>
      </c>
      <c r="Q402" t="b">
        <v>1</v>
      </c>
      <c r="R402" t="s">
        <v>122</v>
      </c>
      <c r="S402" t="str">
        <f t="shared" si="48"/>
        <v>photography</v>
      </c>
      <c r="T402" t="str">
        <f t="shared" si="45"/>
        <v>photography books</v>
      </c>
      <c r="U402">
        <f t="shared" si="46"/>
        <v>2013</v>
      </c>
    </row>
    <row r="403" spans="1:21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9"/>
        <v>1530.2222222222222</v>
      </c>
      <c r="G403" t="s">
        <v>20</v>
      </c>
      <c r="H403">
        <v>299</v>
      </c>
      <c r="I403">
        <f t="shared" si="43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47"/>
        <v>43765.208333333328</v>
      </c>
      <c r="O403" s="6">
        <f t="shared" si="44"/>
        <v>43764.208333333328</v>
      </c>
      <c r="P403" t="b">
        <v>0</v>
      </c>
      <c r="Q403" t="b">
        <v>0</v>
      </c>
      <c r="R403" t="s">
        <v>33</v>
      </c>
      <c r="S403" t="str">
        <f t="shared" si="48"/>
        <v>theater</v>
      </c>
      <c r="T403" t="str">
        <f t="shared" si="45"/>
        <v>plays</v>
      </c>
      <c r="U403">
        <f t="shared" si="46"/>
        <v>2019</v>
      </c>
    </row>
    <row r="404" spans="1:21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9"/>
        <v>40.356164383561641</v>
      </c>
      <c r="G404" t="s">
        <v>14</v>
      </c>
      <c r="H404">
        <v>40</v>
      </c>
      <c r="I404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47"/>
        <v>40914.25</v>
      </c>
      <c r="O404" s="6">
        <f t="shared" si="44"/>
        <v>40960.25</v>
      </c>
      <c r="P404" t="b">
        <v>0</v>
      </c>
      <c r="Q404" t="b">
        <v>1</v>
      </c>
      <c r="R404" t="s">
        <v>100</v>
      </c>
      <c r="S404" t="str">
        <f t="shared" si="48"/>
        <v>film &amp; video</v>
      </c>
      <c r="T404" t="str">
        <f t="shared" si="45"/>
        <v>shorts</v>
      </c>
      <c r="U404">
        <f t="shared" si="46"/>
        <v>2012</v>
      </c>
    </row>
    <row r="405" spans="1:21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9"/>
        <v>86.220633299284984</v>
      </c>
      <c r="G405" t="s">
        <v>14</v>
      </c>
      <c r="H405">
        <v>3015</v>
      </c>
      <c r="I405">
        <f t="shared" si="43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47"/>
        <v>40310.208333333336</v>
      </c>
      <c r="O405" s="6">
        <f t="shared" si="44"/>
        <v>40345.208333333336</v>
      </c>
      <c r="P405" t="b">
        <v>0</v>
      </c>
      <c r="Q405" t="b">
        <v>1</v>
      </c>
      <c r="R405" t="s">
        <v>33</v>
      </c>
      <c r="S405" t="str">
        <f t="shared" si="48"/>
        <v>theater</v>
      </c>
      <c r="T405" t="str">
        <f t="shared" si="45"/>
        <v>plays</v>
      </c>
      <c r="U405">
        <f t="shared" si="46"/>
        <v>2010</v>
      </c>
    </row>
    <row r="406" spans="1:21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9"/>
        <v>315.58486707566465</v>
      </c>
      <c r="G406" t="s">
        <v>20</v>
      </c>
      <c r="H406">
        <v>2237</v>
      </c>
      <c r="I406">
        <f t="shared" si="4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47"/>
        <v>43053.25</v>
      </c>
      <c r="O406" s="6">
        <f t="shared" si="44"/>
        <v>43055.25</v>
      </c>
      <c r="P406" t="b">
        <v>0</v>
      </c>
      <c r="Q406" t="b">
        <v>0</v>
      </c>
      <c r="R406" t="s">
        <v>33</v>
      </c>
      <c r="S406" t="str">
        <f t="shared" si="48"/>
        <v>theater</v>
      </c>
      <c r="T406" t="str">
        <f t="shared" si="45"/>
        <v>plays</v>
      </c>
      <c r="U406">
        <f t="shared" si="46"/>
        <v>2017</v>
      </c>
    </row>
    <row r="407" spans="1:21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9"/>
        <v>89.618243243243242</v>
      </c>
      <c r="G407" t="s">
        <v>14</v>
      </c>
      <c r="H407">
        <v>435</v>
      </c>
      <c r="I407">
        <f t="shared" si="43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47"/>
        <v>43255.208333333328</v>
      </c>
      <c r="O407" s="6">
        <f t="shared" si="44"/>
        <v>43304.208333333328</v>
      </c>
      <c r="P407" t="b">
        <v>0</v>
      </c>
      <c r="Q407" t="b">
        <v>0</v>
      </c>
      <c r="R407" t="s">
        <v>33</v>
      </c>
      <c r="S407" t="str">
        <f t="shared" si="48"/>
        <v>theater</v>
      </c>
      <c r="T407" t="str">
        <f t="shared" si="45"/>
        <v>plays</v>
      </c>
      <c r="U407">
        <f t="shared" si="46"/>
        <v>2018</v>
      </c>
    </row>
    <row r="408" spans="1:21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9"/>
        <v>182.14503816793894</v>
      </c>
      <c r="G408" t="s">
        <v>20</v>
      </c>
      <c r="H408">
        <v>645</v>
      </c>
      <c r="I408">
        <f t="shared" si="43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47"/>
        <v>41304.25</v>
      </c>
      <c r="O408" s="6">
        <f t="shared" si="44"/>
        <v>41315.25</v>
      </c>
      <c r="P408" t="b">
        <v>1</v>
      </c>
      <c r="Q408" t="b">
        <v>0</v>
      </c>
      <c r="R408" t="s">
        <v>42</v>
      </c>
      <c r="S408" t="str">
        <f t="shared" si="48"/>
        <v>film &amp; video</v>
      </c>
      <c r="T408" t="str">
        <f t="shared" si="45"/>
        <v>documentary</v>
      </c>
      <c r="U408">
        <f t="shared" si="46"/>
        <v>2013</v>
      </c>
    </row>
    <row r="409" spans="1:21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9"/>
        <v>355.88235294117646</v>
      </c>
      <c r="G409" t="s">
        <v>20</v>
      </c>
      <c r="H409">
        <v>484</v>
      </c>
      <c r="I409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47"/>
        <v>43751.208333333328</v>
      </c>
      <c r="O409" s="6">
        <f t="shared" si="44"/>
        <v>43757.208333333328</v>
      </c>
      <c r="P409" t="b">
        <v>0</v>
      </c>
      <c r="Q409" t="b">
        <v>0</v>
      </c>
      <c r="R409" t="s">
        <v>33</v>
      </c>
      <c r="S409" t="str">
        <f t="shared" si="48"/>
        <v>theater</v>
      </c>
      <c r="T409" t="str">
        <f t="shared" si="45"/>
        <v>plays</v>
      </c>
      <c r="U409">
        <f t="shared" si="46"/>
        <v>2019</v>
      </c>
    </row>
    <row r="410" spans="1:21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9"/>
        <v>131.83695652173913</v>
      </c>
      <c r="G410" t="s">
        <v>20</v>
      </c>
      <c r="H410">
        <v>154</v>
      </c>
      <c r="I410">
        <f t="shared" si="4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47"/>
        <v>42541.208333333328</v>
      </c>
      <c r="O410" s="6">
        <f t="shared" si="44"/>
        <v>42560.208333333328</v>
      </c>
      <c r="P410" t="b">
        <v>0</v>
      </c>
      <c r="Q410" t="b">
        <v>0</v>
      </c>
      <c r="R410" t="s">
        <v>42</v>
      </c>
      <c r="S410" t="str">
        <f t="shared" si="48"/>
        <v>film &amp; video</v>
      </c>
      <c r="T410" t="str">
        <f t="shared" si="45"/>
        <v>documentary</v>
      </c>
      <c r="U410">
        <f t="shared" si="46"/>
        <v>2016</v>
      </c>
    </row>
    <row r="411" spans="1:21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9"/>
        <v>46.315634218289084</v>
      </c>
      <c r="G411" t="s">
        <v>14</v>
      </c>
      <c r="H411">
        <v>714</v>
      </c>
      <c r="I411">
        <f t="shared" si="43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47"/>
        <v>42843.208333333328</v>
      </c>
      <c r="O411" s="6">
        <f t="shared" si="44"/>
        <v>42846.208333333328</v>
      </c>
      <c r="P411" t="b">
        <v>0</v>
      </c>
      <c r="Q411" t="b">
        <v>0</v>
      </c>
      <c r="R411" t="s">
        <v>23</v>
      </c>
      <c r="S411" t="str">
        <f t="shared" si="48"/>
        <v>music</v>
      </c>
      <c r="T411" t="str">
        <f t="shared" si="45"/>
        <v>rock</v>
      </c>
      <c r="U411">
        <f t="shared" si="46"/>
        <v>2017</v>
      </c>
    </row>
    <row r="412" spans="1:21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9"/>
        <v>36.132726089785294</v>
      </c>
      <c r="G412" t="s">
        <v>47</v>
      </c>
      <c r="H412">
        <v>1111</v>
      </c>
      <c r="I412">
        <f t="shared" si="43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47"/>
        <v>42122.208333333328</v>
      </c>
      <c r="O412" s="6">
        <f t="shared" si="44"/>
        <v>42121.208333333328</v>
      </c>
      <c r="P412" t="b">
        <v>0</v>
      </c>
      <c r="Q412" t="b">
        <v>0</v>
      </c>
      <c r="R412" t="s">
        <v>292</v>
      </c>
      <c r="S412" t="str">
        <f t="shared" si="48"/>
        <v>games</v>
      </c>
      <c r="T412" t="str">
        <f t="shared" si="45"/>
        <v>mobile games</v>
      </c>
      <c r="U412">
        <f t="shared" si="46"/>
        <v>2015</v>
      </c>
    </row>
    <row r="413" spans="1:21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9"/>
        <v>104.62820512820512</v>
      </c>
      <c r="G413" t="s">
        <v>20</v>
      </c>
      <c r="H413">
        <v>82</v>
      </c>
      <c r="I413">
        <f t="shared" si="43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47"/>
        <v>42884.208333333328</v>
      </c>
      <c r="O413" s="6">
        <f t="shared" si="44"/>
        <v>42885.208333333328</v>
      </c>
      <c r="P413" t="b">
        <v>0</v>
      </c>
      <c r="Q413" t="b">
        <v>0</v>
      </c>
      <c r="R413" t="s">
        <v>33</v>
      </c>
      <c r="S413" t="str">
        <f t="shared" si="48"/>
        <v>theater</v>
      </c>
      <c r="T413" t="str">
        <f t="shared" si="45"/>
        <v>plays</v>
      </c>
      <c r="U413">
        <f t="shared" si="46"/>
        <v>2017</v>
      </c>
    </row>
    <row r="414" spans="1:21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9"/>
        <v>668.85714285714289</v>
      </c>
      <c r="G414" t="s">
        <v>20</v>
      </c>
      <c r="H414">
        <v>134</v>
      </c>
      <c r="I414">
        <f t="shared" si="43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47"/>
        <v>41642.25</v>
      </c>
      <c r="O414" s="6">
        <f t="shared" si="44"/>
        <v>41651.25</v>
      </c>
      <c r="P414" t="b">
        <v>0</v>
      </c>
      <c r="Q414" t="b">
        <v>0</v>
      </c>
      <c r="R414" t="s">
        <v>119</v>
      </c>
      <c r="S414" t="str">
        <f t="shared" si="48"/>
        <v>publishing</v>
      </c>
      <c r="T414" t="str">
        <f t="shared" si="45"/>
        <v>fiction</v>
      </c>
      <c r="U414">
        <f t="shared" si="46"/>
        <v>2014</v>
      </c>
    </row>
    <row r="415" spans="1:21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9"/>
        <v>62.072823218997364</v>
      </c>
      <c r="G415" t="s">
        <v>47</v>
      </c>
      <c r="H415">
        <v>1089</v>
      </c>
      <c r="I415">
        <f t="shared" si="43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47"/>
        <v>43431.25</v>
      </c>
      <c r="O415" s="6">
        <f t="shared" si="44"/>
        <v>43457.25</v>
      </c>
      <c r="P415" t="b">
        <v>0</v>
      </c>
      <c r="Q415" t="b">
        <v>0</v>
      </c>
      <c r="R415" t="s">
        <v>71</v>
      </c>
      <c r="S415" t="str">
        <f t="shared" si="48"/>
        <v>film &amp; video</v>
      </c>
      <c r="T415" t="str">
        <f t="shared" si="45"/>
        <v>animation</v>
      </c>
      <c r="U415">
        <f t="shared" si="46"/>
        <v>2018</v>
      </c>
    </row>
    <row r="416" spans="1:21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9"/>
        <v>84.699787460148784</v>
      </c>
      <c r="G416" t="s">
        <v>14</v>
      </c>
      <c r="H416">
        <v>5497</v>
      </c>
      <c r="I416">
        <f t="shared" si="43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47"/>
        <v>40288.208333333336</v>
      </c>
      <c r="O416" s="6">
        <f t="shared" si="44"/>
        <v>40295.208333333336</v>
      </c>
      <c r="P416" t="b">
        <v>0</v>
      </c>
      <c r="Q416" t="b">
        <v>1</v>
      </c>
      <c r="R416" t="s">
        <v>17</v>
      </c>
      <c r="S416" t="str">
        <f t="shared" si="48"/>
        <v>food</v>
      </c>
      <c r="T416" t="str">
        <f t="shared" si="45"/>
        <v>food trucks</v>
      </c>
      <c r="U416">
        <f t="shared" si="46"/>
        <v>2010</v>
      </c>
    </row>
    <row r="417" spans="1:21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9"/>
        <v>11.059030837004405</v>
      </c>
      <c r="G417" t="s">
        <v>14</v>
      </c>
      <c r="H417">
        <v>418</v>
      </c>
      <c r="I417">
        <f t="shared" si="43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47"/>
        <v>40921.25</v>
      </c>
      <c r="O417" s="6">
        <f t="shared" si="44"/>
        <v>40937.25</v>
      </c>
      <c r="P417" t="b">
        <v>0</v>
      </c>
      <c r="Q417" t="b">
        <v>0</v>
      </c>
      <c r="R417" t="s">
        <v>33</v>
      </c>
      <c r="S417" t="str">
        <f t="shared" si="48"/>
        <v>theater</v>
      </c>
      <c r="T417" t="str">
        <f t="shared" si="45"/>
        <v>plays</v>
      </c>
      <c r="U417">
        <f t="shared" si="46"/>
        <v>2012</v>
      </c>
    </row>
    <row r="418" spans="1:21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9"/>
        <v>43.838781575037146</v>
      </c>
      <c r="G418" t="s">
        <v>14</v>
      </c>
      <c r="H418">
        <v>1439</v>
      </c>
      <c r="I418">
        <f t="shared" si="43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47"/>
        <v>40560.25</v>
      </c>
      <c r="O418" s="6">
        <f t="shared" si="44"/>
        <v>40568.25</v>
      </c>
      <c r="P418" t="b">
        <v>0</v>
      </c>
      <c r="Q418" t="b">
        <v>1</v>
      </c>
      <c r="R418" t="s">
        <v>42</v>
      </c>
      <c r="S418" t="str">
        <f t="shared" si="48"/>
        <v>film &amp; video</v>
      </c>
      <c r="T418" t="str">
        <f t="shared" si="45"/>
        <v>documentary</v>
      </c>
      <c r="U418">
        <f t="shared" si="46"/>
        <v>2011</v>
      </c>
    </row>
    <row r="419" spans="1:21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9"/>
        <v>55.470588235294116</v>
      </c>
      <c r="G419" t="s">
        <v>14</v>
      </c>
      <c r="H419">
        <v>15</v>
      </c>
      <c r="I419">
        <f t="shared" si="43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47"/>
        <v>43407.208333333328</v>
      </c>
      <c r="O419" s="6">
        <f t="shared" si="44"/>
        <v>43430.25</v>
      </c>
      <c r="P419" t="b">
        <v>0</v>
      </c>
      <c r="Q419" t="b">
        <v>0</v>
      </c>
      <c r="R419" t="s">
        <v>33</v>
      </c>
      <c r="S419" t="str">
        <f t="shared" si="48"/>
        <v>theater</v>
      </c>
      <c r="T419" t="str">
        <f t="shared" si="45"/>
        <v>plays</v>
      </c>
      <c r="U419">
        <f t="shared" si="46"/>
        <v>2018</v>
      </c>
    </row>
    <row r="420" spans="1:21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9"/>
        <v>57.399511301160658</v>
      </c>
      <c r="G420" t="s">
        <v>14</v>
      </c>
      <c r="H420">
        <v>1999</v>
      </c>
      <c r="I420">
        <f t="shared" si="43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47"/>
        <v>41035.208333333336</v>
      </c>
      <c r="O420" s="6">
        <f t="shared" si="44"/>
        <v>41035.208333333336</v>
      </c>
      <c r="P420" t="b">
        <v>0</v>
      </c>
      <c r="Q420" t="b">
        <v>0</v>
      </c>
      <c r="R420" t="s">
        <v>42</v>
      </c>
      <c r="S420" t="str">
        <f t="shared" si="48"/>
        <v>film &amp; video</v>
      </c>
      <c r="T420" t="str">
        <f t="shared" si="45"/>
        <v>documentary</v>
      </c>
      <c r="U420">
        <f t="shared" si="46"/>
        <v>2012</v>
      </c>
    </row>
    <row r="421" spans="1:21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9"/>
        <v>123.43497363796135</v>
      </c>
      <c r="G421" t="s">
        <v>20</v>
      </c>
      <c r="H421">
        <v>5203</v>
      </c>
      <c r="I421">
        <f t="shared" si="43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47"/>
        <v>40899.25</v>
      </c>
      <c r="O421" s="6">
        <f t="shared" si="44"/>
        <v>40904.25</v>
      </c>
      <c r="P421" t="b">
        <v>0</v>
      </c>
      <c r="Q421" t="b">
        <v>0</v>
      </c>
      <c r="R421" t="s">
        <v>28</v>
      </c>
      <c r="S421" t="str">
        <f t="shared" si="48"/>
        <v>technology</v>
      </c>
      <c r="T421" t="str">
        <f t="shared" si="45"/>
        <v>web</v>
      </c>
      <c r="U421">
        <f t="shared" si="46"/>
        <v>2011</v>
      </c>
    </row>
    <row r="422" spans="1:21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9"/>
        <v>128.46</v>
      </c>
      <c r="G422" t="s">
        <v>20</v>
      </c>
      <c r="H422">
        <v>94</v>
      </c>
      <c r="I422">
        <f t="shared" si="43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47"/>
        <v>42911.208333333328</v>
      </c>
      <c r="O422" s="6">
        <f t="shared" si="44"/>
        <v>42924.208333333328</v>
      </c>
      <c r="P422" t="b">
        <v>0</v>
      </c>
      <c r="Q422" t="b">
        <v>0</v>
      </c>
      <c r="R422" t="s">
        <v>33</v>
      </c>
      <c r="S422" t="str">
        <f t="shared" si="48"/>
        <v>theater</v>
      </c>
      <c r="T422" t="str">
        <f t="shared" si="45"/>
        <v>plays</v>
      </c>
      <c r="U422">
        <f t="shared" si="46"/>
        <v>2017</v>
      </c>
    </row>
    <row r="423" spans="1:21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9"/>
        <v>63.989361702127653</v>
      </c>
      <c r="G423" t="s">
        <v>14</v>
      </c>
      <c r="H423">
        <v>118</v>
      </c>
      <c r="I423">
        <f t="shared" si="43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47"/>
        <v>42915.208333333328</v>
      </c>
      <c r="O423" s="6">
        <f t="shared" si="44"/>
        <v>42944.208333333328</v>
      </c>
      <c r="P423" t="b">
        <v>0</v>
      </c>
      <c r="Q423" t="b">
        <v>1</v>
      </c>
      <c r="R423" t="s">
        <v>65</v>
      </c>
      <c r="S423" t="str">
        <f t="shared" si="48"/>
        <v>technology</v>
      </c>
      <c r="T423" t="str">
        <f t="shared" si="45"/>
        <v>wearables</v>
      </c>
      <c r="U423">
        <f t="shared" si="46"/>
        <v>2017</v>
      </c>
    </row>
    <row r="424" spans="1:21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9"/>
        <v>127.29885057471265</v>
      </c>
      <c r="G424" t="s">
        <v>20</v>
      </c>
      <c r="H424">
        <v>205</v>
      </c>
      <c r="I424">
        <f t="shared" si="43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47"/>
        <v>40285.208333333336</v>
      </c>
      <c r="O424" s="6">
        <f t="shared" si="44"/>
        <v>40304.208333333336</v>
      </c>
      <c r="P424" t="b">
        <v>0</v>
      </c>
      <c r="Q424" t="b">
        <v>1</v>
      </c>
      <c r="R424" t="s">
        <v>33</v>
      </c>
      <c r="S424" t="str">
        <f t="shared" si="48"/>
        <v>theater</v>
      </c>
      <c r="T424" t="str">
        <f t="shared" si="45"/>
        <v>plays</v>
      </c>
      <c r="U424">
        <f t="shared" si="46"/>
        <v>2010</v>
      </c>
    </row>
    <row r="425" spans="1:21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9"/>
        <v>10.638024357239512</v>
      </c>
      <c r="G425" t="s">
        <v>14</v>
      </c>
      <c r="H425">
        <v>162</v>
      </c>
      <c r="I425">
        <f t="shared" si="43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47"/>
        <v>40808.208333333336</v>
      </c>
      <c r="O425" s="6">
        <f t="shared" si="44"/>
        <v>40809.208333333336</v>
      </c>
      <c r="P425" t="b">
        <v>0</v>
      </c>
      <c r="Q425" t="b">
        <v>1</v>
      </c>
      <c r="R425" t="s">
        <v>17</v>
      </c>
      <c r="S425" t="str">
        <f t="shared" si="48"/>
        <v>food</v>
      </c>
      <c r="T425" t="str">
        <f t="shared" si="45"/>
        <v>food trucks</v>
      </c>
      <c r="U425">
        <f t="shared" si="46"/>
        <v>2011</v>
      </c>
    </row>
    <row r="426" spans="1:21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9"/>
        <v>40.470588235294116</v>
      </c>
      <c r="G426" t="s">
        <v>14</v>
      </c>
      <c r="H426">
        <v>83</v>
      </c>
      <c r="I426">
        <f t="shared" si="43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47"/>
        <v>43208.208333333328</v>
      </c>
      <c r="O426" s="6">
        <f t="shared" si="44"/>
        <v>43213.208333333328</v>
      </c>
      <c r="P426" t="b">
        <v>0</v>
      </c>
      <c r="Q426" t="b">
        <v>0</v>
      </c>
      <c r="R426" t="s">
        <v>60</v>
      </c>
      <c r="S426" t="str">
        <f t="shared" si="48"/>
        <v>music</v>
      </c>
      <c r="T426" t="str">
        <f t="shared" si="45"/>
        <v>indie rock</v>
      </c>
      <c r="U426">
        <f t="shared" si="46"/>
        <v>2018</v>
      </c>
    </row>
    <row r="427" spans="1:21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9"/>
        <v>287.66666666666663</v>
      </c>
      <c r="G427" t="s">
        <v>20</v>
      </c>
      <c r="H427">
        <v>92</v>
      </c>
      <c r="I427">
        <f t="shared" si="43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47"/>
        <v>42213.208333333328</v>
      </c>
      <c r="O427" s="6">
        <f t="shared" si="44"/>
        <v>42218.208333333328</v>
      </c>
      <c r="P427" t="b">
        <v>0</v>
      </c>
      <c r="Q427" t="b">
        <v>0</v>
      </c>
      <c r="R427" t="s">
        <v>122</v>
      </c>
      <c r="S427" t="str">
        <f t="shared" si="48"/>
        <v>photography</v>
      </c>
      <c r="T427" t="str">
        <f t="shared" si="45"/>
        <v>photography books</v>
      </c>
      <c r="U427">
        <f t="shared" si="46"/>
        <v>2015</v>
      </c>
    </row>
    <row r="428" spans="1:21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9"/>
        <v>572.94444444444446</v>
      </c>
      <c r="G428" t="s">
        <v>20</v>
      </c>
      <c r="H428">
        <v>219</v>
      </c>
      <c r="I428">
        <f t="shared" si="43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47"/>
        <v>41332.25</v>
      </c>
      <c r="O428" s="6">
        <f t="shared" si="44"/>
        <v>41338.25</v>
      </c>
      <c r="P428" t="b">
        <v>0</v>
      </c>
      <c r="Q428" t="b">
        <v>0</v>
      </c>
      <c r="R428" t="s">
        <v>33</v>
      </c>
      <c r="S428" t="str">
        <f t="shared" si="48"/>
        <v>theater</v>
      </c>
      <c r="T428" t="str">
        <f t="shared" si="45"/>
        <v>plays</v>
      </c>
      <c r="U428">
        <f t="shared" si="46"/>
        <v>2013</v>
      </c>
    </row>
    <row r="429" spans="1:21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9"/>
        <v>112.90429799426933</v>
      </c>
      <c r="G429" t="s">
        <v>20</v>
      </c>
      <c r="H429">
        <v>2526</v>
      </c>
      <c r="I429">
        <f t="shared" si="43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47"/>
        <v>41895.208333333336</v>
      </c>
      <c r="O429" s="6">
        <f t="shared" si="44"/>
        <v>41926.208333333336</v>
      </c>
      <c r="P429" t="b">
        <v>0</v>
      </c>
      <c r="Q429" t="b">
        <v>1</v>
      </c>
      <c r="R429" t="s">
        <v>33</v>
      </c>
      <c r="S429" t="str">
        <f t="shared" si="48"/>
        <v>theater</v>
      </c>
      <c r="T429" t="str">
        <f t="shared" si="45"/>
        <v>plays</v>
      </c>
      <c r="U429">
        <f t="shared" si="46"/>
        <v>2014</v>
      </c>
    </row>
    <row r="430" spans="1:21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9"/>
        <v>46.387573964497044</v>
      </c>
      <c r="G430" t="s">
        <v>14</v>
      </c>
      <c r="H430">
        <v>747</v>
      </c>
      <c r="I430">
        <f t="shared" si="43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47"/>
        <v>40585.25</v>
      </c>
      <c r="O430" s="6">
        <f t="shared" si="44"/>
        <v>40591.25</v>
      </c>
      <c r="P430" t="b">
        <v>0</v>
      </c>
      <c r="Q430" t="b">
        <v>0</v>
      </c>
      <c r="R430" t="s">
        <v>71</v>
      </c>
      <c r="S430" t="str">
        <f t="shared" si="48"/>
        <v>film &amp; video</v>
      </c>
      <c r="T430" t="str">
        <f t="shared" si="45"/>
        <v>animation</v>
      </c>
      <c r="U430">
        <f t="shared" si="46"/>
        <v>2011</v>
      </c>
    </row>
    <row r="431" spans="1:21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9"/>
        <v>90.675916230366497</v>
      </c>
      <c r="G431" t="s">
        <v>74</v>
      </c>
      <c r="H431">
        <v>2138</v>
      </c>
      <c r="I431">
        <f t="shared" si="4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47"/>
        <v>41680.25</v>
      </c>
      <c r="O431" s="6">
        <f t="shared" si="44"/>
        <v>41707.208333333336</v>
      </c>
      <c r="P431" t="b">
        <v>0</v>
      </c>
      <c r="Q431" t="b">
        <v>1</v>
      </c>
      <c r="R431" t="s">
        <v>122</v>
      </c>
      <c r="S431" t="str">
        <f t="shared" si="48"/>
        <v>photography</v>
      </c>
      <c r="T431" t="str">
        <f t="shared" si="45"/>
        <v>photography books</v>
      </c>
      <c r="U431">
        <f t="shared" si="46"/>
        <v>2014</v>
      </c>
    </row>
    <row r="432" spans="1:21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9"/>
        <v>67.740740740740748</v>
      </c>
      <c r="G432" t="s">
        <v>14</v>
      </c>
      <c r="H432">
        <v>84</v>
      </c>
      <c r="I432">
        <f t="shared" si="4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47"/>
        <v>43737.208333333328</v>
      </c>
      <c r="O432" s="6">
        <f t="shared" si="44"/>
        <v>43770.208333333328</v>
      </c>
      <c r="P432" t="b">
        <v>0</v>
      </c>
      <c r="Q432" t="b">
        <v>0</v>
      </c>
      <c r="R432" t="s">
        <v>33</v>
      </c>
      <c r="S432" t="str">
        <f t="shared" si="48"/>
        <v>theater</v>
      </c>
      <c r="T432" t="str">
        <f t="shared" si="45"/>
        <v>plays</v>
      </c>
      <c r="U432">
        <f t="shared" si="46"/>
        <v>2019</v>
      </c>
    </row>
    <row r="433" spans="1:21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9"/>
        <v>192.49019607843135</v>
      </c>
      <c r="G433" t="s">
        <v>20</v>
      </c>
      <c r="H433">
        <v>94</v>
      </c>
      <c r="I433">
        <f t="shared" si="43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47"/>
        <v>43273.208333333328</v>
      </c>
      <c r="O433" s="6">
        <f t="shared" si="44"/>
        <v>43289.208333333328</v>
      </c>
      <c r="P433" t="b">
        <v>1</v>
      </c>
      <c r="Q433" t="b">
        <v>0</v>
      </c>
      <c r="R433" t="s">
        <v>33</v>
      </c>
      <c r="S433" t="str">
        <f t="shared" si="48"/>
        <v>theater</v>
      </c>
      <c r="T433" t="str">
        <f t="shared" si="45"/>
        <v>plays</v>
      </c>
      <c r="U433">
        <f t="shared" si="46"/>
        <v>2018</v>
      </c>
    </row>
    <row r="434" spans="1:21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9"/>
        <v>82.714285714285722</v>
      </c>
      <c r="G434" t="s">
        <v>14</v>
      </c>
      <c r="H434">
        <v>91</v>
      </c>
      <c r="I434">
        <f t="shared" si="4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47"/>
        <v>41761.208333333336</v>
      </c>
      <c r="O434" s="6">
        <f t="shared" si="44"/>
        <v>41780.208333333336</v>
      </c>
      <c r="P434" t="b">
        <v>0</v>
      </c>
      <c r="Q434" t="b">
        <v>0</v>
      </c>
      <c r="R434" t="s">
        <v>33</v>
      </c>
      <c r="S434" t="str">
        <f t="shared" si="48"/>
        <v>theater</v>
      </c>
      <c r="T434" t="str">
        <f t="shared" si="45"/>
        <v>plays</v>
      </c>
      <c r="U434">
        <f t="shared" si="46"/>
        <v>2014</v>
      </c>
    </row>
    <row r="435" spans="1:21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9"/>
        <v>54.163920922570021</v>
      </c>
      <c r="G435" t="s">
        <v>14</v>
      </c>
      <c r="H435">
        <v>792</v>
      </c>
      <c r="I435">
        <f t="shared" si="43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47"/>
        <v>41603.25</v>
      </c>
      <c r="O435" s="6">
        <f t="shared" si="44"/>
        <v>41618.25</v>
      </c>
      <c r="P435" t="b">
        <v>0</v>
      </c>
      <c r="Q435" t="b">
        <v>1</v>
      </c>
      <c r="R435" t="s">
        <v>42</v>
      </c>
      <c r="S435" t="str">
        <f t="shared" si="48"/>
        <v>film &amp; video</v>
      </c>
      <c r="T435" t="str">
        <f t="shared" si="45"/>
        <v>documentary</v>
      </c>
      <c r="U435">
        <f t="shared" si="46"/>
        <v>2013</v>
      </c>
    </row>
    <row r="436" spans="1:21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9"/>
        <v>16.722222222222221</v>
      </c>
      <c r="G436" t="s">
        <v>74</v>
      </c>
      <c r="H436">
        <v>10</v>
      </c>
      <c r="I43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47"/>
        <v>42705.25</v>
      </c>
      <c r="O436" s="6">
        <f t="shared" si="44"/>
        <v>42718.25</v>
      </c>
      <c r="P436" t="b">
        <v>1</v>
      </c>
      <c r="Q436" t="b">
        <v>0</v>
      </c>
      <c r="R436" t="s">
        <v>33</v>
      </c>
      <c r="S436" t="str">
        <f t="shared" si="48"/>
        <v>theater</v>
      </c>
      <c r="T436" t="str">
        <f t="shared" si="45"/>
        <v>plays</v>
      </c>
      <c r="U436">
        <f t="shared" si="46"/>
        <v>2016</v>
      </c>
    </row>
    <row r="437" spans="1:21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9"/>
        <v>116.87664041994749</v>
      </c>
      <c r="G437" t="s">
        <v>20</v>
      </c>
      <c r="H437">
        <v>1713</v>
      </c>
      <c r="I437">
        <f t="shared" si="43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47"/>
        <v>41988.25</v>
      </c>
      <c r="O437" s="6">
        <f t="shared" si="44"/>
        <v>41999.25</v>
      </c>
      <c r="P437" t="b">
        <v>0</v>
      </c>
      <c r="Q437" t="b">
        <v>1</v>
      </c>
      <c r="R437" t="s">
        <v>33</v>
      </c>
      <c r="S437" t="str">
        <f t="shared" si="48"/>
        <v>theater</v>
      </c>
      <c r="T437" t="str">
        <f t="shared" si="45"/>
        <v>plays</v>
      </c>
      <c r="U437">
        <f t="shared" si="46"/>
        <v>2014</v>
      </c>
    </row>
    <row r="438" spans="1:21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9"/>
        <v>1052.1538461538462</v>
      </c>
      <c r="G438" t="s">
        <v>20</v>
      </c>
      <c r="H438">
        <v>249</v>
      </c>
      <c r="I438">
        <f t="shared" si="43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47"/>
        <v>43575.208333333328</v>
      </c>
      <c r="O438" s="6">
        <f t="shared" si="44"/>
        <v>43575.208333333328</v>
      </c>
      <c r="P438" t="b">
        <v>0</v>
      </c>
      <c r="Q438" t="b">
        <v>0</v>
      </c>
      <c r="R438" t="s">
        <v>159</v>
      </c>
      <c r="S438" t="str">
        <f t="shared" si="48"/>
        <v>music</v>
      </c>
      <c r="T438" t="str">
        <f t="shared" si="45"/>
        <v>jazz</v>
      </c>
      <c r="U438">
        <f t="shared" si="46"/>
        <v>2019</v>
      </c>
    </row>
    <row r="439" spans="1:21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9"/>
        <v>123.07407407407408</v>
      </c>
      <c r="G439" t="s">
        <v>20</v>
      </c>
      <c r="H439">
        <v>192</v>
      </c>
      <c r="I439">
        <f t="shared" si="43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47"/>
        <v>42260.208333333328</v>
      </c>
      <c r="O439" s="6">
        <f t="shared" si="44"/>
        <v>42262.208333333328</v>
      </c>
      <c r="P439" t="b">
        <v>0</v>
      </c>
      <c r="Q439" t="b">
        <v>1</v>
      </c>
      <c r="R439" t="s">
        <v>71</v>
      </c>
      <c r="S439" t="str">
        <f t="shared" si="48"/>
        <v>film &amp; video</v>
      </c>
      <c r="T439" t="str">
        <f t="shared" si="45"/>
        <v>animation</v>
      </c>
      <c r="U439">
        <f t="shared" si="46"/>
        <v>2015</v>
      </c>
    </row>
    <row r="440" spans="1:21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9"/>
        <v>178.63855421686748</v>
      </c>
      <c r="G440" t="s">
        <v>20</v>
      </c>
      <c r="H440">
        <v>247</v>
      </c>
      <c r="I440">
        <f t="shared" si="43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47"/>
        <v>41337.25</v>
      </c>
      <c r="O440" s="6">
        <f t="shared" si="44"/>
        <v>41366.208333333336</v>
      </c>
      <c r="P440" t="b">
        <v>0</v>
      </c>
      <c r="Q440" t="b">
        <v>0</v>
      </c>
      <c r="R440" t="s">
        <v>33</v>
      </c>
      <c r="S440" t="str">
        <f t="shared" si="48"/>
        <v>theater</v>
      </c>
      <c r="T440" t="str">
        <f t="shared" si="45"/>
        <v>plays</v>
      </c>
      <c r="U440">
        <f t="shared" si="46"/>
        <v>2013</v>
      </c>
    </row>
    <row r="441" spans="1:21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9"/>
        <v>355.28169014084506</v>
      </c>
      <c r="G441" t="s">
        <v>20</v>
      </c>
      <c r="H441">
        <v>2293</v>
      </c>
      <c r="I441">
        <f t="shared" si="43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47"/>
        <v>42680.208333333328</v>
      </c>
      <c r="O441" s="6">
        <f t="shared" si="44"/>
        <v>42686.25</v>
      </c>
      <c r="P441" t="b">
        <v>0</v>
      </c>
      <c r="Q441" t="b">
        <v>0</v>
      </c>
      <c r="R441" t="s">
        <v>474</v>
      </c>
      <c r="S441" t="str">
        <f t="shared" si="48"/>
        <v>film &amp; video</v>
      </c>
      <c r="T441" t="str">
        <f t="shared" si="45"/>
        <v>science fiction</v>
      </c>
      <c r="U441">
        <f t="shared" si="46"/>
        <v>2016</v>
      </c>
    </row>
    <row r="442" spans="1:21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9"/>
        <v>161.90634146341463</v>
      </c>
      <c r="G442" t="s">
        <v>20</v>
      </c>
      <c r="H442">
        <v>3131</v>
      </c>
      <c r="I442">
        <f t="shared" si="43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47"/>
        <v>42916.208333333328</v>
      </c>
      <c r="O442" s="6">
        <f t="shared" si="44"/>
        <v>42925.208333333328</v>
      </c>
      <c r="P442" t="b">
        <v>0</v>
      </c>
      <c r="Q442" t="b">
        <v>0</v>
      </c>
      <c r="R442" t="s">
        <v>269</v>
      </c>
      <c r="S442" t="str">
        <f t="shared" si="48"/>
        <v>film &amp; video</v>
      </c>
      <c r="T442" t="str">
        <f t="shared" si="45"/>
        <v>television</v>
      </c>
      <c r="U442">
        <f t="shared" si="46"/>
        <v>2017</v>
      </c>
    </row>
    <row r="443" spans="1:21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9"/>
        <v>24.914285714285715</v>
      </c>
      <c r="G443" t="s">
        <v>14</v>
      </c>
      <c r="H443">
        <v>32</v>
      </c>
      <c r="I443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47"/>
        <v>41025.208333333336</v>
      </c>
      <c r="O443" s="6">
        <f t="shared" si="44"/>
        <v>41052.208333333336</v>
      </c>
      <c r="P443" t="b">
        <v>0</v>
      </c>
      <c r="Q443" t="b">
        <v>0</v>
      </c>
      <c r="R443" t="s">
        <v>65</v>
      </c>
      <c r="S443" t="str">
        <f t="shared" si="48"/>
        <v>technology</v>
      </c>
      <c r="T443" t="str">
        <f t="shared" si="45"/>
        <v>wearables</v>
      </c>
      <c r="U443">
        <f t="shared" si="46"/>
        <v>2012</v>
      </c>
    </row>
    <row r="444" spans="1:21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9"/>
        <v>198.72222222222223</v>
      </c>
      <c r="G444" t="s">
        <v>20</v>
      </c>
      <c r="H444">
        <v>143</v>
      </c>
      <c r="I444">
        <f t="shared" si="4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47"/>
        <v>42980.208333333328</v>
      </c>
      <c r="O444" s="6">
        <f t="shared" si="44"/>
        <v>42995.208333333328</v>
      </c>
      <c r="P444" t="b">
        <v>0</v>
      </c>
      <c r="Q444" t="b">
        <v>0</v>
      </c>
      <c r="R444" t="s">
        <v>33</v>
      </c>
      <c r="S444" t="str">
        <f t="shared" si="48"/>
        <v>theater</v>
      </c>
      <c r="T444" t="str">
        <f t="shared" si="45"/>
        <v>plays</v>
      </c>
      <c r="U444">
        <f t="shared" si="46"/>
        <v>2017</v>
      </c>
    </row>
    <row r="445" spans="1:21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9"/>
        <v>34.752688172043008</v>
      </c>
      <c r="G445" t="s">
        <v>74</v>
      </c>
      <c r="H445">
        <v>90</v>
      </c>
      <c r="I445">
        <f t="shared" si="4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47"/>
        <v>40451.208333333336</v>
      </c>
      <c r="O445" s="6">
        <f t="shared" si="44"/>
        <v>40469.208333333336</v>
      </c>
      <c r="P445" t="b">
        <v>0</v>
      </c>
      <c r="Q445" t="b">
        <v>0</v>
      </c>
      <c r="R445" t="s">
        <v>33</v>
      </c>
      <c r="S445" t="str">
        <f t="shared" si="48"/>
        <v>theater</v>
      </c>
      <c r="T445" t="str">
        <f t="shared" si="45"/>
        <v>plays</v>
      </c>
      <c r="U445">
        <f t="shared" si="46"/>
        <v>2010</v>
      </c>
    </row>
    <row r="446" spans="1:21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9"/>
        <v>176.41935483870967</v>
      </c>
      <c r="G446" t="s">
        <v>20</v>
      </c>
      <c r="H446">
        <v>296</v>
      </c>
      <c r="I446">
        <f t="shared" si="4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47"/>
        <v>40748.208333333336</v>
      </c>
      <c r="O446" s="6">
        <f t="shared" si="44"/>
        <v>40749.208333333336</v>
      </c>
      <c r="P446" t="b">
        <v>0</v>
      </c>
      <c r="Q446" t="b">
        <v>1</v>
      </c>
      <c r="R446" t="s">
        <v>60</v>
      </c>
      <c r="S446" t="str">
        <f t="shared" si="48"/>
        <v>music</v>
      </c>
      <c r="T446" t="str">
        <f t="shared" si="45"/>
        <v>indie rock</v>
      </c>
      <c r="U446">
        <f t="shared" si="46"/>
        <v>2011</v>
      </c>
    </row>
    <row r="447" spans="1:21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9"/>
        <v>511.38095238095235</v>
      </c>
      <c r="G447" t="s">
        <v>20</v>
      </c>
      <c r="H447">
        <v>170</v>
      </c>
      <c r="I447">
        <f t="shared" si="43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47"/>
        <v>40515.25</v>
      </c>
      <c r="O447" s="6">
        <f t="shared" si="44"/>
        <v>40535.25</v>
      </c>
      <c r="P447" t="b">
        <v>0</v>
      </c>
      <c r="Q447" t="b">
        <v>1</v>
      </c>
      <c r="R447" t="s">
        <v>33</v>
      </c>
      <c r="S447" t="str">
        <f t="shared" si="48"/>
        <v>theater</v>
      </c>
      <c r="T447" t="str">
        <f t="shared" si="45"/>
        <v>plays</v>
      </c>
      <c r="U447">
        <f t="shared" si="46"/>
        <v>2010</v>
      </c>
    </row>
    <row r="448" spans="1:21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9"/>
        <v>82.044117647058826</v>
      </c>
      <c r="G448" t="s">
        <v>14</v>
      </c>
      <c r="H448">
        <v>186</v>
      </c>
      <c r="I448">
        <f t="shared" si="43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47"/>
        <v>41261.25</v>
      </c>
      <c r="O448" s="6">
        <f t="shared" si="44"/>
        <v>41262.25</v>
      </c>
      <c r="P448" t="b">
        <v>0</v>
      </c>
      <c r="Q448" t="b">
        <v>0</v>
      </c>
      <c r="R448" t="s">
        <v>65</v>
      </c>
      <c r="S448" t="str">
        <f t="shared" si="48"/>
        <v>technology</v>
      </c>
      <c r="T448" t="str">
        <f t="shared" si="45"/>
        <v>wearables</v>
      </c>
      <c r="U448">
        <f t="shared" si="46"/>
        <v>2012</v>
      </c>
    </row>
    <row r="449" spans="1:21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9"/>
        <v>24.326030927835053</v>
      </c>
      <c r="G449" t="s">
        <v>74</v>
      </c>
      <c r="H449">
        <v>439</v>
      </c>
      <c r="I449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47"/>
        <v>43088.25</v>
      </c>
      <c r="O449" s="6">
        <f t="shared" si="44"/>
        <v>43103.25</v>
      </c>
      <c r="P449" t="b">
        <v>0</v>
      </c>
      <c r="Q449" t="b">
        <v>0</v>
      </c>
      <c r="R449" t="s">
        <v>269</v>
      </c>
      <c r="S449" t="str">
        <f t="shared" si="48"/>
        <v>film &amp; video</v>
      </c>
      <c r="T449" t="str">
        <f t="shared" si="45"/>
        <v>television</v>
      </c>
      <c r="U449">
        <f t="shared" si="46"/>
        <v>2017</v>
      </c>
    </row>
    <row r="450" spans="1:21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49"/>
        <v>50.482758620689658</v>
      </c>
      <c r="G450" t="s">
        <v>14</v>
      </c>
      <c r="H450">
        <v>605</v>
      </c>
      <c r="I450">
        <f t="shared" si="4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47"/>
        <v>41378.208333333336</v>
      </c>
      <c r="O450" s="6">
        <f t="shared" si="44"/>
        <v>41379.208333333336</v>
      </c>
      <c r="P450" t="b">
        <v>0</v>
      </c>
      <c r="Q450" t="b">
        <v>1</v>
      </c>
      <c r="R450" t="s">
        <v>89</v>
      </c>
      <c r="S450" t="str">
        <f t="shared" si="48"/>
        <v>games</v>
      </c>
      <c r="T450" t="str">
        <f t="shared" si="45"/>
        <v>video games</v>
      </c>
      <c r="U450">
        <f t="shared" si="46"/>
        <v>2013</v>
      </c>
    </row>
    <row r="451" spans="1:21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9"/>
        <v>967</v>
      </c>
      <c r="G451" t="s">
        <v>20</v>
      </c>
      <c r="H451">
        <v>86</v>
      </c>
      <c r="I451">
        <f t="shared" ref="I451:I514" si="50">IF(F451=0,0,ROUND(E451/H451,2))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si="47"/>
        <v>43530.25</v>
      </c>
      <c r="O451" s="6">
        <f t="shared" ref="O451:O514" si="51">(((M451/60)/60)/24) + DATE(1970,1,)</f>
        <v>43546.208333333328</v>
      </c>
      <c r="P451" t="b">
        <v>0</v>
      </c>
      <c r="Q451" t="b">
        <v>0</v>
      </c>
      <c r="R451" t="s">
        <v>89</v>
      </c>
      <c r="S451" t="str">
        <f t="shared" si="48"/>
        <v>games</v>
      </c>
      <c r="T451" t="str">
        <f t="shared" ref="T451:T514" si="52">RIGHT(R451,LEN(R451)-SEARCH("/",R451))</f>
        <v>video games</v>
      </c>
      <c r="U451">
        <f t="shared" ref="U451:U514" si="53">YEAR(N451)</f>
        <v>2019</v>
      </c>
    </row>
    <row r="452" spans="1:21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9"/>
        <v>4</v>
      </c>
      <c r="G452" t="s">
        <v>14</v>
      </c>
      <c r="H452">
        <v>1</v>
      </c>
      <c r="I452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ref="N452:N515" si="54">(((L452/60)/60)/24) +DATE(1970,1,1)</f>
        <v>43394.208333333328</v>
      </c>
      <c r="O452" s="6">
        <f t="shared" si="51"/>
        <v>43416.25</v>
      </c>
      <c r="P452" t="b">
        <v>0</v>
      </c>
      <c r="Q452" t="b">
        <v>0</v>
      </c>
      <c r="R452" t="s">
        <v>71</v>
      </c>
      <c r="S452" t="str">
        <f t="shared" si="48"/>
        <v>film &amp; video</v>
      </c>
      <c r="T452" t="str">
        <f t="shared" si="52"/>
        <v>animation</v>
      </c>
      <c r="U452">
        <f t="shared" si="53"/>
        <v>2018</v>
      </c>
    </row>
    <row r="453" spans="1:21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9"/>
        <v>122.84501347708894</v>
      </c>
      <c r="G453" t="s">
        <v>20</v>
      </c>
      <c r="H453">
        <v>6286</v>
      </c>
      <c r="I453">
        <f t="shared" si="50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54"/>
        <v>42935.208333333328</v>
      </c>
      <c r="O453" s="6">
        <f t="shared" si="51"/>
        <v>42965.208333333328</v>
      </c>
      <c r="P453" t="b">
        <v>0</v>
      </c>
      <c r="Q453" t="b">
        <v>0</v>
      </c>
      <c r="R453" t="s">
        <v>23</v>
      </c>
      <c r="S453" t="str">
        <f t="shared" ref="S453:S516" si="55">LEFT(R453,SEARCH("/",R453)-1)</f>
        <v>music</v>
      </c>
      <c r="T453" t="str">
        <f t="shared" si="52"/>
        <v>rock</v>
      </c>
      <c r="U453">
        <f t="shared" si="53"/>
        <v>2017</v>
      </c>
    </row>
    <row r="454" spans="1:21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9"/>
        <v>63.4375</v>
      </c>
      <c r="G454" t="s">
        <v>14</v>
      </c>
      <c r="H454">
        <v>31</v>
      </c>
      <c r="I454">
        <f t="shared" si="50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54"/>
        <v>40365.208333333336</v>
      </c>
      <c r="O454" s="6">
        <f t="shared" si="51"/>
        <v>40365.208333333336</v>
      </c>
      <c r="P454" t="b">
        <v>0</v>
      </c>
      <c r="Q454" t="b">
        <v>0</v>
      </c>
      <c r="R454" t="s">
        <v>53</v>
      </c>
      <c r="S454" t="str">
        <f t="shared" si="55"/>
        <v>film &amp; video</v>
      </c>
      <c r="T454" t="str">
        <f t="shared" si="52"/>
        <v>drama</v>
      </c>
      <c r="U454">
        <f t="shared" si="53"/>
        <v>2010</v>
      </c>
    </row>
    <row r="455" spans="1:21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9"/>
        <v>56.331688596491226</v>
      </c>
      <c r="G455" t="s">
        <v>14</v>
      </c>
      <c r="H455">
        <v>1181</v>
      </c>
      <c r="I455">
        <f t="shared" si="50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54"/>
        <v>42705.25</v>
      </c>
      <c r="O455" s="6">
        <f t="shared" si="51"/>
        <v>42745.25</v>
      </c>
      <c r="P455" t="b">
        <v>0</v>
      </c>
      <c r="Q455" t="b">
        <v>0</v>
      </c>
      <c r="R455" t="s">
        <v>474</v>
      </c>
      <c r="S455" t="str">
        <f t="shared" si="55"/>
        <v>film &amp; video</v>
      </c>
      <c r="T455" t="str">
        <f t="shared" si="52"/>
        <v>science fiction</v>
      </c>
      <c r="U455">
        <f t="shared" si="53"/>
        <v>2016</v>
      </c>
    </row>
    <row r="456" spans="1:21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9"/>
        <v>44.074999999999996</v>
      </c>
      <c r="G456" t="s">
        <v>14</v>
      </c>
      <c r="H456">
        <v>39</v>
      </c>
      <c r="I456">
        <f t="shared" si="50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54"/>
        <v>41568.208333333336</v>
      </c>
      <c r="O456" s="6">
        <f t="shared" si="51"/>
        <v>41603.25</v>
      </c>
      <c r="P456" t="b">
        <v>0</v>
      </c>
      <c r="Q456" t="b">
        <v>1</v>
      </c>
      <c r="R456" t="s">
        <v>53</v>
      </c>
      <c r="S456" t="str">
        <f t="shared" si="55"/>
        <v>film &amp; video</v>
      </c>
      <c r="T456" t="str">
        <f t="shared" si="52"/>
        <v>drama</v>
      </c>
      <c r="U456">
        <f t="shared" si="53"/>
        <v>2013</v>
      </c>
    </row>
    <row r="457" spans="1:21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ref="F457:F520" si="56">(E457/D457*100)</f>
        <v>118.37253218884121</v>
      </c>
      <c r="G457" t="s">
        <v>20</v>
      </c>
      <c r="H457">
        <v>3727</v>
      </c>
      <c r="I457">
        <f t="shared" si="50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54"/>
        <v>40809.208333333336</v>
      </c>
      <c r="O457" s="6">
        <f t="shared" si="51"/>
        <v>40831.208333333336</v>
      </c>
      <c r="P457" t="b">
        <v>0</v>
      </c>
      <c r="Q457" t="b">
        <v>0</v>
      </c>
      <c r="R457" t="s">
        <v>33</v>
      </c>
      <c r="S457" t="str">
        <f t="shared" si="55"/>
        <v>theater</v>
      </c>
      <c r="T457" t="str">
        <f t="shared" si="52"/>
        <v>plays</v>
      </c>
      <c r="U457">
        <f t="shared" si="53"/>
        <v>2011</v>
      </c>
    </row>
    <row r="458" spans="1:21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56"/>
        <v>104.1243169398907</v>
      </c>
      <c r="G458" t="s">
        <v>20</v>
      </c>
      <c r="H458">
        <v>1605</v>
      </c>
      <c r="I458">
        <f t="shared" si="50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54"/>
        <v>43141.25</v>
      </c>
      <c r="O458" s="6">
        <f t="shared" si="51"/>
        <v>43140.25</v>
      </c>
      <c r="P458" t="b">
        <v>0</v>
      </c>
      <c r="Q458" t="b">
        <v>1</v>
      </c>
      <c r="R458" t="s">
        <v>60</v>
      </c>
      <c r="S458" t="str">
        <f t="shared" si="55"/>
        <v>music</v>
      </c>
      <c r="T458" t="str">
        <f t="shared" si="52"/>
        <v>indie rock</v>
      </c>
      <c r="U458">
        <f t="shared" si="53"/>
        <v>2018</v>
      </c>
    </row>
    <row r="459" spans="1:21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56"/>
        <v>26.640000000000004</v>
      </c>
      <c r="G459" t="s">
        <v>14</v>
      </c>
      <c r="H459">
        <v>46</v>
      </c>
      <c r="I459">
        <f t="shared" si="50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54"/>
        <v>42657.208333333328</v>
      </c>
      <c r="O459" s="6">
        <f t="shared" si="51"/>
        <v>42658.208333333328</v>
      </c>
      <c r="P459" t="b">
        <v>0</v>
      </c>
      <c r="Q459" t="b">
        <v>0</v>
      </c>
      <c r="R459" t="s">
        <v>33</v>
      </c>
      <c r="S459" t="str">
        <f t="shared" si="55"/>
        <v>theater</v>
      </c>
      <c r="T459" t="str">
        <f t="shared" si="52"/>
        <v>plays</v>
      </c>
      <c r="U459">
        <f t="shared" si="53"/>
        <v>2016</v>
      </c>
    </row>
    <row r="460" spans="1:21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56"/>
        <v>351.20118343195264</v>
      </c>
      <c r="G460" t="s">
        <v>20</v>
      </c>
      <c r="H460">
        <v>2120</v>
      </c>
      <c r="I460">
        <f t="shared" si="50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54"/>
        <v>40265.208333333336</v>
      </c>
      <c r="O460" s="6">
        <f t="shared" si="51"/>
        <v>40308.208333333336</v>
      </c>
      <c r="P460" t="b">
        <v>0</v>
      </c>
      <c r="Q460" t="b">
        <v>0</v>
      </c>
      <c r="R460" t="s">
        <v>33</v>
      </c>
      <c r="S460" t="str">
        <f t="shared" si="55"/>
        <v>theater</v>
      </c>
      <c r="T460" t="str">
        <f t="shared" si="52"/>
        <v>plays</v>
      </c>
      <c r="U460">
        <f t="shared" si="53"/>
        <v>2010</v>
      </c>
    </row>
    <row r="461" spans="1:21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56"/>
        <v>90.063492063492063</v>
      </c>
      <c r="G461" t="s">
        <v>14</v>
      </c>
      <c r="H461">
        <v>105</v>
      </c>
      <c r="I461">
        <f t="shared" si="50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54"/>
        <v>42001.25</v>
      </c>
      <c r="O461" s="6">
        <f t="shared" si="51"/>
        <v>42025.25</v>
      </c>
      <c r="P461" t="b">
        <v>0</v>
      </c>
      <c r="Q461" t="b">
        <v>0</v>
      </c>
      <c r="R461" t="s">
        <v>42</v>
      </c>
      <c r="S461" t="str">
        <f t="shared" si="55"/>
        <v>film &amp; video</v>
      </c>
      <c r="T461" t="str">
        <f t="shared" si="52"/>
        <v>documentary</v>
      </c>
      <c r="U461">
        <f t="shared" si="53"/>
        <v>2014</v>
      </c>
    </row>
    <row r="462" spans="1:21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56"/>
        <v>171.625</v>
      </c>
      <c r="G462" t="s">
        <v>20</v>
      </c>
      <c r="H462">
        <v>50</v>
      </c>
      <c r="I462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54"/>
        <v>40399.208333333336</v>
      </c>
      <c r="O462" s="6">
        <f t="shared" si="51"/>
        <v>40401.208333333336</v>
      </c>
      <c r="P462" t="b">
        <v>0</v>
      </c>
      <c r="Q462" t="b">
        <v>0</v>
      </c>
      <c r="R462" t="s">
        <v>33</v>
      </c>
      <c r="S462" t="str">
        <f t="shared" si="55"/>
        <v>theater</v>
      </c>
      <c r="T462" t="str">
        <f t="shared" si="52"/>
        <v>plays</v>
      </c>
      <c r="U462">
        <f t="shared" si="53"/>
        <v>2010</v>
      </c>
    </row>
    <row r="463" spans="1:21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56"/>
        <v>141.04655870445345</v>
      </c>
      <c r="G463" t="s">
        <v>20</v>
      </c>
      <c r="H463">
        <v>2080</v>
      </c>
      <c r="I463">
        <f t="shared" si="50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54"/>
        <v>41757.208333333336</v>
      </c>
      <c r="O463" s="6">
        <f t="shared" si="51"/>
        <v>41776.208333333336</v>
      </c>
      <c r="P463" t="b">
        <v>0</v>
      </c>
      <c r="Q463" t="b">
        <v>0</v>
      </c>
      <c r="R463" t="s">
        <v>53</v>
      </c>
      <c r="S463" t="str">
        <f t="shared" si="55"/>
        <v>film &amp; video</v>
      </c>
      <c r="T463" t="str">
        <f t="shared" si="52"/>
        <v>drama</v>
      </c>
      <c r="U463">
        <f t="shared" si="53"/>
        <v>2014</v>
      </c>
    </row>
    <row r="464" spans="1:21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56"/>
        <v>30.57944915254237</v>
      </c>
      <c r="G464" t="s">
        <v>14</v>
      </c>
      <c r="H464">
        <v>535</v>
      </c>
      <c r="I464">
        <f t="shared" si="50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54"/>
        <v>41304.25</v>
      </c>
      <c r="O464" s="6">
        <f t="shared" si="51"/>
        <v>41341.25</v>
      </c>
      <c r="P464" t="b">
        <v>0</v>
      </c>
      <c r="Q464" t="b">
        <v>0</v>
      </c>
      <c r="R464" t="s">
        <v>292</v>
      </c>
      <c r="S464" t="str">
        <f t="shared" si="55"/>
        <v>games</v>
      </c>
      <c r="T464" t="str">
        <f t="shared" si="52"/>
        <v>mobile games</v>
      </c>
      <c r="U464">
        <f t="shared" si="53"/>
        <v>2013</v>
      </c>
    </row>
    <row r="465" spans="1:21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56"/>
        <v>108.16455696202532</v>
      </c>
      <c r="G465" t="s">
        <v>20</v>
      </c>
      <c r="H465">
        <v>2105</v>
      </c>
      <c r="I465">
        <f t="shared" si="5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54"/>
        <v>41639.25</v>
      </c>
      <c r="O465" s="6">
        <f t="shared" si="51"/>
        <v>41642.25</v>
      </c>
      <c r="P465" t="b">
        <v>0</v>
      </c>
      <c r="Q465" t="b">
        <v>0</v>
      </c>
      <c r="R465" t="s">
        <v>71</v>
      </c>
      <c r="S465" t="str">
        <f t="shared" si="55"/>
        <v>film &amp; video</v>
      </c>
      <c r="T465" t="str">
        <f t="shared" si="52"/>
        <v>animation</v>
      </c>
      <c r="U465">
        <f t="shared" si="53"/>
        <v>2013</v>
      </c>
    </row>
    <row r="466" spans="1:21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56"/>
        <v>133.45505617977528</v>
      </c>
      <c r="G466" t="s">
        <v>20</v>
      </c>
      <c r="H466">
        <v>2436</v>
      </c>
      <c r="I466">
        <f t="shared" si="50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54"/>
        <v>43142.25</v>
      </c>
      <c r="O466" s="6">
        <f t="shared" si="51"/>
        <v>43155.25</v>
      </c>
      <c r="P466" t="b">
        <v>0</v>
      </c>
      <c r="Q466" t="b">
        <v>0</v>
      </c>
      <c r="R466" t="s">
        <v>33</v>
      </c>
      <c r="S466" t="str">
        <f t="shared" si="55"/>
        <v>theater</v>
      </c>
      <c r="T466" t="str">
        <f t="shared" si="52"/>
        <v>plays</v>
      </c>
      <c r="U466">
        <f t="shared" si="53"/>
        <v>2018</v>
      </c>
    </row>
    <row r="467" spans="1:21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56"/>
        <v>187.85106382978722</v>
      </c>
      <c r="G467" t="s">
        <v>20</v>
      </c>
      <c r="H467">
        <v>80</v>
      </c>
      <c r="I467">
        <f t="shared" si="50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54"/>
        <v>43127.25</v>
      </c>
      <c r="O467" s="6">
        <f t="shared" si="51"/>
        <v>43135.25</v>
      </c>
      <c r="P467" t="b">
        <v>0</v>
      </c>
      <c r="Q467" t="b">
        <v>0</v>
      </c>
      <c r="R467" t="s">
        <v>206</v>
      </c>
      <c r="S467" t="str">
        <f t="shared" si="55"/>
        <v>publishing</v>
      </c>
      <c r="T467" t="str">
        <f t="shared" si="52"/>
        <v>translations</v>
      </c>
      <c r="U467">
        <f t="shared" si="53"/>
        <v>2018</v>
      </c>
    </row>
    <row r="468" spans="1:21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56"/>
        <v>332</v>
      </c>
      <c r="G468" t="s">
        <v>20</v>
      </c>
      <c r="H468">
        <v>42</v>
      </c>
      <c r="I468">
        <f t="shared" si="50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54"/>
        <v>41409.208333333336</v>
      </c>
      <c r="O468" s="6">
        <f t="shared" si="51"/>
        <v>41431.208333333336</v>
      </c>
      <c r="P468" t="b">
        <v>0</v>
      </c>
      <c r="Q468" t="b">
        <v>1</v>
      </c>
      <c r="R468" t="s">
        <v>65</v>
      </c>
      <c r="S468" t="str">
        <f t="shared" si="55"/>
        <v>technology</v>
      </c>
      <c r="T468" t="str">
        <f t="shared" si="52"/>
        <v>wearables</v>
      </c>
      <c r="U468">
        <f t="shared" si="53"/>
        <v>2013</v>
      </c>
    </row>
    <row r="469" spans="1:21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56"/>
        <v>575.21428571428578</v>
      </c>
      <c r="G469" t="s">
        <v>20</v>
      </c>
      <c r="H469">
        <v>139</v>
      </c>
      <c r="I469">
        <f t="shared" si="50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54"/>
        <v>42331.25</v>
      </c>
      <c r="O469" s="6">
        <f t="shared" si="51"/>
        <v>42337.25</v>
      </c>
      <c r="P469" t="b">
        <v>0</v>
      </c>
      <c r="Q469" t="b">
        <v>1</v>
      </c>
      <c r="R469" t="s">
        <v>28</v>
      </c>
      <c r="S469" t="str">
        <f t="shared" si="55"/>
        <v>technology</v>
      </c>
      <c r="T469" t="str">
        <f t="shared" si="52"/>
        <v>web</v>
      </c>
      <c r="U469">
        <f t="shared" si="53"/>
        <v>2015</v>
      </c>
    </row>
    <row r="470" spans="1:21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56"/>
        <v>40.5</v>
      </c>
      <c r="G470" t="s">
        <v>14</v>
      </c>
      <c r="H470">
        <v>16</v>
      </c>
      <c r="I470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54"/>
        <v>43569.208333333328</v>
      </c>
      <c r="O470" s="6">
        <f t="shared" si="51"/>
        <v>43584.208333333328</v>
      </c>
      <c r="P470" t="b">
        <v>0</v>
      </c>
      <c r="Q470" t="b">
        <v>0</v>
      </c>
      <c r="R470" t="s">
        <v>33</v>
      </c>
      <c r="S470" t="str">
        <f t="shared" si="55"/>
        <v>theater</v>
      </c>
      <c r="T470" t="str">
        <f t="shared" si="52"/>
        <v>plays</v>
      </c>
      <c r="U470">
        <f t="shared" si="53"/>
        <v>2019</v>
      </c>
    </row>
    <row r="471" spans="1:21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56"/>
        <v>184.42857142857144</v>
      </c>
      <c r="G471" t="s">
        <v>20</v>
      </c>
      <c r="H471">
        <v>159</v>
      </c>
      <c r="I471">
        <f t="shared" si="5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54"/>
        <v>42142.208333333328</v>
      </c>
      <c r="O471" s="6">
        <f t="shared" si="51"/>
        <v>42143.208333333328</v>
      </c>
      <c r="P471" t="b">
        <v>0</v>
      </c>
      <c r="Q471" t="b">
        <v>0</v>
      </c>
      <c r="R471" t="s">
        <v>53</v>
      </c>
      <c r="S471" t="str">
        <f t="shared" si="55"/>
        <v>film &amp; video</v>
      </c>
      <c r="T471" t="str">
        <f t="shared" si="52"/>
        <v>drama</v>
      </c>
      <c r="U471">
        <f t="shared" si="53"/>
        <v>2015</v>
      </c>
    </row>
    <row r="472" spans="1:21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56"/>
        <v>285.80555555555554</v>
      </c>
      <c r="G472" t="s">
        <v>20</v>
      </c>
      <c r="H472">
        <v>381</v>
      </c>
      <c r="I472">
        <f t="shared" si="50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54"/>
        <v>42716.25</v>
      </c>
      <c r="O472" s="6">
        <f t="shared" si="51"/>
        <v>42722.25</v>
      </c>
      <c r="P472" t="b">
        <v>0</v>
      </c>
      <c r="Q472" t="b">
        <v>0</v>
      </c>
      <c r="R472" t="s">
        <v>65</v>
      </c>
      <c r="S472" t="str">
        <f t="shared" si="55"/>
        <v>technology</v>
      </c>
      <c r="T472" t="str">
        <f t="shared" si="52"/>
        <v>wearables</v>
      </c>
      <c r="U472">
        <f t="shared" si="53"/>
        <v>2016</v>
      </c>
    </row>
    <row r="473" spans="1:21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56"/>
        <v>319</v>
      </c>
      <c r="G473" t="s">
        <v>20</v>
      </c>
      <c r="H473">
        <v>194</v>
      </c>
      <c r="I473">
        <f t="shared" si="50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54"/>
        <v>41031.208333333336</v>
      </c>
      <c r="O473" s="6">
        <f t="shared" si="51"/>
        <v>41030.208333333336</v>
      </c>
      <c r="P473" t="b">
        <v>0</v>
      </c>
      <c r="Q473" t="b">
        <v>1</v>
      </c>
      <c r="R473" t="s">
        <v>17</v>
      </c>
      <c r="S473" t="str">
        <f t="shared" si="55"/>
        <v>food</v>
      </c>
      <c r="T473" t="str">
        <f t="shared" si="52"/>
        <v>food trucks</v>
      </c>
      <c r="U473">
        <f t="shared" si="53"/>
        <v>2012</v>
      </c>
    </row>
    <row r="474" spans="1:21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56"/>
        <v>39.234070221066318</v>
      </c>
      <c r="G474" t="s">
        <v>14</v>
      </c>
      <c r="H474">
        <v>575</v>
      </c>
      <c r="I474">
        <f t="shared" si="50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54"/>
        <v>43535.208333333328</v>
      </c>
      <c r="O474" s="6">
        <f t="shared" si="51"/>
        <v>43588.208333333328</v>
      </c>
      <c r="P474" t="b">
        <v>0</v>
      </c>
      <c r="Q474" t="b">
        <v>0</v>
      </c>
      <c r="R474" t="s">
        <v>23</v>
      </c>
      <c r="S474" t="str">
        <f t="shared" si="55"/>
        <v>music</v>
      </c>
      <c r="T474" t="str">
        <f t="shared" si="52"/>
        <v>rock</v>
      </c>
      <c r="U474">
        <f t="shared" si="53"/>
        <v>2019</v>
      </c>
    </row>
    <row r="475" spans="1:21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56"/>
        <v>178.14000000000001</v>
      </c>
      <c r="G475" t="s">
        <v>20</v>
      </c>
      <c r="H475">
        <v>106</v>
      </c>
      <c r="I475">
        <f t="shared" si="50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54"/>
        <v>43277.208333333328</v>
      </c>
      <c r="O475" s="6">
        <f t="shared" si="51"/>
        <v>43277.208333333328</v>
      </c>
      <c r="P475" t="b">
        <v>0</v>
      </c>
      <c r="Q475" t="b">
        <v>0</v>
      </c>
      <c r="R475" t="s">
        <v>50</v>
      </c>
      <c r="S475" t="str">
        <f t="shared" si="55"/>
        <v>music</v>
      </c>
      <c r="T475" t="str">
        <f t="shared" si="52"/>
        <v>electric music</v>
      </c>
      <c r="U475">
        <f t="shared" si="53"/>
        <v>2018</v>
      </c>
    </row>
    <row r="476" spans="1:21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56"/>
        <v>365.15</v>
      </c>
      <c r="G476" t="s">
        <v>20</v>
      </c>
      <c r="H476">
        <v>142</v>
      </c>
      <c r="I476">
        <f t="shared" si="50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54"/>
        <v>41989.25</v>
      </c>
      <c r="O476" s="6">
        <f t="shared" si="51"/>
        <v>41989.25</v>
      </c>
      <c r="P476" t="b">
        <v>0</v>
      </c>
      <c r="Q476" t="b">
        <v>0</v>
      </c>
      <c r="R476" t="s">
        <v>269</v>
      </c>
      <c r="S476" t="str">
        <f t="shared" si="55"/>
        <v>film &amp; video</v>
      </c>
      <c r="T476" t="str">
        <f t="shared" si="52"/>
        <v>television</v>
      </c>
      <c r="U476">
        <f t="shared" si="53"/>
        <v>2014</v>
      </c>
    </row>
    <row r="477" spans="1:21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56"/>
        <v>113.94594594594594</v>
      </c>
      <c r="G477" t="s">
        <v>20</v>
      </c>
      <c r="H477">
        <v>211</v>
      </c>
      <c r="I477">
        <f t="shared" si="50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54"/>
        <v>41450.208333333336</v>
      </c>
      <c r="O477" s="6">
        <f t="shared" si="51"/>
        <v>41453.208333333336</v>
      </c>
      <c r="P477" t="b">
        <v>0</v>
      </c>
      <c r="Q477" t="b">
        <v>1</v>
      </c>
      <c r="R477" t="s">
        <v>206</v>
      </c>
      <c r="S477" t="str">
        <f t="shared" si="55"/>
        <v>publishing</v>
      </c>
      <c r="T477" t="str">
        <f t="shared" si="52"/>
        <v>translations</v>
      </c>
      <c r="U477">
        <f t="shared" si="53"/>
        <v>2013</v>
      </c>
    </row>
    <row r="478" spans="1:21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56"/>
        <v>29.828720626631856</v>
      </c>
      <c r="G478" t="s">
        <v>14</v>
      </c>
      <c r="H478">
        <v>1120</v>
      </c>
      <c r="I478">
        <f t="shared" si="50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54"/>
        <v>43322.208333333328</v>
      </c>
      <c r="O478" s="6">
        <f t="shared" si="51"/>
        <v>43327.208333333328</v>
      </c>
      <c r="P478" t="b">
        <v>0</v>
      </c>
      <c r="Q478" t="b">
        <v>0</v>
      </c>
      <c r="R478" t="s">
        <v>119</v>
      </c>
      <c r="S478" t="str">
        <f t="shared" si="55"/>
        <v>publishing</v>
      </c>
      <c r="T478" t="str">
        <f t="shared" si="52"/>
        <v>fiction</v>
      </c>
      <c r="U478">
        <f t="shared" si="53"/>
        <v>2018</v>
      </c>
    </row>
    <row r="479" spans="1:21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56"/>
        <v>54.270588235294113</v>
      </c>
      <c r="G479" t="s">
        <v>14</v>
      </c>
      <c r="H479">
        <v>113</v>
      </c>
      <c r="I479">
        <f t="shared" si="50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54"/>
        <v>40720.208333333336</v>
      </c>
      <c r="O479" s="6">
        <f t="shared" si="51"/>
        <v>40746.208333333336</v>
      </c>
      <c r="P479" t="b">
        <v>0</v>
      </c>
      <c r="Q479" t="b">
        <v>0</v>
      </c>
      <c r="R479" t="s">
        <v>474</v>
      </c>
      <c r="S479" t="str">
        <f t="shared" si="55"/>
        <v>film &amp; video</v>
      </c>
      <c r="T479" t="str">
        <f t="shared" si="52"/>
        <v>science fiction</v>
      </c>
      <c r="U479">
        <f t="shared" si="53"/>
        <v>2011</v>
      </c>
    </row>
    <row r="480" spans="1:21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56"/>
        <v>236.34156976744185</v>
      </c>
      <c r="G480" t="s">
        <v>20</v>
      </c>
      <c r="H480">
        <v>2756</v>
      </c>
      <c r="I480">
        <f t="shared" si="50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54"/>
        <v>42072.208333333328</v>
      </c>
      <c r="O480" s="6">
        <f t="shared" si="51"/>
        <v>42083.208333333328</v>
      </c>
      <c r="P480" t="b">
        <v>0</v>
      </c>
      <c r="Q480" t="b">
        <v>0</v>
      </c>
      <c r="R480" t="s">
        <v>65</v>
      </c>
      <c r="S480" t="str">
        <f t="shared" si="55"/>
        <v>technology</v>
      </c>
      <c r="T480" t="str">
        <f t="shared" si="52"/>
        <v>wearables</v>
      </c>
      <c r="U480">
        <f t="shared" si="53"/>
        <v>2015</v>
      </c>
    </row>
    <row r="481" spans="1:21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56"/>
        <v>512.91666666666663</v>
      </c>
      <c r="G481" t="s">
        <v>20</v>
      </c>
      <c r="H481">
        <v>173</v>
      </c>
      <c r="I481">
        <f t="shared" si="50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54"/>
        <v>42945.208333333328</v>
      </c>
      <c r="O481" s="6">
        <f t="shared" si="51"/>
        <v>42946.208333333328</v>
      </c>
      <c r="P481" t="b">
        <v>0</v>
      </c>
      <c r="Q481" t="b">
        <v>0</v>
      </c>
      <c r="R481" t="s">
        <v>17</v>
      </c>
      <c r="S481" t="str">
        <f t="shared" si="55"/>
        <v>food</v>
      </c>
      <c r="T481" t="str">
        <f t="shared" si="52"/>
        <v>food trucks</v>
      </c>
      <c r="U481">
        <f t="shared" si="53"/>
        <v>2017</v>
      </c>
    </row>
    <row r="482" spans="1:21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56"/>
        <v>100.65116279069768</v>
      </c>
      <c r="G482" t="s">
        <v>20</v>
      </c>
      <c r="H482">
        <v>87</v>
      </c>
      <c r="I482">
        <f t="shared" si="50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54"/>
        <v>40248.25</v>
      </c>
      <c r="O482" s="6">
        <f t="shared" si="51"/>
        <v>40256.208333333336</v>
      </c>
      <c r="P482" t="b">
        <v>0</v>
      </c>
      <c r="Q482" t="b">
        <v>1</v>
      </c>
      <c r="R482" t="s">
        <v>122</v>
      </c>
      <c r="S482" t="str">
        <f t="shared" si="55"/>
        <v>photography</v>
      </c>
      <c r="T482" t="str">
        <f t="shared" si="52"/>
        <v>photography books</v>
      </c>
      <c r="U482">
        <f t="shared" si="53"/>
        <v>2010</v>
      </c>
    </row>
    <row r="483" spans="1:21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56"/>
        <v>81.348423194303152</v>
      </c>
      <c r="G483" t="s">
        <v>14</v>
      </c>
      <c r="H483">
        <v>1538</v>
      </c>
      <c r="I483">
        <f t="shared" si="50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54"/>
        <v>41913.208333333336</v>
      </c>
      <c r="O483" s="6">
        <f t="shared" si="51"/>
        <v>41954.25</v>
      </c>
      <c r="P483" t="b">
        <v>0</v>
      </c>
      <c r="Q483" t="b">
        <v>1</v>
      </c>
      <c r="R483" t="s">
        <v>33</v>
      </c>
      <c r="S483" t="str">
        <f t="shared" si="55"/>
        <v>theater</v>
      </c>
      <c r="T483" t="str">
        <f t="shared" si="52"/>
        <v>plays</v>
      </c>
      <c r="U483">
        <f t="shared" si="53"/>
        <v>2014</v>
      </c>
    </row>
    <row r="484" spans="1:21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56"/>
        <v>16.404761904761905</v>
      </c>
      <c r="G484" t="s">
        <v>14</v>
      </c>
      <c r="H484">
        <v>9</v>
      </c>
      <c r="I484">
        <f t="shared" si="50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54"/>
        <v>40963.25</v>
      </c>
      <c r="O484" s="6">
        <f t="shared" si="51"/>
        <v>40973.25</v>
      </c>
      <c r="P484" t="b">
        <v>0</v>
      </c>
      <c r="Q484" t="b">
        <v>1</v>
      </c>
      <c r="R484" t="s">
        <v>119</v>
      </c>
      <c r="S484" t="str">
        <f t="shared" si="55"/>
        <v>publishing</v>
      </c>
      <c r="T484" t="str">
        <f t="shared" si="52"/>
        <v>fiction</v>
      </c>
      <c r="U484">
        <f t="shared" si="53"/>
        <v>2012</v>
      </c>
    </row>
    <row r="485" spans="1:21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56"/>
        <v>52.774617067833695</v>
      </c>
      <c r="G485" t="s">
        <v>14</v>
      </c>
      <c r="H485">
        <v>554</v>
      </c>
      <c r="I485">
        <f t="shared" si="50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54"/>
        <v>43811.25</v>
      </c>
      <c r="O485" s="6">
        <f t="shared" si="51"/>
        <v>43817.25</v>
      </c>
      <c r="P485" t="b">
        <v>0</v>
      </c>
      <c r="Q485" t="b">
        <v>0</v>
      </c>
      <c r="R485" t="s">
        <v>33</v>
      </c>
      <c r="S485" t="str">
        <f t="shared" si="55"/>
        <v>theater</v>
      </c>
      <c r="T485" t="str">
        <f t="shared" si="52"/>
        <v>plays</v>
      </c>
      <c r="U485">
        <f t="shared" si="53"/>
        <v>2019</v>
      </c>
    </row>
    <row r="486" spans="1:21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56"/>
        <v>260.20608108108109</v>
      </c>
      <c r="G486" t="s">
        <v>20</v>
      </c>
      <c r="H486">
        <v>1572</v>
      </c>
      <c r="I486">
        <f t="shared" si="50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54"/>
        <v>41855.208333333336</v>
      </c>
      <c r="O486" s="6">
        <f t="shared" si="51"/>
        <v>41903.208333333336</v>
      </c>
      <c r="P486" t="b">
        <v>0</v>
      </c>
      <c r="Q486" t="b">
        <v>1</v>
      </c>
      <c r="R486" t="s">
        <v>17</v>
      </c>
      <c r="S486" t="str">
        <f t="shared" si="55"/>
        <v>food</v>
      </c>
      <c r="T486" t="str">
        <f t="shared" si="52"/>
        <v>food trucks</v>
      </c>
      <c r="U486">
        <f t="shared" si="53"/>
        <v>2014</v>
      </c>
    </row>
    <row r="487" spans="1:21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56"/>
        <v>30.73289183222958</v>
      </c>
      <c r="G487" t="s">
        <v>14</v>
      </c>
      <c r="H487">
        <v>648</v>
      </c>
      <c r="I487">
        <f t="shared" si="50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54"/>
        <v>43626.208333333328</v>
      </c>
      <c r="O487" s="6">
        <f t="shared" si="51"/>
        <v>43666.208333333328</v>
      </c>
      <c r="P487" t="b">
        <v>0</v>
      </c>
      <c r="Q487" t="b">
        <v>0</v>
      </c>
      <c r="R487" t="s">
        <v>33</v>
      </c>
      <c r="S487" t="str">
        <f t="shared" si="55"/>
        <v>theater</v>
      </c>
      <c r="T487" t="str">
        <f t="shared" si="52"/>
        <v>plays</v>
      </c>
      <c r="U487">
        <f t="shared" si="53"/>
        <v>2019</v>
      </c>
    </row>
    <row r="488" spans="1:21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56"/>
        <v>13.5</v>
      </c>
      <c r="G488" t="s">
        <v>14</v>
      </c>
      <c r="H488">
        <v>21</v>
      </c>
      <c r="I488">
        <f t="shared" si="50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54"/>
        <v>43168.25</v>
      </c>
      <c r="O488" s="6">
        <f t="shared" si="51"/>
        <v>43182.208333333328</v>
      </c>
      <c r="P488" t="b">
        <v>0</v>
      </c>
      <c r="Q488" t="b">
        <v>1</v>
      </c>
      <c r="R488" t="s">
        <v>206</v>
      </c>
      <c r="S488" t="str">
        <f t="shared" si="55"/>
        <v>publishing</v>
      </c>
      <c r="T488" t="str">
        <f t="shared" si="52"/>
        <v>translations</v>
      </c>
      <c r="U488">
        <f t="shared" si="53"/>
        <v>2018</v>
      </c>
    </row>
    <row r="489" spans="1:21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56"/>
        <v>178.62556663644605</v>
      </c>
      <c r="G489" t="s">
        <v>20</v>
      </c>
      <c r="H489">
        <v>2346</v>
      </c>
      <c r="I489">
        <f t="shared" si="50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54"/>
        <v>42845.208333333328</v>
      </c>
      <c r="O489" s="6">
        <f t="shared" si="51"/>
        <v>42877.208333333328</v>
      </c>
      <c r="P489" t="b">
        <v>0</v>
      </c>
      <c r="Q489" t="b">
        <v>0</v>
      </c>
      <c r="R489" t="s">
        <v>33</v>
      </c>
      <c r="S489" t="str">
        <f t="shared" si="55"/>
        <v>theater</v>
      </c>
      <c r="T489" t="str">
        <f t="shared" si="52"/>
        <v>plays</v>
      </c>
      <c r="U489">
        <f t="shared" si="53"/>
        <v>2017</v>
      </c>
    </row>
    <row r="490" spans="1:21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56"/>
        <v>220.0566037735849</v>
      </c>
      <c r="G490" t="s">
        <v>20</v>
      </c>
      <c r="H490">
        <v>115</v>
      </c>
      <c r="I490">
        <f t="shared" si="50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54"/>
        <v>42403.25</v>
      </c>
      <c r="O490" s="6">
        <f t="shared" si="51"/>
        <v>42419.25</v>
      </c>
      <c r="P490" t="b">
        <v>0</v>
      </c>
      <c r="Q490" t="b">
        <v>0</v>
      </c>
      <c r="R490" t="s">
        <v>33</v>
      </c>
      <c r="S490" t="str">
        <f t="shared" si="55"/>
        <v>theater</v>
      </c>
      <c r="T490" t="str">
        <f t="shared" si="52"/>
        <v>plays</v>
      </c>
      <c r="U490">
        <f t="shared" si="53"/>
        <v>2016</v>
      </c>
    </row>
    <row r="491" spans="1:21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56"/>
        <v>101.5108695652174</v>
      </c>
      <c r="G491" t="s">
        <v>20</v>
      </c>
      <c r="H491">
        <v>85</v>
      </c>
      <c r="I491">
        <f t="shared" si="50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54"/>
        <v>40406.208333333336</v>
      </c>
      <c r="O491" s="6">
        <f t="shared" si="51"/>
        <v>40410.208333333336</v>
      </c>
      <c r="P491" t="b">
        <v>0</v>
      </c>
      <c r="Q491" t="b">
        <v>0</v>
      </c>
      <c r="R491" t="s">
        <v>65</v>
      </c>
      <c r="S491" t="str">
        <f t="shared" si="55"/>
        <v>technology</v>
      </c>
      <c r="T491" t="str">
        <f t="shared" si="52"/>
        <v>wearables</v>
      </c>
      <c r="U491">
        <f t="shared" si="53"/>
        <v>2010</v>
      </c>
    </row>
    <row r="492" spans="1:21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56"/>
        <v>191.5</v>
      </c>
      <c r="G492" t="s">
        <v>20</v>
      </c>
      <c r="H492">
        <v>144</v>
      </c>
      <c r="I492">
        <f t="shared" si="50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54"/>
        <v>43786.25</v>
      </c>
      <c r="O492" s="6">
        <f t="shared" si="51"/>
        <v>43792.25</v>
      </c>
      <c r="P492" t="b">
        <v>0</v>
      </c>
      <c r="Q492" t="b">
        <v>0</v>
      </c>
      <c r="R492" t="s">
        <v>1029</v>
      </c>
      <c r="S492" t="str">
        <f t="shared" si="55"/>
        <v>journalism</v>
      </c>
      <c r="T492" t="str">
        <f t="shared" si="52"/>
        <v>audio</v>
      </c>
      <c r="U492">
        <f t="shared" si="53"/>
        <v>2019</v>
      </c>
    </row>
    <row r="493" spans="1:21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56"/>
        <v>305.34683098591546</v>
      </c>
      <c r="G493" t="s">
        <v>20</v>
      </c>
      <c r="H493">
        <v>2443</v>
      </c>
      <c r="I493">
        <f t="shared" si="5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54"/>
        <v>41456.208333333336</v>
      </c>
      <c r="O493" s="6">
        <f t="shared" si="51"/>
        <v>41481.208333333336</v>
      </c>
      <c r="P493" t="b">
        <v>0</v>
      </c>
      <c r="Q493" t="b">
        <v>1</v>
      </c>
      <c r="R493" t="s">
        <v>17</v>
      </c>
      <c r="S493" t="str">
        <f t="shared" si="55"/>
        <v>food</v>
      </c>
      <c r="T493" t="str">
        <f t="shared" si="52"/>
        <v>food trucks</v>
      </c>
      <c r="U493">
        <f t="shared" si="53"/>
        <v>2013</v>
      </c>
    </row>
    <row r="494" spans="1:21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56"/>
        <v>23.995287958115181</v>
      </c>
      <c r="G494" t="s">
        <v>74</v>
      </c>
      <c r="H494">
        <v>595</v>
      </c>
      <c r="I494">
        <f t="shared" si="50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54"/>
        <v>40336.208333333336</v>
      </c>
      <c r="O494" s="6">
        <f t="shared" si="51"/>
        <v>40370.208333333336</v>
      </c>
      <c r="P494" t="b">
        <v>1</v>
      </c>
      <c r="Q494" t="b">
        <v>1</v>
      </c>
      <c r="R494" t="s">
        <v>100</v>
      </c>
      <c r="S494" t="str">
        <f t="shared" si="55"/>
        <v>film &amp; video</v>
      </c>
      <c r="T494" t="str">
        <f t="shared" si="52"/>
        <v>shorts</v>
      </c>
      <c r="U494">
        <f t="shared" si="53"/>
        <v>2010</v>
      </c>
    </row>
    <row r="495" spans="1:21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56"/>
        <v>723.77777777777771</v>
      </c>
      <c r="G495" t="s">
        <v>20</v>
      </c>
      <c r="H495">
        <v>64</v>
      </c>
      <c r="I495">
        <f t="shared" si="50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54"/>
        <v>43645.208333333328</v>
      </c>
      <c r="O495" s="6">
        <f t="shared" si="51"/>
        <v>43657.208333333328</v>
      </c>
      <c r="P495" t="b">
        <v>0</v>
      </c>
      <c r="Q495" t="b">
        <v>0</v>
      </c>
      <c r="R495" t="s">
        <v>122</v>
      </c>
      <c r="S495" t="str">
        <f t="shared" si="55"/>
        <v>photography</v>
      </c>
      <c r="T495" t="str">
        <f t="shared" si="52"/>
        <v>photography books</v>
      </c>
      <c r="U495">
        <f t="shared" si="53"/>
        <v>2019</v>
      </c>
    </row>
    <row r="496" spans="1:21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56"/>
        <v>547.36</v>
      </c>
      <c r="G496" t="s">
        <v>20</v>
      </c>
      <c r="H496">
        <v>268</v>
      </c>
      <c r="I496">
        <f t="shared" si="50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54"/>
        <v>40990.208333333336</v>
      </c>
      <c r="O496" s="6">
        <f t="shared" si="51"/>
        <v>40990.208333333336</v>
      </c>
      <c r="P496" t="b">
        <v>0</v>
      </c>
      <c r="Q496" t="b">
        <v>0</v>
      </c>
      <c r="R496" t="s">
        <v>65</v>
      </c>
      <c r="S496" t="str">
        <f t="shared" si="55"/>
        <v>technology</v>
      </c>
      <c r="T496" t="str">
        <f t="shared" si="52"/>
        <v>wearables</v>
      </c>
      <c r="U496">
        <f t="shared" si="53"/>
        <v>2012</v>
      </c>
    </row>
    <row r="497" spans="1:21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56"/>
        <v>414.49999999999994</v>
      </c>
      <c r="G497" t="s">
        <v>20</v>
      </c>
      <c r="H497">
        <v>195</v>
      </c>
      <c r="I497">
        <f t="shared" si="50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54"/>
        <v>41800.208333333336</v>
      </c>
      <c r="O497" s="6">
        <f t="shared" si="51"/>
        <v>41803.208333333336</v>
      </c>
      <c r="P497" t="b">
        <v>0</v>
      </c>
      <c r="Q497" t="b">
        <v>0</v>
      </c>
      <c r="R497" t="s">
        <v>33</v>
      </c>
      <c r="S497" t="str">
        <f t="shared" si="55"/>
        <v>theater</v>
      </c>
      <c r="T497" t="str">
        <f t="shared" si="52"/>
        <v>plays</v>
      </c>
      <c r="U497">
        <f t="shared" si="53"/>
        <v>2014</v>
      </c>
    </row>
    <row r="498" spans="1:21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56"/>
        <v>0.90696409140369971</v>
      </c>
      <c r="G498" t="s">
        <v>14</v>
      </c>
      <c r="H498">
        <v>54</v>
      </c>
      <c r="I498">
        <f t="shared" si="50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54"/>
        <v>42876.208333333328</v>
      </c>
      <c r="O498" s="6">
        <f t="shared" si="51"/>
        <v>42892.208333333328</v>
      </c>
      <c r="P498" t="b">
        <v>0</v>
      </c>
      <c r="Q498" t="b">
        <v>0</v>
      </c>
      <c r="R498" t="s">
        <v>71</v>
      </c>
      <c r="S498" t="str">
        <f t="shared" si="55"/>
        <v>film &amp; video</v>
      </c>
      <c r="T498" t="str">
        <f t="shared" si="52"/>
        <v>animation</v>
      </c>
      <c r="U498">
        <f t="shared" si="53"/>
        <v>2017</v>
      </c>
    </row>
    <row r="499" spans="1:21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56"/>
        <v>34.173469387755098</v>
      </c>
      <c r="G499" t="s">
        <v>14</v>
      </c>
      <c r="H499">
        <v>120</v>
      </c>
      <c r="I499">
        <f t="shared" si="50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54"/>
        <v>42724.25</v>
      </c>
      <c r="O499" s="6">
        <f t="shared" si="51"/>
        <v>42723.25</v>
      </c>
      <c r="P499" t="b">
        <v>0</v>
      </c>
      <c r="Q499" t="b">
        <v>1</v>
      </c>
      <c r="R499" t="s">
        <v>65</v>
      </c>
      <c r="S499" t="str">
        <f t="shared" si="55"/>
        <v>technology</v>
      </c>
      <c r="T499" t="str">
        <f t="shared" si="52"/>
        <v>wearables</v>
      </c>
      <c r="U499">
        <f t="shared" si="53"/>
        <v>2016</v>
      </c>
    </row>
    <row r="500" spans="1:21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56"/>
        <v>23.948810754912099</v>
      </c>
      <c r="G500" t="s">
        <v>14</v>
      </c>
      <c r="H500">
        <v>579</v>
      </c>
      <c r="I500">
        <f t="shared" si="5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54"/>
        <v>42005.25</v>
      </c>
      <c r="O500" s="6">
        <f t="shared" si="51"/>
        <v>42006.25</v>
      </c>
      <c r="P500" t="b">
        <v>0</v>
      </c>
      <c r="Q500" t="b">
        <v>0</v>
      </c>
      <c r="R500" t="s">
        <v>28</v>
      </c>
      <c r="S500" t="str">
        <f t="shared" si="55"/>
        <v>technology</v>
      </c>
      <c r="T500" t="str">
        <f t="shared" si="52"/>
        <v>web</v>
      </c>
      <c r="U500">
        <f t="shared" si="53"/>
        <v>2015</v>
      </c>
    </row>
    <row r="501" spans="1:21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56"/>
        <v>48.072649572649574</v>
      </c>
      <c r="G501" t="s">
        <v>14</v>
      </c>
      <c r="H501">
        <v>2072</v>
      </c>
      <c r="I501">
        <f t="shared" si="50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54"/>
        <v>42444.208333333328</v>
      </c>
      <c r="O501" s="6">
        <f t="shared" si="51"/>
        <v>42448.208333333328</v>
      </c>
      <c r="P501" t="b">
        <v>0</v>
      </c>
      <c r="Q501" t="b">
        <v>1</v>
      </c>
      <c r="R501" t="s">
        <v>42</v>
      </c>
      <c r="S501" t="str">
        <f t="shared" si="55"/>
        <v>film &amp; video</v>
      </c>
      <c r="T501" t="str">
        <f t="shared" si="52"/>
        <v>documentary</v>
      </c>
      <c r="U501">
        <f t="shared" si="53"/>
        <v>2016</v>
      </c>
    </row>
    <row r="502" spans="1:21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56"/>
        <v>0</v>
      </c>
      <c r="G502" t="s">
        <v>14</v>
      </c>
      <c r="H502">
        <v>0</v>
      </c>
      <c r="I502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54"/>
        <v>41395.208333333336</v>
      </c>
      <c r="O502" s="6">
        <f t="shared" si="51"/>
        <v>41422.208333333336</v>
      </c>
      <c r="P502" t="b">
        <v>0</v>
      </c>
      <c r="Q502" t="b">
        <v>1</v>
      </c>
      <c r="R502" t="s">
        <v>33</v>
      </c>
      <c r="S502" t="str">
        <f t="shared" si="55"/>
        <v>theater</v>
      </c>
      <c r="T502" t="str">
        <f t="shared" si="52"/>
        <v>plays</v>
      </c>
      <c r="U502">
        <f t="shared" si="53"/>
        <v>2013</v>
      </c>
    </row>
    <row r="503" spans="1:21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56"/>
        <v>70.145182291666657</v>
      </c>
      <c r="G503" t="s">
        <v>14</v>
      </c>
      <c r="H503">
        <v>1796</v>
      </c>
      <c r="I503">
        <f t="shared" si="50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54"/>
        <v>41345.208333333336</v>
      </c>
      <c r="O503" s="6">
        <f t="shared" si="51"/>
        <v>41346.208333333336</v>
      </c>
      <c r="P503" t="b">
        <v>0</v>
      </c>
      <c r="Q503" t="b">
        <v>0</v>
      </c>
      <c r="R503" t="s">
        <v>42</v>
      </c>
      <c r="S503" t="str">
        <f t="shared" si="55"/>
        <v>film &amp; video</v>
      </c>
      <c r="T503" t="str">
        <f t="shared" si="52"/>
        <v>documentary</v>
      </c>
      <c r="U503">
        <f t="shared" si="53"/>
        <v>2013</v>
      </c>
    </row>
    <row r="504" spans="1:21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56"/>
        <v>529.92307692307691</v>
      </c>
      <c r="G504" t="s">
        <v>20</v>
      </c>
      <c r="H504">
        <v>186</v>
      </c>
      <c r="I504">
        <f t="shared" si="50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54"/>
        <v>41117.208333333336</v>
      </c>
      <c r="O504" s="6">
        <f t="shared" si="51"/>
        <v>41145.208333333336</v>
      </c>
      <c r="P504" t="b">
        <v>0</v>
      </c>
      <c r="Q504" t="b">
        <v>1</v>
      </c>
      <c r="R504" t="s">
        <v>89</v>
      </c>
      <c r="S504" t="str">
        <f t="shared" si="55"/>
        <v>games</v>
      </c>
      <c r="T504" t="str">
        <f t="shared" si="52"/>
        <v>video games</v>
      </c>
      <c r="U504">
        <f t="shared" si="53"/>
        <v>2012</v>
      </c>
    </row>
    <row r="505" spans="1:21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56"/>
        <v>180.32549019607845</v>
      </c>
      <c r="G505" t="s">
        <v>20</v>
      </c>
      <c r="H505">
        <v>460</v>
      </c>
      <c r="I505">
        <f t="shared" si="50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54"/>
        <v>42186.208333333328</v>
      </c>
      <c r="O505" s="6">
        <f t="shared" si="51"/>
        <v>42205.208333333328</v>
      </c>
      <c r="P505" t="b">
        <v>0</v>
      </c>
      <c r="Q505" t="b">
        <v>0</v>
      </c>
      <c r="R505" t="s">
        <v>53</v>
      </c>
      <c r="S505" t="str">
        <f t="shared" si="55"/>
        <v>film &amp; video</v>
      </c>
      <c r="T505" t="str">
        <f t="shared" si="52"/>
        <v>drama</v>
      </c>
      <c r="U505">
        <f t="shared" si="53"/>
        <v>2015</v>
      </c>
    </row>
    <row r="506" spans="1:21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56"/>
        <v>92.320000000000007</v>
      </c>
      <c r="G506" t="s">
        <v>14</v>
      </c>
      <c r="H506">
        <v>62</v>
      </c>
      <c r="I506">
        <f t="shared" si="50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54"/>
        <v>42142.208333333328</v>
      </c>
      <c r="O506" s="6">
        <f t="shared" si="51"/>
        <v>42142.208333333328</v>
      </c>
      <c r="P506" t="b">
        <v>0</v>
      </c>
      <c r="Q506" t="b">
        <v>0</v>
      </c>
      <c r="R506" t="s">
        <v>23</v>
      </c>
      <c r="S506" t="str">
        <f t="shared" si="55"/>
        <v>music</v>
      </c>
      <c r="T506" t="str">
        <f t="shared" si="52"/>
        <v>rock</v>
      </c>
      <c r="U506">
        <f t="shared" si="53"/>
        <v>2015</v>
      </c>
    </row>
    <row r="507" spans="1:21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56"/>
        <v>13.901001112347053</v>
      </c>
      <c r="G507" t="s">
        <v>14</v>
      </c>
      <c r="H507">
        <v>347</v>
      </c>
      <c r="I507">
        <f t="shared" si="50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54"/>
        <v>41341.25</v>
      </c>
      <c r="O507" s="6">
        <f t="shared" si="51"/>
        <v>41382.208333333336</v>
      </c>
      <c r="P507" t="b">
        <v>0</v>
      </c>
      <c r="Q507" t="b">
        <v>1</v>
      </c>
      <c r="R507" t="s">
        <v>133</v>
      </c>
      <c r="S507" t="str">
        <f t="shared" si="55"/>
        <v>publishing</v>
      </c>
      <c r="T507" t="str">
        <f t="shared" si="52"/>
        <v>radio &amp; podcasts</v>
      </c>
      <c r="U507">
        <f t="shared" si="53"/>
        <v>2013</v>
      </c>
    </row>
    <row r="508" spans="1:21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56"/>
        <v>927.07777777777767</v>
      </c>
      <c r="G508" t="s">
        <v>20</v>
      </c>
      <c r="H508">
        <v>2528</v>
      </c>
      <c r="I508">
        <f t="shared" si="5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54"/>
        <v>43062.25</v>
      </c>
      <c r="O508" s="6">
        <f t="shared" si="51"/>
        <v>43078.25</v>
      </c>
      <c r="P508" t="b">
        <v>0</v>
      </c>
      <c r="Q508" t="b">
        <v>1</v>
      </c>
      <c r="R508" t="s">
        <v>33</v>
      </c>
      <c r="S508" t="str">
        <f t="shared" si="55"/>
        <v>theater</v>
      </c>
      <c r="T508" t="str">
        <f t="shared" si="52"/>
        <v>plays</v>
      </c>
      <c r="U508">
        <f t="shared" si="53"/>
        <v>2017</v>
      </c>
    </row>
    <row r="509" spans="1:21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56"/>
        <v>39.857142857142861</v>
      </c>
      <c r="G509" t="s">
        <v>14</v>
      </c>
      <c r="H509">
        <v>19</v>
      </c>
      <c r="I509">
        <f t="shared" si="50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54"/>
        <v>41373.208333333336</v>
      </c>
      <c r="O509" s="6">
        <f t="shared" si="51"/>
        <v>41421.208333333336</v>
      </c>
      <c r="P509" t="b">
        <v>0</v>
      </c>
      <c r="Q509" t="b">
        <v>1</v>
      </c>
      <c r="R509" t="s">
        <v>28</v>
      </c>
      <c r="S509" t="str">
        <f t="shared" si="55"/>
        <v>technology</v>
      </c>
      <c r="T509" t="str">
        <f t="shared" si="52"/>
        <v>web</v>
      </c>
      <c r="U509">
        <f t="shared" si="53"/>
        <v>2013</v>
      </c>
    </row>
    <row r="510" spans="1:21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56"/>
        <v>112.22929936305732</v>
      </c>
      <c r="G510" t="s">
        <v>20</v>
      </c>
      <c r="H510">
        <v>3657</v>
      </c>
      <c r="I510">
        <f t="shared" si="50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54"/>
        <v>43310.208333333328</v>
      </c>
      <c r="O510" s="6">
        <f t="shared" si="51"/>
        <v>43330.208333333328</v>
      </c>
      <c r="P510" t="b">
        <v>0</v>
      </c>
      <c r="Q510" t="b">
        <v>0</v>
      </c>
      <c r="R510" t="s">
        <v>33</v>
      </c>
      <c r="S510" t="str">
        <f t="shared" si="55"/>
        <v>theater</v>
      </c>
      <c r="T510" t="str">
        <f t="shared" si="52"/>
        <v>plays</v>
      </c>
      <c r="U510">
        <f t="shared" si="53"/>
        <v>2018</v>
      </c>
    </row>
    <row r="511" spans="1:21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56"/>
        <v>70.925816023738875</v>
      </c>
      <c r="G511" t="s">
        <v>14</v>
      </c>
      <c r="H511">
        <v>1258</v>
      </c>
      <c r="I511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54"/>
        <v>41034.208333333336</v>
      </c>
      <c r="O511" s="6">
        <f t="shared" si="51"/>
        <v>41043.208333333336</v>
      </c>
      <c r="P511" t="b">
        <v>0</v>
      </c>
      <c r="Q511" t="b">
        <v>0</v>
      </c>
      <c r="R511" t="s">
        <v>33</v>
      </c>
      <c r="S511" t="str">
        <f t="shared" si="55"/>
        <v>theater</v>
      </c>
      <c r="T511" t="str">
        <f t="shared" si="52"/>
        <v>plays</v>
      </c>
      <c r="U511">
        <f t="shared" si="53"/>
        <v>2012</v>
      </c>
    </row>
    <row r="512" spans="1:21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56"/>
        <v>119.08974358974358</v>
      </c>
      <c r="G512" t="s">
        <v>20</v>
      </c>
      <c r="H512">
        <v>131</v>
      </c>
      <c r="I512">
        <f t="shared" si="50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54"/>
        <v>43251.208333333328</v>
      </c>
      <c r="O512" s="6">
        <f t="shared" si="51"/>
        <v>43274.208333333328</v>
      </c>
      <c r="P512" t="b">
        <v>0</v>
      </c>
      <c r="Q512" t="b">
        <v>0</v>
      </c>
      <c r="R512" t="s">
        <v>53</v>
      </c>
      <c r="S512" t="str">
        <f t="shared" si="55"/>
        <v>film &amp; video</v>
      </c>
      <c r="T512" t="str">
        <f t="shared" si="52"/>
        <v>drama</v>
      </c>
      <c r="U512">
        <f t="shared" si="53"/>
        <v>2018</v>
      </c>
    </row>
    <row r="513" spans="1:21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56"/>
        <v>24.017591339648174</v>
      </c>
      <c r="G513" t="s">
        <v>14</v>
      </c>
      <c r="H513">
        <v>362</v>
      </c>
      <c r="I513">
        <f t="shared" si="50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54"/>
        <v>43671.208333333328</v>
      </c>
      <c r="O513" s="6">
        <f t="shared" si="51"/>
        <v>43680.208333333328</v>
      </c>
      <c r="P513" t="b">
        <v>0</v>
      </c>
      <c r="Q513" t="b">
        <v>0</v>
      </c>
      <c r="R513" t="s">
        <v>33</v>
      </c>
      <c r="S513" t="str">
        <f t="shared" si="55"/>
        <v>theater</v>
      </c>
      <c r="T513" t="str">
        <f t="shared" si="52"/>
        <v>plays</v>
      </c>
      <c r="U513">
        <f t="shared" si="53"/>
        <v>2019</v>
      </c>
    </row>
    <row r="514" spans="1:21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56"/>
        <v>139.31868131868131</v>
      </c>
      <c r="G514" t="s">
        <v>20</v>
      </c>
      <c r="H514">
        <v>239</v>
      </c>
      <c r="I514">
        <f t="shared" si="50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54"/>
        <v>41825.208333333336</v>
      </c>
      <c r="O514" s="6">
        <f t="shared" si="51"/>
        <v>41825.208333333336</v>
      </c>
      <c r="P514" t="b">
        <v>0</v>
      </c>
      <c r="Q514" t="b">
        <v>1</v>
      </c>
      <c r="R514" t="s">
        <v>89</v>
      </c>
      <c r="S514" t="str">
        <f t="shared" si="55"/>
        <v>games</v>
      </c>
      <c r="T514" t="str">
        <f t="shared" si="52"/>
        <v>video games</v>
      </c>
      <c r="U514">
        <f t="shared" si="53"/>
        <v>2014</v>
      </c>
    </row>
    <row r="515" spans="1:21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56"/>
        <v>39.277108433734945</v>
      </c>
      <c r="G515" t="s">
        <v>74</v>
      </c>
      <c r="H515">
        <v>35</v>
      </c>
      <c r="I515">
        <f t="shared" ref="I515:I578" si="57">IF(F515=0,0,ROUND(E515/H515,2))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si="54"/>
        <v>40430.208333333336</v>
      </c>
      <c r="O515" s="6">
        <f t="shared" ref="O515:O578" si="58">(((M515/60)/60)/24) + DATE(1970,1,)</f>
        <v>40431.208333333336</v>
      </c>
      <c r="P515" t="b">
        <v>0</v>
      </c>
      <c r="Q515" t="b">
        <v>0</v>
      </c>
      <c r="R515" t="s">
        <v>269</v>
      </c>
      <c r="S515" t="str">
        <f t="shared" si="55"/>
        <v>film &amp; video</v>
      </c>
      <c r="T515" t="str">
        <f t="shared" ref="T515:T578" si="59">RIGHT(R515,LEN(R515)-SEARCH("/",R515))</f>
        <v>television</v>
      </c>
      <c r="U515">
        <f t="shared" ref="U515:U578" si="60">YEAR(N515)</f>
        <v>2010</v>
      </c>
    </row>
    <row r="516" spans="1:21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56"/>
        <v>22.439077144917089</v>
      </c>
      <c r="G516" t="s">
        <v>74</v>
      </c>
      <c r="H516">
        <v>528</v>
      </c>
      <c r="I516">
        <f t="shared" si="57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ref="N516:N579" si="61">(((L516/60)/60)/24) +DATE(1970,1,1)</f>
        <v>41614.25</v>
      </c>
      <c r="O516" s="6">
        <f t="shared" si="58"/>
        <v>41618.25</v>
      </c>
      <c r="P516" t="b">
        <v>0</v>
      </c>
      <c r="Q516" t="b">
        <v>1</v>
      </c>
      <c r="R516" t="s">
        <v>23</v>
      </c>
      <c r="S516" t="str">
        <f t="shared" si="55"/>
        <v>music</v>
      </c>
      <c r="T516" t="str">
        <f t="shared" si="59"/>
        <v>rock</v>
      </c>
      <c r="U516">
        <f t="shared" si="60"/>
        <v>2013</v>
      </c>
    </row>
    <row r="517" spans="1:21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56"/>
        <v>55.779069767441861</v>
      </c>
      <c r="G517" t="s">
        <v>14</v>
      </c>
      <c r="H517">
        <v>133</v>
      </c>
      <c r="I517">
        <f t="shared" si="57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61"/>
        <v>40900.25</v>
      </c>
      <c r="O517" s="6">
        <f t="shared" si="58"/>
        <v>40901.25</v>
      </c>
      <c r="P517" t="b">
        <v>0</v>
      </c>
      <c r="Q517" t="b">
        <v>1</v>
      </c>
      <c r="R517" t="s">
        <v>33</v>
      </c>
      <c r="S517" t="str">
        <f t="shared" ref="S517:S580" si="62">LEFT(R517,SEARCH("/",R517)-1)</f>
        <v>theater</v>
      </c>
      <c r="T517" t="str">
        <f t="shared" si="59"/>
        <v>plays</v>
      </c>
      <c r="U517">
        <f t="shared" si="60"/>
        <v>2011</v>
      </c>
    </row>
    <row r="518" spans="1:21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6"/>
        <v>42.523125996810208</v>
      </c>
      <c r="G518" t="s">
        <v>14</v>
      </c>
      <c r="H518">
        <v>846</v>
      </c>
      <c r="I518">
        <f t="shared" si="57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61"/>
        <v>40396.208333333336</v>
      </c>
      <c r="O518" s="6">
        <f t="shared" si="58"/>
        <v>40433.208333333336</v>
      </c>
      <c r="P518" t="b">
        <v>0</v>
      </c>
      <c r="Q518" t="b">
        <v>0</v>
      </c>
      <c r="R518" t="s">
        <v>68</v>
      </c>
      <c r="S518" t="str">
        <f t="shared" si="62"/>
        <v>publishing</v>
      </c>
      <c r="T518" t="str">
        <f t="shared" si="59"/>
        <v>nonfiction</v>
      </c>
      <c r="U518">
        <f t="shared" si="60"/>
        <v>2010</v>
      </c>
    </row>
    <row r="519" spans="1:21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6"/>
        <v>112.00000000000001</v>
      </c>
      <c r="G519" t="s">
        <v>20</v>
      </c>
      <c r="H519">
        <v>78</v>
      </c>
      <c r="I519">
        <f t="shared" si="57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61"/>
        <v>42860.208333333328</v>
      </c>
      <c r="O519" s="6">
        <f t="shared" si="58"/>
        <v>42864.208333333328</v>
      </c>
      <c r="P519" t="b">
        <v>0</v>
      </c>
      <c r="Q519" t="b">
        <v>0</v>
      </c>
      <c r="R519" t="s">
        <v>17</v>
      </c>
      <c r="S519" t="str">
        <f t="shared" si="62"/>
        <v>food</v>
      </c>
      <c r="T519" t="str">
        <f t="shared" si="59"/>
        <v>food trucks</v>
      </c>
      <c r="U519">
        <f t="shared" si="60"/>
        <v>2017</v>
      </c>
    </row>
    <row r="520" spans="1:21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6"/>
        <v>7.0681818181818183</v>
      </c>
      <c r="G520" t="s">
        <v>14</v>
      </c>
      <c r="H520">
        <v>10</v>
      </c>
      <c r="I520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61"/>
        <v>43154.25</v>
      </c>
      <c r="O520" s="6">
        <f t="shared" si="58"/>
        <v>43155.25</v>
      </c>
      <c r="P520" t="b">
        <v>0</v>
      </c>
      <c r="Q520" t="b">
        <v>1</v>
      </c>
      <c r="R520" t="s">
        <v>71</v>
      </c>
      <c r="S520" t="str">
        <f t="shared" si="62"/>
        <v>film &amp; video</v>
      </c>
      <c r="T520" t="str">
        <f t="shared" si="59"/>
        <v>animation</v>
      </c>
      <c r="U520">
        <f t="shared" si="60"/>
        <v>2018</v>
      </c>
    </row>
    <row r="521" spans="1:21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ref="F521:F584" si="63">(E521/D521*100)</f>
        <v>101.74563871693867</v>
      </c>
      <c r="G521" t="s">
        <v>20</v>
      </c>
      <c r="H521">
        <v>1773</v>
      </c>
      <c r="I521">
        <f t="shared" si="57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61"/>
        <v>42012.25</v>
      </c>
      <c r="O521" s="6">
        <f t="shared" si="58"/>
        <v>42025.25</v>
      </c>
      <c r="P521" t="b">
        <v>0</v>
      </c>
      <c r="Q521" t="b">
        <v>1</v>
      </c>
      <c r="R521" t="s">
        <v>23</v>
      </c>
      <c r="S521" t="str">
        <f t="shared" si="62"/>
        <v>music</v>
      </c>
      <c r="T521" t="str">
        <f t="shared" si="59"/>
        <v>rock</v>
      </c>
      <c r="U521">
        <f t="shared" si="60"/>
        <v>2015</v>
      </c>
    </row>
    <row r="522" spans="1:21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63"/>
        <v>425.75</v>
      </c>
      <c r="G522" t="s">
        <v>20</v>
      </c>
      <c r="H522">
        <v>32</v>
      </c>
      <c r="I522">
        <f t="shared" si="57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61"/>
        <v>43574.208333333328</v>
      </c>
      <c r="O522" s="6">
        <f t="shared" si="58"/>
        <v>43576.208333333328</v>
      </c>
      <c r="P522" t="b">
        <v>0</v>
      </c>
      <c r="Q522" t="b">
        <v>0</v>
      </c>
      <c r="R522" t="s">
        <v>33</v>
      </c>
      <c r="S522" t="str">
        <f t="shared" si="62"/>
        <v>theater</v>
      </c>
      <c r="T522" t="str">
        <f t="shared" si="59"/>
        <v>plays</v>
      </c>
      <c r="U522">
        <f t="shared" si="60"/>
        <v>2019</v>
      </c>
    </row>
    <row r="523" spans="1:21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63"/>
        <v>145.53947368421052</v>
      </c>
      <c r="G523" t="s">
        <v>20</v>
      </c>
      <c r="H523">
        <v>369</v>
      </c>
      <c r="I523">
        <f t="shared" si="57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61"/>
        <v>42605.208333333328</v>
      </c>
      <c r="O523" s="6">
        <f t="shared" si="58"/>
        <v>42610.208333333328</v>
      </c>
      <c r="P523" t="b">
        <v>0</v>
      </c>
      <c r="Q523" t="b">
        <v>1</v>
      </c>
      <c r="R523" t="s">
        <v>53</v>
      </c>
      <c r="S523" t="str">
        <f t="shared" si="62"/>
        <v>film &amp; video</v>
      </c>
      <c r="T523" t="str">
        <f t="shared" si="59"/>
        <v>drama</v>
      </c>
      <c r="U523">
        <f t="shared" si="60"/>
        <v>2016</v>
      </c>
    </row>
    <row r="524" spans="1:21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63"/>
        <v>32.453465346534657</v>
      </c>
      <c r="G524" t="s">
        <v>14</v>
      </c>
      <c r="H524">
        <v>191</v>
      </c>
      <c r="I524">
        <f t="shared" si="57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61"/>
        <v>41093.208333333336</v>
      </c>
      <c r="O524" s="6">
        <f t="shared" si="58"/>
        <v>41104.208333333336</v>
      </c>
      <c r="P524" t="b">
        <v>0</v>
      </c>
      <c r="Q524" t="b">
        <v>0</v>
      </c>
      <c r="R524" t="s">
        <v>100</v>
      </c>
      <c r="S524" t="str">
        <f t="shared" si="62"/>
        <v>film &amp; video</v>
      </c>
      <c r="T524" t="str">
        <f t="shared" si="59"/>
        <v>shorts</v>
      </c>
      <c r="U524">
        <f t="shared" si="60"/>
        <v>2012</v>
      </c>
    </row>
    <row r="525" spans="1:21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63"/>
        <v>700.33333333333326</v>
      </c>
      <c r="G525" t="s">
        <v>20</v>
      </c>
      <c r="H525">
        <v>89</v>
      </c>
      <c r="I525">
        <f t="shared" si="5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61"/>
        <v>40241.25</v>
      </c>
      <c r="O525" s="6">
        <f t="shared" si="58"/>
        <v>40245.25</v>
      </c>
      <c r="P525" t="b">
        <v>0</v>
      </c>
      <c r="Q525" t="b">
        <v>0</v>
      </c>
      <c r="R525" t="s">
        <v>100</v>
      </c>
      <c r="S525" t="str">
        <f t="shared" si="62"/>
        <v>film &amp; video</v>
      </c>
      <c r="T525" t="str">
        <f t="shared" si="59"/>
        <v>shorts</v>
      </c>
      <c r="U525">
        <f t="shared" si="60"/>
        <v>2010</v>
      </c>
    </row>
    <row r="526" spans="1:21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63"/>
        <v>83.904860392967933</v>
      </c>
      <c r="G526" t="s">
        <v>14</v>
      </c>
      <c r="H526">
        <v>1979</v>
      </c>
      <c r="I526">
        <f t="shared" si="57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61"/>
        <v>40294.208333333336</v>
      </c>
      <c r="O526" s="6">
        <f t="shared" si="58"/>
        <v>40306.208333333336</v>
      </c>
      <c r="P526" t="b">
        <v>0</v>
      </c>
      <c r="Q526" t="b">
        <v>0</v>
      </c>
      <c r="R526" t="s">
        <v>33</v>
      </c>
      <c r="S526" t="str">
        <f t="shared" si="62"/>
        <v>theater</v>
      </c>
      <c r="T526" t="str">
        <f t="shared" si="59"/>
        <v>plays</v>
      </c>
      <c r="U526">
        <f t="shared" si="60"/>
        <v>2010</v>
      </c>
    </row>
    <row r="527" spans="1:21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63"/>
        <v>84.19047619047619</v>
      </c>
      <c r="G527" t="s">
        <v>14</v>
      </c>
      <c r="H527">
        <v>63</v>
      </c>
      <c r="I527">
        <f t="shared" si="57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61"/>
        <v>40505.25</v>
      </c>
      <c r="O527" s="6">
        <f t="shared" si="58"/>
        <v>40508.25</v>
      </c>
      <c r="P527" t="b">
        <v>0</v>
      </c>
      <c r="Q527" t="b">
        <v>0</v>
      </c>
      <c r="R527" t="s">
        <v>65</v>
      </c>
      <c r="S527" t="str">
        <f t="shared" si="62"/>
        <v>technology</v>
      </c>
      <c r="T527" t="str">
        <f t="shared" si="59"/>
        <v>wearables</v>
      </c>
      <c r="U527">
        <f t="shared" si="60"/>
        <v>2010</v>
      </c>
    </row>
    <row r="528" spans="1:21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63"/>
        <v>155.95180722891567</v>
      </c>
      <c r="G528" t="s">
        <v>20</v>
      </c>
      <c r="H528">
        <v>147</v>
      </c>
      <c r="I528">
        <f t="shared" si="57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61"/>
        <v>42364.25</v>
      </c>
      <c r="O528" s="6">
        <f t="shared" si="58"/>
        <v>42400.25</v>
      </c>
      <c r="P528" t="b">
        <v>0</v>
      </c>
      <c r="Q528" t="b">
        <v>1</v>
      </c>
      <c r="R528" t="s">
        <v>33</v>
      </c>
      <c r="S528" t="str">
        <f t="shared" si="62"/>
        <v>theater</v>
      </c>
      <c r="T528" t="str">
        <f t="shared" si="59"/>
        <v>plays</v>
      </c>
      <c r="U528">
        <f t="shared" si="60"/>
        <v>2015</v>
      </c>
    </row>
    <row r="529" spans="1:21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63"/>
        <v>99.619450317124731</v>
      </c>
      <c r="G529" t="s">
        <v>14</v>
      </c>
      <c r="H529">
        <v>6080</v>
      </c>
      <c r="I529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61"/>
        <v>42405.25</v>
      </c>
      <c r="O529" s="6">
        <f t="shared" si="58"/>
        <v>42440.25</v>
      </c>
      <c r="P529" t="b">
        <v>0</v>
      </c>
      <c r="Q529" t="b">
        <v>0</v>
      </c>
      <c r="R529" t="s">
        <v>71</v>
      </c>
      <c r="S529" t="str">
        <f t="shared" si="62"/>
        <v>film &amp; video</v>
      </c>
      <c r="T529" t="str">
        <f t="shared" si="59"/>
        <v>animation</v>
      </c>
      <c r="U529">
        <f t="shared" si="60"/>
        <v>2016</v>
      </c>
    </row>
    <row r="530" spans="1:21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63"/>
        <v>80.300000000000011</v>
      </c>
      <c r="G530" t="s">
        <v>14</v>
      </c>
      <c r="H530">
        <v>80</v>
      </c>
      <c r="I530">
        <f t="shared" si="57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61"/>
        <v>41601.25</v>
      </c>
      <c r="O530" s="6">
        <f t="shared" si="58"/>
        <v>41645.25</v>
      </c>
      <c r="P530" t="b">
        <v>0</v>
      </c>
      <c r="Q530" t="b">
        <v>0</v>
      </c>
      <c r="R530" t="s">
        <v>60</v>
      </c>
      <c r="S530" t="str">
        <f t="shared" si="62"/>
        <v>music</v>
      </c>
      <c r="T530" t="str">
        <f t="shared" si="59"/>
        <v>indie rock</v>
      </c>
      <c r="U530">
        <f t="shared" si="60"/>
        <v>2013</v>
      </c>
    </row>
    <row r="531" spans="1:21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63"/>
        <v>11.254901960784313</v>
      </c>
      <c r="G531" t="s">
        <v>14</v>
      </c>
      <c r="H531">
        <v>9</v>
      </c>
      <c r="I531">
        <f t="shared" si="57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61"/>
        <v>41769.208333333336</v>
      </c>
      <c r="O531" s="6">
        <f t="shared" si="58"/>
        <v>41796.208333333336</v>
      </c>
      <c r="P531" t="b">
        <v>0</v>
      </c>
      <c r="Q531" t="b">
        <v>0</v>
      </c>
      <c r="R531" t="s">
        <v>89</v>
      </c>
      <c r="S531" t="str">
        <f t="shared" si="62"/>
        <v>games</v>
      </c>
      <c r="T531" t="str">
        <f t="shared" si="59"/>
        <v>video games</v>
      </c>
      <c r="U531">
        <f t="shared" si="60"/>
        <v>2014</v>
      </c>
    </row>
    <row r="532" spans="1:21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63"/>
        <v>91.740952380952379</v>
      </c>
      <c r="G532" t="s">
        <v>14</v>
      </c>
      <c r="H532">
        <v>1784</v>
      </c>
      <c r="I532">
        <f t="shared" si="57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61"/>
        <v>40421.208333333336</v>
      </c>
      <c r="O532" s="6">
        <f t="shared" si="58"/>
        <v>40434.208333333336</v>
      </c>
      <c r="P532" t="b">
        <v>0</v>
      </c>
      <c r="Q532" t="b">
        <v>1</v>
      </c>
      <c r="R532" t="s">
        <v>119</v>
      </c>
      <c r="S532" t="str">
        <f t="shared" si="62"/>
        <v>publishing</v>
      </c>
      <c r="T532" t="str">
        <f t="shared" si="59"/>
        <v>fiction</v>
      </c>
      <c r="U532">
        <f t="shared" si="60"/>
        <v>2010</v>
      </c>
    </row>
    <row r="533" spans="1:21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63"/>
        <v>95.521156936261391</v>
      </c>
      <c r="G533" t="s">
        <v>47</v>
      </c>
      <c r="H533">
        <v>3640</v>
      </c>
      <c r="I533">
        <f t="shared" si="57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61"/>
        <v>41589.25</v>
      </c>
      <c r="O533" s="6">
        <f t="shared" si="58"/>
        <v>41644.25</v>
      </c>
      <c r="P533" t="b">
        <v>0</v>
      </c>
      <c r="Q533" t="b">
        <v>0</v>
      </c>
      <c r="R533" t="s">
        <v>89</v>
      </c>
      <c r="S533" t="str">
        <f t="shared" si="62"/>
        <v>games</v>
      </c>
      <c r="T533" t="str">
        <f t="shared" si="59"/>
        <v>video games</v>
      </c>
      <c r="U533">
        <f t="shared" si="60"/>
        <v>2013</v>
      </c>
    </row>
    <row r="534" spans="1:21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63"/>
        <v>502.87499999999994</v>
      </c>
      <c r="G534" t="s">
        <v>20</v>
      </c>
      <c r="H534">
        <v>126</v>
      </c>
      <c r="I534">
        <f t="shared" si="57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61"/>
        <v>43125.25</v>
      </c>
      <c r="O534" s="6">
        <f t="shared" si="58"/>
        <v>43125.25</v>
      </c>
      <c r="P534" t="b">
        <v>0</v>
      </c>
      <c r="Q534" t="b">
        <v>0</v>
      </c>
      <c r="R534" t="s">
        <v>33</v>
      </c>
      <c r="S534" t="str">
        <f t="shared" si="62"/>
        <v>theater</v>
      </c>
      <c r="T534" t="str">
        <f t="shared" si="59"/>
        <v>plays</v>
      </c>
      <c r="U534">
        <f t="shared" si="60"/>
        <v>2018</v>
      </c>
    </row>
    <row r="535" spans="1:21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63"/>
        <v>159.24394463667818</v>
      </c>
      <c r="G535" t="s">
        <v>20</v>
      </c>
      <c r="H535">
        <v>2218</v>
      </c>
      <c r="I535">
        <f t="shared" si="57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61"/>
        <v>41479.208333333336</v>
      </c>
      <c r="O535" s="6">
        <f t="shared" si="58"/>
        <v>41514.208333333336</v>
      </c>
      <c r="P535" t="b">
        <v>0</v>
      </c>
      <c r="Q535" t="b">
        <v>0</v>
      </c>
      <c r="R535" t="s">
        <v>60</v>
      </c>
      <c r="S535" t="str">
        <f t="shared" si="62"/>
        <v>music</v>
      </c>
      <c r="T535" t="str">
        <f t="shared" si="59"/>
        <v>indie rock</v>
      </c>
      <c r="U535">
        <f t="shared" si="60"/>
        <v>2013</v>
      </c>
    </row>
    <row r="536" spans="1:21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63"/>
        <v>15.022446689113355</v>
      </c>
      <c r="G536" t="s">
        <v>14</v>
      </c>
      <c r="H536">
        <v>243</v>
      </c>
      <c r="I536">
        <f t="shared" si="57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61"/>
        <v>43329.208333333328</v>
      </c>
      <c r="O536" s="6">
        <f t="shared" si="58"/>
        <v>43329.208333333328</v>
      </c>
      <c r="P536" t="b">
        <v>0</v>
      </c>
      <c r="Q536" t="b">
        <v>1</v>
      </c>
      <c r="R536" t="s">
        <v>53</v>
      </c>
      <c r="S536" t="str">
        <f t="shared" si="62"/>
        <v>film &amp; video</v>
      </c>
      <c r="T536" t="str">
        <f t="shared" si="59"/>
        <v>drama</v>
      </c>
      <c r="U536">
        <f t="shared" si="60"/>
        <v>2018</v>
      </c>
    </row>
    <row r="537" spans="1:21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63"/>
        <v>482.03846153846149</v>
      </c>
      <c r="G537" t="s">
        <v>20</v>
      </c>
      <c r="H537">
        <v>202</v>
      </c>
      <c r="I537">
        <f t="shared" si="57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61"/>
        <v>43259.208333333328</v>
      </c>
      <c r="O537" s="6">
        <f t="shared" si="58"/>
        <v>43260.208333333328</v>
      </c>
      <c r="P537" t="b">
        <v>0</v>
      </c>
      <c r="Q537" t="b">
        <v>1</v>
      </c>
      <c r="R537" t="s">
        <v>33</v>
      </c>
      <c r="S537" t="str">
        <f t="shared" si="62"/>
        <v>theater</v>
      </c>
      <c r="T537" t="str">
        <f t="shared" si="59"/>
        <v>plays</v>
      </c>
      <c r="U537">
        <f t="shared" si="60"/>
        <v>2018</v>
      </c>
    </row>
    <row r="538" spans="1:21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63"/>
        <v>149.96938775510205</v>
      </c>
      <c r="G538" t="s">
        <v>20</v>
      </c>
      <c r="H538">
        <v>140</v>
      </c>
      <c r="I538">
        <f t="shared" si="57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61"/>
        <v>40414.208333333336</v>
      </c>
      <c r="O538" s="6">
        <f t="shared" si="58"/>
        <v>40439.208333333336</v>
      </c>
      <c r="P538" t="b">
        <v>0</v>
      </c>
      <c r="Q538" t="b">
        <v>0</v>
      </c>
      <c r="R538" t="s">
        <v>119</v>
      </c>
      <c r="S538" t="str">
        <f t="shared" si="62"/>
        <v>publishing</v>
      </c>
      <c r="T538" t="str">
        <f t="shared" si="59"/>
        <v>fiction</v>
      </c>
      <c r="U538">
        <f t="shared" si="60"/>
        <v>2010</v>
      </c>
    </row>
    <row r="539" spans="1:21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63"/>
        <v>117.22156398104266</v>
      </c>
      <c r="G539" t="s">
        <v>20</v>
      </c>
      <c r="H539">
        <v>1052</v>
      </c>
      <c r="I539">
        <f t="shared" si="57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61"/>
        <v>43342.208333333328</v>
      </c>
      <c r="O539" s="6">
        <f t="shared" si="58"/>
        <v>43364.208333333328</v>
      </c>
      <c r="P539" t="b">
        <v>1</v>
      </c>
      <c r="Q539" t="b">
        <v>1</v>
      </c>
      <c r="R539" t="s">
        <v>42</v>
      </c>
      <c r="S539" t="str">
        <f t="shared" si="62"/>
        <v>film &amp; video</v>
      </c>
      <c r="T539" t="str">
        <f t="shared" si="59"/>
        <v>documentary</v>
      </c>
      <c r="U539">
        <f t="shared" si="60"/>
        <v>2018</v>
      </c>
    </row>
    <row r="540" spans="1:21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63"/>
        <v>37.695968274950431</v>
      </c>
      <c r="G540" t="s">
        <v>14</v>
      </c>
      <c r="H540">
        <v>1296</v>
      </c>
      <c r="I540">
        <f t="shared" si="57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61"/>
        <v>41539.208333333336</v>
      </c>
      <c r="O540" s="6">
        <f t="shared" si="58"/>
        <v>41554.208333333336</v>
      </c>
      <c r="P540" t="b">
        <v>0</v>
      </c>
      <c r="Q540" t="b">
        <v>0</v>
      </c>
      <c r="R540" t="s">
        <v>292</v>
      </c>
      <c r="S540" t="str">
        <f t="shared" si="62"/>
        <v>games</v>
      </c>
      <c r="T540" t="str">
        <f t="shared" si="59"/>
        <v>mobile games</v>
      </c>
      <c r="U540">
        <f t="shared" si="60"/>
        <v>2013</v>
      </c>
    </row>
    <row r="541" spans="1:21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63"/>
        <v>72.653061224489804</v>
      </c>
      <c r="G541" t="s">
        <v>14</v>
      </c>
      <c r="H541">
        <v>77</v>
      </c>
      <c r="I541">
        <f t="shared" si="57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61"/>
        <v>43647.208333333328</v>
      </c>
      <c r="O541" s="6">
        <f t="shared" si="58"/>
        <v>43652.208333333328</v>
      </c>
      <c r="P541" t="b">
        <v>0</v>
      </c>
      <c r="Q541" t="b">
        <v>1</v>
      </c>
      <c r="R541" t="s">
        <v>17</v>
      </c>
      <c r="S541" t="str">
        <f t="shared" si="62"/>
        <v>food</v>
      </c>
      <c r="T541" t="str">
        <f t="shared" si="59"/>
        <v>food trucks</v>
      </c>
      <c r="U541">
        <f t="shared" si="60"/>
        <v>2019</v>
      </c>
    </row>
    <row r="542" spans="1:21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63"/>
        <v>265.98113207547169</v>
      </c>
      <c r="G542" t="s">
        <v>20</v>
      </c>
      <c r="H542">
        <v>247</v>
      </c>
      <c r="I542">
        <f t="shared" si="57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61"/>
        <v>43225.208333333328</v>
      </c>
      <c r="O542" s="6">
        <f t="shared" si="58"/>
        <v>43246.208333333328</v>
      </c>
      <c r="P542" t="b">
        <v>0</v>
      </c>
      <c r="Q542" t="b">
        <v>0</v>
      </c>
      <c r="R542" t="s">
        <v>122</v>
      </c>
      <c r="S542" t="str">
        <f t="shared" si="62"/>
        <v>photography</v>
      </c>
      <c r="T542" t="str">
        <f t="shared" si="59"/>
        <v>photography books</v>
      </c>
      <c r="U542">
        <f t="shared" si="60"/>
        <v>2018</v>
      </c>
    </row>
    <row r="543" spans="1:21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63"/>
        <v>24.205617977528089</v>
      </c>
      <c r="G543" t="s">
        <v>14</v>
      </c>
      <c r="H543">
        <v>395</v>
      </c>
      <c r="I543">
        <f t="shared" si="57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61"/>
        <v>42165.208333333328</v>
      </c>
      <c r="O543" s="6">
        <f t="shared" si="58"/>
        <v>42190.208333333328</v>
      </c>
      <c r="P543" t="b">
        <v>0</v>
      </c>
      <c r="Q543" t="b">
        <v>0</v>
      </c>
      <c r="R543" t="s">
        <v>292</v>
      </c>
      <c r="S543" t="str">
        <f t="shared" si="62"/>
        <v>games</v>
      </c>
      <c r="T543" t="str">
        <f t="shared" si="59"/>
        <v>mobile games</v>
      </c>
      <c r="U543">
        <f t="shared" si="60"/>
        <v>2015</v>
      </c>
    </row>
    <row r="544" spans="1:21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63"/>
        <v>2.5064935064935066</v>
      </c>
      <c r="G544" t="s">
        <v>14</v>
      </c>
      <c r="H544">
        <v>49</v>
      </c>
      <c r="I544">
        <f t="shared" si="57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61"/>
        <v>42391.25</v>
      </c>
      <c r="O544" s="6">
        <f t="shared" si="58"/>
        <v>42420.25</v>
      </c>
      <c r="P544" t="b">
        <v>0</v>
      </c>
      <c r="Q544" t="b">
        <v>0</v>
      </c>
      <c r="R544" t="s">
        <v>60</v>
      </c>
      <c r="S544" t="str">
        <f t="shared" si="62"/>
        <v>music</v>
      </c>
      <c r="T544" t="str">
        <f t="shared" si="59"/>
        <v>indie rock</v>
      </c>
      <c r="U544">
        <f t="shared" si="60"/>
        <v>2016</v>
      </c>
    </row>
    <row r="545" spans="1:21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63"/>
        <v>16.329799764428738</v>
      </c>
      <c r="G545" t="s">
        <v>14</v>
      </c>
      <c r="H545">
        <v>180</v>
      </c>
      <c r="I545">
        <f t="shared" si="57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61"/>
        <v>41528.208333333336</v>
      </c>
      <c r="O545" s="6">
        <f t="shared" si="58"/>
        <v>41542.208333333336</v>
      </c>
      <c r="P545" t="b">
        <v>0</v>
      </c>
      <c r="Q545" t="b">
        <v>0</v>
      </c>
      <c r="R545" t="s">
        <v>89</v>
      </c>
      <c r="S545" t="str">
        <f t="shared" si="62"/>
        <v>games</v>
      </c>
      <c r="T545" t="str">
        <f t="shared" si="59"/>
        <v>video games</v>
      </c>
      <c r="U545">
        <f t="shared" si="60"/>
        <v>2013</v>
      </c>
    </row>
    <row r="546" spans="1:21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63"/>
        <v>276.5</v>
      </c>
      <c r="G546" t="s">
        <v>20</v>
      </c>
      <c r="H546">
        <v>84</v>
      </c>
      <c r="I546">
        <f t="shared" si="57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61"/>
        <v>42377.25</v>
      </c>
      <c r="O546" s="6">
        <f t="shared" si="58"/>
        <v>42389.25</v>
      </c>
      <c r="P546" t="b">
        <v>0</v>
      </c>
      <c r="Q546" t="b">
        <v>0</v>
      </c>
      <c r="R546" t="s">
        <v>23</v>
      </c>
      <c r="S546" t="str">
        <f t="shared" si="62"/>
        <v>music</v>
      </c>
      <c r="T546" t="str">
        <f t="shared" si="59"/>
        <v>rock</v>
      </c>
      <c r="U546">
        <f t="shared" si="60"/>
        <v>2016</v>
      </c>
    </row>
    <row r="547" spans="1:21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63"/>
        <v>88.803571428571431</v>
      </c>
      <c r="G547" t="s">
        <v>14</v>
      </c>
      <c r="H547">
        <v>2690</v>
      </c>
      <c r="I547">
        <f t="shared" si="57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61"/>
        <v>43824.25</v>
      </c>
      <c r="O547" s="6">
        <f t="shared" si="58"/>
        <v>43843.25</v>
      </c>
      <c r="P547" t="b">
        <v>0</v>
      </c>
      <c r="Q547" t="b">
        <v>0</v>
      </c>
      <c r="R547" t="s">
        <v>33</v>
      </c>
      <c r="S547" t="str">
        <f t="shared" si="62"/>
        <v>theater</v>
      </c>
      <c r="T547" t="str">
        <f t="shared" si="59"/>
        <v>plays</v>
      </c>
      <c r="U547">
        <f t="shared" si="60"/>
        <v>2019</v>
      </c>
    </row>
    <row r="548" spans="1:21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63"/>
        <v>163.57142857142856</v>
      </c>
      <c r="G548" t="s">
        <v>20</v>
      </c>
      <c r="H548">
        <v>88</v>
      </c>
      <c r="I548">
        <f t="shared" si="5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61"/>
        <v>43360.208333333328</v>
      </c>
      <c r="O548" s="6">
        <f t="shared" si="58"/>
        <v>43362.208333333328</v>
      </c>
      <c r="P548" t="b">
        <v>0</v>
      </c>
      <c r="Q548" t="b">
        <v>1</v>
      </c>
      <c r="R548" t="s">
        <v>33</v>
      </c>
      <c r="S548" t="str">
        <f t="shared" si="62"/>
        <v>theater</v>
      </c>
      <c r="T548" t="str">
        <f t="shared" si="59"/>
        <v>plays</v>
      </c>
      <c r="U548">
        <f t="shared" si="60"/>
        <v>2018</v>
      </c>
    </row>
    <row r="549" spans="1:21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63"/>
        <v>969</v>
      </c>
      <c r="G549" t="s">
        <v>20</v>
      </c>
      <c r="H549">
        <v>156</v>
      </c>
      <c r="I549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61"/>
        <v>42029.25</v>
      </c>
      <c r="O549" s="6">
        <f t="shared" si="58"/>
        <v>42040.25</v>
      </c>
      <c r="P549" t="b">
        <v>0</v>
      </c>
      <c r="Q549" t="b">
        <v>0</v>
      </c>
      <c r="R549" t="s">
        <v>53</v>
      </c>
      <c r="S549" t="str">
        <f t="shared" si="62"/>
        <v>film &amp; video</v>
      </c>
      <c r="T549" t="str">
        <f t="shared" si="59"/>
        <v>drama</v>
      </c>
      <c r="U549">
        <f t="shared" si="60"/>
        <v>2015</v>
      </c>
    </row>
    <row r="550" spans="1:21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63"/>
        <v>270.91376701966715</v>
      </c>
      <c r="G550" t="s">
        <v>20</v>
      </c>
      <c r="H550">
        <v>2985</v>
      </c>
      <c r="I550">
        <f t="shared" si="57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61"/>
        <v>42461.208333333328</v>
      </c>
      <c r="O550" s="6">
        <f t="shared" si="58"/>
        <v>42473.208333333328</v>
      </c>
      <c r="P550" t="b">
        <v>0</v>
      </c>
      <c r="Q550" t="b">
        <v>0</v>
      </c>
      <c r="R550" t="s">
        <v>33</v>
      </c>
      <c r="S550" t="str">
        <f t="shared" si="62"/>
        <v>theater</v>
      </c>
      <c r="T550" t="str">
        <f t="shared" si="59"/>
        <v>plays</v>
      </c>
      <c r="U550">
        <f t="shared" si="60"/>
        <v>2016</v>
      </c>
    </row>
    <row r="551" spans="1:21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63"/>
        <v>284.21355932203392</v>
      </c>
      <c r="G551" t="s">
        <v>20</v>
      </c>
      <c r="H551">
        <v>762</v>
      </c>
      <c r="I551">
        <f t="shared" si="57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61"/>
        <v>41422.208333333336</v>
      </c>
      <c r="O551" s="6">
        <f t="shared" si="58"/>
        <v>41430.208333333336</v>
      </c>
      <c r="P551" t="b">
        <v>0</v>
      </c>
      <c r="Q551" t="b">
        <v>0</v>
      </c>
      <c r="R551" t="s">
        <v>65</v>
      </c>
      <c r="S551" t="str">
        <f t="shared" si="62"/>
        <v>technology</v>
      </c>
      <c r="T551" t="str">
        <f t="shared" si="59"/>
        <v>wearables</v>
      </c>
      <c r="U551">
        <f t="shared" si="60"/>
        <v>2013</v>
      </c>
    </row>
    <row r="552" spans="1:21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63"/>
        <v>4</v>
      </c>
      <c r="G552" t="s">
        <v>74</v>
      </c>
      <c r="H552">
        <v>1</v>
      </c>
      <c r="I552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61"/>
        <v>40968.25</v>
      </c>
      <c r="O552" s="6">
        <f t="shared" si="58"/>
        <v>40988.208333333336</v>
      </c>
      <c r="P552" t="b">
        <v>0</v>
      </c>
      <c r="Q552" t="b">
        <v>0</v>
      </c>
      <c r="R552" t="s">
        <v>60</v>
      </c>
      <c r="S552" t="str">
        <f t="shared" si="62"/>
        <v>music</v>
      </c>
      <c r="T552" t="str">
        <f t="shared" si="59"/>
        <v>indie rock</v>
      </c>
      <c r="U552">
        <f t="shared" si="60"/>
        <v>2012</v>
      </c>
    </row>
    <row r="553" spans="1:21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63"/>
        <v>58.6329816768462</v>
      </c>
      <c r="G553" t="s">
        <v>14</v>
      </c>
      <c r="H553">
        <v>2779</v>
      </c>
      <c r="I553">
        <f t="shared" si="57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61"/>
        <v>41993.25</v>
      </c>
      <c r="O553" s="6">
        <f t="shared" si="58"/>
        <v>42032.25</v>
      </c>
      <c r="P553" t="b">
        <v>0</v>
      </c>
      <c r="Q553" t="b">
        <v>1</v>
      </c>
      <c r="R553" t="s">
        <v>28</v>
      </c>
      <c r="S553" t="str">
        <f t="shared" si="62"/>
        <v>technology</v>
      </c>
      <c r="T553" t="str">
        <f t="shared" si="59"/>
        <v>web</v>
      </c>
      <c r="U553">
        <f t="shared" si="60"/>
        <v>2014</v>
      </c>
    </row>
    <row r="554" spans="1:21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63"/>
        <v>98.51111111111112</v>
      </c>
      <c r="G554" t="s">
        <v>14</v>
      </c>
      <c r="H554">
        <v>92</v>
      </c>
      <c r="I554">
        <f t="shared" si="57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61"/>
        <v>42700.25</v>
      </c>
      <c r="O554" s="6">
        <f t="shared" si="58"/>
        <v>42701.25</v>
      </c>
      <c r="P554" t="b">
        <v>0</v>
      </c>
      <c r="Q554" t="b">
        <v>0</v>
      </c>
      <c r="R554" t="s">
        <v>33</v>
      </c>
      <c r="S554" t="str">
        <f t="shared" si="62"/>
        <v>theater</v>
      </c>
      <c r="T554" t="str">
        <f t="shared" si="59"/>
        <v>plays</v>
      </c>
      <c r="U554">
        <f t="shared" si="60"/>
        <v>2016</v>
      </c>
    </row>
    <row r="555" spans="1:21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63"/>
        <v>43.975381008206334</v>
      </c>
      <c r="G555" t="s">
        <v>14</v>
      </c>
      <c r="H555">
        <v>1028</v>
      </c>
      <c r="I555">
        <f t="shared" si="57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61"/>
        <v>40545.25</v>
      </c>
      <c r="O555" s="6">
        <f t="shared" si="58"/>
        <v>40545.25</v>
      </c>
      <c r="P555" t="b">
        <v>0</v>
      </c>
      <c r="Q555" t="b">
        <v>0</v>
      </c>
      <c r="R555" t="s">
        <v>23</v>
      </c>
      <c r="S555" t="str">
        <f t="shared" si="62"/>
        <v>music</v>
      </c>
      <c r="T555" t="str">
        <f t="shared" si="59"/>
        <v>rock</v>
      </c>
      <c r="U555">
        <f t="shared" si="60"/>
        <v>2011</v>
      </c>
    </row>
    <row r="556" spans="1:21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63"/>
        <v>151.66315789473683</v>
      </c>
      <c r="G556" t="s">
        <v>20</v>
      </c>
      <c r="H556">
        <v>554</v>
      </c>
      <c r="I556">
        <f t="shared" si="57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61"/>
        <v>42723.25</v>
      </c>
      <c r="O556" s="6">
        <f t="shared" si="58"/>
        <v>42728.25</v>
      </c>
      <c r="P556" t="b">
        <v>0</v>
      </c>
      <c r="Q556" t="b">
        <v>0</v>
      </c>
      <c r="R556" t="s">
        <v>60</v>
      </c>
      <c r="S556" t="str">
        <f t="shared" si="62"/>
        <v>music</v>
      </c>
      <c r="T556" t="str">
        <f t="shared" si="59"/>
        <v>indie rock</v>
      </c>
      <c r="U556">
        <f t="shared" si="60"/>
        <v>2016</v>
      </c>
    </row>
    <row r="557" spans="1:21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63"/>
        <v>223.63492063492063</v>
      </c>
      <c r="G557" t="s">
        <v>20</v>
      </c>
      <c r="H557">
        <v>135</v>
      </c>
      <c r="I557">
        <f t="shared" si="57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61"/>
        <v>41731.208333333336</v>
      </c>
      <c r="O557" s="6">
        <f t="shared" si="58"/>
        <v>41761.208333333336</v>
      </c>
      <c r="P557" t="b">
        <v>0</v>
      </c>
      <c r="Q557" t="b">
        <v>0</v>
      </c>
      <c r="R557" t="s">
        <v>23</v>
      </c>
      <c r="S557" t="str">
        <f t="shared" si="62"/>
        <v>music</v>
      </c>
      <c r="T557" t="str">
        <f t="shared" si="59"/>
        <v>rock</v>
      </c>
      <c r="U557">
        <f t="shared" si="60"/>
        <v>2014</v>
      </c>
    </row>
    <row r="558" spans="1:21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63"/>
        <v>239.75</v>
      </c>
      <c r="G558" t="s">
        <v>20</v>
      </c>
      <c r="H558">
        <v>122</v>
      </c>
      <c r="I558">
        <f t="shared" si="57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61"/>
        <v>40792.208333333336</v>
      </c>
      <c r="O558" s="6">
        <f t="shared" si="58"/>
        <v>40798.208333333336</v>
      </c>
      <c r="P558" t="b">
        <v>0</v>
      </c>
      <c r="Q558" t="b">
        <v>1</v>
      </c>
      <c r="R558" t="s">
        <v>206</v>
      </c>
      <c r="S558" t="str">
        <f t="shared" si="62"/>
        <v>publishing</v>
      </c>
      <c r="T558" t="str">
        <f t="shared" si="59"/>
        <v>translations</v>
      </c>
      <c r="U558">
        <f t="shared" si="60"/>
        <v>2011</v>
      </c>
    </row>
    <row r="559" spans="1:21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63"/>
        <v>199.33333333333334</v>
      </c>
      <c r="G559" t="s">
        <v>20</v>
      </c>
      <c r="H559">
        <v>221</v>
      </c>
      <c r="I559">
        <f t="shared" si="57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61"/>
        <v>42279.208333333328</v>
      </c>
      <c r="O559" s="6">
        <f t="shared" si="58"/>
        <v>42281.208333333328</v>
      </c>
      <c r="P559" t="b">
        <v>0</v>
      </c>
      <c r="Q559" t="b">
        <v>1</v>
      </c>
      <c r="R559" t="s">
        <v>474</v>
      </c>
      <c r="S559" t="str">
        <f t="shared" si="62"/>
        <v>film &amp; video</v>
      </c>
      <c r="T559" t="str">
        <f t="shared" si="59"/>
        <v>science fiction</v>
      </c>
      <c r="U559">
        <f t="shared" si="60"/>
        <v>2015</v>
      </c>
    </row>
    <row r="560" spans="1:21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63"/>
        <v>137.34482758620689</v>
      </c>
      <c r="G560" t="s">
        <v>20</v>
      </c>
      <c r="H560">
        <v>126</v>
      </c>
      <c r="I560">
        <f t="shared" si="57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61"/>
        <v>42424.25</v>
      </c>
      <c r="O560" s="6">
        <f t="shared" si="58"/>
        <v>42466.208333333328</v>
      </c>
      <c r="P560" t="b">
        <v>0</v>
      </c>
      <c r="Q560" t="b">
        <v>0</v>
      </c>
      <c r="R560" t="s">
        <v>33</v>
      </c>
      <c r="S560" t="str">
        <f t="shared" si="62"/>
        <v>theater</v>
      </c>
      <c r="T560" t="str">
        <f t="shared" si="59"/>
        <v>plays</v>
      </c>
      <c r="U560">
        <f t="shared" si="60"/>
        <v>2016</v>
      </c>
    </row>
    <row r="561" spans="1:21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63"/>
        <v>100.9696106362773</v>
      </c>
      <c r="G561" t="s">
        <v>20</v>
      </c>
      <c r="H561">
        <v>1022</v>
      </c>
      <c r="I561">
        <f t="shared" si="57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61"/>
        <v>42584.208333333328</v>
      </c>
      <c r="O561" s="6">
        <f t="shared" si="58"/>
        <v>42590.208333333328</v>
      </c>
      <c r="P561" t="b">
        <v>0</v>
      </c>
      <c r="Q561" t="b">
        <v>0</v>
      </c>
      <c r="R561" t="s">
        <v>33</v>
      </c>
      <c r="S561" t="str">
        <f t="shared" si="62"/>
        <v>theater</v>
      </c>
      <c r="T561" t="str">
        <f t="shared" si="59"/>
        <v>plays</v>
      </c>
      <c r="U561">
        <f t="shared" si="60"/>
        <v>2016</v>
      </c>
    </row>
    <row r="562" spans="1:21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63"/>
        <v>794.16</v>
      </c>
      <c r="G562" t="s">
        <v>20</v>
      </c>
      <c r="H562">
        <v>3177</v>
      </c>
      <c r="I562">
        <f t="shared" si="57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61"/>
        <v>40865.25</v>
      </c>
      <c r="O562" s="6">
        <f t="shared" si="58"/>
        <v>40904.25</v>
      </c>
      <c r="P562" t="b">
        <v>0</v>
      </c>
      <c r="Q562" t="b">
        <v>0</v>
      </c>
      <c r="R562" t="s">
        <v>71</v>
      </c>
      <c r="S562" t="str">
        <f t="shared" si="62"/>
        <v>film &amp; video</v>
      </c>
      <c r="T562" t="str">
        <f t="shared" si="59"/>
        <v>animation</v>
      </c>
      <c r="U562">
        <f t="shared" si="60"/>
        <v>2011</v>
      </c>
    </row>
    <row r="563" spans="1:21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63"/>
        <v>369.7</v>
      </c>
      <c r="G563" t="s">
        <v>20</v>
      </c>
      <c r="H563">
        <v>198</v>
      </c>
      <c r="I563">
        <f t="shared" si="57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61"/>
        <v>40833.208333333336</v>
      </c>
      <c r="O563" s="6">
        <f t="shared" si="58"/>
        <v>40834.208333333336</v>
      </c>
      <c r="P563" t="b">
        <v>0</v>
      </c>
      <c r="Q563" t="b">
        <v>0</v>
      </c>
      <c r="R563" t="s">
        <v>33</v>
      </c>
      <c r="S563" t="str">
        <f t="shared" si="62"/>
        <v>theater</v>
      </c>
      <c r="T563" t="str">
        <f t="shared" si="59"/>
        <v>plays</v>
      </c>
      <c r="U563">
        <f t="shared" si="60"/>
        <v>2011</v>
      </c>
    </row>
    <row r="564" spans="1:21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63"/>
        <v>12.818181818181817</v>
      </c>
      <c r="G564" t="s">
        <v>14</v>
      </c>
      <c r="H564">
        <v>26</v>
      </c>
      <c r="I564">
        <f t="shared" si="57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61"/>
        <v>43536.208333333328</v>
      </c>
      <c r="O564" s="6">
        <f t="shared" si="58"/>
        <v>43537.208333333328</v>
      </c>
      <c r="P564" t="b">
        <v>0</v>
      </c>
      <c r="Q564" t="b">
        <v>0</v>
      </c>
      <c r="R564" t="s">
        <v>23</v>
      </c>
      <c r="S564" t="str">
        <f t="shared" si="62"/>
        <v>music</v>
      </c>
      <c r="T564" t="str">
        <f t="shared" si="59"/>
        <v>rock</v>
      </c>
      <c r="U564">
        <f t="shared" si="60"/>
        <v>2019</v>
      </c>
    </row>
    <row r="565" spans="1:21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63"/>
        <v>138.02702702702703</v>
      </c>
      <c r="G565" t="s">
        <v>20</v>
      </c>
      <c r="H565">
        <v>85</v>
      </c>
      <c r="I565">
        <f t="shared" si="57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61"/>
        <v>43417.25</v>
      </c>
      <c r="O565" s="6">
        <f t="shared" si="58"/>
        <v>43436.25</v>
      </c>
      <c r="P565" t="b">
        <v>0</v>
      </c>
      <c r="Q565" t="b">
        <v>0</v>
      </c>
      <c r="R565" t="s">
        <v>42</v>
      </c>
      <c r="S565" t="str">
        <f t="shared" si="62"/>
        <v>film &amp; video</v>
      </c>
      <c r="T565" t="str">
        <f t="shared" si="59"/>
        <v>documentary</v>
      </c>
      <c r="U565">
        <f t="shared" si="60"/>
        <v>2018</v>
      </c>
    </row>
    <row r="566" spans="1:21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63"/>
        <v>83.813278008298752</v>
      </c>
      <c r="G566" t="s">
        <v>14</v>
      </c>
      <c r="H566">
        <v>1790</v>
      </c>
      <c r="I566">
        <f t="shared" si="5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61"/>
        <v>42078.208333333328</v>
      </c>
      <c r="O566" s="6">
        <f t="shared" si="58"/>
        <v>42085.208333333328</v>
      </c>
      <c r="P566" t="b">
        <v>0</v>
      </c>
      <c r="Q566" t="b">
        <v>0</v>
      </c>
      <c r="R566" t="s">
        <v>33</v>
      </c>
      <c r="S566" t="str">
        <f t="shared" si="62"/>
        <v>theater</v>
      </c>
      <c r="T566" t="str">
        <f t="shared" si="59"/>
        <v>plays</v>
      </c>
      <c r="U566">
        <f t="shared" si="60"/>
        <v>2015</v>
      </c>
    </row>
    <row r="567" spans="1:21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63"/>
        <v>204.60063224446787</v>
      </c>
      <c r="G567" t="s">
        <v>20</v>
      </c>
      <c r="H567">
        <v>3596</v>
      </c>
      <c r="I567">
        <f t="shared" si="57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61"/>
        <v>40862.25</v>
      </c>
      <c r="O567" s="6">
        <f t="shared" si="58"/>
        <v>40881.25</v>
      </c>
      <c r="P567" t="b">
        <v>0</v>
      </c>
      <c r="Q567" t="b">
        <v>0</v>
      </c>
      <c r="R567" t="s">
        <v>33</v>
      </c>
      <c r="S567" t="str">
        <f t="shared" si="62"/>
        <v>theater</v>
      </c>
      <c r="T567" t="str">
        <f t="shared" si="59"/>
        <v>plays</v>
      </c>
      <c r="U567">
        <f t="shared" si="60"/>
        <v>2011</v>
      </c>
    </row>
    <row r="568" spans="1:21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63"/>
        <v>44.344086021505376</v>
      </c>
      <c r="G568" t="s">
        <v>14</v>
      </c>
      <c r="H568">
        <v>37</v>
      </c>
      <c r="I568">
        <f t="shared" si="57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61"/>
        <v>42424.25</v>
      </c>
      <c r="O568" s="6">
        <f t="shared" si="58"/>
        <v>42446.208333333328</v>
      </c>
      <c r="P568" t="b">
        <v>0</v>
      </c>
      <c r="Q568" t="b">
        <v>1</v>
      </c>
      <c r="R568" t="s">
        <v>50</v>
      </c>
      <c r="S568" t="str">
        <f t="shared" si="62"/>
        <v>music</v>
      </c>
      <c r="T568" t="str">
        <f t="shared" si="59"/>
        <v>electric music</v>
      </c>
      <c r="U568">
        <f t="shared" si="60"/>
        <v>2016</v>
      </c>
    </row>
    <row r="569" spans="1:21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63"/>
        <v>218.60294117647058</v>
      </c>
      <c r="G569" t="s">
        <v>20</v>
      </c>
      <c r="H569">
        <v>244</v>
      </c>
      <c r="I569">
        <f t="shared" si="57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61"/>
        <v>41830.208333333336</v>
      </c>
      <c r="O569" s="6">
        <f t="shared" si="58"/>
        <v>41831.208333333336</v>
      </c>
      <c r="P569" t="b">
        <v>0</v>
      </c>
      <c r="Q569" t="b">
        <v>0</v>
      </c>
      <c r="R569" t="s">
        <v>23</v>
      </c>
      <c r="S569" t="str">
        <f t="shared" si="62"/>
        <v>music</v>
      </c>
      <c r="T569" t="str">
        <f t="shared" si="59"/>
        <v>rock</v>
      </c>
      <c r="U569">
        <f t="shared" si="60"/>
        <v>2014</v>
      </c>
    </row>
    <row r="570" spans="1:21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63"/>
        <v>186.03314917127071</v>
      </c>
      <c r="G570" t="s">
        <v>20</v>
      </c>
      <c r="H570">
        <v>5180</v>
      </c>
      <c r="I570">
        <f t="shared" si="57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61"/>
        <v>40374.208333333336</v>
      </c>
      <c r="O570" s="6">
        <f t="shared" si="58"/>
        <v>40418.208333333336</v>
      </c>
      <c r="P570" t="b">
        <v>0</v>
      </c>
      <c r="Q570" t="b">
        <v>0</v>
      </c>
      <c r="R570" t="s">
        <v>33</v>
      </c>
      <c r="S570" t="str">
        <f t="shared" si="62"/>
        <v>theater</v>
      </c>
      <c r="T570" t="str">
        <f t="shared" si="59"/>
        <v>plays</v>
      </c>
      <c r="U570">
        <f t="shared" si="60"/>
        <v>2010</v>
      </c>
    </row>
    <row r="571" spans="1:21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63"/>
        <v>237.33830845771143</v>
      </c>
      <c r="G571" t="s">
        <v>20</v>
      </c>
      <c r="H571">
        <v>589</v>
      </c>
      <c r="I571">
        <f t="shared" si="5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61"/>
        <v>40554.25</v>
      </c>
      <c r="O571" s="6">
        <f t="shared" si="58"/>
        <v>40565.25</v>
      </c>
      <c r="P571" t="b">
        <v>0</v>
      </c>
      <c r="Q571" t="b">
        <v>0</v>
      </c>
      <c r="R571" t="s">
        <v>71</v>
      </c>
      <c r="S571" t="str">
        <f t="shared" si="62"/>
        <v>film &amp; video</v>
      </c>
      <c r="T571" t="str">
        <f t="shared" si="59"/>
        <v>animation</v>
      </c>
      <c r="U571">
        <f t="shared" si="60"/>
        <v>2011</v>
      </c>
    </row>
    <row r="572" spans="1:21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63"/>
        <v>305.65384615384613</v>
      </c>
      <c r="G572" t="s">
        <v>20</v>
      </c>
      <c r="H572">
        <v>2725</v>
      </c>
      <c r="I572">
        <f t="shared" si="57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61"/>
        <v>41993.25</v>
      </c>
      <c r="O572" s="6">
        <f t="shared" si="58"/>
        <v>41998.25</v>
      </c>
      <c r="P572" t="b">
        <v>0</v>
      </c>
      <c r="Q572" t="b">
        <v>1</v>
      </c>
      <c r="R572" t="s">
        <v>23</v>
      </c>
      <c r="S572" t="str">
        <f t="shared" si="62"/>
        <v>music</v>
      </c>
      <c r="T572" t="str">
        <f t="shared" si="59"/>
        <v>rock</v>
      </c>
      <c r="U572">
        <f t="shared" si="60"/>
        <v>2014</v>
      </c>
    </row>
    <row r="573" spans="1:21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63"/>
        <v>94.142857142857139</v>
      </c>
      <c r="G573" t="s">
        <v>14</v>
      </c>
      <c r="H573">
        <v>35</v>
      </c>
      <c r="I573">
        <f t="shared" si="57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61"/>
        <v>42174.208333333328</v>
      </c>
      <c r="O573" s="6">
        <f t="shared" si="58"/>
        <v>42220.208333333328</v>
      </c>
      <c r="P573" t="b">
        <v>0</v>
      </c>
      <c r="Q573" t="b">
        <v>0</v>
      </c>
      <c r="R573" t="s">
        <v>100</v>
      </c>
      <c r="S573" t="str">
        <f t="shared" si="62"/>
        <v>film &amp; video</v>
      </c>
      <c r="T573" t="str">
        <f t="shared" si="59"/>
        <v>shorts</v>
      </c>
      <c r="U573">
        <f t="shared" si="60"/>
        <v>2015</v>
      </c>
    </row>
    <row r="574" spans="1:21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63"/>
        <v>54.400000000000006</v>
      </c>
      <c r="G574" t="s">
        <v>74</v>
      </c>
      <c r="H574">
        <v>94</v>
      </c>
      <c r="I574">
        <f t="shared" si="57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61"/>
        <v>42275.208333333328</v>
      </c>
      <c r="O574" s="6">
        <f t="shared" si="58"/>
        <v>42290.208333333328</v>
      </c>
      <c r="P574" t="b">
        <v>0</v>
      </c>
      <c r="Q574" t="b">
        <v>1</v>
      </c>
      <c r="R574" t="s">
        <v>23</v>
      </c>
      <c r="S574" t="str">
        <f t="shared" si="62"/>
        <v>music</v>
      </c>
      <c r="T574" t="str">
        <f t="shared" si="59"/>
        <v>rock</v>
      </c>
      <c r="U574">
        <f t="shared" si="60"/>
        <v>2015</v>
      </c>
    </row>
    <row r="575" spans="1:21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63"/>
        <v>111.88059701492537</v>
      </c>
      <c r="G575" t="s">
        <v>20</v>
      </c>
      <c r="H575">
        <v>300</v>
      </c>
      <c r="I575">
        <f t="shared" si="57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61"/>
        <v>41761.208333333336</v>
      </c>
      <c r="O575" s="6">
        <f t="shared" si="58"/>
        <v>41762.208333333336</v>
      </c>
      <c r="P575" t="b">
        <v>0</v>
      </c>
      <c r="Q575" t="b">
        <v>0</v>
      </c>
      <c r="R575" t="s">
        <v>1029</v>
      </c>
      <c r="S575" t="str">
        <f t="shared" si="62"/>
        <v>journalism</v>
      </c>
      <c r="T575" t="str">
        <f t="shared" si="59"/>
        <v>audio</v>
      </c>
      <c r="U575">
        <f t="shared" si="60"/>
        <v>2014</v>
      </c>
    </row>
    <row r="576" spans="1:21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63"/>
        <v>369.14814814814815</v>
      </c>
      <c r="G576" t="s">
        <v>20</v>
      </c>
      <c r="H576">
        <v>144</v>
      </c>
      <c r="I576">
        <f t="shared" si="57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61"/>
        <v>43806.25</v>
      </c>
      <c r="O576" s="6">
        <f t="shared" si="58"/>
        <v>43815.25</v>
      </c>
      <c r="P576" t="b">
        <v>0</v>
      </c>
      <c r="Q576" t="b">
        <v>1</v>
      </c>
      <c r="R576" t="s">
        <v>17</v>
      </c>
      <c r="S576" t="str">
        <f t="shared" si="62"/>
        <v>food</v>
      </c>
      <c r="T576" t="str">
        <f t="shared" si="59"/>
        <v>food trucks</v>
      </c>
      <c r="U576">
        <f t="shared" si="60"/>
        <v>2019</v>
      </c>
    </row>
    <row r="577" spans="1:21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63"/>
        <v>62.930372148859547</v>
      </c>
      <c r="G577" t="s">
        <v>14</v>
      </c>
      <c r="H577">
        <v>558</v>
      </c>
      <c r="I577">
        <f t="shared" si="57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61"/>
        <v>41779.208333333336</v>
      </c>
      <c r="O577" s="6">
        <f t="shared" si="58"/>
        <v>41781.208333333336</v>
      </c>
      <c r="P577" t="b">
        <v>0</v>
      </c>
      <c r="Q577" t="b">
        <v>1</v>
      </c>
      <c r="R577" t="s">
        <v>33</v>
      </c>
      <c r="S577" t="str">
        <f t="shared" si="62"/>
        <v>theater</v>
      </c>
      <c r="T577" t="str">
        <f t="shared" si="59"/>
        <v>plays</v>
      </c>
      <c r="U577">
        <f t="shared" si="60"/>
        <v>2014</v>
      </c>
    </row>
    <row r="578" spans="1:21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63"/>
        <v>64.927835051546396</v>
      </c>
      <c r="G578" t="s">
        <v>14</v>
      </c>
      <c r="H578">
        <v>64</v>
      </c>
      <c r="I578">
        <f t="shared" si="57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61"/>
        <v>43040.208333333328</v>
      </c>
      <c r="O578" s="6">
        <f t="shared" si="58"/>
        <v>43056.25</v>
      </c>
      <c r="P578" t="b">
        <v>0</v>
      </c>
      <c r="Q578" t="b">
        <v>0</v>
      </c>
      <c r="R578" t="s">
        <v>33</v>
      </c>
      <c r="S578" t="str">
        <f t="shared" si="62"/>
        <v>theater</v>
      </c>
      <c r="T578" t="str">
        <f t="shared" si="59"/>
        <v>plays</v>
      </c>
      <c r="U578">
        <f t="shared" si="60"/>
        <v>2017</v>
      </c>
    </row>
    <row r="579" spans="1:21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63"/>
        <v>18.853658536585368</v>
      </c>
      <c r="G579" t="s">
        <v>74</v>
      </c>
      <c r="H579">
        <v>37</v>
      </c>
      <c r="I579">
        <f t="shared" ref="I579:I642" si="64">IF(F579=0,0,ROUND(E579/H579,2))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si="61"/>
        <v>40613.25</v>
      </c>
      <c r="O579" s="6">
        <f t="shared" ref="O579:O642" si="65">(((M579/60)/60)/24) + DATE(1970,1,)</f>
        <v>40638.208333333336</v>
      </c>
      <c r="P579" t="b">
        <v>0</v>
      </c>
      <c r="Q579" t="b">
        <v>0</v>
      </c>
      <c r="R579" t="s">
        <v>159</v>
      </c>
      <c r="S579" t="str">
        <f t="shared" si="62"/>
        <v>music</v>
      </c>
      <c r="T579" t="str">
        <f t="shared" ref="T579:T642" si="66">RIGHT(R579,LEN(R579)-SEARCH("/",R579))</f>
        <v>jazz</v>
      </c>
      <c r="U579">
        <f t="shared" ref="U579:U642" si="67">YEAR(N579)</f>
        <v>2011</v>
      </c>
    </row>
    <row r="580" spans="1:21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63"/>
        <v>16.754404145077721</v>
      </c>
      <c r="G580" t="s">
        <v>14</v>
      </c>
      <c r="H580">
        <v>245</v>
      </c>
      <c r="I580">
        <f t="shared" si="6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ref="N580:N643" si="68">(((L580/60)/60)/24) +DATE(1970,1,1)</f>
        <v>40878.25</v>
      </c>
      <c r="O580" s="6">
        <f t="shared" si="65"/>
        <v>40880.25</v>
      </c>
      <c r="P580" t="b">
        <v>0</v>
      </c>
      <c r="Q580" t="b">
        <v>0</v>
      </c>
      <c r="R580" t="s">
        <v>474</v>
      </c>
      <c r="S580" t="str">
        <f t="shared" si="62"/>
        <v>film &amp; video</v>
      </c>
      <c r="T580" t="str">
        <f t="shared" si="66"/>
        <v>science fiction</v>
      </c>
      <c r="U580">
        <f t="shared" si="67"/>
        <v>2011</v>
      </c>
    </row>
    <row r="581" spans="1:21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63"/>
        <v>101.11290322580646</v>
      </c>
      <c r="G581" t="s">
        <v>20</v>
      </c>
      <c r="H581">
        <v>87</v>
      </c>
      <c r="I581">
        <f t="shared" si="64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68"/>
        <v>40762.208333333336</v>
      </c>
      <c r="O581" s="6">
        <f t="shared" si="65"/>
        <v>40773.208333333336</v>
      </c>
      <c r="P581" t="b">
        <v>0</v>
      </c>
      <c r="Q581" t="b">
        <v>0</v>
      </c>
      <c r="R581" t="s">
        <v>159</v>
      </c>
      <c r="S581" t="str">
        <f t="shared" ref="S581:S644" si="69">LEFT(R581,SEARCH("/",R581)-1)</f>
        <v>music</v>
      </c>
      <c r="T581" t="str">
        <f t="shared" si="66"/>
        <v>jazz</v>
      </c>
      <c r="U581">
        <f t="shared" si="67"/>
        <v>2011</v>
      </c>
    </row>
    <row r="582" spans="1:21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63"/>
        <v>341.5022831050228</v>
      </c>
      <c r="G582" t="s">
        <v>20</v>
      </c>
      <c r="H582">
        <v>3116</v>
      </c>
      <c r="I582">
        <f t="shared" si="64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68"/>
        <v>41696.25</v>
      </c>
      <c r="O582" s="6">
        <f t="shared" si="65"/>
        <v>41703.25</v>
      </c>
      <c r="P582" t="b">
        <v>0</v>
      </c>
      <c r="Q582" t="b">
        <v>0</v>
      </c>
      <c r="R582" t="s">
        <v>33</v>
      </c>
      <c r="S582" t="str">
        <f t="shared" si="69"/>
        <v>theater</v>
      </c>
      <c r="T582" t="str">
        <f t="shared" si="66"/>
        <v>plays</v>
      </c>
      <c r="U582">
        <f t="shared" si="67"/>
        <v>2014</v>
      </c>
    </row>
    <row r="583" spans="1:21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63"/>
        <v>64.016666666666666</v>
      </c>
      <c r="G583" t="s">
        <v>14</v>
      </c>
      <c r="H583">
        <v>71</v>
      </c>
      <c r="I583">
        <f t="shared" si="64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68"/>
        <v>40662.208333333336</v>
      </c>
      <c r="O583" s="6">
        <f t="shared" si="65"/>
        <v>40676.208333333336</v>
      </c>
      <c r="P583" t="b">
        <v>0</v>
      </c>
      <c r="Q583" t="b">
        <v>0</v>
      </c>
      <c r="R583" t="s">
        <v>28</v>
      </c>
      <c r="S583" t="str">
        <f t="shared" si="69"/>
        <v>technology</v>
      </c>
      <c r="T583" t="str">
        <f t="shared" si="66"/>
        <v>web</v>
      </c>
      <c r="U583">
        <f t="shared" si="67"/>
        <v>2011</v>
      </c>
    </row>
    <row r="584" spans="1:21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63"/>
        <v>52.080459770114942</v>
      </c>
      <c r="G584" t="s">
        <v>14</v>
      </c>
      <c r="H584">
        <v>42</v>
      </c>
      <c r="I584">
        <f t="shared" si="64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68"/>
        <v>42165.208333333328</v>
      </c>
      <c r="O584" s="6">
        <f t="shared" si="65"/>
        <v>42169.208333333328</v>
      </c>
      <c r="P584" t="b">
        <v>0</v>
      </c>
      <c r="Q584" t="b">
        <v>1</v>
      </c>
      <c r="R584" t="s">
        <v>89</v>
      </c>
      <c r="S584" t="str">
        <f t="shared" si="69"/>
        <v>games</v>
      </c>
      <c r="T584" t="str">
        <f t="shared" si="66"/>
        <v>video games</v>
      </c>
      <c r="U584">
        <f t="shared" si="67"/>
        <v>2015</v>
      </c>
    </row>
    <row r="585" spans="1:21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ref="F585:F648" si="70">(E585/D585*100)</f>
        <v>322.40211640211641</v>
      </c>
      <c r="G585" t="s">
        <v>20</v>
      </c>
      <c r="H585">
        <v>909</v>
      </c>
      <c r="I585">
        <f t="shared" si="64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68"/>
        <v>40959.25</v>
      </c>
      <c r="O585" s="6">
        <f t="shared" si="65"/>
        <v>40975.25</v>
      </c>
      <c r="P585" t="b">
        <v>0</v>
      </c>
      <c r="Q585" t="b">
        <v>0</v>
      </c>
      <c r="R585" t="s">
        <v>42</v>
      </c>
      <c r="S585" t="str">
        <f t="shared" si="69"/>
        <v>film &amp; video</v>
      </c>
      <c r="T585" t="str">
        <f t="shared" si="66"/>
        <v>documentary</v>
      </c>
      <c r="U585">
        <f t="shared" si="67"/>
        <v>2012</v>
      </c>
    </row>
    <row r="586" spans="1:21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70"/>
        <v>119.50810185185186</v>
      </c>
      <c r="G586" t="s">
        <v>20</v>
      </c>
      <c r="H586">
        <v>1613</v>
      </c>
      <c r="I586">
        <f t="shared" si="6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68"/>
        <v>41024.208333333336</v>
      </c>
      <c r="O586" s="6">
        <f t="shared" si="65"/>
        <v>41037.208333333336</v>
      </c>
      <c r="P586" t="b">
        <v>0</v>
      </c>
      <c r="Q586" t="b">
        <v>0</v>
      </c>
      <c r="R586" t="s">
        <v>28</v>
      </c>
      <c r="S586" t="str">
        <f t="shared" si="69"/>
        <v>technology</v>
      </c>
      <c r="T586" t="str">
        <f t="shared" si="66"/>
        <v>web</v>
      </c>
      <c r="U586">
        <f t="shared" si="67"/>
        <v>2012</v>
      </c>
    </row>
    <row r="587" spans="1:21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70"/>
        <v>146.79775280898878</v>
      </c>
      <c r="G587" t="s">
        <v>20</v>
      </c>
      <c r="H587">
        <v>136</v>
      </c>
      <c r="I587">
        <f t="shared" si="64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68"/>
        <v>40255.208333333336</v>
      </c>
      <c r="O587" s="6">
        <f t="shared" si="65"/>
        <v>40264.208333333336</v>
      </c>
      <c r="P587" t="b">
        <v>0</v>
      </c>
      <c r="Q587" t="b">
        <v>0</v>
      </c>
      <c r="R587" t="s">
        <v>206</v>
      </c>
      <c r="S587" t="str">
        <f t="shared" si="69"/>
        <v>publishing</v>
      </c>
      <c r="T587" t="str">
        <f t="shared" si="66"/>
        <v>translations</v>
      </c>
      <c r="U587">
        <f t="shared" si="67"/>
        <v>2010</v>
      </c>
    </row>
    <row r="588" spans="1:21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70"/>
        <v>950.57142857142856</v>
      </c>
      <c r="G588" t="s">
        <v>20</v>
      </c>
      <c r="H588">
        <v>130</v>
      </c>
      <c r="I588">
        <f t="shared" si="64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68"/>
        <v>40499.25</v>
      </c>
      <c r="O588" s="6">
        <f t="shared" si="65"/>
        <v>40517.25</v>
      </c>
      <c r="P588" t="b">
        <v>0</v>
      </c>
      <c r="Q588" t="b">
        <v>0</v>
      </c>
      <c r="R588" t="s">
        <v>23</v>
      </c>
      <c r="S588" t="str">
        <f t="shared" si="69"/>
        <v>music</v>
      </c>
      <c r="T588" t="str">
        <f t="shared" si="66"/>
        <v>rock</v>
      </c>
      <c r="U588">
        <f t="shared" si="67"/>
        <v>2010</v>
      </c>
    </row>
    <row r="589" spans="1:21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70"/>
        <v>72.893617021276597</v>
      </c>
      <c r="G589" t="s">
        <v>14</v>
      </c>
      <c r="H589">
        <v>156</v>
      </c>
      <c r="I589">
        <f t="shared" si="64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68"/>
        <v>43484.25</v>
      </c>
      <c r="O589" s="6">
        <f t="shared" si="65"/>
        <v>43535.208333333328</v>
      </c>
      <c r="P589" t="b">
        <v>0</v>
      </c>
      <c r="Q589" t="b">
        <v>1</v>
      </c>
      <c r="R589" t="s">
        <v>17</v>
      </c>
      <c r="S589" t="str">
        <f t="shared" si="69"/>
        <v>food</v>
      </c>
      <c r="T589" t="str">
        <f t="shared" si="66"/>
        <v>food trucks</v>
      </c>
      <c r="U589">
        <f t="shared" si="67"/>
        <v>2019</v>
      </c>
    </row>
    <row r="590" spans="1:21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70"/>
        <v>79.008248730964468</v>
      </c>
      <c r="G590" t="s">
        <v>14</v>
      </c>
      <c r="H590">
        <v>1368</v>
      </c>
      <c r="I590">
        <f t="shared" si="64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68"/>
        <v>40262.208333333336</v>
      </c>
      <c r="O590" s="6">
        <f t="shared" si="65"/>
        <v>40292.208333333336</v>
      </c>
      <c r="P590" t="b">
        <v>0</v>
      </c>
      <c r="Q590" t="b">
        <v>0</v>
      </c>
      <c r="R590" t="s">
        <v>33</v>
      </c>
      <c r="S590" t="str">
        <f t="shared" si="69"/>
        <v>theater</v>
      </c>
      <c r="T590" t="str">
        <f t="shared" si="66"/>
        <v>plays</v>
      </c>
      <c r="U590">
        <f t="shared" si="67"/>
        <v>2010</v>
      </c>
    </row>
    <row r="591" spans="1:21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70"/>
        <v>64.721518987341781</v>
      </c>
      <c r="G591" t="s">
        <v>14</v>
      </c>
      <c r="H591">
        <v>102</v>
      </c>
      <c r="I591">
        <f t="shared" si="64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68"/>
        <v>42190.208333333328</v>
      </c>
      <c r="O591" s="6">
        <f t="shared" si="65"/>
        <v>42196.208333333328</v>
      </c>
      <c r="P591" t="b">
        <v>0</v>
      </c>
      <c r="Q591" t="b">
        <v>0</v>
      </c>
      <c r="R591" t="s">
        <v>42</v>
      </c>
      <c r="S591" t="str">
        <f t="shared" si="69"/>
        <v>film &amp; video</v>
      </c>
      <c r="T591" t="str">
        <f t="shared" si="66"/>
        <v>documentary</v>
      </c>
      <c r="U591">
        <f t="shared" si="67"/>
        <v>2015</v>
      </c>
    </row>
    <row r="592" spans="1:21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70"/>
        <v>82.028169014084511</v>
      </c>
      <c r="G592" t="s">
        <v>14</v>
      </c>
      <c r="H592">
        <v>86</v>
      </c>
      <c r="I592">
        <f t="shared" si="64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68"/>
        <v>41994.25</v>
      </c>
      <c r="O592" s="6">
        <f t="shared" si="65"/>
        <v>42004.25</v>
      </c>
      <c r="P592" t="b">
        <v>0</v>
      </c>
      <c r="Q592" t="b">
        <v>0</v>
      </c>
      <c r="R592" t="s">
        <v>133</v>
      </c>
      <c r="S592" t="str">
        <f t="shared" si="69"/>
        <v>publishing</v>
      </c>
      <c r="T592" t="str">
        <f t="shared" si="66"/>
        <v>radio &amp; podcasts</v>
      </c>
      <c r="U592">
        <f t="shared" si="67"/>
        <v>2014</v>
      </c>
    </row>
    <row r="593" spans="1:21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70"/>
        <v>1037.6666666666667</v>
      </c>
      <c r="G593" t="s">
        <v>20</v>
      </c>
      <c r="H593">
        <v>102</v>
      </c>
      <c r="I593">
        <f t="shared" si="64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68"/>
        <v>40373.208333333336</v>
      </c>
      <c r="O593" s="6">
        <f t="shared" si="65"/>
        <v>40382.208333333336</v>
      </c>
      <c r="P593" t="b">
        <v>0</v>
      </c>
      <c r="Q593" t="b">
        <v>0</v>
      </c>
      <c r="R593" t="s">
        <v>89</v>
      </c>
      <c r="S593" t="str">
        <f t="shared" si="69"/>
        <v>games</v>
      </c>
      <c r="T593" t="str">
        <f t="shared" si="66"/>
        <v>video games</v>
      </c>
      <c r="U593">
        <f t="shared" si="67"/>
        <v>2010</v>
      </c>
    </row>
    <row r="594" spans="1:21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70"/>
        <v>12.910076530612244</v>
      </c>
      <c r="G594" t="s">
        <v>14</v>
      </c>
      <c r="H594">
        <v>253</v>
      </c>
      <c r="I594">
        <f t="shared" si="6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68"/>
        <v>41789.208333333336</v>
      </c>
      <c r="O594" s="6">
        <f t="shared" si="65"/>
        <v>41797.208333333336</v>
      </c>
      <c r="P594" t="b">
        <v>0</v>
      </c>
      <c r="Q594" t="b">
        <v>0</v>
      </c>
      <c r="R594" t="s">
        <v>33</v>
      </c>
      <c r="S594" t="str">
        <f t="shared" si="69"/>
        <v>theater</v>
      </c>
      <c r="T594" t="str">
        <f t="shared" si="66"/>
        <v>plays</v>
      </c>
      <c r="U594">
        <f t="shared" si="67"/>
        <v>2014</v>
      </c>
    </row>
    <row r="595" spans="1:21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70"/>
        <v>154.84210526315789</v>
      </c>
      <c r="G595" t="s">
        <v>20</v>
      </c>
      <c r="H595">
        <v>4006</v>
      </c>
      <c r="I595">
        <f t="shared" si="64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68"/>
        <v>41724.208333333336</v>
      </c>
      <c r="O595" s="6">
        <f t="shared" si="65"/>
        <v>41736.208333333336</v>
      </c>
      <c r="P595" t="b">
        <v>0</v>
      </c>
      <c r="Q595" t="b">
        <v>0</v>
      </c>
      <c r="R595" t="s">
        <v>71</v>
      </c>
      <c r="S595" t="str">
        <f t="shared" si="69"/>
        <v>film &amp; video</v>
      </c>
      <c r="T595" t="str">
        <f t="shared" si="66"/>
        <v>animation</v>
      </c>
      <c r="U595">
        <f t="shared" si="67"/>
        <v>2014</v>
      </c>
    </row>
    <row r="596" spans="1:21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70"/>
        <v>7.0991735537190088</v>
      </c>
      <c r="G596" t="s">
        <v>14</v>
      </c>
      <c r="H596">
        <v>157</v>
      </c>
      <c r="I596">
        <f t="shared" si="64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68"/>
        <v>42548.208333333328</v>
      </c>
      <c r="O596" s="6">
        <f t="shared" si="65"/>
        <v>42550.208333333328</v>
      </c>
      <c r="P596" t="b">
        <v>0</v>
      </c>
      <c r="Q596" t="b">
        <v>1</v>
      </c>
      <c r="R596" t="s">
        <v>33</v>
      </c>
      <c r="S596" t="str">
        <f t="shared" si="69"/>
        <v>theater</v>
      </c>
      <c r="T596" t="str">
        <f t="shared" si="66"/>
        <v>plays</v>
      </c>
      <c r="U596">
        <f t="shared" si="67"/>
        <v>2016</v>
      </c>
    </row>
    <row r="597" spans="1:21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70"/>
        <v>208.52773826458036</v>
      </c>
      <c r="G597" t="s">
        <v>20</v>
      </c>
      <c r="H597">
        <v>1629</v>
      </c>
      <c r="I597">
        <f t="shared" si="64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68"/>
        <v>40253.208333333336</v>
      </c>
      <c r="O597" s="6">
        <f t="shared" si="65"/>
        <v>40273.208333333336</v>
      </c>
      <c r="P597" t="b">
        <v>0</v>
      </c>
      <c r="Q597" t="b">
        <v>1</v>
      </c>
      <c r="R597" t="s">
        <v>33</v>
      </c>
      <c r="S597" t="str">
        <f t="shared" si="69"/>
        <v>theater</v>
      </c>
      <c r="T597" t="str">
        <f t="shared" si="66"/>
        <v>plays</v>
      </c>
      <c r="U597">
        <f t="shared" si="67"/>
        <v>2010</v>
      </c>
    </row>
    <row r="598" spans="1:21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70"/>
        <v>99.683544303797461</v>
      </c>
      <c r="G598" t="s">
        <v>14</v>
      </c>
      <c r="H598">
        <v>183</v>
      </c>
      <c r="I598">
        <f t="shared" si="64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68"/>
        <v>42434.25</v>
      </c>
      <c r="O598" s="6">
        <f t="shared" si="65"/>
        <v>42440.25</v>
      </c>
      <c r="P598" t="b">
        <v>0</v>
      </c>
      <c r="Q598" t="b">
        <v>1</v>
      </c>
      <c r="R598" t="s">
        <v>53</v>
      </c>
      <c r="S598" t="str">
        <f t="shared" si="69"/>
        <v>film &amp; video</v>
      </c>
      <c r="T598" t="str">
        <f t="shared" si="66"/>
        <v>drama</v>
      </c>
      <c r="U598">
        <f t="shared" si="67"/>
        <v>2016</v>
      </c>
    </row>
    <row r="599" spans="1:21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70"/>
        <v>201.59756097560978</v>
      </c>
      <c r="G599" t="s">
        <v>20</v>
      </c>
      <c r="H599">
        <v>2188</v>
      </c>
      <c r="I599">
        <f t="shared" si="64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68"/>
        <v>43786.25</v>
      </c>
      <c r="O599" s="6">
        <f t="shared" si="65"/>
        <v>43803.25</v>
      </c>
      <c r="P599" t="b">
        <v>0</v>
      </c>
      <c r="Q599" t="b">
        <v>0</v>
      </c>
      <c r="R599" t="s">
        <v>33</v>
      </c>
      <c r="S599" t="str">
        <f t="shared" si="69"/>
        <v>theater</v>
      </c>
      <c r="T599" t="str">
        <f t="shared" si="66"/>
        <v>plays</v>
      </c>
      <c r="U599">
        <f t="shared" si="67"/>
        <v>2019</v>
      </c>
    </row>
    <row r="600" spans="1:21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70"/>
        <v>162.09032258064516</v>
      </c>
      <c r="G600" t="s">
        <v>20</v>
      </c>
      <c r="H600">
        <v>2409</v>
      </c>
      <c r="I600">
        <f t="shared" si="64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68"/>
        <v>40344.208333333336</v>
      </c>
      <c r="O600" s="6">
        <f t="shared" si="65"/>
        <v>40372.208333333336</v>
      </c>
      <c r="P600" t="b">
        <v>0</v>
      </c>
      <c r="Q600" t="b">
        <v>0</v>
      </c>
      <c r="R600" t="s">
        <v>23</v>
      </c>
      <c r="S600" t="str">
        <f t="shared" si="69"/>
        <v>music</v>
      </c>
      <c r="T600" t="str">
        <f t="shared" si="66"/>
        <v>rock</v>
      </c>
      <c r="U600">
        <f t="shared" si="67"/>
        <v>2010</v>
      </c>
    </row>
    <row r="601" spans="1:21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70"/>
        <v>3.6436208125445471</v>
      </c>
      <c r="G601" t="s">
        <v>14</v>
      </c>
      <c r="H601">
        <v>82</v>
      </c>
      <c r="I601">
        <f t="shared" si="64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68"/>
        <v>42047.25</v>
      </c>
      <c r="O601" s="6">
        <f t="shared" si="65"/>
        <v>42054.25</v>
      </c>
      <c r="P601" t="b">
        <v>0</v>
      </c>
      <c r="Q601" t="b">
        <v>0</v>
      </c>
      <c r="R601" t="s">
        <v>42</v>
      </c>
      <c r="S601" t="str">
        <f t="shared" si="69"/>
        <v>film &amp; video</v>
      </c>
      <c r="T601" t="str">
        <f t="shared" si="66"/>
        <v>documentary</v>
      </c>
      <c r="U601">
        <f t="shared" si="67"/>
        <v>2015</v>
      </c>
    </row>
    <row r="602" spans="1:21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70"/>
        <v>5</v>
      </c>
      <c r="G602" t="s">
        <v>14</v>
      </c>
      <c r="H602">
        <v>1</v>
      </c>
      <c r="I602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68"/>
        <v>41485.208333333336</v>
      </c>
      <c r="O602" s="6">
        <f t="shared" si="65"/>
        <v>41496.208333333336</v>
      </c>
      <c r="P602" t="b">
        <v>0</v>
      </c>
      <c r="Q602" t="b">
        <v>0</v>
      </c>
      <c r="R602" t="s">
        <v>17</v>
      </c>
      <c r="S602" t="str">
        <f t="shared" si="69"/>
        <v>food</v>
      </c>
      <c r="T602" t="str">
        <f t="shared" si="66"/>
        <v>food trucks</v>
      </c>
      <c r="U602">
        <f t="shared" si="67"/>
        <v>2013</v>
      </c>
    </row>
    <row r="603" spans="1:21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70"/>
        <v>206.63492063492063</v>
      </c>
      <c r="G603" t="s">
        <v>20</v>
      </c>
      <c r="H603">
        <v>194</v>
      </c>
      <c r="I603">
        <f t="shared" si="6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68"/>
        <v>41789.208333333336</v>
      </c>
      <c r="O603" s="6">
        <f t="shared" si="65"/>
        <v>41805.208333333336</v>
      </c>
      <c r="P603" t="b">
        <v>1</v>
      </c>
      <c r="Q603" t="b">
        <v>0</v>
      </c>
      <c r="R603" t="s">
        <v>65</v>
      </c>
      <c r="S603" t="str">
        <f t="shared" si="69"/>
        <v>technology</v>
      </c>
      <c r="T603" t="str">
        <f t="shared" si="66"/>
        <v>wearables</v>
      </c>
      <c r="U603">
        <f t="shared" si="67"/>
        <v>2014</v>
      </c>
    </row>
    <row r="604" spans="1:21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70"/>
        <v>128.23628691983123</v>
      </c>
      <c r="G604" t="s">
        <v>20</v>
      </c>
      <c r="H604">
        <v>1140</v>
      </c>
      <c r="I604">
        <f t="shared" si="64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68"/>
        <v>42160.208333333328</v>
      </c>
      <c r="O604" s="6">
        <f t="shared" si="65"/>
        <v>42170.208333333328</v>
      </c>
      <c r="P604" t="b">
        <v>0</v>
      </c>
      <c r="Q604" t="b">
        <v>0</v>
      </c>
      <c r="R604" t="s">
        <v>33</v>
      </c>
      <c r="S604" t="str">
        <f t="shared" si="69"/>
        <v>theater</v>
      </c>
      <c r="T604" t="str">
        <f t="shared" si="66"/>
        <v>plays</v>
      </c>
      <c r="U604">
        <f t="shared" si="67"/>
        <v>2015</v>
      </c>
    </row>
    <row r="605" spans="1:21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70"/>
        <v>119.66037735849055</v>
      </c>
      <c r="G605" t="s">
        <v>20</v>
      </c>
      <c r="H605">
        <v>102</v>
      </c>
      <c r="I605">
        <f t="shared" si="64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68"/>
        <v>43573.208333333328</v>
      </c>
      <c r="O605" s="6">
        <f t="shared" si="65"/>
        <v>43599.208333333328</v>
      </c>
      <c r="P605" t="b">
        <v>0</v>
      </c>
      <c r="Q605" t="b">
        <v>0</v>
      </c>
      <c r="R605" t="s">
        <v>33</v>
      </c>
      <c r="S605" t="str">
        <f t="shared" si="69"/>
        <v>theater</v>
      </c>
      <c r="T605" t="str">
        <f t="shared" si="66"/>
        <v>plays</v>
      </c>
      <c r="U605">
        <f t="shared" si="67"/>
        <v>2019</v>
      </c>
    </row>
    <row r="606" spans="1:21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70"/>
        <v>170.73055242390078</v>
      </c>
      <c r="G606" t="s">
        <v>20</v>
      </c>
      <c r="H606">
        <v>2857</v>
      </c>
      <c r="I606">
        <f t="shared" si="64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68"/>
        <v>40565.25</v>
      </c>
      <c r="O606" s="6">
        <f t="shared" si="65"/>
        <v>40585.25</v>
      </c>
      <c r="P606" t="b">
        <v>0</v>
      </c>
      <c r="Q606" t="b">
        <v>0</v>
      </c>
      <c r="R606" t="s">
        <v>33</v>
      </c>
      <c r="S606" t="str">
        <f t="shared" si="69"/>
        <v>theater</v>
      </c>
      <c r="T606" t="str">
        <f t="shared" si="66"/>
        <v>plays</v>
      </c>
      <c r="U606">
        <f t="shared" si="67"/>
        <v>2011</v>
      </c>
    </row>
    <row r="607" spans="1:21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70"/>
        <v>187.21212121212122</v>
      </c>
      <c r="G607" t="s">
        <v>20</v>
      </c>
      <c r="H607">
        <v>107</v>
      </c>
      <c r="I607">
        <f t="shared" si="64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68"/>
        <v>42280.208333333328</v>
      </c>
      <c r="O607" s="6">
        <f t="shared" si="65"/>
        <v>42320.25</v>
      </c>
      <c r="P607" t="b">
        <v>0</v>
      </c>
      <c r="Q607" t="b">
        <v>0</v>
      </c>
      <c r="R607" t="s">
        <v>68</v>
      </c>
      <c r="S607" t="str">
        <f t="shared" si="69"/>
        <v>publishing</v>
      </c>
      <c r="T607" t="str">
        <f t="shared" si="66"/>
        <v>nonfiction</v>
      </c>
      <c r="U607">
        <f t="shared" si="67"/>
        <v>2015</v>
      </c>
    </row>
    <row r="608" spans="1:21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70"/>
        <v>188.38235294117646</v>
      </c>
      <c r="G608" t="s">
        <v>20</v>
      </c>
      <c r="H608">
        <v>160</v>
      </c>
      <c r="I608">
        <f t="shared" si="64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68"/>
        <v>42436.25</v>
      </c>
      <c r="O608" s="6">
        <f t="shared" si="65"/>
        <v>42446.208333333328</v>
      </c>
      <c r="P608" t="b">
        <v>0</v>
      </c>
      <c r="Q608" t="b">
        <v>0</v>
      </c>
      <c r="R608" t="s">
        <v>23</v>
      </c>
      <c r="S608" t="str">
        <f t="shared" si="69"/>
        <v>music</v>
      </c>
      <c r="T608" t="str">
        <f t="shared" si="66"/>
        <v>rock</v>
      </c>
      <c r="U608">
        <f t="shared" si="67"/>
        <v>2016</v>
      </c>
    </row>
    <row r="609" spans="1:21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70"/>
        <v>131.29869186046511</v>
      </c>
      <c r="G609" t="s">
        <v>20</v>
      </c>
      <c r="H609">
        <v>2230</v>
      </c>
      <c r="I609">
        <f t="shared" si="64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68"/>
        <v>41721.208333333336</v>
      </c>
      <c r="O609" s="6">
        <f t="shared" si="65"/>
        <v>41722.208333333336</v>
      </c>
      <c r="P609" t="b">
        <v>0</v>
      </c>
      <c r="Q609" t="b">
        <v>0</v>
      </c>
      <c r="R609" t="s">
        <v>17</v>
      </c>
      <c r="S609" t="str">
        <f t="shared" si="69"/>
        <v>food</v>
      </c>
      <c r="T609" t="str">
        <f t="shared" si="66"/>
        <v>food trucks</v>
      </c>
      <c r="U609">
        <f t="shared" si="67"/>
        <v>2014</v>
      </c>
    </row>
    <row r="610" spans="1:21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70"/>
        <v>283.97435897435901</v>
      </c>
      <c r="G610" t="s">
        <v>20</v>
      </c>
      <c r="H610">
        <v>316</v>
      </c>
      <c r="I610">
        <f t="shared" si="6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68"/>
        <v>43530.25</v>
      </c>
      <c r="O610" s="6">
        <f t="shared" si="65"/>
        <v>43533.25</v>
      </c>
      <c r="P610" t="b">
        <v>0</v>
      </c>
      <c r="Q610" t="b">
        <v>1</v>
      </c>
      <c r="R610" t="s">
        <v>159</v>
      </c>
      <c r="S610" t="str">
        <f t="shared" si="69"/>
        <v>music</v>
      </c>
      <c r="T610" t="str">
        <f t="shared" si="66"/>
        <v>jazz</v>
      </c>
      <c r="U610">
        <f t="shared" si="67"/>
        <v>2019</v>
      </c>
    </row>
    <row r="611" spans="1:21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70"/>
        <v>120.41999999999999</v>
      </c>
      <c r="G611" t="s">
        <v>20</v>
      </c>
      <c r="H611">
        <v>117</v>
      </c>
      <c r="I611">
        <f t="shared" si="64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68"/>
        <v>43481.25</v>
      </c>
      <c r="O611" s="6">
        <f t="shared" si="65"/>
        <v>43497.25</v>
      </c>
      <c r="P611" t="b">
        <v>0</v>
      </c>
      <c r="Q611" t="b">
        <v>0</v>
      </c>
      <c r="R611" t="s">
        <v>474</v>
      </c>
      <c r="S611" t="str">
        <f t="shared" si="69"/>
        <v>film &amp; video</v>
      </c>
      <c r="T611" t="str">
        <f t="shared" si="66"/>
        <v>science fiction</v>
      </c>
      <c r="U611">
        <f t="shared" si="67"/>
        <v>2019</v>
      </c>
    </row>
    <row r="612" spans="1:21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70"/>
        <v>419.0560747663551</v>
      </c>
      <c r="G612" t="s">
        <v>20</v>
      </c>
      <c r="H612">
        <v>6406</v>
      </c>
      <c r="I612">
        <f t="shared" si="64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68"/>
        <v>41259.25</v>
      </c>
      <c r="O612" s="6">
        <f t="shared" si="65"/>
        <v>41272.25</v>
      </c>
      <c r="P612" t="b">
        <v>0</v>
      </c>
      <c r="Q612" t="b">
        <v>0</v>
      </c>
      <c r="R612" t="s">
        <v>33</v>
      </c>
      <c r="S612" t="str">
        <f t="shared" si="69"/>
        <v>theater</v>
      </c>
      <c r="T612" t="str">
        <f t="shared" si="66"/>
        <v>plays</v>
      </c>
      <c r="U612">
        <f t="shared" si="67"/>
        <v>2012</v>
      </c>
    </row>
    <row r="613" spans="1:21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70"/>
        <v>13.853658536585368</v>
      </c>
      <c r="G613" t="s">
        <v>74</v>
      </c>
      <c r="H613">
        <v>15</v>
      </c>
      <c r="I613">
        <f t="shared" si="64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68"/>
        <v>41480.208333333336</v>
      </c>
      <c r="O613" s="6">
        <f t="shared" si="65"/>
        <v>41491.208333333336</v>
      </c>
      <c r="P613" t="b">
        <v>0</v>
      </c>
      <c r="Q613" t="b">
        <v>0</v>
      </c>
      <c r="R613" t="s">
        <v>33</v>
      </c>
      <c r="S613" t="str">
        <f t="shared" si="69"/>
        <v>theater</v>
      </c>
      <c r="T613" t="str">
        <f t="shared" si="66"/>
        <v>plays</v>
      </c>
      <c r="U613">
        <f t="shared" si="67"/>
        <v>2013</v>
      </c>
    </row>
    <row r="614" spans="1:21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70"/>
        <v>139.43548387096774</v>
      </c>
      <c r="G614" t="s">
        <v>20</v>
      </c>
      <c r="H614">
        <v>192</v>
      </c>
      <c r="I614">
        <f t="shared" si="64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68"/>
        <v>40474.208333333336</v>
      </c>
      <c r="O614" s="6">
        <f t="shared" si="65"/>
        <v>40496.25</v>
      </c>
      <c r="P614" t="b">
        <v>0</v>
      </c>
      <c r="Q614" t="b">
        <v>0</v>
      </c>
      <c r="R614" t="s">
        <v>50</v>
      </c>
      <c r="S614" t="str">
        <f t="shared" si="69"/>
        <v>music</v>
      </c>
      <c r="T614" t="str">
        <f t="shared" si="66"/>
        <v>electric music</v>
      </c>
      <c r="U614">
        <f t="shared" si="67"/>
        <v>2010</v>
      </c>
    </row>
    <row r="615" spans="1:21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70"/>
        <v>174</v>
      </c>
      <c r="G615" t="s">
        <v>20</v>
      </c>
      <c r="H615">
        <v>26</v>
      </c>
      <c r="I615">
        <f t="shared" si="64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68"/>
        <v>42973.208333333328</v>
      </c>
      <c r="O615" s="6">
        <f t="shared" si="65"/>
        <v>42981.208333333328</v>
      </c>
      <c r="P615" t="b">
        <v>0</v>
      </c>
      <c r="Q615" t="b">
        <v>0</v>
      </c>
      <c r="R615" t="s">
        <v>33</v>
      </c>
      <c r="S615" t="str">
        <f t="shared" si="69"/>
        <v>theater</v>
      </c>
      <c r="T615" t="str">
        <f t="shared" si="66"/>
        <v>plays</v>
      </c>
      <c r="U615">
        <f t="shared" si="67"/>
        <v>2017</v>
      </c>
    </row>
    <row r="616" spans="1:21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70"/>
        <v>155.49056603773585</v>
      </c>
      <c r="G616" t="s">
        <v>20</v>
      </c>
      <c r="H616">
        <v>723</v>
      </c>
      <c r="I616">
        <f t="shared" si="64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68"/>
        <v>42746.25</v>
      </c>
      <c r="O616" s="6">
        <f t="shared" si="65"/>
        <v>42763.25</v>
      </c>
      <c r="P616" t="b">
        <v>0</v>
      </c>
      <c r="Q616" t="b">
        <v>0</v>
      </c>
      <c r="R616" t="s">
        <v>33</v>
      </c>
      <c r="S616" t="str">
        <f t="shared" si="69"/>
        <v>theater</v>
      </c>
      <c r="T616" t="str">
        <f t="shared" si="66"/>
        <v>plays</v>
      </c>
      <c r="U616">
        <f t="shared" si="67"/>
        <v>2017</v>
      </c>
    </row>
    <row r="617" spans="1:21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70"/>
        <v>170.44705882352943</v>
      </c>
      <c r="G617" t="s">
        <v>20</v>
      </c>
      <c r="H617">
        <v>170</v>
      </c>
      <c r="I617">
        <f t="shared" si="64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68"/>
        <v>42489.208333333328</v>
      </c>
      <c r="O617" s="6">
        <f t="shared" si="65"/>
        <v>42498.208333333328</v>
      </c>
      <c r="P617" t="b">
        <v>0</v>
      </c>
      <c r="Q617" t="b">
        <v>0</v>
      </c>
      <c r="R617" t="s">
        <v>33</v>
      </c>
      <c r="S617" t="str">
        <f t="shared" si="69"/>
        <v>theater</v>
      </c>
      <c r="T617" t="str">
        <f t="shared" si="66"/>
        <v>plays</v>
      </c>
      <c r="U617">
        <f t="shared" si="67"/>
        <v>2016</v>
      </c>
    </row>
    <row r="618" spans="1:21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70"/>
        <v>189.515625</v>
      </c>
      <c r="G618" t="s">
        <v>20</v>
      </c>
      <c r="H618">
        <v>238</v>
      </c>
      <c r="I618">
        <f t="shared" si="64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68"/>
        <v>41537.208333333336</v>
      </c>
      <c r="O618" s="6">
        <f t="shared" si="65"/>
        <v>41537.208333333336</v>
      </c>
      <c r="P618" t="b">
        <v>0</v>
      </c>
      <c r="Q618" t="b">
        <v>1</v>
      </c>
      <c r="R618" t="s">
        <v>60</v>
      </c>
      <c r="S618" t="str">
        <f t="shared" si="69"/>
        <v>music</v>
      </c>
      <c r="T618" t="str">
        <f t="shared" si="66"/>
        <v>indie rock</v>
      </c>
      <c r="U618">
        <f t="shared" si="67"/>
        <v>2013</v>
      </c>
    </row>
    <row r="619" spans="1:21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70"/>
        <v>249.71428571428572</v>
      </c>
      <c r="G619" t="s">
        <v>20</v>
      </c>
      <c r="H619">
        <v>55</v>
      </c>
      <c r="I619">
        <f t="shared" si="64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68"/>
        <v>41794.208333333336</v>
      </c>
      <c r="O619" s="6">
        <f t="shared" si="65"/>
        <v>41803.208333333336</v>
      </c>
      <c r="P619" t="b">
        <v>0</v>
      </c>
      <c r="Q619" t="b">
        <v>0</v>
      </c>
      <c r="R619" t="s">
        <v>33</v>
      </c>
      <c r="S619" t="str">
        <f t="shared" si="69"/>
        <v>theater</v>
      </c>
      <c r="T619" t="str">
        <f t="shared" si="66"/>
        <v>plays</v>
      </c>
      <c r="U619">
        <f t="shared" si="67"/>
        <v>2014</v>
      </c>
    </row>
    <row r="620" spans="1:21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70"/>
        <v>48.860523665659613</v>
      </c>
      <c r="G620" t="s">
        <v>14</v>
      </c>
      <c r="H620">
        <v>1198</v>
      </c>
      <c r="I620">
        <f t="shared" si="64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68"/>
        <v>41396.208333333336</v>
      </c>
      <c r="O620" s="6">
        <f t="shared" si="65"/>
        <v>41416.208333333336</v>
      </c>
      <c r="P620" t="b">
        <v>0</v>
      </c>
      <c r="Q620" t="b">
        <v>0</v>
      </c>
      <c r="R620" t="s">
        <v>68</v>
      </c>
      <c r="S620" t="str">
        <f t="shared" si="69"/>
        <v>publishing</v>
      </c>
      <c r="T620" t="str">
        <f t="shared" si="66"/>
        <v>nonfiction</v>
      </c>
      <c r="U620">
        <f t="shared" si="67"/>
        <v>2013</v>
      </c>
    </row>
    <row r="621" spans="1:21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70"/>
        <v>28.461970393057683</v>
      </c>
      <c r="G621" t="s">
        <v>14</v>
      </c>
      <c r="H621">
        <v>648</v>
      </c>
      <c r="I621">
        <f t="shared" si="64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68"/>
        <v>40669.208333333336</v>
      </c>
      <c r="O621" s="6">
        <f t="shared" si="65"/>
        <v>40669.208333333336</v>
      </c>
      <c r="P621" t="b">
        <v>1</v>
      </c>
      <c r="Q621" t="b">
        <v>1</v>
      </c>
      <c r="R621" t="s">
        <v>33</v>
      </c>
      <c r="S621" t="str">
        <f t="shared" si="69"/>
        <v>theater</v>
      </c>
      <c r="T621" t="str">
        <f t="shared" si="66"/>
        <v>plays</v>
      </c>
      <c r="U621">
        <f t="shared" si="67"/>
        <v>2011</v>
      </c>
    </row>
    <row r="622" spans="1:21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70"/>
        <v>268.02325581395348</v>
      </c>
      <c r="G622" t="s">
        <v>20</v>
      </c>
      <c r="H622">
        <v>128</v>
      </c>
      <c r="I622">
        <f t="shared" si="64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68"/>
        <v>42559.208333333328</v>
      </c>
      <c r="O622" s="6">
        <f t="shared" si="65"/>
        <v>42562.208333333328</v>
      </c>
      <c r="P622" t="b">
        <v>0</v>
      </c>
      <c r="Q622" t="b">
        <v>0</v>
      </c>
      <c r="R622" t="s">
        <v>122</v>
      </c>
      <c r="S622" t="str">
        <f t="shared" si="69"/>
        <v>photography</v>
      </c>
      <c r="T622" t="str">
        <f t="shared" si="66"/>
        <v>photography books</v>
      </c>
      <c r="U622">
        <f t="shared" si="67"/>
        <v>2016</v>
      </c>
    </row>
    <row r="623" spans="1:21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70"/>
        <v>619.80078125</v>
      </c>
      <c r="G623" t="s">
        <v>20</v>
      </c>
      <c r="H623">
        <v>2144</v>
      </c>
      <c r="I623">
        <f t="shared" si="6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68"/>
        <v>42626.208333333328</v>
      </c>
      <c r="O623" s="6">
        <f t="shared" si="65"/>
        <v>42630.208333333328</v>
      </c>
      <c r="P623" t="b">
        <v>0</v>
      </c>
      <c r="Q623" t="b">
        <v>0</v>
      </c>
      <c r="R623" t="s">
        <v>33</v>
      </c>
      <c r="S623" t="str">
        <f t="shared" si="69"/>
        <v>theater</v>
      </c>
      <c r="T623" t="str">
        <f t="shared" si="66"/>
        <v>plays</v>
      </c>
      <c r="U623">
        <f t="shared" si="67"/>
        <v>2016</v>
      </c>
    </row>
    <row r="624" spans="1:21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70"/>
        <v>3.1301587301587301</v>
      </c>
      <c r="G624" t="s">
        <v>14</v>
      </c>
      <c r="H624">
        <v>64</v>
      </c>
      <c r="I624">
        <f t="shared" si="64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68"/>
        <v>43205.208333333328</v>
      </c>
      <c r="O624" s="6">
        <f t="shared" si="65"/>
        <v>43230.208333333328</v>
      </c>
      <c r="P624" t="b">
        <v>0</v>
      </c>
      <c r="Q624" t="b">
        <v>0</v>
      </c>
      <c r="R624" t="s">
        <v>60</v>
      </c>
      <c r="S624" t="str">
        <f t="shared" si="69"/>
        <v>music</v>
      </c>
      <c r="T624" t="str">
        <f t="shared" si="66"/>
        <v>indie rock</v>
      </c>
      <c r="U624">
        <f t="shared" si="67"/>
        <v>2018</v>
      </c>
    </row>
    <row r="625" spans="1:21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70"/>
        <v>159.92152704135739</v>
      </c>
      <c r="G625" t="s">
        <v>20</v>
      </c>
      <c r="H625">
        <v>2693</v>
      </c>
      <c r="I625">
        <f t="shared" si="64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68"/>
        <v>42201.208333333328</v>
      </c>
      <c r="O625" s="6">
        <f t="shared" si="65"/>
        <v>42205.208333333328</v>
      </c>
      <c r="P625" t="b">
        <v>0</v>
      </c>
      <c r="Q625" t="b">
        <v>0</v>
      </c>
      <c r="R625" t="s">
        <v>33</v>
      </c>
      <c r="S625" t="str">
        <f t="shared" si="69"/>
        <v>theater</v>
      </c>
      <c r="T625" t="str">
        <f t="shared" si="66"/>
        <v>plays</v>
      </c>
      <c r="U625">
        <f t="shared" si="67"/>
        <v>2015</v>
      </c>
    </row>
    <row r="626" spans="1:21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70"/>
        <v>279.39215686274508</v>
      </c>
      <c r="G626" t="s">
        <v>20</v>
      </c>
      <c r="H626">
        <v>432</v>
      </c>
      <c r="I626">
        <f t="shared" si="6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68"/>
        <v>42029.25</v>
      </c>
      <c r="O626" s="6">
        <f t="shared" si="65"/>
        <v>42034.25</v>
      </c>
      <c r="P626" t="b">
        <v>0</v>
      </c>
      <c r="Q626" t="b">
        <v>0</v>
      </c>
      <c r="R626" t="s">
        <v>122</v>
      </c>
      <c r="S626" t="str">
        <f t="shared" si="69"/>
        <v>photography</v>
      </c>
      <c r="T626" t="str">
        <f t="shared" si="66"/>
        <v>photography books</v>
      </c>
      <c r="U626">
        <f t="shared" si="67"/>
        <v>2015</v>
      </c>
    </row>
    <row r="627" spans="1:21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70"/>
        <v>77.373333333333335</v>
      </c>
      <c r="G627" t="s">
        <v>14</v>
      </c>
      <c r="H627">
        <v>62</v>
      </c>
      <c r="I627">
        <f t="shared" si="64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68"/>
        <v>43857.25</v>
      </c>
      <c r="O627" s="6">
        <f t="shared" si="65"/>
        <v>43870.25</v>
      </c>
      <c r="P627" t="b">
        <v>0</v>
      </c>
      <c r="Q627" t="b">
        <v>0</v>
      </c>
      <c r="R627" t="s">
        <v>33</v>
      </c>
      <c r="S627" t="str">
        <f t="shared" si="69"/>
        <v>theater</v>
      </c>
      <c r="T627" t="str">
        <f t="shared" si="66"/>
        <v>plays</v>
      </c>
      <c r="U627">
        <f t="shared" si="67"/>
        <v>2020</v>
      </c>
    </row>
    <row r="628" spans="1:21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70"/>
        <v>206.32812500000003</v>
      </c>
      <c r="G628" t="s">
        <v>20</v>
      </c>
      <c r="H628">
        <v>189</v>
      </c>
      <c r="I628">
        <f t="shared" si="64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68"/>
        <v>40449.208333333336</v>
      </c>
      <c r="O628" s="6">
        <f t="shared" si="65"/>
        <v>40457.208333333336</v>
      </c>
      <c r="P628" t="b">
        <v>0</v>
      </c>
      <c r="Q628" t="b">
        <v>1</v>
      </c>
      <c r="R628" t="s">
        <v>33</v>
      </c>
      <c r="S628" t="str">
        <f t="shared" si="69"/>
        <v>theater</v>
      </c>
      <c r="T628" t="str">
        <f t="shared" si="66"/>
        <v>plays</v>
      </c>
      <c r="U628">
        <f t="shared" si="67"/>
        <v>2010</v>
      </c>
    </row>
    <row r="629" spans="1:21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70"/>
        <v>694.25</v>
      </c>
      <c r="G629" t="s">
        <v>20</v>
      </c>
      <c r="H629">
        <v>154</v>
      </c>
      <c r="I629">
        <f t="shared" si="64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68"/>
        <v>40345.208333333336</v>
      </c>
      <c r="O629" s="6">
        <f t="shared" si="65"/>
        <v>40368.208333333336</v>
      </c>
      <c r="P629" t="b">
        <v>1</v>
      </c>
      <c r="Q629" t="b">
        <v>0</v>
      </c>
      <c r="R629" t="s">
        <v>17</v>
      </c>
      <c r="S629" t="str">
        <f t="shared" si="69"/>
        <v>food</v>
      </c>
      <c r="T629" t="str">
        <f t="shared" si="66"/>
        <v>food trucks</v>
      </c>
      <c r="U629">
        <f t="shared" si="67"/>
        <v>2010</v>
      </c>
    </row>
    <row r="630" spans="1:21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70"/>
        <v>151.78947368421052</v>
      </c>
      <c r="G630" t="s">
        <v>20</v>
      </c>
      <c r="H630">
        <v>96</v>
      </c>
      <c r="I630">
        <f t="shared" si="64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68"/>
        <v>40455.208333333336</v>
      </c>
      <c r="O630" s="6">
        <f t="shared" si="65"/>
        <v>40457.208333333336</v>
      </c>
      <c r="P630" t="b">
        <v>0</v>
      </c>
      <c r="Q630" t="b">
        <v>0</v>
      </c>
      <c r="R630" t="s">
        <v>60</v>
      </c>
      <c r="S630" t="str">
        <f t="shared" si="69"/>
        <v>music</v>
      </c>
      <c r="T630" t="str">
        <f t="shared" si="66"/>
        <v>indie rock</v>
      </c>
      <c r="U630">
        <f t="shared" si="67"/>
        <v>2010</v>
      </c>
    </row>
    <row r="631" spans="1:21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70"/>
        <v>64.58207217694995</v>
      </c>
      <c r="G631" t="s">
        <v>14</v>
      </c>
      <c r="H631">
        <v>750</v>
      </c>
      <c r="I631">
        <f t="shared" si="64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68"/>
        <v>42557.208333333328</v>
      </c>
      <c r="O631" s="6">
        <f t="shared" si="65"/>
        <v>42558.208333333328</v>
      </c>
      <c r="P631" t="b">
        <v>0</v>
      </c>
      <c r="Q631" t="b">
        <v>1</v>
      </c>
      <c r="R631" t="s">
        <v>33</v>
      </c>
      <c r="S631" t="str">
        <f t="shared" si="69"/>
        <v>theater</v>
      </c>
      <c r="T631" t="str">
        <f t="shared" si="66"/>
        <v>plays</v>
      </c>
      <c r="U631">
        <f t="shared" si="67"/>
        <v>2016</v>
      </c>
    </row>
    <row r="632" spans="1:21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70"/>
        <v>62.873684210526314</v>
      </c>
      <c r="G632" t="s">
        <v>74</v>
      </c>
      <c r="H632">
        <v>87</v>
      </c>
      <c r="I632">
        <f t="shared" si="64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68"/>
        <v>43586.208333333328</v>
      </c>
      <c r="O632" s="6">
        <f t="shared" si="65"/>
        <v>43596.208333333328</v>
      </c>
      <c r="P632" t="b">
        <v>0</v>
      </c>
      <c r="Q632" t="b">
        <v>1</v>
      </c>
      <c r="R632" t="s">
        <v>33</v>
      </c>
      <c r="S632" t="str">
        <f t="shared" si="69"/>
        <v>theater</v>
      </c>
      <c r="T632" t="str">
        <f t="shared" si="66"/>
        <v>plays</v>
      </c>
      <c r="U632">
        <f t="shared" si="67"/>
        <v>2019</v>
      </c>
    </row>
    <row r="633" spans="1:21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70"/>
        <v>310.39864864864865</v>
      </c>
      <c r="G633" t="s">
        <v>20</v>
      </c>
      <c r="H633">
        <v>3063</v>
      </c>
      <c r="I633">
        <f t="shared" si="64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68"/>
        <v>43550.208333333328</v>
      </c>
      <c r="O633" s="6">
        <f t="shared" si="65"/>
        <v>43553.208333333328</v>
      </c>
      <c r="P633" t="b">
        <v>0</v>
      </c>
      <c r="Q633" t="b">
        <v>0</v>
      </c>
      <c r="R633" t="s">
        <v>33</v>
      </c>
      <c r="S633" t="str">
        <f t="shared" si="69"/>
        <v>theater</v>
      </c>
      <c r="T633" t="str">
        <f t="shared" si="66"/>
        <v>plays</v>
      </c>
      <c r="U633">
        <f t="shared" si="67"/>
        <v>2019</v>
      </c>
    </row>
    <row r="634" spans="1:21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70"/>
        <v>42.859916782246884</v>
      </c>
      <c r="G634" t="s">
        <v>47</v>
      </c>
      <c r="H634">
        <v>278</v>
      </c>
      <c r="I634">
        <f t="shared" si="64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68"/>
        <v>41945.208333333336</v>
      </c>
      <c r="O634" s="6">
        <f t="shared" si="65"/>
        <v>41962.25</v>
      </c>
      <c r="P634" t="b">
        <v>0</v>
      </c>
      <c r="Q634" t="b">
        <v>0</v>
      </c>
      <c r="R634" t="s">
        <v>33</v>
      </c>
      <c r="S634" t="str">
        <f t="shared" si="69"/>
        <v>theater</v>
      </c>
      <c r="T634" t="str">
        <f t="shared" si="66"/>
        <v>plays</v>
      </c>
      <c r="U634">
        <f t="shared" si="67"/>
        <v>2014</v>
      </c>
    </row>
    <row r="635" spans="1:21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70"/>
        <v>83.119402985074629</v>
      </c>
      <c r="G635" t="s">
        <v>14</v>
      </c>
      <c r="H635">
        <v>105</v>
      </c>
      <c r="I635">
        <f t="shared" si="64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68"/>
        <v>42315.25</v>
      </c>
      <c r="O635" s="6">
        <f t="shared" si="65"/>
        <v>42318.25</v>
      </c>
      <c r="P635" t="b">
        <v>0</v>
      </c>
      <c r="Q635" t="b">
        <v>0</v>
      </c>
      <c r="R635" t="s">
        <v>71</v>
      </c>
      <c r="S635" t="str">
        <f t="shared" si="69"/>
        <v>film &amp; video</v>
      </c>
      <c r="T635" t="str">
        <f t="shared" si="66"/>
        <v>animation</v>
      </c>
      <c r="U635">
        <f t="shared" si="67"/>
        <v>2015</v>
      </c>
    </row>
    <row r="636" spans="1:21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70"/>
        <v>78.531302876480552</v>
      </c>
      <c r="G636" t="s">
        <v>74</v>
      </c>
      <c r="H636">
        <v>1658</v>
      </c>
      <c r="I636">
        <f t="shared" si="64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68"/>
        <v>42819.208333333328</v>
      </c>
      <c r="O636" s="6">
        <f t="shared" si="65"/>
        <v>42832.208333333328</v>
      </c>
      <c r="P636" t="b">
        <v>0</v>
      </c>
      <c r="Q636" t="b">
        <v>0</v>
      </c>
      <c r="R636" t="s">
        <v>269</v>
      </c>
      <c r="S636" t="str">
        <f t="shared" si="69"/>
        <v>film &amp; video</v>
      </c>
      <c r="T636" t="str">
        <f t="shared" si="66"/>
        <v>television</v>
      </c>
      <c r="U636">
        <f t="shared" si="67"/>
        <v>2017</v>
      </c>
    </row>
    <row r="637" spans="1:21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70"/>
        <v>114.09352517985612</v>
      </c>
      <c r="G637" t="s">
        <v>20</v>
      </c>
      <c r="H637">
        <v>2266</v>
      </c>
      <c r="I637">
        <f t="shared" si="6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68"/>
        <v>41314.25</v>
      </c>
      <c r="O637" s="6">
        <f t="shared" si="65"/>
        <v>41345.208333333336</v>
      </c>
      <c r="P637" t="b">
        <v>0</v>
      </c>
      <c r="Q637" t="b">
        <v>0</v>
      </c>
      <c r="R637" t="s">
        <v>269</v>
      </c>
      <c r="S637" t="str">
        <f t="shared" si="69"/>
        <v>film &amp; video</v>
      </c>
      <c r="T637" t="str">
        <f t="shared" si="66"/>
        <v>television</v>
      </c>
      <c r="U637">
        <f t="shared" si="67"/>
        <v>2013</v>
      </c>
    </row>
    <row r="638" spans="1:21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70"/>
        <v>64.537683358624179</v>
      </c>
      <c r="G638" t="s">
        <v>14</v>
      </c>
      <c r="H638">
        <v>2604</v>
      </c>
      <c r="I638">
        <f t="shared" si="64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68"/>
        <v>40926.25</v>
      </c>
      <c r="O638" s="6">
        <f t="shared" si="65"/>
        <v>40970.25</v>
      </c>
      <c r="P638" t="b">
        <v>0</v>
      </c>
      <c r="Q638" t="b">
        <v>1</v>
      </c>
      <c r="R638" t="s">
        <v>71</v>
      </c>
      <c r="S638" t="str">
        <f t="shared" si="69"/>
        <v>film &amp; video</v>
      </c>
      <c r="T638" t="str">
        <f t="shared" si="66"/>
        <v>animation</v>
      </c>
      <c r="U638">
        <f t="shared" si="67"/>
        <v>2012</v>
      </c>
    </row>
    <row r="639" spans="1:21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70"/>
        <v>79.411764705882348</v>
      </c>
      <c r="G639" t="s">
        <v>14</v>
      </c>
      <c r="H639">
        <v>65</v>
      </c>
      <c r="I639">
        <f t="shared" si="64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68"/>
        <v>42688.25</v>
      </c>
      <c r="O639" s="6">
        <f t="shared" si="65"/>
        <v>42695.25</v>
      </c>
      <c r="P639" t="b">
        <v>0</v>
      </c>
      <c r="Q639" t="b">
        <v>0</v>
      </c>
      <c r="R639" t="s">
        <v>33</v>
      </c>
      <c r="S639" t="str">
        <f t="shared" si="69"/>
        <v>theater</v>
      </c>
      <c r="T639" t="str">
        <f t="shared" si="66"/>
        <v>plays</v>
      </c>
      <c r="U639">
        <f t="shared" si="67"/>
        <v>2016</v>
      </c>
    </row>
    <row r="640" spans="1:21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70"/>
        <v>11.419117647058824</v>
      </c>
      <c r="G640" t="s">
        <v>14</v>
      </c>
      <c r="H640">
        <v>94</v>
      </c>
      <c r="I640">
        <f t="shared" si="64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68"/>
        <v>40386.208333333336</v>
      </c>
      <c r="O640" s="6">
        <f t="shared" si="65"/>
        <v>40397.208333333336</v>
      </c>
      <c r="P640" t="b">
        <v>0</v>
      </c>
      <c r="Q640" t="b">
        <v>1</v>
      </c>
      <c r="R640" t="s">
        <v>33</v>
      </c>
      <c r="S640" t="str">
        <f t="shared" si="69"/>
        <v>theater</v>
      </c>
      <c r="T640" t="str">
        <f t="shared" si="66"/>
        <v>plays</v>
      </c>
      <c r="U640">
        <f t="shared" si="67"/>
        <v>2010</v>
      </c>
    </row>
    <row r="641" spans="1:21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70"/>
        <v>56.186046511627907</v>
      </c>
      <c r="G641" t="s">
        <v>47</v>
      </c>
      <c r="H641">
        <v>45</v>
      </c>
      <c r="I641">
        <f t="shared" si="64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68"/>
        <v>43309.208333333328</v>
      </c>
      <c r="O641" s="6">
        <f t="shared" si="65"/>
        <v>43308.208333333328</v>
      </c>
      <c r="P641" t="b">
        <v>0</v>
      </c>
      <c r="Q641" t="b">
        <v>1</v>
      </c>
      <c r="R641" t="s">
        <v>53</v>
      </c>
      <c r="S641" t="str">
        <f t="shared" si="69"/>
        <v>film &amp; video</v>
      </c>
      <c r="T641" t="str">
        <f t="shared" si="66"/>
        <v>drama</v>
      </c>
      <c r="U641">
        <f t="shared" si="67"/>
        <v>2018</v>
      </c>
    </row>
    <row r="642" spans="1:21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70"/>
        <v>16.501669449081803</v>
      </c>
      <c r="G642" t="s">
        <v>14</v>
      </c>
      <c r="H642">
        <v>257</v>
      </c>
      <c r="I642">
        <f t="shared" si="64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68"/>
        <v>42387.25</v>
      </c>
      <c r="O642" s="6">
        <f t="shared" si="65"/>
        <v>42389.25</v>
      </c>
      <c r="P642" t="b">
        <v>0</v>
      </c>
      <c r="Q642" t="b">
        <v>0</v>
      </c>
      <c r="R642" t="s">
        <v>33</v>
      </c>
      <c r="S642" t="str">
        <f t="shared" si="69"/>
        <v>theater</v>
      </c>
      <c r="T642" t="str">
        <f t="shared" si="66"/>
        <v>plays</v>
      </c>
      <c r="U642">
        <f t="shared" si="67"/>
        <v>2016</v>
      </c>
    </row>
    <row r="643" spans="1:21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70"/>
        <v>119.96808510638297</v>
      </c>
      <c r="G643" t="s">
        <v>20</v>
      </c>
      <c r="H643">
        <v>194</v>
      </c>
      <c r="I643">
        <f t="shared" ref="I643:I706" si="71">IF(F643=0,0,ROUND(E643/H643,2))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si="68"/>
        <v>42786.25</v>
      </c>
      <c r="O643" s="6">
        <f t="shared" ref="O643:O706" si="72">(((M643/60)/60)/24) + DATE(1970,1,)</f>
        <v>42813.208333333328</v>
      </c>
      <c r="P643" t="b">
        <v>0</v>
      </c>
      <c r="Q643" t="b">
        <v>0</v>
      </c>
      <c r="R643" t="s">
        <v>33</v>
      </c>
      <c r="S643" t="str">
        <f t="shared" si="69"/>
        <v>theater</v>
      </c>
      <c r="T643" t="str">
        <f t="shared" ref="T643:T706" si="73">RIGHT(R643,LEN(R643)-SEARCH("/",R643))</f>
        <v>plays</v>
      </c>
      <c r="U643">
        <f t="shared" ref="U643:U706" si="74">YEAR(N643)</f>
        <v>2017</v>
      </c>
    </row>
    <row r="644" spans="1:21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70"/>
        <v>145.45652173913044</v>
      </c>
      <c r="G644" t="s">
        <v>20</v>
      </c>
      <c r="H644">
        <v>129</v>
      </c>
      <c r="I644">
        <f t="shared" si="7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ref="N644:N707" si="75">(((L644/60)/60)/24) +DATE(1970,1,1)</f>
        <v>43451.25</v>
      </c>
      <c r="O644" s="6">
        <f t="shared" si="72"/>
        <v>43459.25</v>
      </c>
      <c r="P644" t="b">
        <v>0</v>
      </c>
      <c r="Q644" t="b">
        <v>0</v>
      </c>
      <c r="R644" t="s">
        <v>65</v>
      </c>
      <c r="S644" t="str">
        <f t="shared" si="69"/>
        <v>technology</v>
      </c>
      <c r="T644" t="str">
        <f t="shared" si="73"/>
        <v>wearables</v>
      </c>
      <c r="U644">
        <f t="shared" si="74"/>
        <v>2018</v>
      </c>
    </row>
    <row r="645" spans="1:21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70"/>
        <v>221.38255033557047</v>
      </c>
      <c r="G645" t="s">
        <v>20</v>
      </c>
      <c r="H645">
        <v>375</v>
      </c>
      <c r="I645">
        <f t="shared" si="7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75"/>
        <v>42795.25</v>
      </c>
      <c r="O645" s="6">
        <f t="shared" si="72"/>
        <v>42812.208333333328</v>
      </c>
      <c r="P645" t="b">
        <v>0</v>
      </c>
      <c r="Q645" t="b">
        <v>0</v>
      </c>
      <c r="R645" t="s">
        <v>33</v>
      </c>
      <c r="S645" t="str">
        <f t="shared" ref="S645:S708" si="76">LEFT(R645,SEARCH("/",R645)-1)</f>
        <v>theater</v>
      </c>
      <c r="T645" t="str">
        <f t="shared" si="73"/>
        <v>plays</v>
      </c>
      <c r="U645">
        <f t="shared" si="74"/>
        <v>2017</v>
      </c>
    </row>
    <row r="646" spans="1:21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70"/>
        <v>48.396694214876035</v>
      </c>
      <c r="G646" t="s">
        <v>14</v>
      </c>
      <c r="H646">
        <v>2928</v>
      </c>
      <c r="I64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75"/>
        <v>43452.25</v>
      </c>
      <c r="O646" s="6">
        <f t="shared" si="72"/>
        <v>43467.25</v>
      </c>
      <c r="P646" t="b">
        <v>0</v>
      </c>
      <c r="Q646" t="b">
        <v>0</v>
      </c>
      <c r="R646" t="s">
        <v>33</v>
      </c>
      <c r="S646" t="str">
        <f t="shared" si="76"/>
        <v>theater</v>
      </c>
      <c r="T646" t="str">
        <f t="shared" si="73"/>
        <v>plays</v>
      </c>
      <c r="U646">
        <f t="shared" si="74"/>
        <v>2018</v>
      </c>
    </row>
    <row r="647" spans="1:21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70"/>
        <v>92.911504424778755</v>
      </c>
      <c r="G647" t="s">
        <v>14</v>
      </c>
      <c r="H647">
        <v>4697</v>
      </c>
      <c r="I647">
        <f t="shared" si="7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75"/>
        <v>43369.208333333328</v>
      </c>
      <c r="O647" s="6">
        <f t="shared" si="72"/>
        <v>43389.208333333328</v>
      </c>
      <c r="P647" t="b">
        <v>0</v>
      </c>
      <c r="Q647" t="b">
        <v>1</v>
      </c>
      <c r="R647" t="s">
        <v>23</v>
      </c>
      <c r="S647" t="str">
        <f t="shared" si="76"/>
        <v>music</v>
      </c>
      <c r="T647" t="str">
        <f t="shared" si="73"/>
        <v>rock</v>
      </c>
      <c r="U647">
        <f t="shared" si="74"/>
        <v>2018</v>
      </c>
    </row>
    <row r="648" spans="1:21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70"/>
        <v>88.599797365754824</v>
      </c>
      <c r="G648" t="s">
        <v>14</v>
      </c>
      <c r="H648">
        <v>2915</v>
      </c>
      <c r="I648">
        <f t="shared" si="7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75"/>
        <v>41346.208333333336</v>
      </c>
      <c r="O648" s="6">
        <f t="shared" si="72"/>
        <v>41356.208333333336</v>
      </c>
      <c r="P648" t="b">
        <v>0</v>
      </c>
      <c r="Q648" t="b">
        <v>0</v>
      </c>
      <c r="R648" t="s">
        <v>89</v>
      </c>
      <c r="S648" t="str">
        <f t="shared" si="76"/>
        <v>games</v>
      </c>
      <c r="T648" t="str">
        <f t="shared" si="73"/>
        <v>video games</v>
      </c>
      <c r="U648">
        <f t="shared" si="74"/>
        <v>2013</v>
      </c>
    </row>
    <row r="649" spans="1:21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ref="F649:F712" si="77">(E649/D649*100)</f>
        <v>41.4</v>
      </c>
      <c r="G649" t="s">
        <v>14</v>
      </c>
      <c r="H649">
        <v>18</v>
      </c>
      <c r="I649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75"/>
        <v>43199.208333333328</v>
      </c>
      <c r="O649" s="6">
        <f t="shared" si="72"/>
        <v>43222.208333333328</v>
      </c>
      <c r="P649" t="b">
        <v>0</v>
      </c>
      <c r="Q649" t="b">
        <v>0</v>
      </c>
      <c r="R649" t="s">
        <v>206</v>
      </c>
      <c r="S649" t="str">
        <f t="shared" si="76"/>
        <v>publishing</v>
      </c>
      <c r="T649" t="str">
        <f t="shared" si="73"/>
        <v>translations</v>
      </c>
      <c r="U649">
        <f t="shared" si="74"/>
        <v>2018</v>
      </c>
    </row>
    <row r="650" spans="1:21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77"/>
        <v>63.056795131845846</v>
      </c>
      <c r="G650" t="s">
        <v>74</v>
      </c>
      <c r="H650">
        <v>723</v>
      </c>
      <c r="I650">
        <f t="shared" si="7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75"/>
        <v>42922.208333333328</v>
      </c>
      <c r="O650" s="6">
        <f t="shared" si="72"/>
        <v>42939.208333333328</v>
      </c>
      <c r="P650" t="b">
        <v>1</v>
      </c>
      <c r="Q650" t="b">
        <v>0</v>
      </c>
      <c r="R650" t="s">
        <v>17</v>
      </c>
      <c r="S650" t="str">
        <f t="shared" si="76"/>
        <v>food</v>
      </c>
      <c r="T650" t="str">
        <f t="shared" si="73"/>
        <v>food trucks</v>
      </c>
      <c r="U650">
        <f t="shared" si="74"/>
        <v>2017</v>
      </c>
    </row>
    <row r="651" spans="1:21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77"/>
        <v>48.482333607230892</v>
      </c>
      <c r="G651" t="s">
        <v>14</v>
      </c>
      <c r="H651">
        <v>602</v>
      </c>
      <c r="I651">
        <f t="shared" si="7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75"/>
        <v>40471.208333333336</v>
      </c>
      <c r="O651" s="6">
        <f t="shared" si="72"/>
        <v>40481.208333333336</v>
      </c>
      <c r="P651" t="b">
        <v>1</v>
      </c>
      <c r="Q651" t="b">
        <v>1</v>
      </c>
      <c r="R651" t="s">
        <v>33</v>
      </c>
      <c r="S651" t="str">
        <f t="shared" si="76"/>
        <v>theater</v>
      </c>
      <c r="T651" t="str">
        <f t="shared" si="73"/>
        <v>plays</v>
      </c>
      <c r="U651">
        <f t="shared" si="74"/>
        <v>2010</v>
      </c>
    </row>
    <row r="652" spans="1:21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77"/>
        <v>2</v>
      </c>
      <c r="G652" t="s">
        <v>14</v>
      </c>
      <c r="H652">
        <v>1</v>
      </c>
      <c r="I652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75"/>
        <v>41828.208333333336</v>
      </c>
      <c r="O652" s="6">
        <f t="shared" si="72"/>
        <v>41854.208333333336</v>
      </c>
      <c r="P652" t="b">
        <v>0</v>
      </c>
      <c r="Q652" t="b">
        <v>0</v>
      </c>
      <c r="R652" t="s">
        <v>159</v>
      </c>
      <c r="S652" t="str">
        <f t="shared" si="76"/>
        <v>music</v>
      </c>
      <c r="T652" t="str">
        <f t="shared" si="73"/>
        <v>jazz</v>
      </c>
      <c r="U652">
        <f t="shared" si="74"/>
        <v>2014</v>
      </c>
    </row>
    <row r="653" spans="1:21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77"/>
        <v>88.47941026944585</v>
      </c>
      <c r="G653" t="s">
        <v>14</v>
      </c>
      <c r="H653">
        <v>3868</v>
      </c>
      <c r="I653">
        <f t="shared" si="7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75"/>
        <v>41692.25</v>
      </c>
      <c r="O653" s="6">
        <f t="shared" si="72"/>
        <v>41706.25</v>
      </c>
      <c r="P653" t="b">
        <v>0</v>
      </c>
      <c r="Q653" t="b">
        <v>0</v>
      </c>
      <c r="R653" t="s">
        <v>100</v>
      </c>
      <c r="S653" t="str">
        <f t="shared" si="76"/>
        <v>film &amp; video</v>
      </c>
      <c r="T653" t="str">
        <f t="shared" si="73"/>
        <v>shorts</v>
      </c>
      <c r="U653">
        <f t="shared" si="74"/>
        <v>2014</v>
      </c>
    </row>
    <row r="654" spans="1:21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77"/>
        <v>126.84</v>
      </c>
      <c r="G654" t="s">
        <v>20</v>
      </c>
      <c r="H654">
        <v>409</v>
      </c>
      <c r="I654">
        <f t="shared" si="7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75"/>
        <v>42587.208333333328</v>
      </c>
      <c r="O654" s="6">
        <f t="shared" si="72"/>
        <v>42629.208333333328</v>
      </c>
      <c r="P654" t="b">
        <v>0</v>
      </c>
      <c r="Q654" t="b">
        <v>0</v>
      </c>
      <c r="R654" t="s">
        <v>28</v>
      </c>
      <c r="S654" t="str">
        <f t="shared" si="76"/>
        <v>technology</v>
      </c>
      <c r="T654" t="str">
        <f t="shared" si="73"/>
        <v>web</v>
      </c>
      <c r="U654">
        <f t="shared" si="74"/>
        <v>2016</v>
      </c>
    </row>
    <row r="655" spans="1:21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77"/>
        <v>2338.833333333333</v>
      </c>
      <c r="G655" t="s">
        <v>20</v>
      </c>
      <c r="H655">
        <v>234</v>
      </c>
      <c r="I655">
        <f t="shared" si="7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75"/>
        <v>42468.208333333328</v>
      </c>
      <c r="O655" s="6">
        <f t="shared" si="72"/>
        <v>42469.208333333328</v>
      </c>
      <c r="P655" t="b">
        <v>0</v>
      </c>
      <c r="Q655" t="b">
        <v>0</v>
      </c>
      <c r="R655" t="s">
        <v>28</v>
      </c>
      <c r="S655" t="str">
        <f t="shared" si="76"/>
        <v>technology</v>
      </c>
      <c r="T655" t="str">
        <f t="shared" si="73"/>
        <v>web</v>
      </c>
      <c r="U655">
        <f t="shared" si="74"/>
        <v>2016</v>
      </c>
    </row>
    <row r="656" spans="1:21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77"/>
        <v>508.38857142857148</v>
      </c>
      <c r="G656" t="s">
        <v>20</v>
      </c>
      <c r="H656">
        <v>3016</v>
      </c>
      <c r="I656">
        <f t="shared" si="7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75"/>
        <v>42240.208333333328</v>
      </c>
      <c r="O656" s="6">
        <f t="shared" si="72"/>
        <v>42244.208333333328</v>
      </c>
      <c r="P656" t="b">
        <v>0</v>
      </c>
      <c r="Q656" t="b">
        <v>0</v>
      </c>
      <c r="R656" t="s">
        <v>148</v>
      </c>
      <c r="S656" t="str">
        <f t="shared" si="76"/>
        <v>music</v>
      </c>
      <c r="T656" t="str">
        <f t="shared" si="73"/>
        <v>metal</v>
      </c>
      <c r="U656">
        <f t="shared" si="74"/>
        <v>2015</v>
      </c>
    </row>
    <row r="657" spans="1:21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77"/>
        <v>191.47826086956522</v>
      </c>
      <c r="G657" t="s">
        <v>20</v>
      </c>
      <c r="H657">
        <v>264</v>
      </c>
      <c r="I657">
        <f t="shared" si="7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75"/>
        <v>42796.25</v>
      </c>
      <c r="O657" s="6">
        <f t="shared" si="72"/>
        <v>42808.208333333328</v>
      </c>
      <c r="P657" t="b">
        <v>1</v>
      </c>
      <c r="Q657" t="b">
        <v>0</v>
      </c>
      <c r="R657" t="s">
        <v>122</v>
      </c>
      <c r="S657" t="str">
        <f t="shared" si="76"/>
        <v>photography</v>
      </c>
      <c r="T657" t="str">
        <f t="shared" si="73"/>
        <v>photography books</v>
      </c>
      <c r="U657">
        <f t="shared" si="74"/>
        <v>2017</v>
      </c>
    </row>
    <row r="658" spans="1:21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77"/>
        <v>42.127533783783782</v>
      </c>
      <c r="G658" t="s">
        <v>14</v>
      </c>
      <c r="H658">
        <v>504</v>
      </c>
      <c r="I658">
        <f t="shared" si="7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75"/>
        <v>43097.25</v>
      </c>
      <c r="O658" s="6">
        <f t="shared" si="72"/>
        <v>43101.25</v>
      </c>
      <c r="P658" t="b">
        <v>0</v>
      </c>
      <c r="Q658" t="b">
        <v>0</v>
      </c>
      <c r="R658" t="s">
        <v>17</v>
      </c>
      <c r="S658" t="str">
        <f t="shared" si="76"/>
        <v>food</v>
      </c>
      <c r="T658" t="str">
        <f t="shared" si="73"/>
        <v>food trucks</v>
      </c>
      <c r="U658">
        <f t="shared" si="74"/>
        <v>2017</v>
      </c>
    </row>
    <row r="659" spans="1:21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77"/>
        <v>8.24</v>
      </c>
      <c r="G659" t="s">
        <v>14</v>
      </c>
      <c r="H659">
        <v>14</v>
      </c>
      <c r="I659">
        <f t="shared" si="7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75"/>
        <v>43096.25</v>
      </c>
      <c r="O659" s="6">
        <f t="shared" si="72"/>
        <v>43111.25</v>
      </c>
      <c r="P659" t="b">
        <v>0</v>
      </c>
      <c r="Q659" t="b">
        <v>0</v>
      </c>
      <c r="R659" t="s">
        <v>474</v>
      </c>
      <c r="S659" t="str">
        <f t="shared" si="76"/>
        <v>film &amp; video</v>
      </c>
      <c r="T659" t="str">
        <f t="shared" si="73"/>
        <v>science fiction</v>
      </c>
      <c r="U659">
        <f t="shared" si="74"/>
        <v>2017</v>
      </c>
    </row>
    <row r="660" spans="1:21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77"/>
        <v>60.064638783269963</v>
      </c>
      <c r="G660" t="s">
        <v>74</v>
      </c>
      <c r="H660">
        <v>390</v>
      </c>
      <c r="I660">
        <f t="shared" si="7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75"/>
        <v>42246.208333333328</v>
      </c>
      <c r="O660" s="6">
        <f t="shared" si="72"/>
        <v>42268.208333333328</v>
      </c>
      <c r="P660" t="b">
        <v>0</v>
      </c>
      <c r="Q660" t="b">
        <v>0</v>
      </c>
      <c r="R660" t="s">
        <v>23</v>
      </c>
      <c r="S660" t="str">
        <f t="shared" si="76"/>
        <v>music</v>
      </c>
      <c r="T660" t="str">
        <f t="shared" si="73"/>
        <v>rock</v>
      </c>
      <c r="U660">
        <f t="shared" si="74"/>
        <v>2015</v>
      </c>
    </row>
    <row r="661" spans="1:21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77"/>
        <v>47.232808616404313</v>
      </c>
      <c r="G661" t="s">
        <v>14</v>
      </c>
      <c r="H661">
        <v>750</v>
      </c>
      <c r="I661">
        <f t="shared" si="7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75"/>
        <v>40570.25</v>
      </c>
      <c r="O661" s="6">
        <f t="shared" si="72"/>
        <v>40570.25</v>
      </c>
      <c r="P661" t="b">
        <v>0</v>
      </c>
      <c r="Q661" t="b">
        <v>0</v>
      </c>
      <c r="R661" t="s">
        <v>42</v>
      </c>
      <c r="S661" t="str">
        <f t="shared" si="76"/>
        <v>film &amp; video</v>
      </c>
      <c r="T661" t="str">
        <f t="shared" si="73"/>
        <v>documentary</v>
      </c>
      <c r="U661">
        <f t="shared" si="74"/>
        <v>2011</v>
      </c>
    </row>
    <row r="662" spans="1:21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77"/>
        <v>81.736263736263737</v>
      </c>
      <c r="G662" t="s">
        <v>14</v>
      </c>
      <c r="H662">
        <v>77</v>
      </c>
      <c r="I662">
        <f t="shared" si="7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75"/>
        <v>42237.208333333328</v>
      </c>
      <c r="O662" s="6">
        <f t="shared" si="72"/>
        <v>42245.208333333328</v>
      </c>
      <c r="P662" t="b">
        <v>1</v>
      </c>
      <c r="Q662" t="b">
        <v>0</v>
      </c>
      <c r="R662" t="s">
        <v>33</v>
      </c>
      <c r="S662" t="str">
        <f t="shared" si="76"/>
        <v>theater</v>
      </c>
      <c r="T662" t="str">
        <f t="shared" si="73"/>
        <v>plays</v>
      </c>
      <c r="U662">
        <f t="shared" si="74"/>
        <v>2015</v>
      </c>
    </row>
    <row r="663" spans="1:21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77"/>
        <v>54.187265917603</v>
      </c>
      <c r="G663" t="s">
        <v>14</v>
      </c>
      <c r="H663">
        <v>752</v>
      </c>
      <c r="I663">
        <f t="shared" si="7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75"/>
        <v>40996.208333333336</v>
      </c>
      <c r="O663" s="6">
        <f t="shared" si="72"/>
        <v>41025.208333333336</v>
      </c>
      <c r="P663" t="b">
        <v>0</v>
      </c>
      <c r="Q663" t="b">
        <v>0</v>
      </c>
      <c r="R663" t="s">
        <v>159</v>
      </c>
      <c r="S663" t="str">
        <f t="shared" si="76"/>
        <v>music</v>
      </c>
      <c r="T663" t="str">
        <f t="shared" si="73"/>
        <v>jazz</v>
      </c>
      <c r="U663">
        <f t="shared" si="74"/>
        <v>2012</v>
      </c>
    </row>
    <row r="664" spans="1:21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77"/>
        <v>97.868131868131869</v>
      </c>
      <c r="G664" t="s">
        <v>14</v>
      </c>
      <c r="H664">
        <v>131</v>
      </c>
      <c r="I664">
        <f t="shared" si="7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75"/>
        <v>43443.25</v>
      </c>
      <c r="O664" s="6">
        <f t="shared" si="72"/>
        <v>43446.25</v>
      </c>
      <c r="P664" t="b">
        <v>0</v>
      </c>
      <c r="Q664" t="b">
        <v>0</v>
      </c>
      <c r="R664" t="s">
        <v>33</v>
      </c>
      <c r="S664" t="str">
        <f t="shared" si="76"/>
        <v>theater</v>
      </c>
      <c r="T664" t="str">
        <f t="shared" si="73"/>
        <v>plays</v>
      </c>
      <c r="U664">
        <f t="shared" si="74"/>
        <v>2018</v>
      </c>
    </row>
    <row r="665" spans="1:21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77"/>
        <v>77.239999999999995</v>
      </c>
      <c r="G665" t="s">
        <v>14</v>
      </c>
      <c r="H665">
        <v>87</v>
      </c>
      <c r="I665">
        <f t="shared" si="7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75"/>
        <v>40458.208333333336</v>
      </c>
      <c r="O665" s="6">
        <f t="shared" si="72"/>
        <v>40480.208333333336</v>
      </c>
      <c r="P665" t="b">
        <v>0</v>
      </c>
      <c r="Q665" t="b">
        <v>0</v>
      </c>
      <c r="R665" t="s">
        <v>33</v>
      </c>
      <c r="S665" t="str">
        <f t="shared" si="76"/>
        <v>theater</v>
      </c>
      <c r="T665" t="str">
        <f t="shared" si="73"/>
        <v>plays</v>
      </c>
      <c r="U665">
        <f t="shared" si="74"/>
        <v>2010</v>
      </c>
    </row>
    <row r="666" spans="1:21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77"/>
        <v>33.464735516372798</v>
      </c>
      <c r="G666" t="s">
        <v>14</v>
      </c>
      <c r="H666">
        <v>1063</v>
      </c>
      <c r="I666">
        <f t="shared" si="7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75"/>
        <v>40959.25</v>
      </c>
      <c r="O666" s="6">
        <f t="shared" si="72"/>
        <v>40968.25</v>
      </c>
      <c r="P666" t="b">
        <v>0</v>
      </c>
      <c r="Q666" t="b">
        <v>0</v>
      </c>
      <c r="R666" t="s">
        <v>159</v>
      </c>
      <c r="S666" t="str">
        <f t="shared" si="76"/>
        <v>music</v>
      </c>
      <c r="T666" t="str">
        <f t="shared" si="73"/>
        <v>jazz</v>
      </c>
      <c r="U666">
        <f t="shared" si="74"/>
        <v>2012</v>
      </c>
    </row>
    <row r="667" spans="1:21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77"/>
        <v>239.58823529411765</v>
      </c>
      <c r="G667" t="s">
        <v>20</v>
      </c>
      <c r="H667">
        <v>272</v>
      </c>
      <c r="I667">
        <f t="shared" si="7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75"/>
        <v>40733.208333333336</v>
      </c>
      <c r="O667" s="6">
        <f t="shared" si="72"/>
        <v>40746.208333333336</v>
      </c>
      <c r="P667" t="b">
        <v>0</v>
      </c>
      <c r="Q667" t="b">
        <v>1</v>
      </c>
      <c r="R667" t="s">
        <v>42</v>
      </c>
      <c r="S667" t="str">
        <f t="shared" si="76"/>
        <v>film &amp; video</v>
      </c>
      <c r="T667" t="str">
        <f t="shared" si="73"/>
        <v>documentary</v>
      </c>
      <c r="U667">
        <f t="shared" si="74"/>
        <v>2011</v>
      </c>
    </row>
    <row r="668" spans="1:21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77"/>
        <v>64.032258064516128</v>
      </c>
      <c r="G668" t="s">
        <v>74</v>
      </c>
      <c r="H668">
        <v>25</v>
      </c>
      <c r="I668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75"/>
        <v>41516.208333333336</v>
      </c>
      <c r="O668" s="6">
        <f t="shared" si="72"/>
        <v>41521.208333333336</v>
      </c>
      <c r="P668" t="b">
        <v>0</v>
      </c>
      <c r="Q668" t="b">
        <v>1</v>
      </c>
      <c r="R668" t="s">
        <v>33</v>
      </c>
      <c r="S668" t="str">
        <f t="shared" si="76"/>
        <v>theater</v>
      </c>
      <c r="T668" t="str">
        <f t="shared" si="73"/>
        <v>plays</v>
      </c>
      <c r="U668">
        <f t="shared" si="74"/>
        <v>2013</v>
      </c>
    </row>
    <row r="669" spans="1:21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77"/>
        <v>176.15942028985506</v>
      </c>
      <c r="G669" t="s">
        <v>20</v>
      </c>
      <c r="H669">
        <v>419</v>
      </c>
      <c r="I669">
        <f t="shared" si="7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75"/>
        <v>41892.208333333336</v>
      </c>
      <c r="O669" s="6">
        <f t="shared" si="72"/>
        <v>41900.208333333336</v>
      </c>
      <c r="P669" t="b">
        <v>0</v>
      </c>
      <c r="Q669" t="b">
        <v>0</v>
      </c>
      <c r="R669" t="s">
        <v>1029</v>
      </c>
      <c r="S669" t="str">
        <f t="shared" si="76"/>
        <v>journalism</v>
      </c>
      <c r="T669" t="str">
        <f t="shared" si="73"/>
        <v>audio</v>
      </c>
      <c r="U669">
        <f t="shared" si="74"/>
        <v>2014</v>
      </c>
    </row>
    <row r="670" spans="1:21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77"/>
        <v>20.33818181818182</v>
      </c>
      <c r="G670" t="s">
        <v>14</v>
      </c>
      <c r="H670">
        <v>76</v>
      </c>
      <c r="I670">
        <f t="shared" si="7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75"/>
        <v>41122.208333333336</v>
      </c>
      <c r="O670" s="6">
        <f t="shared" si="72"/>
        <v>41133.208333333336</v>
      </c>
      <c r="P670" t="b">
        <v>0</v>
      </c>
      <c r="Q670" t="b">
        <v>0</v>
      </c>
      <c r="R670" t="s">
        <v>33</v>
      </c>
      <c r="S670" t="str">
        <f t="shared" si="76"/>
        <v>theater</v>
      </c>
      <c r="T670" t="str">
        <f t="shared" si="73"/>
        <v>plays</v>
      </c>
      <c r="U670">
        <f t="shared" si="74"/>
        <v>2012</v>
      </c>
    </row>
    <row r="671" spans="1:21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77"/>
        <v>358.64754098360658</v>
      </c>
      <c r="G671" t="s">
        <v>20</v>
      </c>
      <c r="H671">
        <v>1621</v>
      </c>
      <c r="I671">
        <f t="shared" si="7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75"/>
        <v>42912.208333333328</v>
      </c>
      <c r="O671" s="6">
        <f t="shared" si="72"/>
        <v>42920.208333333328</v>
      </c>
      <c r="P671" t="b">
        <v>0</v>
      </c>
      <c r="Q671" t="b">
        <v>0</v>
      </c>
      <c r="R671" t="s">
        <v>33</v>
      </c>
      <c r="S671" t="str">
        <f t="shared" si="76"/>
        <v>theater</v>
      </c>
      <c r="T671" t="str">
        <f t="shared" si="73"/>
        <v>plays</v>
      </c>
      <c r="U671">
        <f t="shared" si="74"/>
        <v>2017</v>
      </c>
    </row>
    <row r="672" spans="1:21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77"/>
        <v>468.85802469135803</v>
      </c>
      <c r="G672" t="s">
        <v>20</v>
      </c>
      <c r="H672">
        <v>1101</v>
      </c>
      <c r="I672">
        <f t="shared" si="7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75"/>
        <v>42425.25</v>
      </c>
      <c r="O672" s="6">
        <f t="shared" si="72"/>
        <v>42436.25</v>
      </c>
      <c r="P672" t="b">
        <v>0</v>
      </c>
      <c r="Q672" t="b">
        <v>0</v>
      </c>
      <c r="R672" t="s">
        <v>60</v>
      </c>
      <c r="S672" t="str">
        <f t="shared" si="76"/>
        <v>music</v>
      </c>
      <c r="T672" t="str">
        <f t="shared" si="73"/>
        <v>indie rock</v>
      </c>
      <c r="U672">
        <f t="shared" si="74"/>
        <v>2016</v>
      </c>
    </row>
    <row r="673" spans="1:21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77"/>
        <v>122.05635245901641</v>
      </c>
      <c r="G673" t="s">
        <v>20</v>
      </c>
      <c r="H673">
        <v>1073</v>
      </c>
      <c r="I673">
        <f t="shared" si="7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75"/>
        <v>40390.208333333336</v>
      </c>
      <c r="O673" s="6">
        <f t="shared" si="72"/>
        <v>40393.208333333336</v>
      </c>
      <c r="P673" t="b">
        <v>0</v>
      </c>
      <c r="Q673" t="b">
        <v>1</v>
      </c>
      <c r="R673" t="s">
        <v>33</v>
      </c>
      <c r="S673" t="str">
        <f t="shared" si="76"/>
        <v>theater</v>
      </c>
      <c r="T673" t="str">
        <f t="shared" si="73"/>
        <v>plays</v>
      </c>
      <c r="U673">
        <f t="shared" si="74"/>
        <v>2010</v>
      </c>
    </row>
    <row r="674" spans="1:21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77"/>
        <v>55.931783729156137</v>
      </c>
      <c r="G674" t="s">
        <v>14</v>
      </c>
      <c r="H674">
        <v>4428</v>
      </c>
      <c r="I674">
        <f t="shared" si="7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75"/>
        <v>43180.208333333328</v>
      </c>
      <c r="O674" s="6">
        <f t="shared" si="72"/>
        <v>43189.208333333328</v>
      </c>
      <c r="P674" t="b">
        <v>0</v>
      </c>
      <c r="Q674" t="b">
        <v>0</v>
      </c>
      <c r="R674" t="s">
        <v>33</v>
      </c>
      <c r="S674" t="str">
        <f t="shared" si="76"/>
        <v>theater</v>
      </c>
      <c r="T674" t="str">
        <f t="shared" si="73"/>
        <v>plays</v>
      </c>
      <c r="U674">
        <f t="shared" si="74"/>
        <v>2018</v>
      </c>
    </row>
    <row r="675" spans="1:21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77"/>
        <v>43.660714285714285</v>
      </c>
      <c r="G675" t="s">
        <v>14</v>
      </c>
      <c r="H675">
        <v>58</v>
      </c>
      <c r="I675">
        <f t="shared" si="7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75"/>
        <v>42475.208333333328</v>
      </c>
      <c r="O675" s="6">
        <f t="shared" si="72"/>
        <v>42495.208333333328</v>
      </c>
      <c r="P675" t="b">
        <v>0</v>
      </c>
      <c r="Q675" t="b">
        <v>0</v>
      </c>
      <c r="R675" t="s">
        <v>60</v>
      </c>
      <c r="S675" t="str">
        <f t="shared" si="76"/>
        <v>music</v>
      </c>
      <c r="T675" t="str">
        <f t="shared" si="73"/>
        <v>indie rock</v>
      </c>
      <c r="U675">
        <f t="shared" si="74"/>
        <v>2016</v>
      </c>
    </row>
    <row r="676" spans="1:21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77"/>
        <v>33.53837141183363</v>
      </c>
      <c r="G676" t="s">
        <v>74</v>
      </c>
      <c r="H676">
        <v>1218</v>
      </c>
      <c r="I676">
        <f t="shared" si="7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75"/>
        <v>40774.208333333336</v>
      </c>
      <c r="O676" s="6">
        <f t="shared" si="72"/>
        <v>40820.208333333336</v>
      </c>
      <c r="P676" t="b">
        <v>0</v>
      </c>
      <c r="Q676" t="b">
        <v>0</v>
      </c>
      <c r="R676" t="s">
        <v>122</v>
      </c>
      <c r="S676" t="str">
        <f t="shared" si="76"/>
        <v>photography</v>
      </c>
      <c r="T676" t="str">
        <f t="shared" si="73"/>
        <v>photography books</v>
      </c>
      <c r="U676">
        <f t="shared" si="74"/>
        <v>2011</v>
      </c>
    </row>
    <row r="677" spans="1:21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77"/>
        <v>122.97938144329896</v>
      </c>
      <c r="G677" t="s">
        <v>20</v>
      </c>
      <c r="H677">
        <v>331</v>
      </c>
      <c r="I677">
        <f t="shared" si="7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75"/>
        <v>43719.208333333328</v>
      </c>
      <c r="O677" s="6">
        <f t="shared" si="72"/>
        <v>43725.208333333328</v>
      </c>
      <c r="P677" t="b">
        <v>0</v>
      </c>
      <c r="Q677" t="b">
        <v>0</v>
      </c>
      <c r="R677" t="s">
        <v>1029</v>
      </c>
      <c r="S677" t="str">
        <f t="shared" si="76"/>
        <v>journalism</v>
      </c>
      <c r="T677" t="str">
        <f t="shared" si="73"/>
        <v>audio</v>
      </c>
      <c r="U677">
        <f t="shared" si="74"/>
        <v>2019</v>
      </c>
    </row>
    <row r="678" spans="1:21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77"/>
        <v>189.74959871589084</v>
      </c>
      <c r="G678" t="s">
        <v>20</v>
      </c>
      <c r="H678">
        <v>1170</v>
      </c>
      <c r="I678">
        <f t="shared" si="7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75"/>
        <v>41178.208333333336</v>
      </c>
      <c r="O678" s="6">
        <f t="shared" si="72"/>
        <v>41186.208333333336</v>
      </c>
      <c r="P678" t="b">
        <v>0</v>
      </c>
      <c r="Q678" t="b">
        <v>0</v>
      </c>
      <c r="R678" t="s">
        <v>122</v>
      </c>
      <c r="S678" t="str">
        <f t="shared" si="76"/>
        <v>photography</v>
      </c>
      <c r="T678" t="str">
        <f t="shared" si="73"/>
        <v>photography books</v>
      </c>
      <c r="U678">
        <f t="shared" si="74"/>
        <v>2012</v>
      </c>
    </row>
    <row r="679" spans="1:21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77"/>
        <v>83.622641509433961</v>
      </c>
      <c r="G679" t="s">
        <v>14</v>
      </c>
      <c r="H679">
        <v>111</v>
      </c>
      <c r="I679">
        <f t="shared" si="7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75"/>
        <v>42561.208333333328</v>
      </c>
      <c r="O679" s="6">
        <f t="shared" si="72"/>
        <v>42610.208333333328</v>
      </c>
      <c r="P679" t="b">
        <v>0</v>
      </c>
      <c r="Q679" t="b">
        <v>0</v>
      </c>
      <c r="R679" t="s">
        <v>119</v>
      </c>
      <c r="S679" t="str">
        <f t="shared" si="76"/>
        <v>publishing</v>
      </c>
      <c r="T679" t="str">
        <f t="shared" si="73"/>
        <v>fiction</v>
      </c>
      <c r="U679">
        <f t="shared" si="74"/>
        <v>2016</v>
      </c>
    </row>
    <row r="680" spans="1:21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77"/>
        <v>17.968844221105527</v>
      </c>
      <c r="G680" t="s">
        <v>74</v>
      </c>
      <c r="H680">
        <v>215</v>
      </c>
      <c r="I680">
        <f t="shared" si="7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75"/>
        <v>43484.25</v>
      </c>
      <c r="O680" s="6">
        <f t="shared" si="72"/>
        <v>43485.25</v>
      </c>
      <c r="P680" t="b">
        <v>0</v>
      </c>
      <c r="Q680" t="b">
        <v>0</v>
      </c>
      <c r="R680" t="s">
        <v>53</v>
      </c>
      <c r="S680" t="str">
        <f t="shared" si="76"/>
        <v>film &amp; video</v>
      </c>
      <c r="T680" t="str">
        <f t="shared" si="73"/>
        <v>drama</v>
      </c>
      <c r="U680">
        <f t="shared" si="74"/>
        <v>2019</v>
      </c>
    </row>
    <row r="681" spans="1:21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77"/>
        <v>1036.5</v>
      </c>
      <c r="G681" t="s">
        <v>20</v>
      </c>
      <c r="H681">
        <v>363</v>
      </c>
      <c r="I681">
        <f t="shared" si="7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75"/>
        <v>43756.208333333328</v>
      </c>
      <c r="O681" s="6">
        <f t="shared" si="72"/>
        <v>43760.208333333328</v>
      </c>
      <c r="P681" t="b">
        <v>0</v>
      </c>
      <c r="Q681" t="b">
        <v>1</v>
      </c>
      <c r="R681" t="s">
        <v>17</v>
      </c>
      <c r="S681" t="str">
        <f t="shared" si="76"/>
        <v>food</v>
      </c>
      <c r="T681" t="str">
        <f t="shared" si="73"/>
        <v>food trucks</v>
      </c>
      <c r="U681">
        <f t="shared" si="74"/>
        <v>2019</v>
      </c>
    </row>
    <row r="682" spans="1:21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77"/>
        <v>97.405219780219781</v>
      </c>
      <c r="G682" t="s">
        <v>14</v>
      </c>
      <c r="H682">
        <v>2955</v>
      </c>
      <c r="I682">
        <f t="shared" si="7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75"/>
        <v>43813.25</v>
      </c>
      <c r="O682" s="6">
        <f t="shared" si="72"/>
        <v>43814.25</v>
      </c>
      <c r="P682" t="b">
        <v>0</v>
      </c>
      <c r="Q682" t="b">
        <v>1</v>
      </c>
      <c r="R682" t="s">
        <v>292</v>
      </c>
      <c r="S682" t="str">
        <f t="shared" si="76"/>
        <v>games</v>
      </c>
      <c r="T682" t="str">
        <f t="shared" si="73"/>
        <v>mobile games</v>
      </c>
      <c r="U682">
        <f t="shared" si="74"/>
        <v>2019</v>
      </c>
    </row>
    <row r="683" spans="1:21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77"/>
        <v>86.386203150461711</v>
      </c>
      <c r="G683" t="s">
        <v>14</v>
      </c>
      <c r="H683">
        <v>1657</v>
      </c>
      <c r="I683">
        <f t="shared" si="7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75"/>
        <v>40898.25</v>
      </c>
      <c r="O683" s="6">
        <f t="shared" si="72"/>
        <v>40903.25</v>
      </c>
      <c r="P683" t="b">
        <v>0</v>
      </c>
      <c r="Q683" t="b">
        <v>0</v>
      </c>
      <c r="R683" t="s">
        <v>33</v>
      </c>
      <c r="S683" t="str">
        <f t="shared" si="76"/>
        <v>theater</v>
      </c>
      <c r="T683" t="str">
        <f t="shared" si="73"/>
        <v>plays</v>
      </c>
      <c r="U683">
        <f t="shared" si="74"/>
        <v>2011</v>
      </c>
    </row>
    <row r="684" spans="1:21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77"/>
        <v>150.16666666666666</v>
      </c>
      <c r="G684" t="s">
        <v>20</v>
      </c>
      <c r="H684">
        <v>103</v>
      </c>
      <c r="I684">
        <f t="shared" si="7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75"/>
        <v>41619.25</v>
      </c>
      <c r="O684" s="6">
        <f t="shared" si="72"/>
        <v>41627.25</v>
      </c>
      <c r="P684" t="b">
        <v>0</v>
      </c>
      <c r="Q684" t="b">
        <v>0</v>
      </c>
      <c r="R684" t="s">
        <v>33</v>
      </c>
      <c r="S684" t="str">
        <f t="shared" si="76"/>
        <v>theater</v>
      </c>
      <c r="T684" t="str">
        <f t="shared" si="73"/>
        <v>plays</v>
      </c>
      <c r="U684">
        <f t="shared" si="74"/>
        <v>2013</v>
      </c>
    </row>
    <row r="685" spans="1:21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77"/>
        <v>358.43478260869563</v>
      </c>
      <c r="G685" t="s">
        <v>20</v>
      </c>
      <c r="H685">
        <v>147</v>
      </c>
      <c r="I685">
        <f t="shared" si="7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75"/>
        <v>43359.208333333328</v>
      </c>
      <c r="O685" s="6">
        <f t="shared" si="72"/>
        <v>43360.208333333328</v>
      </c>
      <c r="P685" t="b">
        <v>0</v>
      </c>
      <c r="Q685" t="b">
        <v>0</v>
      </c>
      <c r="R685" t="s">
        <v>33</v>
      </c>
      <c r="S685" t="str">
        <f t="shared" si="76"/>
        <v>theater</v>
      </c>
      <c r="T685" t="str">
        <f t="shared" si="73"/>
        <v>plays</v>
      </c>
      <c r="U685">
        <f t="shared" si="74"/>
        <v>2018</v>
      </c>
    </row>
    <row r="686" spans="1:21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77"/>
        <v>542.85714285714289</v>
      </c>
      <c r="G686" t="s">
        <v>20</v>
      </c>
      <c r="H686">
        <v>110</v>
      </c>
      <c r="I686">
        <f t="shared" si="7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75"/>
        <v>40358.208333333336</v>
      </c>
      <c r="O686" s="6">
        <f t="shared" si="72"/>
        <v>40377.208333333336</v>
      </c>
      <c r="P686" t="b">
        <v>0</v>
      </c>
      <c r="Q686" t="b">
        <v>0</v>
      </c>
      <c r="R686" t="s">
        <v>68</v>
      </c>
      <c r="S686" t="str">
        <f t="shared" si="76"/>
        <v>publishing</v>
      </c>
      <c r="T686" t="str">
        <f t="shared" si="73"/>
        <v>nonfiction</v>
      </c>
      <c r="U686">
        <f t="shared" si="74"/>
        <v>2010</v>
      </c>
    </row>
    <row r="687" spans="1:21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77"/>
        <v>67.500714285714281</v>
      </c>
      <c r="G687" t="s">
        <v>14</v>
      </c>
      <c r="H687">
        <v>926</v>
      </c>
      <c r="I687">
        <f t="shared" si="7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75"/>
        <v>42239.208333333328</v>
      </c>
      <c r="O687" s="6">
        <f t="shared" si="72"/>
        <v>42262.208333333328</v>
      </c>
      <c r="P687" t="b">
        <v>0</v>
      </c>
      <c r="Q687" t="b">
        <v>0</v>
      </c>
      <c r="R687" t="s">
        <v>33</v>
      </c>
      <c r="S687" t="str">
        <f t="shared" si="76"/>
        <v>theater</v>
      </c>
      <c r="T687" t="str">
        <f t="shared" si="73"/>
        <v>plays</v>
      </c>
      <c r="U687">
        <f t="shared" si="74"/>
        <v>2015</v>
      </c>
    </row>
    <row r="688" spans="1:21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77"/>
        <v>191.74666666666667</v>
      </c>
      <c r="G688" t="s">
        <v>20</v>
      </c>
      <c r="H688">
        <v>134</v>
      </c>
      <c r="I688">
        <f t="shared" si="7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75"/>
        <v>43186.208333333328</v>
      </c>
      <c r="O688" s="6">
        <f t="shared" si="72"/>
        <v>43196.208333333328</v>
      </c>
      <c r="P688" t="b">
        <v>0</v>
      </c>
      <c r="Q688" t="b">
        <v>0</v>
      </c>
      <c r="R688" t="s">
        <v>65</v>
      </c>
      <c r="S688" t="str">
        <f t="shared" si="76"/>
        <v>technology</v>
      </c>
      <c r="T688" t="str">
        <f t="shared" si="73"/>
        <v>wearables</v>
      </c>
      <c r="U688">
        <f t="shared" si="74"/>
        <v>2018</v>
      </c>
    </row>
    <row r="689" spans="1:21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77"/>
        <v>932</v>
      </c>
      <c r="G689" t="s">
        <v>20</v>
      </c>
      <c r="H689">
        <v>269</v>
      </c>
      <c r="I689">
        <f t="shared" si="7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75"/>
        <v>42806.25</v>
      </c>
      <c r="O689" s="6">
        <f t="shared" si="72"/>
        <v>42808.208333333328</v>
      </c>
      <c r="P689" t="b">
        <v>0</v>
      </c>
      <c r="Q689" t="b">
        <v>0</v>
      </c>
      <c r="R689" t="s">
        <v>33</v>
      </c>
      <c r="S689" t="str">
        <f t="shared" si="76"/>
        <v>theater</v>
      </c>
      <c r="T689" t="str">
        <f t="shared" si="73"/>
        <v>plays</v>
      </c>
      <c r="U689">
        <f t="shared" si="74"/>
        <v>2017</v>
      </c>
    </row>
    <row r="690" spans="1:21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77"/>
        <v>429.27586206896552</v>
      </c>
      <c r="G690" t="s">
        <v>20</v>
      </c>
      <c r="H690">
        <v>175</v>
      </c>
      <c r="I690">
        <f t="shared" si="7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75"/>
        <v>43475.25</v>
      </c>
      <c r="O690" s="6">
        <f t="shared" si="72"/>
        <v>43490.25</v>
      </c>
      <c r="P690" t="b">
        <v>0</v>
      </c>
      <c r="Q690" t="b">
        <v>1</v>
      </c>
      <c r="R690" t="s">
        <v>269</v>
      </c>
      <c r="S690" t="str">
        <f t="shared" si="76"/>
        <v>film &amp; video</v>
      </c>
      <c r="T690" t="str">
        <f t="shared" si="73"/>
        <v>television</v>
      </c>
      <c r="U690">
        <f t="shared" si="74"/>
        <v>2019</v>
      </c>
    </row>
    <row r="691" spans="1:21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77"/>
        <v>100.65753424657535</v>
      </c>
      <c r="G691" t="s">
        <v>20</v>
      </c>
      <c r="H691">
        <v>69</v>
      </c>
      <c r="I691">
        <f t="shared" si="7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75"/>
        <v>41576.208333333336</v>
      </c>
      <c r="O691" s="6">
        <f t="shared" si="72"/>
        <v>41587.25</v>
      </c>
      <c r="P691" t="b">
        <v>0</v>
      </c>
      <c r="Q691" t="b">
        <v>0</v>
      </c>
      <c r="R691" t="s">
        <v>28</v>
      </c>
      <c r="S691" t="str">
        <f t="shared" si="76"/>
        <v>technology</v>
      </c>
      <c r="T691" t="str">
        <f t="shared" si="73"/>
        <v>web</v>
      </c>
      <c r="U691">
        <f t="shared" si="74"/>
        <v>2013</v>
      </c>
    </row>
    <row r="692" spans="1:21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77"/>
        <v>226.61111111111109</v>
      </c>
      <c r="G692" t="s">
        <v>20</v>
      </c>
      <c r="H692">
        <v>190</v>
      </c>
      <c r="I692">
        <f t="shared" si="7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75"/>
        <v>40874.25</v>
      </c>
      <c r="O692" s="6">
        <f t="shared" si="72"/>
        <v>40879.25</v>
      </c>
      <c r="P692" t="b">
        <v>0</v>
      </c>
      <c r="Q692" t="b">
        <v>1</v>
      </c>
      <c r="R692" t="s">
        <v>42</v>
      </c>
      <c r="S692" t="str">
        <f t="shared" si="76"/>
        <v>film &amp; video</v>
      </c>
      <c r="T692" t="str">
        <f t="shared" si="73"/>
        <v>documentary</v>
      </c>
      <c r="U692">
        <f t="shared" si="74"/>
        <v>2011</v>
      </c>
    </row>
    <row r="693" spans="1:21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77"/>
        <v>142.38</v>
      </c>
      <c r="G693" t="s">
        <v>20</v>
      </c>
      <c r="H693">
        <v>237</v>
      </c>
      <c r="I693">
        <f t="shared" si="7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75"/>
        <v>41185.208333333336</v>
      </c>
      <c r="O693" s="6">
        <f t="shared" si="72"/>
        <v>41201.208333333336</v>
      </c>
      <c r="P693" t="b">
        <v>1</v>
      </c>
      <c r="Q693" t="b">
        <v>1</v>
      </c>
      <c r="R693" t="s">
        <v>42</v>
      </c>
      <c r="S693" t="str">
        <f t="shared" si="76"/>
        <v>film &amp; video</v>
      </c>
      <c r="T693" t="str">
        <f t="shared" si="73"/>
        <v>documentary</v>
      </c>
      <c r="U693">
        <f t="shared" si="74"/>
        <v>2012</v>
      </c>
    </row>
    <row r="694" spans="1:21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77"/>
        <v>90.633333333333326</v>
      </c>
      <c r="G694" t="s">
        <v>14</v>
      </c>
      <c r="H694">
        <v>77</v>
      </c>
      <c r="I694">
        <f t="shared" si="7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75"/>
        <v>43655.208333333328</v>
      </c>
      <c r="O694" s="6">
        <f t="shared" si="72"/>
        <v>43672.208333333328</v>
      </c>
      <c r="P694" t="b">
        <v>0</v>
      </c>
      <c r="Q694" t="b">
        <v>0</v>
      </c>
      <c r="R694" t="s">
        <v>23</v>
      </c>
      <c r="S694" t="str">
        <f t="shared" si="76"/>
        <v>music</v>
      </c>
      <c r="T694" t="str">
        <f t="shared" si="73"/>
        <v>rock</v>
      </c>
      <c r="U694">
        <f t="shared" si="74"/>
        <v>2019</v>
      </c>
    </row>
    <row r="695" spans="1:21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77"/>
        <v>63.966740576496676</v>
      </c>
      <c r="G695" t="s">
        <v>14</v>
      </c>
      <c r="H695">
        <v>1748</v>
      </c>
      <c r="I695">
        <f t="shared" si="7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75"/>
        <v>43025.208333333328</v>
      </c>
      <c r="O695" s="6">
        <f t="shared" si="72"/>
        <v>43041.208333333328</v>
      </c>
      <c r="P695" t="b">
        <v>0</v>
      </c>
      <c r="Q695" t="b">
        <v>0</v>
      </c>
      <c r="R695" t="s">
        <v>33</v>
      </c>
      <c r="S695" t="str">
        <f t="shared" si="76"/>
        <v>theater</v>
      </c>
      <c r="T695" t="str">
        <f t="shared" si="73"/>
        <v>plays</v>
      </c>
      <c r="U695">
        <f t="shared" si="74"/>
        <v>2017</v>
      </c>
    </row>
    <row r="696" spans="1:21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77"/>
        <v>84.131868131868131</v>
      </c>
      <c r="G696" t="s">
        <v>14</v>
      </c>
      <c r="H696">
        <v>79</v>
      </c>
      <c r="I696">
        <f t="shared" si="7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75"/>
        <v>43066.25</v>
      </c>
      <c r="O696" s="6">
        <f t="shared" si="72"/>
        <v>43102.25</v>
      </c>
      <c r="P696" t="b">
        <v>0</v>
      </c>
      <c r="Q696" t="b">
        <v>0</v>
      </c>
      <c r="R696" t="s">
        <v>33</v>
      </c>
      <c r="S696" t="str">
        <f t="shared" si="76"/>
        <v>theater</v>
      </c>
      <c r="T696" t="str">
        <f t="shared" si="73"/>
        <v>plays</v>
      </c>
      <c r="U696">
        <f t="shared" si="74"/>
        <v>2017</v>
      </c>
    </row>
    <row r="697" spans="1:21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77"/>
        <v>133.93478260869566</v>
      </c>
      <c r="G697" t="s">
        <v>20</v>
      </c>
      <c r="H697">
        <v>196</v>
      </c>
      <c r="I697">
        <f t="shared" si="7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75"/>
        <v>42322.25</v>
      </c>
      <c r="O697" s="6">
        <f t="shared" si="72"/>
        <v>42337.25</v>
      </c>
      <c r="P697" t="b">
        <v>1</v>
      </c>
      <c r="Q697" t="b">
        <v>0</v>
      </c>
      <c r="R697" t="s">
        <v>23</v>
      </c>
      <c r="S697" t="str">
        <f t="shared" si="76"/>
        <v>music</v>
      </c>
      <c r="T697" t="str">
        <f t="shared" si="73"/>
        <v>rock</v>
      </c>
      <c r="U697">
        <f t="shared" si="74"/>
        <v>2015</v>
      </c>
    </row>
    <row r="698" spans="1:21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77"/>
        <v>59.042047531992694</v>
      </c>
      <c r="G698" t="s">
        <v>14</v>
      </c>
      <c r="H698">
        <v>889</v>
      </c>
      <c r="I698">
        <f t="shared" si="7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75"/>
        <v>42114.208333333328</v>
      </c>
      <c r="O698" s="6">
        <f t="shared" si="72"/>
        <v>42114.208333333328</v>
      </c>
      <c r="P698" t="b">
        <v>0</v>
      </c>
      <c r="Q698" t="b">
        <v>1</v>
      </c>
      <c r="R698" t="s">
        <v>33</v>
      </c>
      <c r="S698" t="str">
        <f t="shared" si="76"/>
        <v>theater</v>
      </c>
      <c r="T698" t="str">
        <f t="shared" si="73"/>
        <v>plays</v>
      </c>
      <c r="U698">
        <f t="shared" si="74"/>
        <v>2015</v>
      </c>
    </row>
    <row r="699" spans="1:21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77"/>
        <v>152.80062063615205</v>
      </c>
      <c r="G699" t="s">
        <v>20</v>
      </c>
      <c r="H699">
        <v>7295</v>
      </c>
      <c r="I699">
        <f t="shared" si="7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75"/>
        <v>43190.208333333328</v>
      </c>
      <c r="O699" s="6">
        <f t="shared" si="72"/>
        <v>43191.208333333328</v>
      </c>
      <c r="P699" t="b">
        <v>0</v>
      </c>
      <c r="Q699" t="b">
        <v>0</v>
      </c>
      <c r="R699" t="s">
        <v>50</v>
      </c>
      <c r="S699" t="str">
        <f t="shared" si="76"/>
        <v>music</v>
      </c>
      <c r="T699" t="str">
        <f t="shared" si="73"/>
        <v>electric music</v>
      </c>
      <c r="U699">
        <f t="shared" si="74"/>
        <v>2018</v>
      </c>
    </row>
    <row r="700" spans="1:21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77"/>
        <v>446.69121140142522</v>
      </c>
      <c r="G700" t="s">
        <v>20</v>
      </c>
      <c r="H700">
        <v>2893</v>
      </c>
      <c r="I700">
        <f t="shared" si="7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75"/>
        <v>40871.25</v>
      </c>
      <c r="O700" s="6">
        <f t="shared" si="72"/>
        <v>40884.25</v>
      </c>
      <c r="P700" t="b">
        <v>0</v>
      </c>
      <c r="Q700" t="b">
        <v>0</v>
      </c>
      <c r="R700" t="s">
        <v>65</v>
      </c>
      <c r="S700" t="str">
        <f t="shared" si="76"/>
        <v>technology</v>
      </c>
      <c r="T700" t="str">
        <f t="shared" si="73"/>
        <v>wearables</v>
      </c>
      <c r="U700">
        <f t="shared" si="74"/>
        <v>2011</v>
      </c>
    </row>
    <row r="701" spans="1:21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77"/>
        <v>84.391891891891888</v>
      </c>
      <c r="G701" t="s">
        <v>14</v>
      </c>
      <c r="H701">
        <v>56</v>
      </c>
      <c r="I701">
        <f t="shared" si="7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75"/>
        <v>43641.208333333328</v>
      </c>
      <c r="O701" s="6">
        <f t="shared" si="72"/>
        <v>43641.208333333328</v>
      </c>
      <c r="P701" t="b">
        <v>0</v>
      </c>
      <c r="Q701" t="b">
        <v>0</v>
      </c>
      <c r="R701" t="s">
        <v>53</v>
      </c>
      <c r="S701" t="str">
        <f t="shared" si="76"/>
        <v>film &amp; video</v>
      </c>
      <c r="T701" t="str">
        <f t="shared" si="73"/>
        <v>drama</v>
      </c>
      <c r="U701">
        <f t="shared" si="74"/>
        <v>2019</v>
      </c>
    </row>
    <row r="702" spans="1:21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77"/>
        <v>3</v>
      </c>
      <c r="G702" t="s">
        <v>14</v>
      </c>
      <c r="H702">
        <v>1</v>
      </c>
      <c r="I702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75"/>
        <v>40203.25</v>
      </c>
      <c r="O702" s="6">
        <f t="shared" si="72"/>
        <v>40217.25</v>
      </c>
      <c r="P702" t="b">
        <v>0</v>
      </c>
      <c r="Q702" t="b">
        <v>0</v>
      </c>
      <c r="R702" t="s">
        <v>65</v>
      </c>
      <c r="S702" t="str">
        <f t="shared" si="76"/>
        <v>technology</v>
      </c>
      <c r="T702" t="str">
        <f t="shared" si="73"/>
        <v>wearables</v>
      </c>
      <c r="U702">
        <f t="shared" si="74"/>
        <v>2010</v>
      </c>
    </row>
    <row r="703" spans="1:21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77"/>
        <v>175.02692307692308</v>
      </c>
      <c r="G703" t="s">
        <v>20</v>
      </c>
      <c r="H703">
        <v>820</v>
      </c>
      <c r="I703">
        <f t="shared" si="7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75"/>
        <v>40629.208333333336</v>
      </c>
      <c r="O703" s="6">
        <f t="shared" si="72"/>
        <v>40635.208333333336</v>
      </c>
      <c r="P703" t="b">
        <v>1</v>
      </c>
      <c r="Q703" t="b">
        <v>0</v>
      </c>
      <c r="R703" t="s">
        <v>33</v>
      </c>
      <c r="S703" t="str">
        <f t="shared" si="76"/>
        <v>theater</v>
      </c>
      <c r="T703" t="str">
        <f t="shared" si="73"/>
        <v>plays</v>
      </c>
      <c r="U703">
        <f t="shared" si="74"/>
        <v>2011</v>
      </c>
    </row>
    <row r="704" spans="1:21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77"/>
        <v>54.137931034482754</v>
      </c>
      <c r="G704" t="s">
        <v>14</v>
      </c>
      <c r="H704">
        <v>83</v>
      </c>
      <c r="I704">
        <f t="shared" si="7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75"/>
        <v>41477.208333333336</v>
      </c>
      <c r="O704" s="6">
        <f t="shared" si="72"/>
        <v>41481.208333333336</v>
      </c>
      <c r="P704" t="b">
        <v>0</v>
      </c>
      <c r="Q704" t="b">
        <v>0</v>
      </c>
      <c r="R704" t="s">
        <v>65</v>
      </c>
      <c r="S704" t="str">
        <f t="shared" si="76"/>
        <v>technology</v>
      </c>
      <c r="T704" t="str">
        <f t="shared" si="73"/>
        <v>wearables</v>
      </c>
      <c r="U704">
        <f t="shared" si="74"/>
        <v>2013</v>
      </c>
    </row>
    <row r="705" spans="1:21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77"/>
        <v>311.87381703470032</v>
      </c>
      <c r="G705" t="s">
        <v>20</v>
      </c>
      <c r="H705">
        <v>2038</v>
      </c>
      <c r="I705">
        <f t="shared" si="7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75"/>
        <v>41020.208333333336</v>
      </c>
      <c r="O705" s="6">
        <f t="shared" si="72"/>
        <v>41036.208333333336</v>
      </c>
      <c r="P705" t="b">
        <v>1</v>
      </c>
      <c r="Q705" t="b">
        <v>1</v>
      </c>
      <c r="R705" t="s">
        <v>206</v>
      </c>
      <c r="S705" t="str">
        <f t="shared" si="76"/>
        <v>publishing</v>
      </c>
      <c r="T705" t="str">
        <f t="shared" si="73"/>
        <v>translations</v>
      </c>
      <c r="U705">
        <f t="shared" si="74"/>
        <v>2012</v>
      </c>
    </row>
    <row r="706" spans="1:21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77"/>
        <v>122.78160919540231</v>
      </c>
      <c r="G706" t="s">
        <v>20</v>
      </c>
      <c r="H706">
        <v>116</v>
      </c>
      <c r="I706">
        <f t="shared" si="71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75"/>
        <v>42555.208333333328</v>
      </c>
      <c r="O706" s="6">
        <f t="shared" si="72"/>
        <v>42569.208333333328</v>
      </c>
      <c r="P706" t="b">
        <v>0</v>
      </c>
      <c r="Q706" t="b">
        <v>0</v>
      </c>
      <c r="R706" t="s">
        <v>71</v>
      </c>
      <c r="S706" t="str">
        <f t="shared" si="76"/>
        <v>film &amp; video</v>
      </c>
      <c r="T706" t="str">
        <f t="shared" si="73"/>
        <v>animation</v>
      </c>
      <c r="U706">
        <f t="shared" si="74"/>
        <v>2016</v>
      </c>
    </row>
    <row r="707" spans="1:21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77"/>
        <v>99.026517383618156</v>
      </c>
      <c r="G707" t="s">
        <v>14</v>
      </c>
      <c r="H707">
        <v>2025</v>
      </c>
      <c r="I707">
        <f t="shared" ref="I707:I770" si="78">IF(F707=0,0,ROUND(E707/H707,2))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si="75"/>
        <v>41619.25</v>
      </c>
      <c r="O707" s="6">
        <f t="shared" ref="O707:O770" si="79">(((M707/60)/60)/24) + DATE(1970,1,)</f>
        <v>41622.25</v>
      </c>
      <c r="P707" t="b">
        <v>0</v>
      </c>
      <c r="Q707" t="b">
        <v>0</v>
      </c>
      <c r="R707" t="s">
        <v>68</v>
      </c>
      <c r="S707" t="str">
        <f t="shared" si="76"/>
        <v>publishing</v>
      </c>
      <c r="T707" t="str">
        <f t="shared" ref="T707:T770" si="80">RIGHT(R707,LEN(R707)-SEARCH("/",R707))</f>
        <v>nonfiction</v>
      </c>
      <c r="U707">
        <f t="shared" ref="U707:U770" si="81">YEAR(N707)</f>
        <v>2013</v>
      </c>
    </row>
    <row r="708" spans="1:21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77"/>
        <v>127.84686346863469</v>
      </c>
      <c r="G708" t="s">
        <v>20</v>
      </c>
      <c r="H708">
        <v>1345</v>
      </c>
      <c r="I708">
        <f t="shared" si="78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ref="N708:N771" si="82">(((L708/60)/60)/24) +DATE(1970,1,1)</f>
        <v>43471.25</v>
      </c>
      <c r="O708" s="6">
        <f t="shared" si="79"/>
        <v>43478.25</v>
      </c>
      <c r="P708" t="b">
        <v>0</v>
      </c>
      <c r="Q708" t="b">
        <v>1</v>
      </c>
      <c r="R708" t="s">
        <v>28</v>
      </c>
      <c r="S708" t="str">
        <f t="shared" si="76"/>
        <v>technology</v>
      </c>
      <c r="T708" t="str">
        <f t="shared" si="80"/>
        <v>web</v>
      </c>
      <c r="U708">
        <f t="shared" si="81"/>
        <v>2019</v>
      </c>
    </row>
    <row r="709" spans="1:21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77"/>
        <v>158.61643835616439</v>
      </c>
      <c r="G709" t="s">
        <v>20</v>
      </c>
      <c r="H709">
        <v>168</v>
      </c>
      <c r="I709">
        <f t="shared" si="78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82"/>
        <v>43442.25</v>
      </c>
      <c r="O709" s="6">
        <f t="shared" si="79"/>
        <v>43477.25</v>
      </c>
      <c r="P709" t="b">
        <v>0</v>
      </c>
      <c r="Q709" t="b">
        <v>0</v>
      </c>
      <c r="R709" t="s">
        <v>53</v>
      </c>
      <c r="S709" t="str">
        <f t="shared" ref="S709:S772" si="83">LEFT(R709,SEARCH("/",R709)-1)</f>
        <v>film &amp; video</v>
      </c>
      <c r="T709" t="str">
        <f t="shared" si="80"/>
        <v>drama</v>
      </c>
      <c r="U709">
        <f t="shared" si="81"/>
        <v>2018</v>
      </c>
    </row>
    <row r="710" spans="1:21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77"/>
        <v>707.05882352941171</v>
      </c>
      <c r="G710" t="s">
        <v>20</v>
      </c>
      <c r="H710">
        <v>137</v>
      </c>
      <c r="I710">
        <f t="shared" si="78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82"/>
        <v>42877.208333333328</v>
      </c>
      <c r="O710" s="6">
        <f t="shared" si="79"/>
        <v>42886.208333333328</v>
      </c>
      <c r="P710" t="b">
        <v>0</v>
      </c>
      <c r="Q710" t="b">
        <v>0</v>
      </c>
      <c r="R710" t="s">
        <v>33</v>
      </c>
      <c r="S710" t="str">
        <f t="shared" si="83"/>
        <v>theater</v>
      </c>
      <c r="T710" t="str">
        <f t="shared" si="80"/>
        <v>plays</v>
      </c>
      <c r="U710">
        <f t="shared" si="81"/>
        <v>2017</v>
      </c>
    </row>
    <row r="711" spans="1:21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77"/>
        <v>142.38775510204081</v>
      </c>
      <c r="G711" t="s">
        <v>20</v>
      </c>
      <c r="H711">
        <v>186</v>
      </c>
      <c r="I711">
        <f t="shared" si="78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82"/>
        <v>41018.208333333336</v>
      </c>
      <c r="O711" s="6">
        <f t="shared" si="79"/>
        <v>41024.208333333336</v>
      </c>
      <c r="P711" t="b">
        <v>0</v>
      </c>
      <c r="Q711" t="b">
        <v>0</v>
      </c>
      <c r="R711" t="s">
        <v>33</v>
      </c>
      <c r="S711" t="str">
        <f t="shared" si="83"/>
        <v>theater</v>
      </c>
      <c r="T711" t="str">
        <f t="shared" si="80"/>
        <v>plays</v>
      </c>
      <c r="U711">
        <f t="shared" si="81"/>
        <v>2012</v>
      </c>
    </row>
    <row r="712" spans="1:21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77"/>
        <v>147.86046511627907</v>
      </c>
      <c r="G712" t="s">
        <v>20</v>
      </c>
      <c r="H712">
        <v>125</v>
      </c>
      <c r="I712">
        <f t="shared" si="78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82"/>
        <v>43295.208333333328</v>
      </c>
      <c r="O712" s="6">
        <f t="shared" si="79"/>
        <v>43301.208333333328</v>
      </c>
      <c r="P712" t="b">
        <v>0</v>
      </c>
      <c r="Q712" t="b">
        <v>1</v>
      </c>
      <c r="R712" t="s">
        <v>33</v>
      </c>
      <c r="S712" t="str">
        <f t="shared" si="83"/>
        <v>theater</v>
      </c>
      <c r="T712" t="str">
        <f t="shared" si="80"/>
        <v>plays</v>
      </c>
      <c r="U712">
        <f t="shared" si="81"/>
        <v>2018</v>
      </c>
    </row>
    <row r="713" spans="1:21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ref="F713:F776" si="84">(E713/D713*100)</f>
        <v>20.322580645161288</v>
      </c>
      <c r="G713" t="s">
        <v>14</v>
      </c>
      <c r="H713">
        <v>14</v>
      </c>
      <c r="I713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82"/>
        <v>42393.25</v>
      </c>
      <c r="O713" s="6">
        <f t="shared" si="79"/>
        <v>42394.25</v>
      </c>
      <c r="P713" t="b">
        <v>1</v>
      </c>
      <c r="Q713" t="b">
        <v>1</v>
      </c>
      <c r="R713" t="s">
        <v>33</v>
      </c>
      <c r="S713" t="str">
        <f t="shared" si="83"/>
        <v>theater</v>
      </c>
      <c r="T713" t="str">
        <f t="shared" si="80"/>
        <v>plays</v>
      </c>
      <c r="U713">
        <f t="shared" si="81"/>
        <v>2016</v>
      </c>
    </row>
    <row r="714" spans="1:21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84"/>
        <v>1840.625</v>
      </c>
      <c r="G714" t="s">
        <v>20</v>
      </c>
      <c r="H714">
        <v>202</v>
      </c>
      <c r="I714">
        <f t="shared" si="78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82"/>
        <v>42559.208333333328</v>
      </c>
      <c r="O714" s="6">
        <f t="shared" si="79"/>
        <v>42599.208333333328</v>
      </c>
      <c r="P714" t="b">
        <v>0</v>
      </c>
      <c r="Q714" t="b">
        <v>0</v>
      </c>
      <c r="R714" t="s">
        <v>33</v>
      </c>
      <c r="S714" t="str">
        <f t="shared" si="83"/>
        <v>theater</v>
      </c>
      <c r="T714" t="str">
        <f t="shared" si="80"/>
        <v>plays</v>
      </c>
      <c r="U714">
        <f t="shared" si="81"/>
        <v>2016</v>
      </c>
    </row>
    <row r="715" spans="1:21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84"/>
        <v>161.94202898550725</v>
      </c>
      <c r="G715" t="s">
        <v>20</v>
      </c>
      <c r="H715">
        <v>103</v>
      </c>
      <c r="I715">
        <f t="shared" si="78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82"/>
        <v>42604.208333333328</v>
      </c>
      <c r="O715" s="6">
        <f t="shared" si="79"/>
        <v>42615.208333333328</v>
      </c>
      <c r="P715" t="b">
        <v>0</v>
      </c>
      <c r="Q715" t="b">
        <v>0</v>
      </c>
      <c r="R715" t="s">
        <v>133</v>
      </c>
      <c r="S715" t="str">
        <f t="shared" si="83"/>
        <v>publishing</v>
      </c>
      <c r="T715" t="str">
        <f t="shared" si="80"/>
        <v>radio &amp; podcasts</v>
      </c>
      <c r="U715">
        <f t="shared" si="81"/>
        <v>2016</v>
      </c>
    </row>
    <row r="716" spans="1:21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84"/>
        <v>472.82077922077923</v>
      </c>
      <c r="G716" t="s">
        <v>20</v>
      </c>
      <c r="H716">
        <v>1785</v>
      </c>
      <c r="I716">
        <f t="shared" si="78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82"/>
        <v>41870.208333333336</v>
      </c>
      <c r="O716" s="6">
        <f t="shared" si="79"/>
        <v>41870.208333333336</v>
      </c>
      <c r="P716" t="b">
        <v>0</v>
      </c>
      <c r="Q716" t="b">
        <v>0</v>
      </c>
      <c r="R716" t="s">
        <v>23</v>
      </c>
      <c r="S716" t="str">
        <f t="shared" si="83"/>
        <v>music</v>
      </c>
      <c r="T716" t="str">
        <f t="shared" si="80"/>
        <v>rock</v>
      </c>
      <c r="U716">
        <f t="shared" si="81"/>
        <v>2014</v>
      </c>
    </row>
    <row r="717" spans="1:21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84"/>
        <v>24.466101694915253</v>
      </c>
      <c r="G717" t="s">
        <v>14</v>
      </c>
      <c r="H717">
        <v>656</v>
      </c>
      <c r="I717">
        <f t="shared" si="78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82"/>
        <v>40397.208333333336</v>
      </c>
      <c r="O717" s="6">
        <f t="shared" si="79"/>
        <v>40401.208333333336</v>
      </c>
      <c r="P717" t="b">
        <v>0</v>
      </c>
      <c r="Q717" t="b">
        <v>0</v>
      </c>
      <c r="R717" t="s">
        <v>292</v>
      </c>
      <c r="S717" t="str">
        <f t="shared" si="83"/>
        <v>games</v>
      </c>
      <c r="T717" t="str">
        <f t="shared" si="80"/>
        <v>mobile games</v>
      </c>
      <c r="U717">
        <f t="shared" si="81"/>
        <v>2010</v>
      </c>
    </row>
    <row r="718" spans="1:21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84"/>
        <v>517.65</v>
      </c>
      <c r="G718" t="s">
        <v>20</v>
      </c>
      <c r="H718">
        <v>157</v>
      </c>
      <c r="I718">
        <f t="shared" si="78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82"/>
        <v>41465.208333333336</v>
      </c>
      <c r="O718" s="6">
        <f t="shared" si="79"/>
        <v>41492.208333333336</v>
      </c>
      <c r="P718" t="b">
        <v>0</v>
      </c>
      <c r="Q718" t="b">
        <v>1</v>
      </c>
      <c r="R718" t="s">
        <v>33</v>
      </c>
      <c r="S718" t="str">
        <f t="shared" si="83"/>
        <v>theater</v>
      </c>
      <c r="T718" t="str">
        <f t="shared" si="80"/>
        <v>plays</v>
      </c>
      <c r="U718">
        <f t="shared" si="81"/>
        <v>2013</v>
      </c>
    </row>
    <row r="719" spans="1:21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84"/>
        <v>247.64285714285714</v>
      </c>
      <c r="G719" t="s">
        <v>20</v>
      </c>
      <c r="H719">
        <v>555</v>
      </c>
      <c r="I719">
        <f t="shared" si="78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82"/>
        <v>40777.208333333336</v>
      </c>
      <c r="O719" s="6">
        <f t="shared" si="79"/>
        <v>40797.208333333336</v>
      </c>
      <c r="P719" t="b">
        <v>0</v>
      </c>
      <c r="Q719" t="b">
        <v>0</v>
      </c>
      <c r="R719" t="s">
        <v>42</v>
      </c>
      <c r="S719" t="str">
        <f t="shared" si="83"/>
        <v>film &amp; video</v>
      </c>
      <c r="T719" t="str">
        <f t="shared" si="80"/>
        <v>documentary</v>
      </c>
      <c r="U719">
        <f t="shared" si="81"/>
        <v>2011</v>
      </c>
    </row>
    <row r="720" spans="1:21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84"/>
        <v>100.20481927710843</v>
      </c>
      <c r="G720" t="s">
        <v>20</v>
      </c>
      <c r="H720">
        <v>297</v>
      </c>
      <c r="I720">
        <f t="shared" si="78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82"/>
        <v>41442.208333333336</v>
      </c>
      <c r="O720" s="6">
        <f t="shared" si="79"/>
        <v>41467.208333333336</v>
      </c>
      <c r="P720" t="b">
        <v>0</v>
      </c>
      <c r="Q720" t="b">
        <v>0</v>
      </c>
      <c r="R720" t="s">
        <v>65</v>
      </c>
      <c r="S720" t="str">
        <f t="shared" si="83"/>
        <v>technology</v>
      </c>
      <c r="T720" t="str">
        <f t="shared" si="80"/>
        <v>wearables</v>
      </c>
      <c r="U720">
        <f t="shared" si="81"/>
        <v>2013</v>
      </c>
    </row>
    <row r="721" spans="1:21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84"/>
        <v>153</v>
      </c>
      <c r="G721" t="s">
        <v>20</v>
      </c>
      <c r="H721">
        <v>123</v>
      </c>
      <c r="I721">
        <f t="shared" si="78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82"/>
        <v>41058.208333333336</v>
      </c>
      <c r="O721" s="6">
        <f t="shared" si="79"/>
        <v>41068.208333333336</v>
      </c>
      <c r="P721" t="b">
        <v>0</v>
      </c>
      <c r="Q721" t="b">
        <v>0</v>
      </c>
      <c r="R721" t="s">
        <v>119</v>
      </c>
      <c r="S721" t="str">
        <f t="shared" si="83"/>
        <v>publishing</v>
      </c>
      <c r="T721" t="str">
        <f t="shared" si="80"/>
        <v>fiction</v>
      </c>
      <c r="U721">
        <f t="shared" si="81"/>
        <v>2012</v>
      </c>
    </row>
    <row r="722" spans="1:21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84"/>
        <v>37.091954022988503</v>
      </c>
      <c r="G722" t="s">
        <v>74</v>
      </c>
      <c r="H722">
        <v>38</v>
      </c>
      <c r="I722">
        <f t="shared" si="78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82"/>
        <v>43152.25</v>
      </c>
      <c r="O722" s="6">
        <f t="shared" si="79"/>
        <v>43165.25</v>
      </c>
      <c r="P722" t="b">
        <v>0</v>
      </c>
      <c r="Q722" t="b">
        <v>1</v>
      </c>
      <c r="R722" t="s">
        <v>33</v>
      </c>
      <c r="S722" t="str">
        <f t="shared" si="83"/>
        <v>theater</v>
      </c>
      <c r="T722" t="str">
        <f t="shared" si="80"/>
        <v>plays</v>
      </c>
      <c r="U722">
        <f t="shared" si="81"/>
        <v>2018</v>
      </c>
    </row>
    <row r="723" spans="1:21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84"/>
        <v>4.392394822006473</v>
      </c>
      <c r="G723" t="s">
        <v>74</v>
      </c>
      <c r="H723">
        <v>60</v>
      </c>
      <c r="I723">
        <f t="shared" si="78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82"/>
        <v>43194.208333333328</v>
      </c>
      <c r="O723" s="6">
        <f t="shared" si="79"/>
        <v>43199.208333333328</v>
      </c>
      <c r="P723" t="b">
        <v>0</v>
      </c>
      <c r="Q723" t="b">
        <v>0</v>
      </c>
      <c r="R723" t="s">
        <v>23</v>
      </c>
      <c r="S723" t="str">
        <f t="shared" si="83"/>
        <v>music</v>
      </c>
      <c r="T723" t="str">
        <f t="shared" si="80"/>
        <v>rock</v>
      </c>
      <c r="U723">
        <f t="shared" si="81"/>
        <v>2018</v>
      </c>
    </row>
    <row r="724" spans="1:21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84"/>
        <v>156.50721649484535</v>
      </c>
      <c r="G724" t="s">
        <v>20</v>
      </c>
      <c r="H724">
        <v>3036</v>
      </c>
      <c r="I724">
        <f t="shared" si="78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82"/>
        <v>43045.25</v>
      </c>
      <c r="O724" s="6">
        <f t="shared" si="79"/>
        <v>43071.25</v>
      </c>
      <c r="P724" t="b">
        <v>0</v>
      </c>
      <c r="Q724" t="b">
        <v>0</v>
      </c>
      <c r="R724" t="s">
        <v>42</v>
      </c>
      <c r="S724" t="str">
        <f t="shared" si="83"/>
        <v>film &amp; video</v>
      </c>
      <c r="T724" t="str">
        <f t="shared" si="80"/>
        <v>documentary</v>
      </c>
      <c r="U724">
        <f t="shared" si="81"/>
        <v>2017</v>
      </c>
    </row>
    <row r="725" spans="1:21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84"/>
        <v>270.40816326530609</v>
      </c>
      <c r="G725" t="s">
        <v>20</v>
      </c>
      <c r="H725">
        <v>144</v>
      </c>
      <c r="I725">
        <f t="shared" si="78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82"/>
        <v>42431.25</v>
      </c>
      <c r="O725" s="6">
        <f t="shared" si="79"/>
        <v>42451.208333333328</v>
      </c>
      <c r="P725" t="b">
        <v>0</v>
      </c>
      <c r="Q725" t="b">
        <v>0</v>
      </c>
      <c r="R725" t="s">
        <v>33</v>
      </c>
      <c r="S725" t="str">
        <f t="shared" si="83"/>
        <v>theater</v>
      </c>
      <c r="T725" t="str">
        <f t="shared" si="80"/>
        <v>plays</v>
      </c>
      <c r="U725">
        <f t="shared" si="81"/>
        <v>2016</v>
      </c>
    </row>
    <row r="726" spans="1:21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84"/>
        <v>134.05952380952382</v>
      </c>
      <c r="G726" t="s">
        <v>20</v>
      </c>
      <c r="H726">
        <v>121</v>
      </c>
      <c r="I726">
        <f t="shared" si="78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82"/>
        <v>41934.208333333336</v>
      </c>
      <c r="O726" s="6">
        <f t="shared" si="79"/>
        <v>41935.208333333336</v>
      </c>
      <c r="P726" t="b">
        <v>0</v>
      </c>
      <c r="Q726" t="b">
        <v>1</v>
      </c>
      <c r="R726" t="s">
        <v>33</v>
      </c>
      <c r="S726" t="str">
        <f t="shared" si="83"/>
        <v>theater</v>
      </c>
      <c r="T726" t="str">
        <f t="shared" si="80"/>
        <v>plays</v>
      </c>
      <c r="U726">
        <f t="shared" si="81"/>
        <v>2014</v>
      </c>
    </row>
    <row r="727" spans="1:21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84"/>
        <v>50.398033126293996</v>
      </c>
      <c r="G727" t="s">
        <v>14</v>
      </c>
      <c r="H727">
        <v>1596</v>
      </c>
      <c r="I727">
        <f t="shared" si="78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82"/>
        <v>41958.25</v>
      </c>
      <c r="O727" s="6">
        <f t="shared" si="79"/>
        <v>41959.25</v>
      </c>
      <c r="P727" t="b">
        <v>0</v>
      </c>
      <c r="Q727" t="b">
        <v>0</v>
      </c>
      <c r="R727" t="s">
        <v>292</v>
      </c>
      <c r="S727" t="str">
        <f t="shared" si="83"/>
        <v>games</v>
      </c>
      <c r="T727" t="str">
        <f t="shared" si="80"/>
        <v>mobile games</v>
      </c>
      <c r="U727">
        <f t="shared" si="81"/>
        <v>2014</v>
      </c>
    </row>
    <row r="728" spans="1:21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84"/>
        <v>88.815837937384899</v>
      </c>
      <c r="G728" t="s">
        <v>74</v>
      </c>
      <c r="H728">
        <v>524</v>
      </c>
      <c r="I728">
        <f t="shared" si="78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82"/>
        <v>40476.208333333336</v>
      </c>
      <c r="O728" s="6">
        <f t="shared" si="79"/>
        <v>40481.208333333336</v>
      </c>
      <c r="P728" t="b">
        <v>0</v>
      </c>
      <c r="Q728" t="b">
        <v>1</v>
      </c>
      <c r="R728" t="s">
        <v>33</v>
      </c>
      <c r="S728" t="str">
        <f t="shared" si="83"/>
        <v>theater</v>
      </c>
      <c r="T728" t="str">
        <f t="shared" si="80"/>
        <v>plays</v>
      </c>
      <c r="U728">
        <f t="shared" si="81"/>
        <v>2010</v>
      </c>
    </row>
    <row r="729" spans="1:21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84"/>
        <v>165</v>
      </c>
      <c r="G729" t="s">
        <v>20</v>
      </c>
      <c r="H729">
        <v>181</v>
      </c>
      <c r="I729">
        <f t="shared" si="78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82"/>
        <v>43485.25</v>
      </c>
      <c r="O729" s="6">
        <f t="shared" si="79"/>
        <v>43542.208333333328</v>
      </c>
      <c r="P729" t="b">
        <v>0</v>
      </c>
      <c r="Q729" t="b">
        <v>0</v>
      </c>
      <c r="R729" t="s">
        <v>28</v>
      </c>
      <c r="S729" t="str">
        <f t="shared" si="83"/>
        <v>technology</v>
      </c>
      <c r="T729" t="str">
        <f t="shared" si="80"/>
        <v>web</v>
      </c>
      <c r="U729">
        <f t="shared" si="81"/>
        <v>2019</v>
      </c>
    </row>
    <row r="730" spans="1:21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84"/>
        <v>17.5</v>
      </c>
      <c r="G730" t="s">
        <v>14</v>
      </c>
      <c r="H730">
        <v>10</v>
      </c>
      <c r="I730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82"/>
        <v>42515.208333333328</v>
      </c>
      <c r="O730" s="6">
        <f t="shared" si="79"/>
        <v>42525.208333333328</v>
      </c>
      <c r="P730" t="b">
        <v>0</v>
      </c>
      <c r="Q730" t="b">
        <v>0</v>
      </c>
      <c r="R730" t="s">
        <v>33</v>
      </c>
      <c r="S730" t="str">
        <f t="shared" si="83"/>
        <v>theater</v>
      </c>
      <c r="T730" t="str">
        <f t="shared" si="80"/>
        <v>plays</v>
      </c>
      <c r="U730">
        <f t="shared" si="81"/>
        <v>2016</v>
      </c>
    </row>
    <row r="731" spans="1:21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84"/>
        <v>185.66071428571428</v>
      </c>
      <c r="G731" t="s">
        <v>20</v>
      </c>
      <c r="H731">
        <v>122</v>
      </c>
      <c r="I731">
        <f t="shared" si="78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82"/>
        <v>41309.25</v>
      </c>
      <c r="O731" s="6">
        <f t="shared" si="79"/>
        <v>41310.25</v>
      </c>
      <c r="P731" t="b">
        <v>0</v>
      </c>
      <c r="Q731" t="b">
        <v>0</v>
      </c>
      <c r="R731" t="s">
        <v>53</v>
      </c>
      <c r="S731" t="str">
        <f t="shared" si="83"/>
        <v>film &amp; video</v>
      </c>
      <c r="T731" t="str">
        <f t="shared" si="80"/>
        <v>drama</v>
      </c>
      <c r="U731">
        <f t="shared" si="81"/>
        <v>2013</v>
      </c>
    </row>
    <row r="732" spans="1:21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84"/>
        <v>412.6631944444444</v>
      </c>
      <c r="G732" t="s">
        <v>20</v>
      </c>
      <c r="H732">
        <v>1071</v>
      </c>
      <c r="I732">
        <f t="shared" si="78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82"/>
        <v>42147.208333333328</v>
      </c>
      <c r="O732" s="6">
        <f t="shared" si="79"/>
        <v>42152.208333333328</v>
      </c>
      <c r="P732" t="b">
        <v>0</v>
      </c>
      <c r="Q732" t="b">
        <v>0</v>
      </c>
      <c r="R732" t="s">
        <v>65</v>
      </c>
      <c r="S732" t="str">
        <f t="shared" si="83"/>
        <v>technology</v>
      </c>
      <c r="T732" t="str">
        <f t="shared" si="80"/>
        <v>wearables</v>
      </c>
      <c r="U732">
        <f t="shared" si="81"/>
        <v>2015</v>
      </c>
    </row>
    <row r="733" spans="1:21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84"/>
        <v>90.25</v>
      </c>
      <c r="G733" t="s">
        <v>74</v>
      </c>
      <c r="H733">
        <v>219</v>
      </c>
      <c r="I733">
        <f t="shared" si="78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82"/>
        <v>42939.208333333328</v>
      </c>
      <c r="O733" s="6">
        <f t="shared" si="79"/>
        <v>42939.208333333328</v>
      </c>
      <c r="P733" t="b">
        <v>0</v>
      </c>
      <c r="Q733" t="b">
        <v>0</v>
      </c>
      <c r="R733" t="s">
        <v>28</v>
      </c>
      <c r="S733" t="str">
        <f t="shared" si="83"/>
        <v>technology</v>
      </c>
      <c r="T733" t="str">
        <f t="shared" si="80"/>
        <v>web</v>
      </c>
      <c r="U733">
        <f t="shared" si="81"/>
        <v>2017</v>
      </c>
    </row>
    <row r="734" spans="1:21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84"/>
        <v>91.984615384615381</v>
      </c>
      <c r="G734" t="s">
        <v>14</v>
      </c>
      <c r="H734">
        <v>1121</v>
      </c>
      <c r="I734">
        <f t="shared" si="78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82"/>
        <v>42816.208333333328</v>
      </c>
      <c r="O734" s="6">
        <f t="shared" si="79"/>
        <v>42838.208333333328</v>
      </c>
      <c r="P734" t="b">
        <v>0</v>
      </c>
      <c r="Q734" t="b">
        <v>1</v>
      </c>
      <c r="R734" t="s">
        <v>23</v>
      </c>
      <c r="S734" t="str">
        <f t="shared" si="83"/>
        <v>music</v>
      </c>
      <c r="T734" t="str">
        <f t="shared" si="80"/>
        <v>rock</v>
      </c>
      <c r="U734">
        <f t="shared" si="81"/>
        <v>2017</v>
      </c>
    </row>
    <row r="735" spans="1:21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84"/>
        <v>527.00632911392404</v>
      </c>
      <c r="G735" t="s">
        <v>20</v>
      </c>
      <c r="H735">
        <v>980</v>
      </c>
      <c r="I735">
        <f t="shared" si="78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82"/>
        <v>41844.208333333336</v>
      </c>
      <c r="O735" s="6">
        <f t="shared" si="79"/>
        <v>41856.208333333336</v>
      </c>
      <c r="P735" t="b">
        <v>0</v>
      </c>
      <c r="Q735" t="b">
        <v>0</v>
      </c>
      <c r="R735" t="s">
        <v>148</v>
      </c>
      <c r="S735" t="str">
        <f t="shared" si="83"/>
        <v>music</v>
      </c>
      <c r="T735" t="str">
        <f t="shared" si="80"/>
        <v>metal</v>
      </c>
      <c r="U735">
        <f t="shared" si="81"/>
        <v>2014</v>
      </c>
    </row>
    <row r="736" spans="1:21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84"/>
        <v>319.14285714285711</v>
      </c>
      <c r="G736" t="s">
        <v>20</v>
      </c>
      <c r="H736">
        <v>536</v>
      </c>
      <c r="I736">
        <f t="shared" si="78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82"/>
        <v>42763.25</v>
      </c>
      <c r="O736" s="6">
        <f t="shared" si="79"/>
        <v>42774.25</v>
      </c>
      <c r="P736" t="b">
        <v>0</v>
      </c>
      <c r="Q736" t="b">
        <v>1</v>
      </c>
      <c r="R736" t="s">
        <v>33</v>
      </c>
      <c r="S736" t="str">
        <f t="shared" si="83"/>
        <v>theater</v>
      </c>
      <c r="T736" t="str">
        <f t="shared" si="80"/>
        <v>plays</v>
      </c>
      <c r="U736">
        <f t="shared" si="81"/>
        <v>2017</v>
      </c>
    </row>
    <row r="737" spans="1:21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84"/>
        <v>354.18867924528303</v>
      </c>
      <c r="G737" t="s">
        <v>20</v>
      </c>
      <c r="H737">
        <v>1991</v>
      </c>
      <c r="I737">
        <f t="shared" si="78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82"/>
        <v>42459.208333333328</v>
      </c>
      <c r="O737" s="6">
        <f t="shared" si="79"/>
        <v>42465.208333333328</v>
      </c>
      <c r="P737" t="b">
        <v>0</v>
      </c>
      <c r="Q737" t="b">
        <v>0</v>
      </c>
      <c r="R737" t="s">
        <v>122</v>
      </c>
      <c r="S737" t="str">
        <f t="shared" si="83"/>
        <v>photography</v>
      </c>
      <c r="T737" t="str">
        <f t="shared" si="80"/>
        <v>photography books</v>
      </c>
      <c r="U737">
        <f t="shared" si="81"/>
        <v>2016</v>
      </c>
    </row>
    <row r="738" spans="1:21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84"/>
        <v>32.896103896103895</v>
      </c>
      <c r="G738" t="s">
        <v>74</v>
      </c>
      <c r="H738">
        <v>29</v>
      </c>
      <c r="I738">
        <f t="shared" si="78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82"/>
        <v>42055.25</v>
      </c>
      <c r="O738" s="6">
        <f t="shared" si="79"/>
        <v>42058.25</v>
      </c>
      <c r="P738" t="b">
        <v>0</v>
      </c>
      <c r="Q738" t="b">
        <v>0</v>
      </c>
      <c r="R738" t="s">
        <v>68</v>
      </c>
      <c r="S738" t="str">
        <f t="shared" si="83"/>
        <v>publishing</v>
      </c>
      <c r="T738" t="str">
        <f t="shared" si="80"/>
        <v>nonfiction</v>
      </c>
      <c r="U738">
        <f t="shared" si="81"/>
        <v>2015</v>
      </c>
    </row>
    <row r="739" spans="1:21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84"/>
        <v>135.8918918918919</v>
      </c>
      <c r="G739" t="s">
        <v>20</v>
      </c>
      <c r="H739">
        <v>180</v>
      </c>
      <c r="I739">
        <f t="shared" si="78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82"/>
        <v>42685.25</v>
      </c>
      <c r="O739" s="6">
        <f t="shared" si="79"/>
        <v>42696.25</v>
      </c>
      <c r="P739" t="b">
        <v>0</v>
      </c>
      <c r="Q739" t="b">
        <v>0</v>
      </c>
      <c r="R739" t="s">
        <v>60</v>
      </c>
      <c r="S739" t="str">
        <f t="shared" si="83"/>
        <v>music</v>
      </c>
      <c r="T739" t="str">
        <f t="shared" si="80"/>
        <v>indie rock</v>
      </c>
      <c r="U739">
        <f t="shared" si="81"/>
        <v>2016</v>
      </c>
    </row>
    <row r="740" spans="1:21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84"/>
        <v>2.0843373493975905</v>
      </c>
      <c r="G740" t="s">
        <v>14</v>
      </c>
      <c r="H740">
        <v>15</v>
      </c>
      <c r="I740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82"/>
        <v>41959.25</v>
      </c>
      <c r="O740" s="6">
        <f t="shared" si="79"/>
        <v>41980.25</v>
      </c>
      <c r="P740" t="b">
        <v>0</v>
      </c>
      <c r="Q740" t="b">
        <v>1</v>
      </c>
      <c r="R740" t="s">
        <v>33</v>
      </c>
      <c r="S740" t="str">
        <f t="shared" si="83"/>
        <v>theater</v>
      </c>
      <c r="T740" t="str">
        <f t="shared" si="80"/>
        <v>plays</v>
      </c>
      <c r="U740">
        <f t="shared" si="81"/>
        <v>2014</v>
      </c>
    </row>
    <row r="741" spans="1:21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84"/>
        <v>61</v>
      </c>
      <c r="G741" t="s">
        <v>14</v>
      </c>
      <c r="H741">
        <v>191</v>
      </c>
      <c r="I741">
        <f t="shared" si="78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82"/>
        <v>41089.208333333336</v>
      </c>
      <c r="O741" s="6">
        <f t="shared" si="79"/>
        <v>41089.208333333336</v>
      </c>
      <c r="P741" t="b">
        <v>0</v>
      </c>
      <c r="Q741" t="b">
        <v>0</v>
      </c>
      <c r="R741" t="s">
        <v>60</v>
      </c>
      <c r="S741" t="str">
        <f t="shared" si="83"/>
        <v>music</v>
      </c>
      <c r="T741" t="str">
        <f t="shared" si="80"/>
        <v>indie rock</v>
      </c>
      <c r="U741">
        <f t="shared" si="81"/>
        <v>2012</v>
      </c>
    </row>
    <row r="742" spans="1:21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84"/>
        <v>30.037735849056602</v>
      </c>
      <c r="G742" t="s">
        <v>14</v>
      </c>
      <c r="H742">
        <v>16</v>
      </c>
      <c r="I742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82"/>
        <v>42769.25</v>
      </c>
      <c r="O742" s="6">
        <f t="shared" si="79"/>
        <v>42771.25</v>
      </c>
      <c r="P742" t="b">
        <v>0</v>
      </c>
      <c r="Q742" t="b">
        <v>0</v>
      </c>
      <c r="R742" t="s">
        <v>33</v>
      </c>
      <c r="S742" t="str">
        <f t="shared" si="83"/>
        <v>theater</v>
      </c>
      <c r="T742" t="str">
        <f t="shared" si="80"/>
        <v>plays</v>
      </c>
      <c r="U742">
        <f t="shared" si="81"/>
        <v>2017</v>
      </c>
    </row>
    <row r="743" spans="1:21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84"/>
        <v>1179.1666666666665</v>
      </c>
      <c r="G743" t="s">
        <v>20</v>
      </c>
      <c r="H743">
        <v>130</v>
      </c>
      <c r="I743">
        <f t="shared" si="78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82"/>
        <v>40321.208333333336</v>
      </c>
      <c r="O743" s="6">
        <f t="shared" si="79"/>
        <v>40321.208333333336</v>
      </c>
      <c r="P743" t="b">
        <v>0</v>
      </c>
      <c r="Q743" t="b">
        <v>0</v>
      </c>
      <c r="R743" t="s">
        <v>33</v>
      </c>
      <c r="S743" t="str">
        <f t="shared" si="83"/>
        <v>theater</v>
      </c>
      <c r="T743" t="str">
        <f t="shared" si="80"/>
        <v>plays</v>
      </c>
      <c r="U743">
        <f t="shared" si="81"/>
        <v>2010</v>
      </c>
    </row>
    <row r="744" spans="1:21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84"/>
        <v>1126.0833333333335</v>
      </c>
      <c r="G744" t="s">
        <v>20</v>
      </c>
      <c r="H744">
        <v>122</v>
      </c>
      <c r="I744">
        <f t="shared" si="78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82"/>
        <v>40197.25</v>
      </c>
      <c r="O744" s="6">
        <f t="shared" si="79"/>
        <v>40238.25</v>
      </c>
      <c r="P744" t="b">
        <v>0</v>
      </c>
      <c r="Q744" t="b">
        <v>0</v>
      </c>
      <c r="R744" t="s">
        <v>50</v>
      </c>
      <c r="S744" t="str">
        <f t="shared" si="83"/>
        <v>music</v>
      </c>
      <c r="T744" t="str">
        <f t="shared" si="80"/>
        <v>electric music</v>
      </c>
      <c r="U744">
        <f t="shared" si="81"/>
        <v>2010</v>
      </c>
    </row>
    <row r="745" spans="1:21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84"/>
        <v>12.923076923076923</v>
      </c>
      <c r="G745" t="s">
        <v>14</v>
      </c>
      <c r="H745">
        <v>17</v>
      </c>
      <c r="I745">
        <f t="shared" si="78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82"/>
        <v>42298.208333333328</v>
      </c>
      <c r="O745" s="6">
        <f t="shared" si="79"/>
        <v>42303.208333333328</v>
      </c>
      <c r="P745" t="b">
        <v>0</v>
      </c>
      <c r="Q745" t="b">
        <v>1</v>
      </c>
      <c r="R745" t="s">
        <v>33</v>
      </c>
      <c r="S745" t="str">
        <f t="shared" si="83"/>
        <v>theater</v>
      </c>
      <c r="T745" t="str">
        <f t="shared" si="80"/>
        <v>plays</v>
      </c>
      <c r="U745">
        <f t="shared" si="81"/>
        <v>2015</v>
      </c>
    </row>
    <row r="746" spans="1:21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84"/>
        <v>712</v>
      </c>
      <c r="G746" t="s">
        <v>20</v>
      </c>
      <c r="H746">
        <v>140</v>
      </c>
      <c r="I746">
        <f t="shared" si="78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82"/>
        <v>43322.208333333328</v>
      </c>
      <c r="O746" s="6">
        <f t="shared" si="79"/>
        <v>43323.208333333328</v>
      </c>
      <c r="P746" t="b">
        <v>0</v>
      </c>
      <c r="Q746" t="b">
        <v>1</v>
      </c>
      <c r="R746" t="s">
        <v>33</v>
      </c>
      <c r="S746" t="str">
        <f t="shared" si="83"/>
        <v>theater</v>
      </c>
      <c r="T746" t="str">
        <f t="shared" si="80"/>
        <v>plays</v>
      </c>
      <c r="U746">
        <f t="shared" si="81"/>
        <v>2018</v>
      </c>
    </row>
    <row r="747" spans="1:21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84"/>
        <v>30.304347826086957</v>
      </c>
      <c r="G747" t="s">
        <v>14</v>
      </c>
      <c r="H747">
        <v>34</v>
      </c>
      <c r="I747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82"/>
        <v>40328.208333333336</v>
      </c>
      <c r="O747" s="6">
        <f t="shared" si="79"/>
        <v>40354.208333333336</v>
      </c>
      <c r="P747" t="b">
        <v>0</v>
      </c>
      <c r="Q747" t="b">
        <v>0</v>
      </c>
      <c r="R747" t="s">
        <v>65</v>
      </c>
      <c r="S747" t="str">
        <f t="shared" si="83"/>
        <v>technology</v>
      </c>
      <c r="T747" t="str">
        <f t="shared" si="80"/>
        <v>wearables</v>
      </c>
      <c r="U747">
        <f t="shared" si="81"/>
        <v>2010</v>
      </c>
    </row>
    <row r="748" spans="1:21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84"/>
        <v>212.50896057347671</v>
      </c>
      <c r="G748" t="s">
        <v>20</v>
      </c>
      <c r="H748">
        <v>3388</v>
      </c>
      <c r="I748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82"/>
        <v>40825.208333333336</v>
      </c>
      <c r="O748" s="6">
        <f t="shared" si="79"/>
        <v>40829.208333333336</v>
      </c>
      <c r="P748" t="b">
        <v>0</v>
      </c>
      <c r="Q748" t="b">
        <v>0</v>
      </c>
      <c r="R748" t="s">
        <v>28</v>
      </c>
      <c r="S748" t="str">
        <f t="shared" si="83"/>
        <v>technology</v>
      </c>
      <c r="T748" t="str">
        <f t="shared" si="80"/>
        <v>web</v>
      </c>
      <c r="U748">
        <f t="shared" si="81"/>
        <v>2011</v>
      </c>
    </row>
    <row r="749" spans="1:21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84"/>
        <v>228.85714285714286</v>
      </c>
      <c r="G749" t="s">
        <v>20</v>
      </c>
      <c r="H749">
        <v>280</v>
      </c>
      <c r="I749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82"/>
        <v>40423.208333333336</v>
      </c>
      <c r="O749" s="6">
        <f t="shared" si="79"/>
        <v>40433.208333333336</v>
      </c>
      <c r="P749" t="b">
        <v>0</v>
      </c>
      <c r="Q749" t="b">
        <v>0</v>
      </c>
      <c r="R749" t="s">
        <v>33</v>
      </c>
      <c r="S749" t="str">
        <f t="shared" si="83"/>
        <v>theater</v>
      </c>
      <c r="T749" t="str">
        <f t="shared" si="80"/>
        <v>plays</v>
      </c>
      <c r="U749">
        <f t="shared" si="81"/>
        <v>2010</v>
      </c>
    </row>
    <row r="750" spans="1:21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84"/>
        <v>34.959979476654695</v>
      </c>
      <c r="G750" t="s">
        <v>74</v>
      </c>
      <c r="H750">
        <v>614</v>
      </c>
      <c r="I750">
        <f t="shared" si="78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82"/>
        <v>40238.25</v>
      </c>
      <c r="O750" s="6">
        <f t="shared" si="79"/>
        <v>40262.208333333336</v>
      </c>
      <c r="P750" t="b">
        <v>0</v>
      </c>
      <c r="Q750" t="b">
        <v>1</v>
      </c>
      <c r="R750" t="s">
        <v>71</v>
      </c>
      <c r="S750" t="str">
        <f t="shared" si="83"/>
        <v>film &amp; video</v>
      </c>
      <c r="T750" t="str">
        <f t="shared" si="80"/>
        <v>animation</v>
      </c>
      <c r="U750">
        <f t="shared" si="81"/>
        <v>2010</v>
      </c>
    </row>
    <row r="751" spans="1:21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84"/>
        <v>157.29069767441862</v>
      </c>
      <c r="G751" t="s">
        <v>20</v>
      </c>
      <c r="H751">
        <v>366</v>
      </c>
      <c r="I751">
        <f t="shared" si="78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82"/>
        <v>41920.208333333336</v>
      </c>
      <c r="O751" s="6">
        <f t="shared" si="79"/>
        <v>41931.208333333336</v>
      </c>
      <c r="P751" t="b">
        <v>0</v>
      </c>
      <c r="Q751" t="b">
        <v>1</v>
      </c>
      <c r="R751" t="s">
        <v>65</v>
      </c>
      <c r="S751" t="str">
        <f t="shared" si="83"/>
        <v>technology</v>
      </c>
      <c r="T751" t="str">
        <f t="shared" si="80"/>
        <v>wearables</v>
      </c>
      <c r="U751">
        <f t="shared" si="81"/>
        <v>2014</v>
      </c>
    </row>
    <row r="752" spans="1:21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84"/>
        <v>1</v>
      </c>
      <c r="G752" t="s">
        <v>14</v>
      </c>
      <c r="H752">
        <v>1</v>
      </c>
      <c r="I752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82"/>
        <v>40360.208333333336</v>
      </c>
      <c r="O752" s="6">
        <f t="shared" si="79"/>
        <v>40384.208333333336</v>
      </c>
      <c r="P752" t="b">
        <v>0</v>
      </c>
      <c r="Q752" t="b">
        <v>0</v>
      </c>
      <c r="R752" t="s">
        <v>50</v>
      </c>
      <c r="S752" t="str">
        <f t="shared" si="83"/>
        <v>music</v>
      </c>
      <c r="T752" t="str">
        <f t="shared" si="80"/>
        <v>electric music</v>
      </c>
      <c r="U752">
        <f t="shared" si="81"/>
        <v>2010</v>
      </c>
    </row>
    <row r="753" spans="1:21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84"/>
        <v>232.30555555555554</v>
      </c>
      <c r="G753" t="s">
        <v>20</v>
      </c>
      <c r="H753">
        <v>270</v>
      </c>
      <c r="I753">
        <f t="shared" si="78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82"/>
        <v>42446.208333333328</v>
      </c>
      <c r="O753" s="6">
        <f t="shared" si="79"/>
        <v>42460.208333333328</v>
      </c>
      <c r="P753" t="b">
        <v>1</v>
      </c>
      <c r="Q753" t="b">
        <v>1</v>
      </c>
      <c r="R753" t="s">
        <v>68</v>
      </c>
      <c r="S753" t="str">
        <f t="shared" si="83"/>
        <v>publishing</v>
      </c>
      <c r="T753" t="str">
        <f t="shared" si="80"/>
        <v>nonfiction</v>
      </c>
      <c r="U753">
        <f t="shared" si="81"/>
        <v>2016</v>
      </c>
    </row>
    <row r="754" spans="1:21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84"/>
        <v>92.448275862068968</v>
      </c>
      <c r="G754" t="s">
        <v>74</v>
      </c>
      <c r="H754">
        <v>114</v>
      </c>
      <c r="I754">
        <f t="shared" si="78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82"/>
        <v>40395.208333333336</v>
      </c>
      <c r="O754" s="6">
        <f t="shared" si="79"/>
        <v>40412.208333333336</v>
      </c>
      <c r="P754" t="b">
        <v>0</v>
      </c>
      <c r="Q754" t="b">
        <v>1</v>
      </c>
      <c r="R754" t="s">
        <v>33</v>
      </c>
      <c r="S754" t="str">
        <f t="shared" si="83"/>
        <v>theater</v>
      </c>
      <c r="T754" t="str">
        <f t="shared" si="80"/>
        <v>plays</v>
      </c>
      <c r="U754">
        <f t="shared" si="81"/>
        <v>2010</v>
      </c>
    </row>
    <row r="755" spans="1:21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84"/>
        <v>256.70212765957444</v>
      </c>
      <c r="G755" t="s">
        <v>20</v>
      </c>
      <c r="H755">
        <v>137</v>
      </c>
      <c r="I755">
        <f t="shared" si="78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82"/>
        <v>40321.208333333336</v>
      </c>
      <c r="O755" s="6">
        <f t="shared" si="79"/>
        <v>40335.208333333336</v>
      </c>
      <c r="P755" t="b">
        <v>0</v>
      </c>
      <c r="Q755" t="b">
        <v>0</v>
      </c>
      <c r="R755" t="s">
        <v>122</v>
      </c>
      <c r="S755" t="str">
        <f t="shared" si="83"/>
        <v>photography</v>
      </c>
      <c r="T755" t="str">
        <f t="shared" si="80"/>
        <v>photography books</v>
      </c>
      <c r="U755">
        <f t="shared" si="81"/>
        <v>2010</v>
      </c>
    </row>
    <row r="756" spans="1:21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84"/>
        <v>168.47017045454547</v>
      </c>
      <c r="G756" t="s">
        <v>20</v>
      </c>
      <c r="H756">
        <v>3205</v>
      </c>
      <c r="I756">
        <f t="shared" si="78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82"/>
        <v>41210.208333333336</v>
      </c>
      <c r="O756" s="6">
        <f t="shared" si="79"/>
        <v>41262.25</v>
      </c>
      <c r="P756" t="b">
        <v>0</v>
      </c>
      <c r="Q756" t="b">
        <v>0</v>
      </c>
      <c r="R756" t="s">
        <v>33</v>
      </c>
      <c r="S756" t="str">
        <f t="shared" si="83"/>
        <v>theater</v>
      </c>
      <c r="T756" t="str">
        <f t="shared" si="80"/>
        <v>plays</v>
      </c>
      <c r="U756">
        <f t="shared" si="81"/>
        <v>2012</v>
      </c>
    </row>
    <row r="757" spans="1:21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84"/>
        <v>166.57777777777778</v>
      </c>
      <c r="G757" t="s">
        <v>20</v>
      </c>
      <c r="H757">
        <v>288</v>
      </c>
      <c r="I757">
        <f t="shared" si="78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82"/>
        <v>43096.25</v>
      </c>
      <c r="O757" s="6">
        <f t="shared" si="79"/>
        <v>43107.25</v>
      </c>
      <c r="P757" t="b">
        <v>0</v>
      </c>
      <c r="Q757" t="b">
        <v>1</v>
      </c>
      <c r="R757" t="s">
        <v>33</v>
      </c>
      <c r="S757" t="str">
        <f t="shared" si="83"/>
        <v>theater</v>
      </c>
      <c r="T757" t="str">
        <f t="shared" si="80"/>
        <v>plays</v>
      </c>
      <c r="U757">
        <f t="shared" si="81"/>
        <v>2017</v>
      </c>
    </row>
    <row r="758" spans="1:21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84"/>
        <v>772.07692307692309</v>
      </c>
      <c r="G758" t="s">
        <v>20</v>
      </c>
      <c r="H758">
        <v>148</v>
      </c>
      <c r="I758">
        <f t="shared" si="78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82"/>
        <v>42024.25</v>
      </c>
      <c r="O758" s="6">
        <f t="shared" si="79"/>
        <v>42029.25</v>
      </c>
      <c r="P758" t="b">
        <v>0</v>
      </c>
      <c r="Q758" t="b">
        <v>0</v>
      </c>
      <c r="R758" t="s">
        <v>33</v>
      </c>
      <c r="S758" t="str">
        <f t="shared" si="83"/>
        <v>theater</v>
      </c>
      <c r="T758" t="str">
        <f t="shared" si="80"/>
        <v>plays</v>
      </c>
      <c r="U758">
        <f t="shared" si="81"/>
        <v>2015</v>
      </c>
    </row>
    <row r="759" spans="1:21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84"/>
        <v>406.85714285714283</v>
      </c>
      <c r="G759" t="s">
        <v>20</v>
      </c>
      <c r="H759">
        <v>114</v>
      </c>
      <c r="I759">
        <f t="shared" si="78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82"/>
        <v>40675.208333333336</v>
      </c>
      <c r="O759" s="6">
        <f t="shared" si="79"/>
        <v>40678.208333333336</v>
      </c>
      <c r="P759" t="b">
        <v>0</v>
      </c>
      <c r="Q759" t="b">
        <v>0</v>
      </c>
      <c r="R759" t="s">
        <v>53</v>
      </c>
      <c r="S759" t="str">
        <f t="shared" si="83"/>
        <v>film &amp; video</v>
      </c>
      <c r="T759" t="str">
        <f t="shared" si="80"/>
        <v>drama</v>
      </c>
      <c r="U759">
        <f t="shared" si="81"/>
        <v>2011</v>
      </c>
    </row>
    <row r="760" spans="1:21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84"/>
        <v>564.20608108108115</v>
      </c>
      <c r="G760" t="s">
        <v>20</v>
      </c>
      <c r="H760">
        <v>1518</v>
      </c>
      <c r="I760">
        <f t="shared" si="78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82"/>
        <v>41936.208333333336</v>
      </c>
      <c r="O760" s="6">
        <f t="shared" si="79"/>
        <v>41944.208333333336</v>
      </c>
      <c r="P760" t="b">
        <v>0</v>
      </c>
      <c r="Q760" t="b">
        <v>0</v>
      </c>
      <c r="R760" t="s">
        <v>23</v>
      </c>
      <c r="S760" t="str">
        <f t="shared" si="83"/>
        <v>music</v>
      </c>
      <c r="T760" t="str">
        <f t="shared" si="80"/>
        <v>rock</v>
      </c>
      <c r="U760">
        <f t="shared" si="81"/>
        <v>2014</v>
      </c>
    </row>
    <row r="761" spans="1:21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84"/>
        <v>68.426865671641792</v>
      </c>
      <c r="G761" t="s">
        <v>14</v>
      </c>
      <c r="H761">
        <v>1274</v>
      </c>
      <c r="I761">
        <f t="shared" si="78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82"/>
        <v>43136.25</v>
      </c>
      <c r="O761" s="6">
        <f t="shared" si="79"/>
        <v>43165.25</v>
      </c>
      <c r="P761" t="b">
        <v>0</v>
      </c>
      <c r="Q761" t="b">
        <v>0</v>
      </c>
      <c r="R761" t="s">
        <v>50</v>
      </c>
      <c r="S761" t="str">
        <f t="shared" si="83"/>
        <v>music</v>
      </c>
      <c r="T761" t="str">
        <f t="shared" si="80"/>
        <v>electric music</v>
      </c>
      <c r="U761">
        <f t="shared" si="81"/>
        <v>2018</v>
      </c>
    </row>
    <row r="762" spans="1:21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84"/>
        <v>34.351966873706004</v>
      </c>
      <c r="G762" t="s">
        <v>14</v>
      </c>
      <c r="H762">
        <v>210</v>
      </c>
      <c r="I762">
        <f t="shared" si="78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82"/>
        <v>43678.208333333328</v>
      </c>
      <c r="O762" s="6">
        <f t="shared" si="79"/>
        <v>43706.208333333328</v>
      </c>
      <c r="P762" t="b">
        <v>0</v>
      </c>
      <c r="Q762" t="b">
        <v>1</v>
      </c>
      <c r="R762" t="s">
        <v>89</v>
      </c>
      <c r="S762" t="str">
        <f t="shared" si="83"/>
        <v>games</v>
      </c>
      <c r="T762" t="str">
        <f t="shared" si="80"/>
        <v>video games</v>
      </c>
      <c r="U762">
        <f t="shared" si="81"/>
        <v>2019</v>
      </c>
    </row>
    <row r="763" spans="1:21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84"/>
        <v>655.4545454545455</v>
      </c>
      <c r="G763" t="s">
        <v>20</v>
      </c>
      <c r="H763">
        <v>166</v>
      </c>
      <c r="I763">
        <f t="shared" si="78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82"/>
        <v>42938.208333333328</v>
      </c>
      <c r="O763" s="6">
        <f t="shared" si="79"/>
        <v>42942.208333333328</v>
      </c>
      <c r="P763" t="b">
        <v>0</v>
      </c>
      <c r="Q763" t="b">
        <v>0</v>
      </c>
      <c r="R763" t="s">
        <v>23</v>
      </c>
      <c r="S763" t="str">
        <f t="shared" si="83"/>
        <v>music</v>
      </c>
      <c r="T763" t="str">
        <f t="shared" si="80"/>
        <v>rock</v>
      </c>
      <c r="U763">
        <f t="shared" si="81"/>
        <v>2017</v>
      </c>
    </row>
    <row r="764" spans="1:21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84"/>
        <v>177.25714285714284</v>
      </c>
      <c r="G764" t="s">
        <v>20</v>
      </c>
      <c r="H764">
        <v>100</v>
      </c>
      <c r="I764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82"/>
        <v>41241.25</v>
      </c>
      <c r="O764" s="6">
        <f t="shared" si="79"/>
        <v>41251.25</v>
      </c>
      <c r="P764" t="b">
        <v>0</v>
      </c>
      <c r="Q764" t="b">
        <v>0</v>
      </c>
      <c r="R764" t="s">
        <v>159</v>
      </c>
      <c r="S764" t="str">
        <f t="shared" si="83"/>
        <v>music</v>
      </c>
      <c r="T764" t="str">
        <f t="shared" si="80"/>
        <v>jazz</v>
      </c>
      <c r="U764">
        <f t="shared" si="81"/>
        <v>2012</v>
      </c>
    </row>
    <row r="765" spans="1:21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84"/>
        <v>113.17857142857144</v>
      </c>
      <c r="G765" t="s">
        <v>20</v>
      </c>
      <c r="H765">
        <v>235</v>
      </c>
      <c r="I765">
        <f t="shared" si="78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82"/>
        <v>41037.208333333336</v>
      </c>
      <c r="O765" s="6">
        <f t="shared" si="79"/>
        <v>41071.208333333336</v>
      </c>
      <c r="P765" t="b">
        <v>0</v>
      </c>
      <c r="Q765" t="b">
        <v>1</v>
      </c>
      <c r="R765" t="s">
        <v>33</v>
      </c>
      <c r="S765" t="str">
        <f t="shared" si="83"/>
        <v>theater</v>
      </c>
      <c r="T765" t="str">
        <f t="shared" si="80"/>
        <v>plays</v>
      </c>
      <c r="U765">
        <f t="shared" si="81"/>
        <v>2012</v>
      </c>
    </row>
    <row r="766" spans="1:21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84"/>
        <v>728.18181818181824</v>
      </c>
      <c r="G766" t="s">
        <v>20</v>
      </c>
      <c r="H766">
        <v>148</v>
      </c>
      <c r="I766">
        <f t="shared" si="78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82"/>
        <v>40676.208333333336</v>
      </c>
      <c r="O766" s="6">
        <f t="shared" si="79"/>
        <v>40683.208333333336</v>
      </c>
      <c r="P766" t="b">
        <v>0</v>
      </c>
      <c r="Q766" t="b">
        <v>0</v>
      </c>
      <c r="R766" t="s">
        <v>23</v>
      </c>
      <c r="S766" t="str">
        <f t="shared" si="83"/>
        <v>music</v>
      </c>
      <c r="T766" t="str">
        <f t="shared" si="80"/>
        <v>rock</v>
      </c>
      <c r="U766">
        <f t="shared" si="81"/>
        <v>2011</v>
      </c>
    </row>
    <row r="767" spans="1:21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84"/>
        <v>208.33333333333334</v>
      </c>
      <c r="G767" t="s">
        <v>20</v>
      </c>
      <c r="H767">
        <v>198</v>
      </c>
      <c r="I767">
        <f t="shared" si="78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82"/>
        <v>42840.208333333328</v>
      </c>
      <c r="O767" s="6">
        <f t="shared" si="79"/>
        <v>42864.208333333328</v>
      </c>
      <c r="P767" t="b">
        <v>1</v>
      </c>
      <c r="Q767" t="b">
        <v>1</v>
      </c>
      <c r="R767" t="s">
        <v>60</v>
      </c>
      <c r="S767" t="str">
        <f t="shared" si="83"/>
        <v>music</v>
      </c>
      <c r="T767" t="str">
        <f t="shared" si="80"/>
        <v>indie rock</v>
      </c>
      <c r="U767">
        <f t="shared" si="81"/>
        <v>2017</v>
      </c>
    </row>
    <row r="768" spans="1:21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84"/>
        <v>31.171232876712331</v>
      </c>
      <c r="G768" t="s">
        <v>14</v>
      </c>
      <c r="H768">
        <v>248</v>
      </c>
      <c r="I768">
        <f t="shared" si="78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82"/>
        <v>43362.208333333328</v>
      </c>
      <c r="O768" s="6">
        <f t="shared" si="79"/>
        <v>43362.208333333328</v>
      </c>
      <c r="P768" t="b">
        <v>0</v>
      </c>
      <c r="Q768" t="b">
        <v>0</v>
      </c>
      <c r="R768" t="s">
        <v>474</v>
      </c>
      <c r="S768" t="str">
        <f t="shared" si="83"/>
        <v>film &amp; video</v>
      </c>
      <c r="T768" t="str">
        <f t="shared" si="80"/>
        <v>science fiction</v>
      </c>
      <c r="U768">
        <f t="shared" si="81"/>
        <v>2018</v>
      </c>
    </row>
    <row r="769" spans="1:21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84"/>
        <v>56.967078189300416</v>
      </c>
      <c r="G769" t="s">
        <v>14</v>
      </c>
      <c r="H769">
        <v>513</v>
      </c>
      <c r="I769">
        <f t="shared" si="78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82"/>
        <v>42283.208333333328</v>
      </c>
      <c r="O769" s="6">
        <f t="shared" si="79"/>
        <v>42327.25</v>
      </c>
      <c r="P769" t="b">
        <v>0</v>
      </c>
      <c r="Q769" t="b">
        <v>0</v>
      </c>
      <c r="R769" t="s">
        <v>206</v>
      </c>
      <c r="S769" t="str">
        <f t="shared" si="83"/>
        <v>publishing</v>
      </c>
      <c r="T769" t="str">
        <f t="shared" si="80"/>
        <v>translations</v>
      </c>
      <c r="U769">
        <f t="shared" si="81"/>
        <v>2015</v>
      </c>
    </row>
    <row r="770" spans="1:21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84"/>
        <v>231</v>
      </c>
      <c r="G770" t="s">
        <v>20</v>
      </c>
      <c r="H770">
        <v>150</v>
      </c>
      <c r="I770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82"/>
        <v>41619.25</v>
      </c>
      <c r="O770" s="6">
        <f t="shared" si="79"/>
        <v>41633.25</v>
      </c>
      <c r="P770" t="b">
        <v>0</v>
      </c>
      <c r="Q770" t="b">
        <v>0</v>
      </c>
      <c r="R770" t="s">
        <v>33</v>
      </c>
      <c r="S770" t="str">
        <f t="shared" si="83"/>
        <v>theater</v>
      </c>
      <c r="T770" t="str">
        <f t="shared" si="80"/>
        <v>plays</v>
      </c>
      <c r="U770">
        <f t="shared" si="81"/>
        <v>2013</v>
      </c>
    </row>
    <row r="771" spans="1:21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84"/>
        <v>86.867834394904463</v>
      </c>
      <c r="G771" t="s">
        <v>14</v>
      </c>
      <c r="H771">
        <v>3410</v>
      </c>
      <c r="I771">
        <f t="shared" ref="I771:I834" si="85">IF(F771=0,0,ROUND(E771/H771,2))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si="82"/>
        <v>41501.208333333336</v>
      </c>
      <c r="O771" s="6">
        <f t="shared" ref="O771:O834" si="86">(((M771/60)/60)/24) + DATE(1970,1,)</f>
        <v>41526.208333333336</v>
      </c>
      <c r="P771" t="b">
        <v>0</v>
      </c>
      <c r="Q771" t="b">
        <v>0</v>
      </c>
      <c r="R771" t="s">
        <v>89</v>
      </c>
      <c r="S771" t="str">
        <f t="shared" si="83"/>
        <v>games</v>
      </c>
      <c r="T771" t="str">
        <f t="shared" ref="T771:T834" si="87">RIGHT(R771,LEN(R771)-SEARCH("/",R771))</f>
        <v>video games</v>
      </c>
      <c r="U771">
        <f t="shared" ref="U771:U834" si="88">YEAR(N771)</f>
        <v>2013</v>
      </c>
    </row>
    <row r="772" spans="1:21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84"/>
        <v>270.74418604651163</v>
      </c>
      <c r="G772" t="s">
        <v>20</v>
      </c>
      <c r="H772">
        <v>216</v>
      </c>
      <c r="I772">
        <f t="shared" si="85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ref="N772:N835" si="89">(((L772/60)/60)/24) +DATE(1970,1,1)</f>
        <v>41743.208333333336</v>
      </c>
      <c r="O772" s="6">
        <f t="shared" si="86"/>
        <v>41749.208333333336</v>
      </c>
      <c r="P772" t="b">
        <v>0</v>
      </c>
      <c r="Q772" t="b">
        <v>1</v>
      </c>
      <c r="R772" t="s">
        <v>33</v>
      </c>
      <c r="S772" t="str">
        <f t="shared" si="83"/>
        <v>theater</v>
      </c>
      <c r="T772" t="str">
        <f t="shared" si="87"/>
        <v>plays</v>
      </c>
      <c r="U772">
        <f t="shared" si="88"/>
        <v>2014</v>
      </c>
    </row>
    <row r="773" spans="1:21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84"/>
        <v>49.446428571428569</v>
      </c>
      <c r="G773" t="s">
        <v>74</v>
      </c>
      <c r="H773">
        <v>26</v>
      </c>
      <c r="I773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89"/>
        <v>43491.25</v>
      </c>
      <c r="O773" s="6">
        <f t="shared" si="86"/>
        <v>43517.25</v>
      </c>
      <c r="P773" t="b">
        <v>0</v>
      </c>
      <c r="Q773" t="b">
        <v>0</v>
      </c>
      <c r="R773" t="s">
        <v>33</v>
      </c>
      <c r="S773" t="str">
        <f t="shared" ref="S773:S836" si="90">LEFT(R773,SEARCH("/",R773)-1)</f>
        <v>theater</v>
      </c>
      <c r="T773" t="str">
        <f t="shared" si="87"/>
        <v>plays</v>
      </c>
      <c r="U773">
        <f t="shared" si="88"/>
        <v>2019</v>
      </c>
    </row>
    <row r="774" spans="1:21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84"/>
        <v>113.3596256684492</v>
      </c>
      <c r="G774" t="s">
        <v>20</v>
      </c>
      <c r="H774">
        <v>5139</v>
      </c>
      <c r="I774">
        <f t="shared" si="85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89"/>
        <v>43505.25</v>
      </c>
      <c r="O774" s="6">
        <f t="shared" si="86"/>
        <v>43508.25</v>
      </c>
      <c r="P774" t="b">
        <v>0</v>
      </c>
      <c r="Q774" t="b">
        <v>0</v>
      </c>
      <c r="R774" t="s">
        <v>60</v>
      </c>
      <c r="S774" t="str">
        <f t="shared" si="90"/>
        <v>music</v>
      </c>
      <c r="T774" t="str">
        <f t="shared" si="87"/>
        <v>indie rock</v>
      </c>
      <c r="U774">
        <f t="shared" si="88"/>
        <v>2019</v>
      </c>
    </row>
    <row r="775" spans="1:21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84"/>
        <v>190.55555555555554</v>
      </c>
      <c r="G775" t="s">
        <v>20</v>
      </c>
      <c r="H775">
        <v>2353</v>
      </c>
      <c r="I775">
        <f t="shared" si="85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89"/>
        <v>42838.208333333328</v>
      </c>
      <c r="O775" s="6">
        <f t="shared" si="86"/>
        <v>42847.208333333328</v>
      </c>
      <c r="P775" t="b">
        <v>0</v>
      </c>
      <c r="Q775" t="b">
        <v>0</v>
      </c>
      <c r="R775" t="s">
        <v>33</v>
      </c>
      <c r="S775" t="str">
        <f t="shared" si="90"/>
        <v>theater</v>
      </c>
      <c r="T775" t="str">
        <f t="shared" si="87"/>
        <v>plays</v>
      </c>
      <c r="U775">
        <f t="shared" si="88"/>
        <v>2017</v>
      </c>
    </row>
    <row r="776" spans="1:21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84"/>
        <v>135.5</v>
      </c>
      <c r="G776" t="s">
        <v>20</v>
      </c>
      <c r="H776">
        <v>78</v>
      </c>
      <c r="I776">
        <f t="shared" si="85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89"/>
        <v>42513.208333333328</v>
      </c>
      <c r="O776" s="6">
        <f t="shared" si="86"/>
        <v>42553.208333333328</v>
      </c>
      <c r="P776" t="b">
        <v>0</v>
      </c>
      <c r="Q776" t="b">
        <v>0</v>
      </c>
      <c r="R776" t="s">
        <v>28</v>
      </c>
      <c r="S776" t="str">
        <f t="shared" si="90"/>
        <v>technology</v>
      </c>
      <c r="T776" t="str">
        <f t="shared" si="87"/>
        <v>web</v>
      </c>
      <c r="U776">
        <f t="shared" si="88"/>
        <v>2016</v>
      </c>
    </row>
    <row r="777" spans="1:21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ref="F777:F840" si="91">(E777/D777*100)</f>
        <v>10.297872340425531</v>
      </c>
      <c r="G777" t="s">
        <v>14</v>
      </c>
      <c r="H777">
        <v>10</v>
      </c>
      <c r="I777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89"/>
        <v>41949.25</v>
      </c>
      <c r="O777" s="6">
        <f t="shared" si="86"/>
        <v>41958.25</v>
      </c>
      <c r="P777" t="b">
        <v>0</v>
      </c>
      <c r="Q777" t="b">
        <v>0</v>
      </c>
      <c r="R777" t="s">
        <v>23</v>
      </c>
      <c r="S777" t="str">
        <f t="shared" si="90"/>
        <v>music</v>
      </c>
      <c r="T777" t="str">
        <f t="shared" si="87"/>
        <v>rock</v>
      </c>
      <c r="U777">
        <f t="shared" si="88"/>
        <v>2014</v>
      </c>
    </row>
    <row r="778" spans="1:21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91"/>
        <v>65.544223826714799</v>
      </c>
      <c r="G778" t="s">
        <v>14</v>
      </c>
      <c r="H778">
        <v>2201</v>
      </c>
      <c r="I778">
        <f t="shared" si="85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89"/>
        <v>43650.208333333328</v>
      </c>
      <c r="O778" s="6">
        <f t="shared" si="86"/>
        <v>43667.208333333328</v>
      </c>
      <c r="P778" t="b">
        <v>0</v>
      </c>
      <c r="Q778" t="b">
        <v>0</v>
      </c>
      <c r="R778" t="s">
        <v>33</v>
      </c>
      <c r="S778" t="str">
        <f t="shared" si="90"/>
        <v>theater</v>
      </c>
      <c r="T778" t="str">
        <f t="shared" si="87"/>
        <v>plays</v>
      </c>
      <c r="U778">
        <f t="shared" si="88"/>
        <v>2019</v>
      </c>
    </row>
    <row r="779" spans="1:21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91"/>
        <v>49.026652452025587</v>
      </c>
      <c r="G779" t="s">
        <v>14</v>
      </c>
      <c r="H779">
        <v>676</v>
      </c>
      <c r="I779">
        <f t="shared" si="85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89"/>
        <v>40809.208333333336</v>
      </c>
      <c r="O779" s="6">
        <f t="shared" si="86"/>
        <v>40837.208333333336</v>
      </c>
      <c r="P779" t="b">
        <v>0</v>
      </c>
      <c r="Q779" t="b">
        <v>0</v>
      </c>
      <c r="R779" t="s">
        <v>33</v>
      </c>
      <c r="S779" t="str">
        <f t="shared" si="90"/>
        <v>theater</v>
      </c>
      <c r="T779" t="str">
        <f t="shared" si="87"/>
        <v>plays</v>
      </c>
      <c r="U779">
        <f t="shared" si="88"/>
        <v>2011</v>
      </c>
    </row>
    <row r="780" spans="1:21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91"/>
        <v>787.92307692307691</v>
      </c>
      <c r="G780" t="s">
        <v>20</v>
      </c>
      <c r="H780">
        <v>174</v>
      </c>
      <c r="I780">
        <f t="shared" si="85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89"/>
        <v>40768.208333333336</v>
      </c>
      <c r="O780" s="6">
        <f t="shared" si="86"/>
        <v>40772.208333333336</v>
      </c>
      <c r="P780" t="b">
        <v>0</v>
      </c>
      <c r="Q780" t="b">
        <v>0</v>
      </c>
      <c r="R780" t="s">
        <v>71</v>
      </c>
      <c r="S780" t="str">
        <f t="shared" si="90"/>
        <v>film &amp; video</v>
      </c>
      <c r="T780" t="str">
        <f t="shared" si="87"/>
        <v>animation</v>
      </c>
      <c r="U780">
        <f t="shared" si="88"/>
        <v>2011</v>
      </c>
    </row>
    <row r="781" spans="1:21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91"/>
        <v>80.306347746090154</v>
      </c>
      <c r="G781" t="s">
        <v>14</v>
      </c>
      <c r="H781">
        <v>831</v>
      </c>
      <c r="I781">
        <f t="shared" si="85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89"/>
        <v>42230.208333333328</v>
      </c>
      <c r="O781" s="6">
        <f t="shared" si="86"/>
        <v>42238.208333333328</v>
      </c>
      <c r="P781" t="b">
        <v>0</v>
      </c>
      <c r="Q781" t="b">
        <v>1</v>
      </c>
      <c r="R781" t="s">
        <v>33</v>
      </c>
      <c r="S781" t="str">
        <f t="shared" si="90"/>
        <v>theater</v>
      </c>
      <c r="T781" t="str">
        <f t="shared" si="87"/>
        <v>plays</v>
      </c>
      <c r="U781">
        <f t="shared" si="88"/>
        <v>2015</v>
      </c>
    </row>
    <row r="782" spans="1:21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91"/>
        <v>106.29411764705883</v>
      </c>
      <c r="G782" t="s">
        <v>20</v>
      </c>
      <c r="H782">
        <v>164</v>
      </c>
      <c r="I782">
        <f t="shared" si="8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89"/>
        <v>42573.208333333328</v>
      </c>
      <c r="O782" s="6">
        <f t="shared" si="86"/>
        <v>42591.208333333328</v>
      </c>
      <c r="P782" t="b">
        <v>0</v>
      </c>
      <c r="Q782" t="b">
        <v>1</v>
      </c>
      <c r="R782" t="s">
        <v>53</v>
      </c>
      <c r="S782" t="str">
        <f t="shared" si="90"/>
        <v>film &amp; video</v>
      </c>
      <c r="T782" t="str">
        <f t="shared" si="87"/>
        <v>drama</v>
      </c>
      <c r="U782">
        <f t="shared" si="88"/>
        <v>2016</v>
      </c>
    </row>
    <row r="783" spans="1:21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91"/>
        <v>50.735632183908038</v>
      </c>
      <c r="G783" t="s">
        <v>74</v>
      </c>
      <c r="H783">
        <v>56</v>
      </c>
      <c r="I783">
        <f t="shared" si="8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89"/>
        <v>40482.208333333336</v>
      </c>
      <c r="O783" s="6">
        <f t="shared" si="86"/>
        <v>40532.25</v>
      </c>
      <c r="P783" t="b">
        <v>0</v>
      </c>
      <c r="Q783" t="b">
        <v>0</v>
      </c>
      <c r="R783" t="s">
        <v>33</v>
      </c>
      <c r="S783" t="str">
        <f t="shared" si="90"/>
        <v>theater</v>
      </c>
      <c r="T783" t="str">
        <f t="shared" si="87"/>
        <v>plays</v>
      </c>
      <c r="U783">
        <f t="shared" si="88"/>
        <v>2010</v>
      </c>
    </row>
    <row r="784" spans="1:21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91"/>
        <v>215.31372549019611</v>
      </c>
      <c r="G784" t="s">
        <v>20</v>
      </c>
      <c r="H784">
        <v>161</v>
      </c>
      <c r="I784">
        <f t="shared" si="85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89"/>
        <v>40603.25</v>
      </c>
      <c r="O784" s="6">
        <f t="shared" si="86"/>
        <v>40630.208333333336</v>
      </c>
      <c r="P784" t="b">
        <v>0</v>
      </c>
      <c r="Q784" t="b">
        <v>1</v>
      </c>
      <c r="R784" t="s">
        <v>71</v>
      </c>
      <c r="S784" t="str">
        <f t="shared" si="90"/>
        <v>film &amp; video</v>
      </c>
      <c r="T784" t="str">
        <f t="shared" si="87"/>
        <v>animation</v>
      </c>
      <c r="U784">
        <f t="shared" si="88"/>
        <v>2011</v>
      </c>
    </row>
    <row r="785" spans="1:21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91"/>
        <v>141.22972972972974</v>
      </c>
      <c r="G785" t="s">
        <v>20</v>
      </c>
      <c r="H785">
        <v>138</v>
      </c>
      <c r="I785">
        <f t="shared" si="85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89"/>
        <v>41625.25</v>
      </c>
      <c r="O785" s="6">
        <f t="shared" si="86"/>
        <v>41631.25</v>
      </c>
      <c r="P785" t="b">
        <v>0</v>
      </c>
      <c r="Q785" t="b">
        <v>0</v>
      </c>
      <c r="R785" t="s">
        <v>23</v>
      </c>
      <c r="S785" t="str">
        <f t="shared" si="90"/>
        <v>music</v>
      </c>
      <c r="T785" t="str">
        <f t="shared" si="87"/>
        <v>rock</v>
      </c>
      <c r="U785">
        <f t="shared" si="88"/>
        <v>2013</v>
      </c>
    </row>
    <row r="786" spans="1:21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91"/>
        <v>115.33745781777279</v>
      </c>
      <c r="G786" t="s">
        <v>20</v>
      </c>
      <c r="H786">
        <v>3308</v>
      </c>
      <c r="I786">
        <f t="shared" si="85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89"/>
        <v>42435.25</v>
      </c>
      <c r="O786" s="6">
        <f t="shared" si="86"/>
        <v>42445.208333333328</v>
      </c>
      <c r="P786" t="b">
        <v>0</v>
      </c>
      <c r="Q786" t="b">
        <v>0</v>
      </c>
      <c r="R786" t="s">
        <v>28</v>
      </c>
      <c r="S786" t="str">
        <f t="shared" si="90"/>
        <v>technology</v>
      </c>
      <c r="T786" t="str">
        <f t="shared" si="87"/>
        <v>web</v>
      </c>
      <c r="U786">
        <f t="shared" si="88"/>
        <v>2016</v>
      </c>
    </row>
    <row r="787" spans="1:21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91"/>
        <v>193.11940298507463</v>
      </c>
      <c r="G787" t="s">
        <v>20</v>
      </c>
      <c r="H787">
        <v>127</v>
      </c>
      <c r="I787">
        <f t="shared" si="85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89"/>
        <v>43582.208333333328</v>
      </c>
      <c r="O787" s="6">
        <f t="shared" si="86"/>
        <v>43615.208333333328</v>
      </c>
      <c r="P787" t="b">
        <v>0</v>
      </c>
      <c r="Q787" t="b">
        <v>1</v>
      </c>
      <c r="R787" t="s">
        <v>71</v>
      </c>
      <c r="S787" t="str">
        <f t="shared" si="90"/>
        <v>film &amp; video</v>
      </c>
      <c r="T787" t="str">
        <f t="shared" si="87"/>
        <v>animation</v>
      </c>
      <c r="U787">
        <f t="shared" si="88"/>
        <v>2019</v>
      </c>
    </row>
    <row r="788" spans="1:21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91"/>
        <v>729.73333333333335</v>
      </c>
      <c r="G788" t="s">
        <v>20</v>
      </c>
      <c r="H788">
        <v>207</v>
      </c>
      <c r="I788">
        <f t="shared" si="85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89"/>
        <v>43186.208333333328</v>
      </c>
      <c r="O788" s="6">
        <f t="shared" si="86"/>
        <v>43192.208333333328</v>
      </c>
      <c r="P788" t="b">
        <v>0</v>
      </c>
      <c r="Q788" t="b">
        <v>1</v>
      </c>
      <c r="R788" t="s">
        <v>159</v>
      </c>
      <c r="S788" t="str">
        <f t="shared" si="90"/>
        <v>music</v>
      </c>
      <c r="T788" t="str">
        <f t="shared" si="87"/>
        <v>jazz</v>
      </c>
      <c r="U788">
        <f t="shared" si="88"/>
        <v>2018</v>
      </c>
    </row>
    <row r="789" spans="1:21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91"/>
        <v>99.66339869281046</v>
      </c>
      <c r="G789" t="s">
        <v>14</v>
      </c>
      <c r="H789">
        <v>859</v>
      </c>
      <c r="I789">
        <f t="shared" si="8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89"/>
        <v>40684.208333333336</v>
      </c>
      <c r="O789" s="6">
        <f t="shared" si="86"/>
        <v>40692.208333333336</v>
      </c>
      <c r="P789" t="b">
        <v>0</v>
      </c>
      <c r="Q789" t="b">
        <v>0</v>
      </c>
      <c r="R789" t="s">
        <v>23</v>
      </c>
      <c r="S789" t="str">
        <f t="shared" si="90"/>
        <v>music</v>
      </c>
      <c r="T789" t="str">
        <f t="shared" si="87"/>
        <v>rock</v>
      </c>
      <c r="U789">
        <f t="shared" si="88"/>
        <v>2011</v>
      </c>
    </row>
    <row r="790" spans="1:21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91"/>
        <v>88.166666666666671</v>
      </c>
      <c r="G790" t="s">
        <v>47</v>
      </c>
      <c r="H790">
        <v>31</v>
      </c>
      <c r="I790">
        <f t="shared" si="85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89"/>
        <v>41202.208333333336</v>
      </c>
      <c r="O790" s="6">
        <f t="shared" si="86"/>
        <v>41222.25</v>
      </c>
      <c r="P790" t="b">
        <v>0</v>
      </c>
      <c r="Q790" t="b">
        <v>0</v>
      </c>
      <c r="R790" t="s">
        <v>71</v>
      </c>
      <c r="S790" t="str">
        <f t="shared" si="90"/>
        <v>film &amp; video</v>
      </c>
      <c r="T790" t="str">
        <f t="shared" si="87"/>
        <v>animation</v>
      </c>
      <c r="U790">
        <f t="shared" si="88"/>
        <v>2012</v>
      </c>
    </row>
    <row r="791" spans="1:21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91"/>
        <v>37.233333333333334</v>
      </c>
      <c r="G791" t="s">
        <v>14</v>
      </c>
      <c r="H791">
        <v>45</v>
      </c>
      <c r="I791">
        <f t="shared" si="85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89"/>
        <v>41786.208333333336</v>
      </c>
      <c r="O791" s="6">
        <f t="shared" si="86"/>
        <v>41822.208333333336</v>
      </c>
      <c r="P791" t="b">
        <v>0</v>
      </c>
      <c r="Q791" t="b">
        <v>0</v>
      </c>
      <c r="R791" t="s">
        <v>33</v>
      </c>
      <c r="S791" t="str">
        <f t="shared" si="90"/>
        <v>theater</v>
      </c>
      <c r="T791" t="str">
        <f t="shared" si="87"/>
        <v>plays</v>
      </c>
      <c r="U791">
        <f t="shared" si="88"/>
        <v>2014</v>
      </c>
    </row>
    <row r="792" spans="1:21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91"/>
        <v>30.540075309306079</v>
      </c>
      <c r="G792" t="s">
        <v>74</v>
      </c>
      <c r="H792">
        <v>1113</v>
      </c>
      <c r="I792">
        <f t="shared" si="85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89"/>
        <v>40223.25</v>
      </c>
      <c r="O792" s="6">
        <f t="shared" si="86"/>
        <v>40228.25</v>
      </c>
      <c r="P792" t="b">
        <v>0</v>
      </c>
      <c r="Q792" t="b">
        <v>0</v>
      </c>
      <c r="R792" t="s">
        <v>33</v>
      </c>
      <c r="S792" t="str">
        <f t="shared" si="90"/>
        <v>theater</v>
      </c>
      <c r="T792" t="str">
        <f t="shared" si="87"/>
        <v>plays</v>
      </c>
      <c r="U792">
        <f t="shared" si="88"/>
        <v>2010</v>
      </c>
    </row>
    <row r="793" spans="1:21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91"/>
        <v>25.714285714285712</v>
      </c>
      <c r="G793" t="s">
        <v>14</v>
      </c>
      <c r="H793">
        <v>6</v>
      </c>
      <c r="I793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89"/>
        <v>42715.25</v>
      </c>
      <c r="O793" s="6">
        <f t="shared" si="86"/>
        <v>42730.25</v>
      </c>
      <c r="P793" t="b">
        <v>0</v>
      </c>
      <c r="Q793" t="b">
        <v>0</v>
      </c>
      <c r="R793" t="s">
        <v>17</v>
      </c>
      <c r="S793" t="str">
        <f t="shared" si="90"/>
        <v>food</v>
      </c>
      <c r="T793" t="str">
        <f t="shared" si="87"/>
        <v>food trucks</v>
      </c>
      <c r="U793">
        <f t="shared" si="88"/>
        <v>2016</v>
      </c>
    </row>
    <row r="794" spans="1:21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91"/>
        <v>34</v>
      </c>
      <c r="G794" t="s">
        <v>14</v>
      </c>
      <c r="H794">
        <v>7</v>
      </c>
      <c r="I794">
        <f t="shared" si="85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89"/>
        <v>41451.208333333336</v>
      </c>
      <c r="O794" s="6">
        <f t="shared" si="86"/>
        <v>41478.208333333336</v>
      </c>
      <c r="P794" t="b">
        <v>0</v>
      </c>
      <c r="Q794" t="b">
        <v>1</v>
      </c>
      <c r="R794" t="s">
        <v>33</v>
      </c>
      <c r="S794" t="str">
        <f t="shared" si="90"/>
        <v>theater</v>
      </c>
      <c r="T794" t="str">
        <f t="shared" si="87"/>
        <v>plays</v>
      </c>
      <c r="U794">
        <f t="shared" si="88"/>
        <v>2013</v>
      </c>
    </row>
    <row r="795" spans="1:21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91"/>
        <v>1185.909090909091</v>
      </c>
      <c r="G795" t="s">
        <v>20</v>
      </c>
      <c r="H795">
        <v>181</v>
      </c>
      <c r="I795">
        <f t="shared" si="8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89"/>
        <v>41450.208333333336</v>
      </c>
      <c r="O795" s="6">
        <f t="shared" si="86"/>
        <v>41453.208333333336</v>
      </c>
      <c r="P795" t="b">
        <v>0</v>
      </c>
      <c r="Q795" t="b">
        <v>0</v>
      </c>
      <c r="R795" t="s">
        <v>68</v>
      </c>
      <c r="S795" t="str">
        <f t="shared" si="90"/>
        <v>publishing</v>
      </c>
      <c r="T795" t="str">
        <f t="shared" si="87"/>
        <v>nonfiction</v>
      </c>
      <c r="U795">
        <f t="shared" si="88"/>
        <v>2013</v>
      </c>
    </row>
    <row r="796" spans="1:21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91"/>
        <v>125.39393939393939</v>
      </c>
      <c r="G796" t="s">
        <v>20</v>
      </c>
      <c r="H796">
        <v>110</v>
      </c>
      <c r="I796">
        <f t="shared" si="8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89"/>
        <v>43091.25</v>
      </c>
      <c r="O796" s="6">
        <f t="shared" si="86"/>
        <v>43102.25</v>
      </c>
      <c r="P796" t="b">
        <v>0</v>
      </c>
      <c r="Q796" t="b">
        <v>0</v>
      </c>
      <c r="R796" t="s">
        <v>23</v>
      </c>
      <c r="S796" t="str">
        <f t="shared" si="90"/>
        <v>music</v>
      </c>
      <c r="T796" t="str">
        <f t="shared" si="87"/>
        <v>rock</v>
      </c>
      <c r="U796">
        <f t="shared" si="88"/>
        <v>2017</v>
      </c>
    </row>
    <row r="797" spans="1:21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91"/>
        <v>14.394366197183098</v>
      </c>
      <c r="G797" t="s">
        <v>14</v>
      </c>
      <c r="H797">
        <v>31</v>
      </c>
      <c r="I797">
        <f t="shared" si="85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89"/>
        <v>42675.208333333328</v>
      </c>
      <c r="O797" s="6">
        <f t="shared" si="86"/>
        <v>42677.208333333328</v>
      </c>
      <c r="P797" t="b">
        <v>0</v>
      </c>
      <c r="Q797" t="b">
        <v>0</v>
      </c>
      <c r="R797" t="s">
        <v>53</v>
      </c>
      <c r="S797" t="str">
        <f t="shared" si="90"/>
        <v>film &amp; video</v>
      </c>
      <c r="T797" t="str">
        <f t="shared" si="87"/>
        <v>drama</v>
      </c>
      <c r="U797">
        <f t="shared" si="88"/>
        <v>2016</v>
      </c>
    </row>
    <row r="798" spans="1:21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91"/>
        <v>54.807692307692314</v>
      </c>
      <c r="G798" t="s">
        <v>14</v>
      </c>
      <c r="H798">
        <v>78</v>
      </c>
      <c r="I798">
        <f t="shared" si="85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89"/>
        <v>41859.208333333336</v>
      </c>
      <c r="O798" s="6">
        <f t="shared" si="86"/>
        <v>41865.208333333336</v>
      </c>
      <c r="P798" t="b">
        <v>0</v>
      </c>
      <c r="Q798" t="b">
        <v>1</v>
      </c>
      <c r="R798" t="s">
        <v>292</v>
      </c>
      <c r="S798" t="str">
        <f t="shared" si="90"/>
        <v>games</v>
      </c>
      <c r="T798" t="str">
        <f t="shared" si="87"/>
        <v>mobile games</v>
      </c>
      <c r="U798">
        <f t="shared" si="88"/>
        <v>2014</v>
      </c>
    </row>
    <row r="799" spans="1:21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91"/>
        <v>109.63157894736841</v>
      </c>
      <c r="G799" t="s">
        <v>20</v>
      </c>
      <c r="H799">
        <v>185</v>
      </c>
      <c r="I799">
        <f t="shared" si="85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89"/>
        <v>43464.25</v>
      </c>
      <c r="O799" s="6">
        <f t="shared" si="86"/>
        <v>43486.25</v>
      </c>
      <c r="P799" t="b">
        <v>0</v>
      </c>
      <c r="Q799" t="b">
        <v>0</v>
      </c>
      <c r="R799" t="s">
        <v>28</v>
      </c>
      <c r="S799" t="str">
        <f t="shared" si="90"/>
        <v>technology</v>
      </c>
      <c r="T799" t="str">
        <f t="shared" si="87"/>
        <v>web</v>
      </c>
      <c r="U799">
        <f t="shared" si="88"/>
        <v>2018</v>
      </c>
    </row>
    <row r="800" spans="1:21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91"/>
        <v>188.47058823529412</v>
      </c>
      <c r="G800" t="s">
        <v>20</v>
      </c>
      <c r="H800">
        <v>121</v>
      </c>
      <c r="I800">
        <f t="shared" si="85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89"/>
        <v>41060.208333333336</v>
      </c>
      <c r="O800" s="6">
        <f t="shared" si="86"/>
        <v>41087.208333333336</v>
      </c>
      <c r="P800" t="b">
        <v>0</v>
      </c>
      <c r="Q800" t="b">
        <v>1</v>
      </c>
      <c r="R800" t="s">
        <v>33</v>
      </c>
      <c r="S800" t="str">
        <f t="shared" si="90"/>
        <v>theater</v>
      </c>
      <c r="T800" t="str">
        <f t="shared" si="87"/>
        <v>plays</v>
      </c>
      <c r="U800">
        <f t="shared" si="88"/>
        <v>2012</v>
      </c>
    </row>
    <row r="801" spans="1:21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91"/>
        <v>87.008284023668637</v>
      </c>
      <c r="G801" t="s">
        <v>14</v>
      </c>
      <c r="H801">
        <v>1225</v>
      </c>
      <c r="I801">
        <f t="shared" si="85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89"/>
        <v>42399.25</v>
      </c>
      <c r="O801" s="6">
        <f t="shared" si="86"/>
        <v>42402.25</v>
      </c>
      <c r="P801" t="b">
        <v>0</v>
      </c>
      <c r="Q801" t="b">
        <v>0</v>
      </c>
      <c r="R801" t="s">
        <v>33</v>
      </c>
      <c r="S801" t="str">
        <f t="shared" si="90"/>
        <v>theater</v>
      </c>
      <c r="T801" t="str">
        <f t="shared" si="87"/>
        <v>plays</v>
      </c>
      <c r="U801">
        <f t="shared" si="88"/>
        <v>2016</v>
      </c>
    </row>
    <row r="802" spans="1:21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91"/>
        <v>1</v>
      </c>
      <c r="G802" t="s">
        <v>14</v>
      </c>
      <c r="H802">
        <v>1</v>
      </c>
      <c r="I802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89"/>
        <v>42167.208333333328</v>
      </c>
      <c r="O802" s="6">
        <f t="shared" si="86"/>
        <v>42170.208333333328</v>
      </c>
      <c r="P802" t="b">
        <v>0</v>
      </c>
      <c r="Q802" t="b">
        <v>0</v>
      </c>
      <c r="R802" t="s">
        <v>23</v>
      </c>
      <c r="S802" t="str">
        <f t="shared" si="90"/>
        <v>music</v>
      </c>
      <c r="T802" t="str">
        <f t="shared" si="87"/>
        <v>rock</v>
      </c>
      <c r="U802">
        <f t="shared" si="88"/>
        <v>2015</v>
      </c>
    </row>
    <row r="803" spans="1:21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91"/>
        <v>202.9130434782609</v>
      </c>
      <c r="G803" t="s">
        <v>20</v>
      </c>
      <c r="H803">
        <v>106</v>
      </c>
      <c r="I803">
        <f t="shared" si="85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89"/>
        <v>43830.25</v>
      </c>
      <c r="O803" s="6">
        <f t="shared" si="86"/>
        <v>43851.25</v>
      </c>
      <c r="P803" t="b">
        <v>0</v>
      </c>
      <c r="Q803" t="b">
        <v>1</v>
      </c>
      <c r="R803" t="s">
        <v>122</v>
      </c>
      <c r="S803" t="str">
        <f t="shared" si="90"/>
        <v>photography</v>
      </c>
      <c r="T803" t="str">
        <f t="shared" si="87"/>
        <v>photography books</v>
      </c>
      <c r="U803">
        <f t="shared" si="88"/>
        <v>2019</v>
      </c>
    </row>
    <row r="804" spans="1:21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91"/>
        <v>197.03225806451613</v>
      </c>
      <c r="G804" t="s">
        <v>20</v>
      </c>
      <c r="H804">
        <v>142</v>
      </c>
      <c r="I804">
        <f t="shared" si="85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89"/>
        <v>43650.208333333328</v>
      </c>
      <c r="O804" s="6">
        <f t="shared" si="86"/>
        <v>43651.208333333328</v>
      </c>
      <c r="P804" t="b">
        <v>0</v>
      </c>
      <c r="Q804" t="b">
        <v>0</v>
      </c>
      <c r="R804" t="s">
        <v>122</v>
      </c>
      <c r="S804" t="str">
        <f t="shared" si="90"/>
        <v>photography</v>
      </c>
      <c r="T804" t="str">
        <f t="shared" si="87"/>
        <v>photography books</v>
      </c>
      <c r="U804">
        <f t="shared" si="88"/>
        <v>2019</v>
      </c>
    </row>
    <row r="805" spans="1:21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91"/>
        <v>107</v>
      </c>
      <c r="G805" t="s">
        <v>20</v>
      </c>
      <c r="H805">
        <v>233</v>
      </c>
      <c r="I805">
        <f t="shared" si="85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89"/>
        <v>43492.25</v>
      </c>
      <c r="O805" s="6">
        <f t="shared" si="86"/>
        <v>43525.25</v>
      </c>
      <c r="P805" t="b">
        <v>0</v>
      </c>
      <c r="Q805" t="b">
        <v>0</v>
      </c>
      <c r="R805" t="s">
        <v>33</v>
      </c>
      <c r="S805" t="str">
        <f t="shared" si="90"/>
        <v>theater</v>
      </c>
      <c r="T805" t="str">
        <f t="shared" si="87"/>
        <v>plays</v>
      </c>
      <c r="U805">
        <f t="shared" si="88"/>
        <v>2019</v>
      </c>
    </row>
    <row r="806" spans="1:21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91"/>
        <v>268.73076923076923</v>
      </c>
      <c r="G806" t="s">
        <v>20</v>
      </c>
      <c r="H806">
        <v>218</v>
      </c>
      <c r="I806">
        <f t="shared" si="8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89"/>
        <v>43102.25</v>
      </c>
      <c r="O806" s="6">
        <f t="shared" si="86"/>
        <v>43121.25</v>
      </c>
      <c r="P806" t="b">
        <v>0</v>
      </c>
      <c r="Q806" t="b">
        <v>0</v>
      </c>
      <c r="R806" t="s">
        <v>23</v>
      </c>
      <c r="S806" t="str">
        <f t="shared" si="90"/>
        <v>music</v>
      </c>
      <c r="T806" t="str">
        <f t="shared" si="87"/>
        <v>rock</v>
      </c>
      <c r="U806">
        <f t="shared" si="88"/>
        <v>2018</v>
      </c>
    </row>
    <row r="807" spans="1:21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91"/>
        <v>50.845360824742272</v>
      </c>
      <c r="G807" t="s">
        <v>14</v>
      </c>
      <c r="H807">
        <v>67</v>
      </c>
      <c r="I807">
        <f t="shared" si="85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89"/>
        <v>41958.25</v>
      </c>
      <c r="O807" s="6">
        <f t="shared" si="86"/>
        <v>42008.25</v>
      </c>
      <c r="P807" t="b">
        <v>0</v>
      </c>
      <c r="Q807" t="b">
        <v>0</v>
      </c>
      <c r="R807" t="s">
        <v>42</v>
      </c>
      <c r="S807" t="str">
        <f t="shared" si="90"/>
        <v>film &amp; video</v>
      </c>
      <c r="T807" t="str">
        <f t="shared" si="87"/>
        <v>documentary</v>
      </c>
      <c r="U807">
        <f t="shared" si="88"/>
        <v>2014</v>
      </c>
    </row>
    <row r="808" spans="1:21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91"/>
        <v>1180.2857142857142</v>
      </c>
      <c r="G808" t="s">
        <v>20</v>
      </c>
      <c r="H808">
        <v>76</v>
      </c>
      <c r="I808">
        <f t="shared" si="85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89"/>
        <v>40973.25</v>
      </c>
      <c r="O808" s="6">
        <f t="shared" si="86"/>
        <v>40996.208333333336</v>
      </c>
      <c r="P808" t="b">
        <v>0</v>
      </c>
      <c r="Q808" t="b">
        <v>1</v>
      </c>
      <c r="R808" t="s">
        <v>53</v>
      </c>
      <c r="S808" t="str">
        <f t="shared" si="90"/>
        <v>film &amp; video</v>
      </c>
      <c r="T808" t="str">
        <f t="shared" si="87"/>
        <v>drama</v>
      </c>
      <c r="U808">
        <f t="shared" si="88"/>
        <v>2012</v>
      </c>
    </row>
    <row r="809" spans="1:21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91"/>
        <v>264</v>
      </c>
      <c r="G809" t="s">
        <v>20</v>
      </c>
      <c r="H809">
        <v>43</v>
      </c>
      <c r="I809">
        <f t="shared" si="85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89"/>
        <v>43753.208333333328</v>
      </c>
      <c r="O809" s="6">
        <f t="shared" si="86"/>
        <v>43796.25</v>
      </c>
      <c r="P809" t="b">
        <v>0</v>
      </c>
      <c r="Q809" t="b">
        <v>1</v>
      </c>
      <c r="R809" t="s">
        <v>33</v>
      </c>
      <c r="S809" t="str">
        <f t="shared" si="90"/>
        <v>theater</v>
      </c>
      <c r="T809" t="str">
        <f t="shared" si="87"/>
        <v>plays</v>
      </c>
      <c r="U809">
        <f t="shared" si="88"/>
        <v>2019</v>
      </c>
    </row>
    <row r="810" spans="1:21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91"/>
        <v>30.44230769230769</v>
      </c>
      <c r="G810" t="s">
        <v>14</v>
      </c>
      <c r="H810">
        <v>19</v>
      </c>
      <c r="I810">
        <f t="shared" si="85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89"/>
        <v>42507.208333333328</v>
      </c>
      <c r="O810" s="6">
        <f t="shared" si="86"/>
        <v>42523.208333333328</v>
      </c>
      <c r="P810" t="b">
        <v>0</v>
      </c>
      <c r="Q810" t="b">
        <v>0</v>
      </c>
      <c r="R810" t="s">
        <v>17</v>
      </c>
      <c r="S810" t="str">
        <f t="shared" si="90"/>
        <v>food</v>
      </c>
      <c r="T810" t="str">
        <f t="shared" si="87"/>
        <v>food trucks</v>
      </c>
      <c r="U810">
        <f t="shared" si="88"/>
        <v>2016</v>
      </c>
    </row>
    <row r="811" spans="1:21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91"/>
        <v>62.880681818181813</v>
      </c>
      <c r="G811" t="s">
        <v>14</v>
      </c>
      <c r="H811">
        <v>2108</v>
      </c>
      <c r="I811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89"/>
        <v>41135.208333333336</v>
      </c>
      <c r="O811" s="6">
        <f t="shared" si="86"/>
        <v>41135.208333333336</v>
      </c>
      <c r="P811" t="b">
        <v>0</v>
      </c>
      <c r="Q811" t="b">
        <v>0</v>
      </c>
      <c r="R811" t="s">
        <v>42</v>
      </c>
      <c r="S811" t="str">
        <f t="shared" si="90"/>
        <v>film &amp; video</v>
      </c>
      <c r="T811" t="str">
        <f t="shared" si="87"/>
        <v>documentary</v>
      </c>
      <c r="U811">
        <f t="shared" si="88"/>
        <v>2012</v>
      </c>
    </row>
    <row r="812" spans="1:21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91"/>
        <v>193.125</v>
      </c>
      <c r="G812" t="s">
        <v>20</v>
      </c>
      <c r="H812">
        <v>221</v>
      </c>
      <c r="I812">
        <f t="shared" si="85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89"/>
        <v>43067.25</v>
      </c>
      <c r="O812" s="6">
        <f t="shared" si="86"/>
        <v>43076.25</v>
      </c>
      <c r="P812" t="b">
        <v>0</v>
      </c>
      <c r="Q812" t="b">
        <v>1</v>
      </c>
      <c r="R812" t="s">
        <v>33</v>
      </c>
      <c r="S812" t="str">
        <f t="shared" si="90"/>
        <v>theater</v>
      </c>
      <c r="T812" t="str">
        <f t="shared" si="87"/>
        <v>plays</v>
      </c>
      <c r="U812">
        <f t="shared" si="88"/>
        <v>2017</v>
      </c>
    </row>
    <row r="813" spans="1:21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91"/>
        <v>77.102702702702715</v>
      </c>
      <c r="G813" t="s">
        <v>14</v>
      </c>
      <c r="H813">
        <v>679</v>
      </c>
      <c r="I813">
        <f t="shared" si="85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89"/>
        <v>42378.25</v>
      </c>
      <c r="O813" s="6">
        <f t="shared" si="86"/>
        <v>42379.25</v>
      </c>
      <c r="P813" t="b">
        <v>0</v>
      </c>
      <c r="Q813" t="b">
        <v>1</v>
      </c>
      <c r="R813" t="s">
        <v>89</v>
      </c>
      <c r="S813" t="str">
        <f t="shared" si="90"/>
        <v>games</v>
      </c>
      <c r="T813" t="str">
        <f t="shared" si="87"/>
        <v>video games</v>
      </c>
      <c r="U813">
        <f t="shared" si="88"/>
        <v>2016</v>
      </c>
    </row>
    <row r="814" spans="1:21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91"/>
        <v>225.52763819095478</v>
      </c>
      <c r="G814" t="s">
        <v>20</v>
      </c>
      <c r="H814">
        <v>2805</v>
      </c>
      <c r="I814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89"/>
        <v>43206.208333333328</v>
      </c>
      <c r="O814" s="6">
        <f t="shared" si="86"/>
        <v>43210.208333333328</v>
      </c>
      <c r="P814" t="b">
        <v>0</v>
      </c>
      <c r="Q814" t="b">
        <v>0</v>
      </c>
      <c r="R814" t="s">
        <v>68</v>
      </c>
      <c r="S814" t="str">
        <f t="shared" si="90"/>
        <v>publishing</v>
      </c>
      <c r="T814" t="str">
        <f t="shared" si="87"/>
        <v>nonfiction</v>
      </c>
      <c r="U814">
        <f t="shared" si="88"/>
        <v>2018</v>
      </c>
    </row>
    <row r="815" spans="1:21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91"/>
        <v>239.40625</v>
      </c>
      <c r="G815" t="s">
        <v>20</v>
      </c>
      <c r="H815">
        <v>68</v>
      </c>
      <c r="I815">
        <f t="shared" si="85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89"/>
        <v>41148.208333333336</v>
      </c>
      <c r="O815" s="6">
        <f t="shared" si="86"/>
        <v>41157.208333333336</v>
      </c>
      <c r="P815" t="b">
        <v>0</v>
      </c>
      <c r="Q815" t="b">
        <v>0</v>
      </c>
      <c r="R815" t="s">
        <v>89</v>
      </c>
      <c r="S815" t="str">
        <f t="shared" si="90"/>
        <v>games</v>
      </c>
      <c r="T815" t="str">
        <f t="shared" si="87"/>
        <v>video games</v>
      </c>
      <c r="U815">
        <f t="shared" si="88"/>
        <v>2012</v>
      </c>
    </row>
    <row r="816" spans="1:21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91"/>
        <v>92.1875</v>
      </c>
      <c r="G816" t="s">
        <v>14</v>
      </c>
      <c r="H816">
        <v>36</v>
      </c>
      <c r="I816">
        <f t="shared" si="85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89"/>
        <v>42517.208333333328</v>
      </c>
      <c r="O816" s="6">
        <f t="shared" si="86"/>
        <v>42518.208333333328</v>
      </c>
      <c r="P816" t="b">
        <v>0</v>
      </c>
      <c r="Q816" t="b">
        <v>1</v>
      </c>
      <c r="R816" t="s">
        <v>23</v>
      </c>
      <c r="S816" t="str">
        <f t="shared" si="90"/>
        <v>music</v>
      </c>
      <c r="T816" t="str">
        <f t="shared" si="87"/>
        <v>rock</v>
      </c>
      <c r="U816">
        <f t="shared" si="88"/>
        <v>2016</v>
      </c>
    </row>
    <row r="817" spans="1:21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91"/>
        <v>130.23333333333335</v>
      </c>
      <c r="G817" t="s">
        <v>20</v>
      </c>
      <c r="H817">
        <v>183</v>
      </c>
      <c r="I817">
        <f t="shared" si="85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89"/>
        <v>43068.25</v>
      </c>
      <c r="O817" s="6">
        <f t="shared" si="86"/>
        <v>43093.25</v>
      </c>
      <c r="P817" t="b">
        <v>0</v>
      </c>
      <c r="Q817" t="b">
        <v>0</v>
      </c>
      <c r="R817" t="s">
        <v>23</v>
      </c>
      <c r="S817" t="str">
        <f t="shared" si="90"/>
        <v>music</v>
      </c>
      <c r="T817" t="str">
        <f t="shared" si="87"/>
        <v>rock</v>
      </c>
      <c r="U817">
        <f t="shared" si="88"/>
        <v>2017</v>
      </c>
    </row>
    <row r="818" spans="1:21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91"/>
        <v>615.21739130434787</v>
      </c>
      <c r="G818" t="s">
        <v>20</v>
      </c>
      <c r="H818">
        <v>133</v>
      </c>
      <c r="I818">
        <f t="shared" si="85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89"/>
        <v>41680.25</v>
      </c>
      <c r="O818" s="6">
        <f t="shared" si="86"/>
        <v>41681.25</v>
      </c>
      <c r="P818" t="b">
        <v>1</v>
      </c>
      <c r="Q818" t="b">
        <v>1</v>
      </c>
      <c r="R818" t="s">
        <v>33</v>
      </c>
      <c r="S818" t="str">
        <f t="shared" si="90"/>
        <v>theater</v>
      </c>
      <c r="T818" t="str">
        <f t="shared" si="87"/>
        <v>plays</v>
      </c>
      <c r="U818">
        <f t="shared" si="88"/>
        <v>2014</v>
      </c>
    </row>
    <row r="819" spans="1:21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91"/>
        <v>368.79532163742692</v>
      </c>
      <c r="G819" t="s">
        <v>20</v>
      </c>
      <c r="H819">
        <v>2489</v>
      </c>
      <c r="I819">
        <f t="shared" si="8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89"/>
        <v>43589.208333333328</v>
      </c>
      <c r="O819" s="6">
        <f t="shared" si="86"/>
        <v>43616.208333333328</v>
      </c>
      <c r="P819" t="b">
        <v>0</v>
      </c>
      <c r="Q819" t="b">
        <v>1</v>
      </c>
      <c r="R819" t="s">
        <v>68</v>
      </c>
      <c r="S819" t="str">
        <f t="shared" si="90"/>
        <v>publishing</v>
      </c>
      <c r="T819" t="str">
        <f t="shared" si="87"/>
        <v>nonfiction</v>
      </c>
      <c r="U819">
        <f t="shared" si="88"/>
        <v>2019</v>
      </c>
    </row>
    <row r="820" spans="1:21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91"/>
        <v>1094.8571428571429</v>
      </c>
      <c r="G820" t="s">
        <v>20</v>
      </c>
      <c r="H820">
        <v>69</v>
      </c>
      <c r="I820">
        <f t="shared" si="85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89"/>
        <v>43486.25</v>
      </c>
      <c r="O820" s="6">
        <f t="shared" si="86"/>
        <v>43498.25</v>
      </c>
      <c r="P820" t="b">
        <v>0</v>
      </c>
      <c r="Q820" t="b">
        <v>1</v>
      </c>
      <c r="R820" t="s">
        <v>33</v>
      </c>
      <c r="S820" t="str">
        <f t="shared" si="90"/>
        <v>theater</v>
      </c>
      <c r="T820" t="str">
        <f t="shared" si="87"/>
        <v>plays</v>
      </c>
      <c r="U820">
        <f t="shared" si="88"/>
        <v>2019</v>
      </c>
    </row>
    <row r="821" spans="1:21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91"/>
        <v>50.662921348314605</v>
      </c>
      <c r="G821" t="s">
        <v>14</v>
      </c>
      <c r="H821">
        <v>47</v>
      </c>
      <c r="I821">
        <f t="shared" si="85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89"/>
        <v>41237.25</v>
      </c>
      <c r="O821" s="6">
        <f t="shared" si="86"/>
        <v>41251.25</v>
      </c>
      <c r="P821" t="b">
        <v>1</v>
      </c>
      <c r="Q821" t="b">
        <v>0</v>
      </c>
      <c r="R821" t="s">
        <v>89</v>
      </c>
      <c r="S821" t="str">
        <f t="shared" si="90"/>
        <v>games</v>
      </c>
      <c r="T821" t="str">
        <f t="shared" si="87"/>
        <v>video games</v>
      </c>
      <c r="U821">
        <f t="shared" si="88"/>
        <v>2012</v>
      </c>
    </row>
    <row r="822" spans="1:21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91"/>
        <v>800.6</v>
      </c>
      <c r="G822" t="s">
        <v>20</v>
      </c>
      <c r="H822">
        <v>279</v>
      </c>
      <c r="I822">
        <f t="shared" si="85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89"/>
        <v>43310.208333333328</v>
      </c>
      <c r="O822" s="6">
        <f t="shared" si="86"/>
        <v>43322.208333333328</v>
      </c>
      <c r="P822" t="b">
        <v>0</v>
      </c>
      <c r="Q822" t="b">
        <v>1</v>
      </c>
      <c r="R822" t="s">
        <v>23</v>
      </c>
      <c r="S822" t="str">
        <f t="shared" si="90"/>
        <v>music</v>
      </c>
      <c r="T822" t="str">
        <f t="shared" si="87"/>
        <v>rock</v>
      </c>
      <c r="U822">
        <f t="shared" si="88"/>
        <v>2018</v>
      </c>
    </row>
    <row r="823" spans="1:21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91"/>
        <v>291.28571428571428</v>
      </c>
      <c r="G823" t="s">
        <v>20</v>
      </c>
      <c r="H823">
        <v>210</v>
      </c>
      <c r="I823">
        <f t="shared" si="85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89"/>
        <v>42794.25</v>
      </c>
      <c r="O823" s="6">
        <f t="shared" si="86"/>
        <v>42806.208333333328</v>
      </c>
      <c r="P823" t="b">
        <v>0</v>
      </c>
      <c r="Q823" t="b">
        <v>0</v>
      </c>
      <c r="R823" t="s">
        <v>42</v>
      </c>
      <c r="S823" t="str">
        <f t="shared" si="90"/>
        <v>film &amp; video</v>
      </c>
      <c r="T823" t="str">
        <f t="shared" si="87"/>
        <v>documentary</v>
      </c>
      <c r="U823">
        <f t="shared" si="88"/>
        <v>2017</v>
      </c>
    </row>
    <row r="824" spans="1:21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91"/>
        <v>349.9666666666667</v>
      </c>
      <c r="G824" t="s">
        <v>20</v>
      </c>
      <c r="H824">
        <v>2100</v>
      </c>
      <c r="I824">
        <f t="shared" si="85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89"/>
        <v>41698.25</v>
      </c>
      <c r="O824" s="6">
        <f t="shared" si="86"/>
        <v>41714.208333333336</v>
      </c>
      <c r="P824" t="b">
        <v>0</v>
      </c>
      <c r="Q824" t="b">
        <v>0</v>
      </c>
      <c r="R824" t="s">
        <v>23</v>
      </c>
      <c r="S824" t="str">
        <f t="shared" si="90"/>
        <v>music</v>
      </c>
      <c r="T824" t="str">
        <f t="shared" si="87"/>
        <v>rock</v>
      </c>
      <c r="U824">
        <f t="shared" si="88"/>
        <v>2014</v>
      </c>
    </row>
    <row r="825" spans="1:21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91"/>
        <v>357.07317073170731</v>
      </c>
      <c r="G825" t="s">
        <v>20</v>
      </c>
      <c r="H825">
        <v>252</v>
      </c>
      <c r="I825">
        <f t="shared" si="85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89"/>
        <v>41892.208333333336</v>
      </c>
      <c r="O825" s="6">
        <f t="shared" si="86"/>
        <v>41916.208333333336</v>
      </c>
      <c r="P825" t="b">
        <v>1</v>
      </c>
      <c r="Q825" t="b">
        <v>1</v>
      </c>
      <c r="R825" t="s">
        <v>23</v>
      </c>
      <c r="S825" t="str">
        <f t="shared" si="90"/>
        <v>music</v>
      </c>
      <c r="T825" t="str">
        <f t="shared" si="87"/>
        <v>rock</v>
      </c>
      <c r="U825">
        <f t="shared" si="88"/>
        <v>2014</v>
      </c>
    </row>
    <row r="826" spans="1:21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91"/>
        <v>126.48941176470588</v>
      </c>
      <c r="G826" t="s">
        <v>20</v>
      </c>
      <c r="H826">
        <v>1280</v>
      </c>
      <c r="I826">
        <f t="shared" si="85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89"/>
        <v>40348.208333333336</v>
      </c>
      <c r="O826" s="6">
        <f t="shared" si="86"/>
        <v>40379.208333333336</v>
      </c>
      <c r="P826" t="b">
        <v>0</v>
      </c>
      <c r="Q826" t="b">
        <v>1</v>
      </c>
      <c r="R826" t="s">
        <v>68</v>
      </c>
      <c r="S826" t="str">
        <f t="shared" si="90"/>
        <v>publishing</v>
      </c>
      <c r="T826" t="str">
        <f t="shared" si="87"/>
        <v>nonfiction</v>
      </c>
      <c r="U826">
        <f t="shared" si="88"/>
        <v>2010</v>
      </c>
    </row>
    <row r="827" spans="1:21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91"/>
        <v>387.5</v>
      </c>
      <c r="G827" t="s">
        <v>20</v>
      </c>
      <c r="H827">
        <v>157</v>
      </c>
      <c r="I827">
        <f t="shared" si="85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89"/>
        <v>42941.208333333328</v>
      </c>
      <c r="O827" s="6">
        <f t="shared" si="86"/>
        <v>42952.208333333328</v>
      </c>
      <c r="P827" t="b">
        <v>0</v>
      </c>
      <c r="Q827" t="b">
        <v>0</v>
      </c>
      <c r="R827" t="s">
        <v>100</v>
      </c>
      <c r="S827" t="str">
        <f t="shared" si="90"/>
        <v>film &amp; video</v>
      </c>
      <c r="T827" t="str">
        <f t="shared" si="87"/>
        <v>shorts</v>
      </c>
      <c r="U827">
        <f t="shared" si="88"/>
        <v>2017</v>
      </c>
    </row>
    <row r="828" spans="1:21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91"/>
        <v>457.03571428571428</v>
      </c>
      <c r="G828" t="s">
        <v>20</v>
      </c>
      <c r="H828">
        <v>194</v>
      </c>
      <c r="I828">
        <f t="shared" si="8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89"/>
        <v>40525.25</v>
      </c>
      <c r="O828" s="6">
        <f t="shared" si="86"/>
        <v>40552.25</v>
      </c>
      <c r="P828" t="b">
        <v>0</v>
      </c>
      <c r="Q828" t="b">
        <v>1</v>
      </c>
      <c r="R828" t="s">
        <v>33</v>
      </c>
      <c r="S828" t="str">
        <f t="shared" si="90"/>
        <v>theater</v>
      </c>
      <c r="T828" t="str">
        <f t="shared" si="87"/>
        <v>plays</v>
      </c>
      <c r="U828">
        <f t="shared" si="88"/>
        <v>2010</v>
      </c>
    </row>
    <row r="829" spans="1:21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91"/>
        <v>266.69565217391306</v>
      </c>
      <c r="G829" t="s">
        <v>20</v>
      </c>
      <c r="H829">
        <v>82</v>
      </c>
      <c r="I829">
        <f t="shared" si="85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89"/>
        <v>40666.208333333336</v>
      </c>
      <c r="O829" s="6">
        <f t="shared" si="86"/>
        <v>40677.208333333336</v>
      </c>
      <c r="P829" t="b">
        <v>0</v>
      </c>
      <c r="Q829" t="b">
        <v>1</v>
      </c>
      <c r="R829" t="s">
        <v>53</v>
      </c>
      <c r="S829" t="str">
        <f t="shared" si="90"/>
        <v>film &amp; video</v>
      </c>
      <c r="T829" t="str">
        <f t="shared" si="87"/>
        <v>drama</v>
      </c>
      <c r="U829">
        <f t="shared" si="88"/>
        <v>2011</v>
      </c>
    </row>
    <row r="830" spans="1:21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91"/>
        <v>69</v>
      </c>
      <c r="G830" t="s">
        <v>14</v>
      </c>
      <c r="H830">
        <v>70</v>
      </c>
      <c r="I830">
        <f t="shared" si="8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89"/>
        <v>43340.208333333328</v>
      </c>
      <c r="O830" s="6">
        <f t="shared" si="86"/>
        <v>43364.208333333328</v>
      </c>
      <c r="P830" t="b">
        <v>0</v>
      </c>
      <c r="Q830" t="b">
        <v>0</v>
      </c>
      <c r="R830" t="s">
        <v>33</v>
      </c>
      <c r="S830" t="str">
        <f t="shared" si="90"/>
        <v>theater</v>
      </c>
      <c r="T830" t="str">
        <f t="shared" si="87"/>
        <v>plays</v>
      </c>
      <c r="U830">
        <f t="shared" si="88"/>
        <v>2018</v>
      </c>
    </row>
    <row r="831" spans="1:21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91"/>
        <v>51.34375</v>
      </c>
      <c r="G831" t="s">
        <v>14</v>
      </c>
      <c r="H831">
        <v>154</v>
      </c>
      <c r="I831">
        <f t="shared" si="85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89"/>
        <v>42164.208333333328</v>
      </c>
      <c r="O831" s="6">
        <f t="shared" si="86"/>
        <v>42178.208333333328</v>
      </c>
      <c r="P831" t="b">
        <v>0</v>
      </c>
      <c r="Q831" t="b">
        <v>0</v>
      </c>
      <c r="R831" t="s">
        <v>33</v>
      </c>
      <c r="S831" t="str">
        <f t="shared" si="90"/>
        <v>theater</v>
      </c>
      <c r="T831" t="str">
        <f t="shared" si="87"/>
        <v>plays</v>
      </c>
      <c r="U831">
        <f t="shared" si="88"/>
        <v>2015</v>
      </c>
    </row>
    <row r="832" spans="1:21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91"/>
        <v>1.1710526315789473</v>
      </c>
      <c r="G832" t="s">
        <v>14</v>
      </c>
      <c r="H832">
        <v>22</v>
      </c>
      <c r="I832">
        <f t="shared" si="85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89"/>
        <v>43103.25</v>
      </c>
      <c r="O832" s="6">
        <f t="shared" si="86"/>
        <v>43161.25</v>
      </c>
      <c r="P832" t="b">
        <v>0</v>
      </c>
      <c r="Q832" t="b">
        <v>0</v>
      </c>
      <c r="R832" t="s">
        <v>33</v>
      </c>
      <c r="S832" t="str">
        <f t="shared" si="90"/>
        <v>theater</v>
      </c>
      <c r="T832" t="str">
        <f t="shared" si="87"/>
        <v>plays</v>
      </c>
      <c r="U832">
        <f t="shared" si="88"/>
        <v>2018</v>
      </c>
    </row>
    <row r="833" spans="1:21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91"/>
        <v>108.97734294541709</v>
      </c>
      <c r="G833" t="s">
        <v>20</v>
      </c>
      <c r="H833">
        <v>4233</v>
      </c>
      <c r="I833">
        <f t="shared" si="85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89"/>
        <v>40994.208333333336</v>
      </c>
      <c r="O833" s="6">
        <f t="shared" si="86"/>
        <v>41027.208333333336</v>
      </c>
      <c r="P833" t="b">
        <v>0</v>
      </c>
      <c r="Q833" t="b">
        <v>0</v>
      </c>
      <c r="R833" t="s">
        <v>122</v>
      </c>
      <c r="S833" t="str">
        <f t="shared" si="90"/>
        <v>photography</v>
      </c>
      <c r="T833" t="str">
        <f t="shared" si="87"/>
        <v>photography books</v>
      </c>
      <c r="U833">
        <f t="shared" si="88"/>
        <v>2012</v>
      </c>
    </row>
    <row r="834" spans="1:21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91"/>
        <v>315.17592592592592</v>
      </c>
      <c r="G834" t="s">
        <v>20</v>
      </c>
      <c r="H834">
        <v>1297</v>
      </c>
      <c r="I834">
        <f t="shared" si="85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89"/>
        <v>42299.208333333328</v>
      </c>
      <c r="O834" s="6">
        <f t="shared" si="86"/>
        <v>42332.25</v>
      </c>
      <c r="P834" t="b">
        <v>1</v>
      </c>
      <c r="Q834" t="b">
        <v>0</v>
      </c>
      <c r="R834" t="s">
        <v>206</v>
      </c>
      <c r="S834" t="str">
        <f t="shared" si="90"/>
        <v>publishing</v>
      </c>
      <c r="T834" t="str">
        <f t="shared" si="87"/>
        <v>translations</v>
      </c>
      <c r="U834">
        <f t="shared" si="88"/>
        <v>2015</v>
      </c>
    </row>
    <row r="835" spans="1:21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91"/>
        <v>157.69117647058823</v>
      </c>
      <c r="G835" t="s">
        <v>20</v>
      </c>
      <c r="H835">
        <v>165</v>
      </c>
      <c r="I835">
        <f t="shared" ref="I835:I898" si="92">IF(F835=0,0,ROUND(E835/H835,2))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si="89"/>
        <v>40588.25</v>
      </c>
      <c r="O835" s="6">
        <f t="shared" ref="O835:O898" si="93">(((M835/60)/60)/24) + DATE(1970,1,)</f>
        <v>40598.25</v>
      </c>
      <c r="P835" t="b">
        <v>0</v>
      </c>
      <c r="Q835" t="b">
        <v>0</v>
      </c>
      <c r="R835" t="s">
        <v>206</v>
      </c>
      <c r="S835" t="str">
        <f t="shared" si="90"/>
        <v>publishing</v>
      </c>
      <c r="T835" t="str">
        <f t="shared" ref="T835:T898" si="94">RIGHT(R835,LEN(R835)-SEARCH("/",R835))</f>
        <v>translations</v>
      </c>
      <c r="U835">
        <f t="shared" ref="U835:U898" si="95">YEAR(N835)</f>
        <v>2011</v>
      </c>
    </row>
    <row r="836" spans="1:21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91"/>
        <v>153.8082191780822</v>
      </c>
      <c r="G836" t="s">
        <v>20</v>
      </c>
      <c r="H836">
        <v>119</v>
      </c>
      <c r="I836">
        <f t="shared" si="92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ref="N836:N899" si="96">(((L836/60)/60)/24) +DATE(1970,1,1)</f>
        <v>41448.208333333336</v>
      </c>
      <c r="O836" s="6">
        <f t="shared" si="93"/>
        <v>41453.208333333336</v>
      </c>
      <c r="P836" t="b">
        <v>0</v>
      </c>
      <c r="Q836" t="b">
        <v>0</v>
      </c>
      <c r="R836" t="s">
        <v>33</v>
      </c>
      <c r="S836" t="str">
        <f t="shared" si="90"/>
        <v>theater</v>
      </c>
      <c r="T836" t="str">
        <f t="shared" si="94"/>
        <v>plays</v>
      </c>
      <c r="U836">
        <f t="shared" si="95"/>
        <v>2013</v>
      </c>
    </row>
    <row r="837" spans="1:21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91"/>
        <v>89.738979118329468</v>
      </c>
      <c r="G837" t="s">
        <v>14</v>
      </c>
      <c r="H837">
        <v>1758</v>
      </c>
      <c r="I837">
        <f t="shared" si="92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96"/>
        <v>42063.25</v>
      </c>
      <c r="O837" s="6">
        <f t="shared" si="93"/>
        <v>42068.25</v>
      </c>
      <c r="P837" t="b">
        <v>0</v>
      </c>
      <c r="Q837" t="b">
        <v>0</v>
      </c>
      <c r="R837" t="s">
        <v>28</v>
      </c>
      <c r="S837" t="str">
        <f t="shared" ref="S837:S900" si="97">LEFT(R837,SEARCH("/",R837)-1)</f>
        <v>technology</v>
      </c>
      <c r="T837" t="str">
        <f t="shared" si="94"/>
        <v>web</v>
      </c>
      <c r="U837">
        <f t="shared" si="95"/>
        <v>2015</v>
      </c>
    </row>
    <row r="838" spans="1:21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91"/>
        <v>75.135802469135797</v>
      </c>
      <c r="G838" t="s">
        <v>14</v>
      </c>
      <c r="H838">
        <v>94</v>
      </c>
      <c r="I838">
        <f t="shared" si="9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96"/>
        <v>40214.25</v>
      </c>
      <c r="O838" s="6">
        <f t="shared" si="93"/>
        <v>40224.25</v>
      </c>
      <c r="P838" t="b">
        <v>0</v>
      </c>
      <c r="Q838" t="b">
        <v>0</v>
      </c>
      <c r="R838" t="s">
        <v>60</v>
      </c>
      <c r="S838" t="str">
        <f t="shared" si="97"/>
        <v>music</v>
      </c>
      <c r="T838" t="str">
        <f t="shared" si="94"/>
        <v>indie rock</v>
      </c>
      <c r="U838">
        <f t="shared" si="95"/>
        <v>2010</v>
      </c>
    </row>
    <row r="839" spans="1:21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91"/>
        <v>852.88135593220341</v>
      </c>
      <c r="G839" t="s">
        <v>20</v>
      </c>
      <c r="H839">
        <v>1797</v>
      </c>
      <c r="I839">
        <f t="shared" si="92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96"/>
        <v>40629.208333333336</v>
      </c>
      <c r="O839" s="6">
        <f t="shared" si="93"/>
        <v>40682.208333333336</v>
      </c>
      <c r="P839" t="b">
        <v>0</v>
      </c>
      <c r="Q839" t="b">
        <v>0</v>
      </c>
      <c r="R839" t="s">
        <v>159</v>
      </c>
      <c r="S839" t="str">
        <f t="shared" si="97"/>
        <v>music</v>
      </c>
      <c r="T839" t="str">
        <f t="shared" si="94"/>
        <v>jazz</v>
      </c>
      <c r="U839">
        <f t="shared" si="95"/>
        <v>2011</v>
      </c>
    </row>
    <row r="840" spans="1:21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91"/>
        <v>138.90625</v>
      </c>
      <c r="G840" t="s">
        <v>20</v>
      </c>
      <c r="H840">
        <v>261</v>
      </c>
      <c r="I840">
        <f t="shared" si="92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96"/>
        <v>43370.208333333328</v>
      </c>
      <c r="O840" s="6">
        <f t="shared" si="93"/>
        <v>43378.208333333328</v>
      </c>
      <c r="P840" t="b">
        <v>0</v>
      </c>
      <c r="Q840" t="b">
        <v>0</v>
      </c>
      <c r="R840" t="s">
        <v>33</v>
      </c>
      <c r="S840" t="str">
        <f t="shared" si="97"/>
        <v>theater</v>
      </c>
      <c r="T840" t="str">
        <f t="shared" si="94"/>
        <v>plays</v>
      </c>
      <c r="U840">
        <f t="shared" si="95"/>
        <v>2018</v>
      </c>
    </row>
    <row r="841" spans="1:21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ref="F841:F904" si="98">(E841/D841*100)</f>
        <v>190.18181818181819</v>
      </c>
      <c r="G841" t="s">
        <v>20</v>
      </c>
      <c r="H841">
        <v>157</v>
      </c>
      <c r="I841">
        <f t="shared" si="92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96"/>
        <v>41715.208333333336</v>
      </c>
      <c r="O841" s="6">
        <f t="shared" si="93"/>
        <v>41759.208333333336</v>
      </c>
      <c r="P841" t="b">
        <v>0</v>
      </c>
      <c r="Q841" t="b">
        <v>1</v>
      </c>
      <c r="R841" t="s">
        <v>42</v>
      </c>
      <c r="S841" t="str">
        <f t="shared" si="97"/>
        <v>film &amp; video</v>
      </c>
      <c r="T841" t="str">
        <f t="shared" si="94"/>
        <v>documentary</v>
      </c>
      <c r="U841">
        <f t="shared" si="95"/>
        <v>2014</v>
      </c>
    </row>
    <row r="842" spans="1:21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98"/>
        <v>100.24333619948409</v>
      </c>
      <c r="G842" t="s">
        <v>20</v>
      </c>
      <c r="H842">
        <v>3533</v>
      </c>
      <c r="I842">
        <f t="shared" si="92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96"/>
        <v>41836.208333333336</v>
      </c>
      <c r="O842" s="6">
        <f t="shared" si="93"/>
        <v>41837.208333333336</v>
      </c>
      <c r="P842" t="b">
        <v>0</v>
      </c>
      <c r="Q842" t="b">
        <v>1</v>
      </c>
      <c r="R842" t="s">
        <v>33</v>
      </c>
      <c r="S842" t="str">
        <f t="shared" si="97"/>
        <v>theater</v>
      </c>
      <c r="T842" t="str">
        <f t="shared" si="94"/>
        <v>plays</v>
      </c>
      <c r="U842">
        <f t="shared" si="95"/>
        <v>2014</v>
      </c>
    </row>
    <row r="843" spans="1:21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98"/>
        <v>142.75824175824175</v>
      </c>
      <c r="G843" t="s">
        <v>20</v>
      </c>
      <c r="H843">
        <v>155</v>
      </c>
      <c r="I843">
        <f t="shared" si="92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96"/>
        <v>42419.25</v>
      </c>
      <c r="O843" s="6">
        <f t="shared" si="93"/>
        <v>42434.25</v>
      </c>
      <c r="P843" t="b">
        <v>0</v>
      </c>
      <c r="Q843" t="b">
        <v>0</v>
      </c>
      <c r="R843" t="s">
        <v>28</v>
      </c>
      <c r="S843" t="str">
        <f t="shared" si="97"/>
        <v>technology</v>
      </c>
      <c r="T843" t="str">
        <f t="shared" si="94"/>
        <v>web</v>
      </c>
      <c r="U843">
        <f t="shared" si="95"/>
        <v>2016</v>
      </c>
    </row>
    <row r="844" spans="1:21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98"/>
        <v>563.13333333333333</v>
      </c>
      <c r="G844" t="s">
        <v>20</v>
      </c>
      <c r="H844">
        <v>132</v>
      </c>
      <c r="I844">
        <f t="shared" si="92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96"/>
        <v>43266.208333333328</v>
      </c>
      <c r="O844" s="6">
        <f t="shared" si="93"/>
        <v>43268.208333333328</v>
      </c>
      <c r="P844" t="b">
        <v>0</v>
      </c>
      <c r="Q844" t="b">
        <v>0</v>
      </c>
      <c r="R844" t="s">
        <v>65</v>
      </c>
      <c r="S844" t="str">
        <f t="shared" si="97"/>
        <v>technology</v>
      </c>
      <c r="T844" t="str">
        <f t="shared" si="94"/>
        <v>wearables</v>
      </c>
      <c r="U844">
        <f t="shared" si="95"/>
        <v>2018</v>
      </c>
    </row>
    <row r="845" spans="1:21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98"/>
        <v>30.715909090909086</v>
      </c>
      <c r="G845" t="s">
        <v>14</v>
      </c>
      <c r="H845">
        <v>33</v>
      </c>
      <c r="I845">
        <f t="shared" si="92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96"/>
        <v>43338.208333333328</v>
      </c>
      <c r="O845" s="6">
        <f t="shared" si="93"/>
        <v>43343.208333333328</v>
      </c>
      <c r="P845" t="b">
        <v>0</v>
      </c>
      <c r="Q845" t="b">
        <v>0</v>
      </c>
      <c r="R845" t="s">
        <v>122</v>
      </c>
      <c r="S845" t="str">
        <f t="shared" si="97"/>
        <v>photography</v>
      </c>
      <c r="T845" t="str">
        <f t="shared" si="94"/>
        <v>photography books</v>
      </c>
      <c r="U845">
        <f t="shared" si="95"/>
        <v>2018</v>
      </c>
    </row>
    <row r="846" spans="1:21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98"/>
        <v>99.39772727272728</v>
      </c>
      <c r="G846" t="s">
        <v>74</v>
      </c>
      <c r="H846">
        <v>94</v>
      </c>
      <c r="I846">
        <f t="shared" si="92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96"/>
        <v>40930.25</v>
      </c>
      <c r="O846" s="6">
        <f t="shared" si="93"/>
        <v>40932.25</v>
      </c>
      <c r="P846" t="b">
        <v>0</v>
      </c>
      <c r="Q846" t="b">
        <v>0</v>
      </c>
      <c r="R846" t="s">
        <v>42</v>
      </c>
      <c r="S846" t="str">
        <f t="shared" si="97"/>
        <v>film &amp; video</v>
      </c>
      <c r="T846" t="str">
        <f t="shared" si="94"/>
        <v>documentary</v>
      </c>
      <c r="U846">
        <f t="shared" si="95"/>
        <v>2012</v>
      </c>
    </row>
    <row r="847" spans="1:21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98"/>
        <v>197.54935622317598</v>
      </c>
      <c r="G847" t="s">
        <v>20</v>
      </c>
      <c r="H847">
        <v>1354</v>
      </c>
      <c r="I847">
        <f t="shared" si="92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96"/>
        <v>43235.208333333328</v>
      </c>
      <c r="O847" s="6">
        <f t="shared" si="93"/>
        <v>43271.208333333328</v>
      </c>
      <c r="P847" t="b">
        <v>0</v>
      </c>
      <c r="Q847" t="b">
        <v>0</v>
      </c>
      <c r="R847" t="s">
        <v>28</v>
      </c>
      <c r="S847" t="str">
        <f t="shared" si="97"/>
        <v>technology</v>
      </c>
      <c r="T847" t="str">
        <f t="shared" si="94"/>
        <v>web</v>
      </c>
      <c r="U847">
        <f t="shared" si="95"/>
        <v>2018</v>
      </c>
    </row>
    <row r="848" spans="1:21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98"/>
        <v>508.5</v>
      </c>
      <c r="G848" t="s">
        <v>20</v>
      </c>
      <c r="H848">
        <v>48</v>
      </c>
      <c r="I848">
        <f t="shared" si="92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96"/>
        <v>43302.208333333328</v>
      </c>
      <c r="O848" s="6">
        <f t="shared" si="93"/>
        <v>43337.208333333328</v>
      </c>
      <c r="P848" t="b">
        <v>1</v>
      </c>
      <c r="Q848" t="b">
        <v>1</v>
      </c>
      <c r="R848" t="s">
        <v>28</v>
      </c>
      <c r="S848" t="str">
        <f t="shared" si="97"/>
        <v>technology</v>
      </c>
      <c r="T848" t="str">
        <f t="shared" si="94"/>
        <v>web</v>
      </c>
      <c r="U848">
        <f t="shared" si="95"/>
        <v>2018</v>
      </c>
    </row>
    <row r="849" spans="1:21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98"/>
        <v>237.74468085106383</v>
      </c>
      <c r="G849" t="s">
        <v>20</v>
      </c>
      <c r="H849">
        <v>110</v>
      </c>
      <c r="I849">
        <f t="shared" si="92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96"/>
        <v>43107.25</v>
      </c>
      <c r="O849" s="6">
        <f t="shared" si="93"/>
        <v>43109.25</v>
      </c>
      <c r="P849" t="b">
        <v>0</v>
      </c>
      <c r="Q849" t="b">
        <v>0</v>
      </c>
      <c r="R849" t="s">
        <v>17</v>
      </c>
      <c r="S849" t="str">
        <f t="shared" si="97"/>
        <v>food</v>
      </c>
      <c r="T849" t="str">
        <f t="shared" si="94"/>
        <v>food trucks</v>
      </c>
      <c r="U849">
        <f t="shared" si="95"/>
        <v>2018</v>
      </c>
    </row>
    <row r="850" spans="1:21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98"/>
        <v>338.46875</v>
      </c>
      <c r="G850" t="s">
        <v>20</v>
      </c>
      <c r="H850">
        <v>172</v>
      </c>
      <c r="I850">
        <f t="shared" si="92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96"/>
        <v>40341.208333333336</v>
      </c>
      <c r="O850" s="6">
        <f t="shared" si="93"/>
        <v>40349.208333333336</v>
      </c>
      <c r="P850" t="b">
        <v>0</v>
      </c>
      <c r="Q850" t="b">
        <v>0</v>
      </c>
      <c r="R850" t="s">
        <v>53</v>
      </c>
      <c r="S850" t="str">
        <f t="shared" si="97"/>
        <v>film &amp; video</v>
      </c>
      <c r="T850" t="str">
        <f t="shared" si="94"/>
        <v>drama</v>
      </c>
      <c r="U850">
        <f t="shared" si="95"/>
        <v>2010</v>
      </c>
    </row>
    <row r="851" spans="1:21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98"/>
        <v>133.08955223880596</v>
      </c>
      <c r="G851" t="s">
        <v>20</v>
      </c>
      <c r="H851">
        <v>307</v>
      </c>
      <c r="I851">
        <f t="shared" si="92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96"/>
        <v>40948.25</v>
      </c>
      <c r="O851" s="6">
        <f t="shared" si="93"/>
        <v>40950.25</v>
      </c>
      <c r="P851" t="b">
        <v>0</v>
      </c>
      <c r="Q851" t="b">
        <v>1</v>
      </c>
      <c r="R851" t="s">
        <v>60</v>
      </c>
      <c r="S851" t="str">
        <f t="shared" si="97"/>
        <v>music</v>
      </c>
      <c r="T851" t="str">
        <f t="shared" si="94"/>
        <v>indie rock</v>
      </c>
      <c r="U851">
        <f t="shared" si="95"/>
        <v>2012</v>
      </c>
    </row>
    <row r="852" spans="1:21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98"/>
        <v>1</v>
      </c>
      <c r="G852" t="s">
        <v>14</v>
      </c>
      <c r="H852">
        <v>1</v>
      </c>
      <c r="I852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96"/>
        <v>40866.25</v>
      </c>
      <c r="O852" s="6">
        <f t="shared" si="93"/>
        <v>40880.25</v>
      </c>
      <c r="P852" t="b">
        <v>1</v>
      </c>
      <c r="Q852" t="b">
        <v>0</v>
      </c>
      <c r="R852" t="s">
        <v>23</v>
      </c>
      <c r="S852" t="str">
        <f t="shared" si="97"/>
        <v>music</v>
      </c>
      <c r="T852" t="str">
        <f t="shared" si="94"/>
        <v>rock</v>
      </c>
      <c r="U852">
        <f t="shared" si="95"/>
        <v>2011</v>
      </c>
    </row>
    <row r="853" spans="1:21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98"/>
        <v>207.79999999999998</v>
      </c>
      <c r="G853" t="s">
        <v>20</v>
      </c>
      <c r="H853">
        <v>160</v>
      </c>
      <c r="I853">
        <f t="shared" si="9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96"/>
        <v>41031.208333333336</v>
      </c>
      <c r="O853" s="6">
        <f t="shared" si="93"/>
        <v>41063.208333333336</v>
      </c>
      <c r="P853" t="b">
        <v>0</v>
      </c>
      <c r="Q853" t="b">
        <v>0</v>
      </c>
      <c r="R853" t="s">
        <v>50</v>
      </c>
      <c r="S853" t="str">
        <f t="shared" si="97"/>
        <v>music</v>
      </c>
      <c r="T853" t="str">
        <f t="shared" si="94"/>
        <v>electric music</v>
      </c>
      <c r="U853">
        <f t="shared" si="95"/>
        <v>2012</v>
      </c>
    </row>
    <row r="854" spans="1:21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98"/>
        <v>51.122448979591837</v>
      </c>
      <c r="G854" t="s">
        <v>14</v>
      </c>
      <c r="H854">
        <v>31</v>
      </c>
      <c r="I854">
        <f t="shared" si="92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96"/>
        <v>40740.208333333336</v>
      </c>
      <c r="O854" s="6">
        <f t="shared" si="93"/>
        <v>40749.208333333336</v>
      </c>
      <c r="P854" t="b">
        <v>0</v>
      </c>
      <c r="Q854" t="b">
        <v>1</v>
      </c>
      <c r="R854" t="s">
        <v>89</v>
      </c>
      <c r="S854" t="str">
        <f t="shared" si="97"/>
        <v>games</v>
      </c>
      <c r="T854" t="str">
        <f t="shared" si="94"/>
        <v>video games</v>
      </c>
      <c r="U854">
        <f t="shared" si="95"/>
        <v>2011</v>
      </c>
    </row>
    <row r="855" spans="1:21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98"/>
        <v>652.05847953216369</v>
      </c>
      <c r="G855" t="s">
        <v>20</v>
      </c>
      <c r="H855">
        <v>1467</v>
      </c>
      <c r="I855">
        <f t="shared" si="9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96"/>
        <v>40714.208333333336</v>
      </c>
      <c r="O855" s="6">
        <f t="shared" si="93"/>
        <v>40718.208333333336</v>
      </c>
      <c r="P855" t="b">
        <v>0</v>
      </c>
      <c r="Q855" t="b">
        <v>1</v>
      </c>
      <c r="R855" t="s">
        <v>60</v>
      </c>
      <c r="S855" t="str">
        <f t="shared" si="97"/>
        <v>music</v>
      </c>
      <c r="T855" t="str">
        <f t="shared" si="94"/>
        <v>indie rock</v>
      </c>
      <c r="U855">
        <f t="shared" si="95"/>
        <v>2011</v>
      </c>
    </row>
    <row r="856" spans="1:21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98"/>
        <v>113.63099415204678</v>
      </c>
      <c r="G856" t="s">
        <v>20</v>
      </c>
      <c r="H856">
        <v>2662</v>
      </c>
      <c r="I856">
        <f t="shared" si="9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96"/>
        <v>43787.25</v>
      </c>
      <c r="O856" s="6">
        <f t="shared" si="93"/>
        <v>43813.25</v>
      </c>
      <c r="P856" t="b">
        <v>0</v>
      </c>
      <c r="Q856" t="b">
        <v>0</v>
      </c>
      <c r="R856" t="s">
        <v>119</v>
      </c>
      <c r="S856" t="str">
        <f t="shared" si="97"/>
        <v>publishing</v>
      </c>
      <c r="T856" t="str">
        <f t="shared" si="94"/>
        <v>fiction</v>
      </c>
      <c r="U856">
        <f t="shared" si="95"/>
        <v>2019</v>
      </c>
    </row>
    <row r="857" spans="1:21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98"/>
        <v>102.37606837606839</v>
      </c>
      <c r="G857" t="s">
        <v>20</v>
      </c>
      <c r="H857">
        <v>452</v>
      </c>
      <c r="I857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96"/>
        <v>40712.208333333336</v>
      </c>
      <c r="O857" s="6">
        <f t="shared" si="93"/>
        <v>40742.208333333336</v>
      </c>
      <c r="P857" t="b">
        <v>0</v>
      </c>
      <c r="Q857" t="b">
        <v>0</v>
      </c>
      <c r="R857" t="s">
        <v>33</v>
      </c>
      <c r="S857" t="str">
        <f t="shared" si="97"/>
        <v>theater</v>
      </c>
      <c r="T857" t="str">
        <f t="shared" si="94"/>
        <v>plays</v>
      </c>
      <c r="U857">
        <f t="shared" si="95"/>
        <v>2011</v>
      </c>
    </row>
    <row r="858" spans="1:21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98"/>
        <v>356.58333333333331</v>
      </c>
      <c r="G858" t="s">
        <v>20</v>
      </c>
      <c r="H858">
        <v>158</v>
      </c>
      <c r="I858">
        <f t="shared" si="92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96"/>
        <v>41023.208333333336</v>
      </c>
      <c r="O858" s="6">
        <f t="shared" si="93"/>
        <v>41039.208333333336</v>
      </c>
      <c r="P858" t="b">
        <v>0</v>
      </c>
      <c r="Q858" t="b">
        <v>0</v>
      </c>
      <c r="R858" t="s">
        <v>17</v>
      </c>
      <c r="S858" t="str">
        <f t="shared" si="97"/>
        <v>food</v>
      </c>
      <c r="T858" t="str">
        <f t="shared" si="94"/>
        <v>food trucks</v>
      </c>
      <c r="U858">
        <f t="shared" si="95"/>
        <v>2012</v>
      </c>
    </row>
    <row r="859" spans="1:21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98"/>
        <v>139.86792452830187</v>
      </c>
      <c r="G859" t="s">
        <v>20</v>
      </c>
      <c r="H859">
        <v>225</v>
      </c>
      <c r="I859">
        <f t="shared" si="9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96"/>
        <v>40944.25</v>
      </c>
      <c r="O859" s="6">
        <f t="shared" si="93"/>
        <v>40966.25</v>
      </c>
      <c r="P859" t="b">
        <v>1</v>
      </c>
      <c r="Q859" t="b">
        <v>0</v>
      </c>
      <c r="R859" t="s">
        <v>100</v>
      </c>
      <c r="S859" t="str">
        <f t="shared" si="97"/>
        <v>film &amp; video</v>
      </c>
      <c r="T859" t="str">
        <f t="shared" si="94"/>
        <v>shorts</v>
      </c>
      <c r="U859">
        <f t="shared" si="95"/>
        <v>2012</v>
      </c>
    </row>
    <row r="860" spans="1:21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98"/>
        <v>69.45</v>
      </c>
      <c r="G860" t="s">
        <v>14</v>
      </c>
      <c r="H860">
        <v>35</v>
      </c>
      <c r="I860">
        <f t="shared" si="92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96"/>
        <v>43211.208333333328</v>
      </c>
      <c r="O860" s="6">
        <f t="shared" si="93"/>
        <v>43217.208333333328</v>
      </c>
      <c r="P860" t="b">
        <v>1</v>
      </c>
      <c r="Q860" t="b">
        <v>0</v>
      </c>
      <c r="R860" t="s">
        <v>17</v>
      </c>
      <c r="S860" t="str">
        <f t="shared" si="97"/>
        <v>food</v>
      </c>
      <c r="T860" t="str">
        <f t="shared" si="94"/>
        <v>food trucks</v>
      </c>
      <c r="U860">
        <f t="shared" si="95"/>
        <v>2018</v>
      </c>
    </row>
    <row r="861" spans="1:21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98"/>
        <v>35.534246575342465</v>
      </c>
      <c r="G861" t="s">
        <v>14</v>
      </c>
      <c r="H861">
        <v>63</v>
      </c>
      <c r="I861">
        <f t="shared" si="92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96"/>
        <v>41334.25</v>
      </c>
      <c r="O861" s="6">
        <f t="shared" si="93"/>
        <v>41351.208333333336</v>
      </c>
      <c r="P861" t="b">
        <v>0</v>
      </c>
      <c r="Q861" t="b">
        <v>1</v>
      </c>
      <c r="R861" t="s">
        <v>33</v>
      </c>
      <c r="S861" t="str">
        <f t="shared" si="97"/>
        <v>theater</v>
      </c>
      <c r="T861" t="str">
        <f t="shared" si="94"/>
        <v>plays</v>
      </c>
      <c r="U861">
        <f t="shared" si="95"/>
        <v>2013</v>
      </c>
    </row>
    <row r="862" spans="1:21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98"/>
        <v>251.65</v>
      </c>
      <c r="G862" t="s">
        <v>20</v>
      </c>
      <c r="H862">
        <v>65</v>
      </c>
      <c r="I862">
        <f t="shared" si="9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96"/>
        <v>43515.25</v>
      </c>
      <c r="O862" s="6">
        <f t="shared" si="93"/>
        <v>43524.25</v>
      </c>
      <c r="P862" t="b">
        <v>0</v>
      </c>
      <c r="Q862" t="b">
        <v>1</v>
      </c>
      <c r="R862" t="s">
        <v>65</v>
      </c>
      <c r="S862" t="str">
        <f t="shared" si="97"/>
        <v>technology</v>
      </c>
      <c r="T862" t="str">
        <f t="shared" si="94"/>
        <v>wearables</v>
      </c>
      <c r="U862">
        <f t="shared" si="95"/>
        <v>2019</v>
      </c>
    </row>
    <row r="863" spans="1:21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98"/>
        <v>105.87500000000001</v>
      </c>
      <c r="G863" t="s">
        <v>20</v>
      </c>
      <c r="H863">
        <v>163</v>
      </c>
      <c r="I863">
        <f t="shared" si="92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96"/>
        <v>40258.208333333336</v>
      </c>
      <c r="O863" s="6">
        <f t="shared" si="93"/>
        <v>40265.208333333336</v>
      </c>
      <c r="P863" t="b">
        <v>0</v>
      </c>
      <c r="Q863" t="b">
        <v>0</v>
      </c>
      <c r="R863" t="s">
        <v>33</v>
      </c>
      <c r="S863" t="str">
        <f t="shared" si="97"/>
        <v>theater</v>
      </c>
      <c r="T863" t="str">
        <f t="shared" si="94"/>
        <v>plays</v>
      </c>
      <c r="U863">
        <f t="shared" si="95"/>
        <v>2010</v>
      </c>
    </row>
    <row r="864" spans="1:21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98"/>
        <v>187.42857142857144</v>
      </c>
      <c r="G864" t="s">
        <v>20</v>
      </c>
      <c r="H864">
        <v>85</v>
      </c>
      <c r="I864">
        <f t="shared" si="9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96"/>
        <v>40756.208333333336</v>
      </c>
      <c r="O864" s="6">
        <f t="shared" si="93"/>
        <v>40759.208333333336</v>
      </c>
      <c r="P864" t="b">
        <v>0</v>
      </c>
      <c r="Q864" t="b">
        <v>0</v>
      </c>
      <c r="R864" t="s">
        <v>33</v>
      </c>
      <c r="S864" t="str">
        <f t="shared" si="97"/>
        <v>theater</v>
      </c>
      <c r="T864" t="str">
        <f t="shared" si="94"/>
        <v>plays</v>
      </c>
      <c r="U864">
        <f t="shared" si="95"/>
        <v>2011</v>
      </c>
    </row>
    <row r="865" spans="1:21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98"/>
        <v>386.78571428571428</v>
      </c>
      <c r="G865" t="s">
        <v>20</v>
      </c>
      <c r="H865">
        <v>217</v>
      </c>
      <c r="I865">
        <f t="shared" si="92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96"/>
        <v>42172.208333333328</v>
      </c>
      <c r="O865" s="6">
        <f t="shared" si="93"/>
        <v>42194.208333333328</v>
      </c>
      <c r="P865" t="b">
        <v>0</v>
      </c>
      <c r="Q865" t="b">
        <v>1</v>
      </c>
      <c r="R865" t="s">
        <v>269</v>
      </c>
      <c r="S865" t="str">
        <f t="shared" si="97"/>
        <v>film &amp; video</v>
      </c>
      <c r="T865" t="str">
        <f t="shared" si="94"/>
        <v>television</v>
      </c>
      <c r="U865">
        <f t="shared" si="95"/>
        <v>2015</v>
      </c>
    </row>
    <row r="866" spans="1:21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98"/>
        <v>347.07142857142856</v>
      </c>
      <c r="G866" t="s">
        <v>20</v>
      </c>
      <c r="H866">
        <v>150</v>
      </c>
      <c r="I86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96"/>
        <v>42601.208333333328</v>
      </c>
      <c r="O866" s="6">
        <f t="shared" si="93"/>
        <v>42605.208333333328</v>
      </c>
      <c r="P866" t="b">
        <v>0</v>
      </c>
      <c r="Q866" t="b">
        <v>0</v>
      </c>
      <c r="R866" t="s">
        <v>100</v>
      </c>
      <c r="S866" t="str">
        <f t="shared" si="97"/>
        <v>film &amp; video</v>
      </c>
      <c r="T866" t="str">
        <f t="shared" si="94"/>
        <v>shorts</v>
      </c>
      <c r="U866">
        <f t="shared" si="95"/>
        <v>2016</v>
      </c>
    </row>
    <row r="867" spans="1:21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98"/>
        <v>185.82098765432099</v>
      </c>
      <c r="G867" t="s">
        <v>20</v>
      </c>
      <c r="H867">
        <v>3272</v>
      </c>
      <c r="I867">
        <f t="shared" si="92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96"/>
        <v>41897.208333333336</v>
      </c>
      <c r="O867" s="6">
        <f t="shared" si="93"/>
        <v>41905.208333333336</v>
      </c>
      <c r="P867" t="b">
        <v>0</v>
      </c>
      <c r="Q867" t="b">
        <v>0</v>
      </c>
      <c r="R867" t="s">
        <v>33</v>
      </c>
      <c r="S867" t="str">
        <f t="shared" si="97"/>
        <v>theater</v>
      </c>
      <c r="T867" t="str">
        <f t="shared" si="94"/>
        <v>plays</v>
      </c>
      <c r="U867">
        <f t="shared" si="95"/>
        <v>2014</v>
      </c>
    </row>
    <row r="868" spans="1:21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98"/>
        <v>43.241247264770237</v>
      </c>
      <c r="G868" t="s">
        <v>74</v>
      </c>
      <c r="H868">
        <v>898</v>
      </c>
      <c r="I868">
        <f t="shared" si="92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96"/>
        <v>40671.208333333336</v>
      </c>
      <c r="O868" s="6">
        <f t="shared" si="93"/>
        <v>40671.208333333336</v>
      </c>
      <c r="P868" t="b">
        <v>0</v>
      </c>
      <c r="Q868" t="b">
        <v>0</v>
      </c>
      <c r="R868" t="s">
        <v>122</v>
      </c>
      <c r="S868" t="str">
        <f t="shared" si="97"/>
        <v>photography</v>
      </c>
      <c r="T868" t="str">
        <f t="shared" si="94"/>
        <v>photography books</v>
      </c>
      <c r="U868">
        <f t="shared" si="95"/>
        <v>2011</v>
      </c>
    </row>
    <row r="869" spans="1:21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98"/>
        <v>162.4375</v>
      </c>
      <c r="G869" t="s">
        <v>20</v>
      </c>
      <c r="H869">
        <v>300</v>
      </c>
      <c r="I869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96"/>
        <v>43382.208333333328</v>
      </c>
      <c r="O869" s="6">
        <f t="shared" si="93"/>
        <v>43387.208333333328</v>
      </c>
      <c r="P869" t="b">
        <v>0</v>
      </c>
      <c r="Q869" t="b">
        <v>0</v>
      </c>
      <c r="R869" t="s">
        <v>17</v>
      </c>
      <c r="S869" t="str">
        <f t="shared" si="97"/>
        <v>food</v>
      </c>
      <c r="T869" t="str">
        <f t="shared" si="94"/>
        <v>food trucks</v>
      </c>
      <c r="U869">
        <f t="shared" si="95"/>
        <v>2018</v>
      </c>
    </row>
    <row r="870" spans="1:21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98"/>
        <v>184.84285714285716</v>
      </c>
      <c r="G870" t="s">
        <v>20</v>
      </c>
      <c r="H870">
        <v>126</v>
      </c>
      <c r="I870">
        <f t="shared" si="92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96"/>
        <v>41559.208333333336</v>
      </c>
      <c r="O870" s="6">
        <f t="shared" si="93"/>
        <v>41569.208333333336</v>
      </c>
      <c r="P870" t="b">
        <v>0</v>
      </c>
      <c r="Q870" t="b">
        <v>0</v>
      </c>
      <c r="R870" t="s">
        <v>33</v>
      </c>
      <c r="S870" t="str">
        <f t="shared" si="97"/>
        <v>theater</v>
      </c>
      <c r="T870" t="str">
        <f t="shared" si="94"/>
        <v>plays</v>
      </c>
      <c r="U870">
        <f t="shared" si="95"/>
        <v>2013</v>
      </c>
    </row>
    <row r="871" spans="1:21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98"/>
        <v>23.703520691785052</v>
      </c>
      <c r="G871" t="s">
        <v>14</v>
      </c>
      <c r="H871">
        <v>526</v>
      </c>
      <c r="I871">
        <f t="shared" si="9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96"/>
        <v>40350.208333333336</v>
      </c>
      <c r="O871" s="6">
        <f t="shared" si="93"/>
        <v>40363.208333333336</v>
      </c>
      <c r="P871" t="b">
        <v>0</v>
      </c>
      <c r="Q871" t="b">
        <v>0</v>
      </c>
      <c r="R871" t="s">
        <v>53</v>
      </c>
      <c r="S871" t="str">
        <f t="shared" si="97"/>
        <v>film &amp; video</v>
      </c>
      <c r="T871" t="str">
        <f t="shared" si="94"/>
        <v>drama</v>
      </c>
      <c r="U871">
        <f t="shared" si="95"/>
        <v>2010</v>
      </c>
    </row>
    <row r="872" spans="1:21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98"/>
        <v>89.870129870129873</v>
      </c>
      <c r="G872" t="s">
        <v>14</v>
      </c>
      <c r="H872">
        <v>121</v>
      </c>
      <c r="I872">
        <f t="shared" si="92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96"/>
        <v>42240.208333333328</v>
      </c>
      <c r="O872" s="6">
        <f t="shared" si="93"/>
        <v>42264.208333333328</v>
      </c>
      <c r="P872" t="b">
        <v>0</v>
      </c>
      <c r="Q872" t="b">
        <v>0</v>
      </c>
      <c r="R872" t="s">
        <v>33</v>
      </c>
      <c r="S872" t="str">
        <f t="shared" si="97"/>
        <v>theater</v>
      </c>
      <c r="T872" t="str">
        <f t="shared" si="94"/>
        <v>plays</v>
      </c>
      <c r="U872">
        <f t="shared" si="95"/>
        <v>2015</v>
      </c>
    </row>
    <row r="873" spans="1:21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98"/>
        <v>272.6041958041958</v>
      </c>
      <c r="G873" t="s">
        <v>20</v>
      </c>
      <c r="H873">
        <v>2320</v>
      </c>
      <c r="I873">
        <f t="shared" si="92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96"/>
        <v>43040.208333333328</v>
      </c>
      <c r="O873" s="6">
        <f t="shared" si="93"/>
        <v>43057.25</v>
      </c>
      <c r="P873" t="b">
        <v>0</v>
      </c>
      <c r="Q873" t="b">
        <v>1</v>
      </c>
      <c r="R873" t="s">
        <v>33</v>
      </c>
      <c r="S873" t="str">
        <f t="shared" si="97"/>
        <v>theater</v>
      </c>
      <c r="T873" t="str">
        <f t="shared" si="94"/>
        <v>plays</v>
      </c>
      <c r="U873">
        <f t="shared" si="95"/>
        <v>2017</v>
      </c>
    </row>
    <row r="874" spans="1:21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98"/>
        <v>170.04255319148936</v>
      </c>
      <c r="G874" t="s">
        <v>20</v>
      </c>
      <c r="H874">
        <v>81</v>
      </c>
      <c r="I874">
        <f t="shared" si="92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96"/>
        <v>43346.208333333328</v>
      </c>
      <c r="O874" s="6">
        <f t="shared" si="93"/>
        <v>43350.208333333328</v>
      </c>
      <c r="P874" t="b">
        <v>0</v>
      </c>
      <c r="Q874" t="b">
        <v>0</v>
      </c>
      <c r="R874" t="s">
        <v>474</v>
      </c>
      <c r="S874" t="str">
        <f t="shared" si="97"/>
        <v>film &amp; video</v>
      </c>
      <c r="T874" t="str">
        <f t="shared" si="94"/>
        <v>science fiction</v>
      </c>
      <c r="U874">
        <f t="shared" si="95"/>
        <v>2018</v>
      </c>
    </row>
    <row r="875" spans="1:21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98"/>
        <v>188.28503562945369</v>
      </c>
      <c r="G875" t="s">
        <v>20</v>
      </c>
      <c r="H875">
        <v>1887</v>
      </c>
      <c r="I875">
        <f t="shared" si="92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96"/>
        <v>41647.25</v>
      </c>
      <c r="O875" s="6">
        <f t="shared" si="93"/>
        <v>41651.25</v>
      </c>
      <c r="P875" t="b">
        <v>0</v>
      </c>
      <c r="Q875" t="b">
        <v>0</v>
      </c>
      <c r="R875" t="s">
        <v>122</v>
      </c>
      <c r="S875" t="str">
        <f t="shared" si="97"/>
        <v>photography</v>
      </c>
      <c r="T875" t="str">
        <f t="shared" si="94"/>
        <v>photography books</v>
      </c>
      <c r="U875">
        <f t="shared" si="95"/>
        <v>2014</v>
      </c>
    </row>
    <row r="876" spans="1:21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98"/>
        <v>346.93532338308455</v>
      </c>
      <c r="G876" t="s">
        <v>20</v>
      </c>
      <c r="H876">
        <v>4358</v>
      </c>
      <c r="I876">
        <f t="shared" si="92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96"/>
        <v>40291.208333333336</v>
      </c>
      <c r="O876" s="6">
        <f t="shared" si="93"/>
        <v>40328.208333333336</v>
      </c>
      <c r="P876" t="b">
        <v>0</v>
      </c>
      <c r="Q876" t="b">
        <v>1</v>
      </c>
      <c r="R876" t="s">
        <v>122</v>
      </c>
      <c r="S876" t="str">
        <f t="shared" si="97"/>
        <v>photography</v>
      </c>
      <c r="T876" t="str">
        <f t="shared" si="94"/>
        <v>photography books</v>
      </c>
      <c r="U876">
        <f t="shared" si="95"/>
        <v>2010</v>
      </c>
    </row>
    <row r="877" spans="1:21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98"/>
        <v>69.177215189873422</v>
      </c>
      <c r="G877" t="s">
        <v>14</v>
      </c>
      <c r="H877">
        <v>67</v>
      </c>
      <c r="I877">
        <f t="shared" si="9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96"/>
        <v>40556.25</v>
      </c>
      <c r="O877" s="6">
        <f t="shared" si="93"/>
        <v>40556.25</v>
      </c>
      <c r="P877" t="b">
        <v>0</v>
      </c>
      <c r="Q877" t="b">
        <v>0</v>
      </c>
      <c r="R877" t="s">
        <v>23</v>
      </c>
      <c r="S877" t="str">
        <f t="shared" si="97"/>
        <v>music</v>
      </c>
      <c r="T877" t="str">
        <f t="shared" si="94"/>
        <v>rock</v>
      </c>
      <c r="U877">
        <f t="shared" si="95"/>
        <v>2011</v>
      </c>
    </row>
    <row r="878" spans="1:21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98"/>
        <v>25.433734939759034</v>
      </c>
      <c r="G878" t="s">
        <v>14</v>
      </c>
      <c r="H878">
        <v>57</v>
      </c>
      <c r="I878">
        <f t="shared" si="92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96"/>
        <v>43624.208333333328</v>
      </c>
      <c r="O878" s="6">
        <f t="shared" si="93"/>
        <v>43647.208333333328</v>
      </c>
      <c r="P878" t="b">
        <v>0</v>
      </c>
      <c r="Q878" t="b">
        <v>0</v>
      </c>
      <c r="R878" t="s">
        <v>122</v>
      </c>
      <c r="S878" t="str">
        <f t="shared" si="97"/>
        <v>photography</v>
      </c>
      <c r="T878" t="str">
        <f t="shared" si="94"/>
        <v>photography books</v>
      </c>
      <c r="U878">
        <f t="shared" si="95"/>
        <v>2019</v>
      </c>
    </row>
    <row r="879" spans="1:21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98"/>
        <v>77.400977995110026</v>
      </c>
      <c r="G879" t="s">
        <v>14</v>
      </c>
      <c r="H879">
        <v>1229</v>
      </c>
      <c r="I879">
        <f t="shared" si="92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96"/>
        <v>42577.208333333328</v>
      </c>
      <c r="O879" s="6">
        <f t="shared" si="93"/>
        <v>42577.208333333328</v>
      </c>
      <c r="P879" t="b">
        <v>0</v>
      </c>
      <c r="Q879" t="b">
        <v>0</v>
      </c>
      <c r="R879" t="s">
        <v>17</v>
      </c>
      <c r="S879" t="str">
        <f t="shared" si="97"/>
        <v>food</v>
      </c>
      <c r="T879" t="str">
        <f t="shared" si="94"/>
        <v>food trucks</v>
      </c>
      <c r="U879">
        <f t="shared" si="95"/>
        <v>2016</v>
      </c>
    </row>
    <row r="880" spans="1:21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98"/>
        <v>37.481481481481481</v>
      </c>
      <c r="G880" t="s">
        <v>14</v>
      </c>
      <c r="H880">
        <v>12</v>
      </c>
      <c r="I880">
        <f t="shared" si="9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96"/>
        <v>43845.25</v>
      </c>
      <c r="O880" s="6">
        <f t="shared" si="93"/>
        <v>43868.25</v>
      </c>
      <c r="P880" t="b">
        <v>0</v>
      </c>
      <c r="Q880" t="b">
        <v>0</v>
      </c>
      <c r="R880" t="s">
        <v>148</v>
      </c>
      <c r="S880" t="str">
        <f t="shared" si="97"/>
        <v>music</v>
      </c>
      <c r="T880" t="str">
        <f t="shared" si="94"/>
        <v>metal</v>
      </c>
      <c r="U880">
        <f t="shared" si="95"/>
        <v>2020</v>
      </c>
    </row>
    <row r="881" spans="1:21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98"/>
        <v>543.79999999999995</v>
      </c>
      <c r="G881" t="s">
        <v>20</v>
      </c>
      <c r="H881">
        <v>53</v>
      </c>
      <c r="I881">
        <f t="shared" si="92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96"/>
        <v>42788.25</v>
      </c>
      <c r="O881" s="6">
        <f t="shared" si="93"/>
        <v>42796.25</v>
      </c>
      <c r="P881" t="b">
        <v>0</v>
      </c>
      <c r="Q881" t="b">
        <v>0</v>
      </c>
      <c r="R881" t="s">
        <v>68</v>
      </c>
      <c r="S881" t="str">
        <f t="shared" si="97"/>
        <v>publishing</v>
      </c>
      <c r="T881" t="str">
        <f t="shared" si="94"/>
        <v>nonfiction</v>
      </c>
      <c r="U881">
        <f t="shared" si="95"/>
        <v>2017</v>
      </c>
    </row>
    <row r="882" spans="1:21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98"/>
        <v>228.52189349112427</v>
      </c>
      <c r="G882" t="s">
        <v>20</v>
      </c>
      <c r="H882">
        <v>2414</v>
      </c>
      <c r="I882">
        <f t="shared" si="9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96"/>
        <v>43667.208333333328</v>
      </c>
      <c r="O882" s="6">
        <f t="shared" si="93"/>
        <v>43668.208333333328</v>
      </c>
      <c r="P882" t="b">
        <v>0</v>
      </c>
      <c r="Q882" t="b">
        <v>0</v>
      </c>
      <c r="R882" t="s">
        <v>50</v>
      </c>
      <c r="S882" t="str">
        <f t="shared" si="97"/>
        <v>music</v>
      </c>
      <c r="T882" t="str">
        <f t="shared" si="94"/>
        <v>electric music</v>
      </c>
      <c r="U882">
        <f t="shared" si="95"/>
        <v>2019</v>
      </c>
    </row>
    <row r="883" spans="1:21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98"/>
        <v>38.948339483394832</v>
      </c>
      <c r="G883" t="s">
        <v>14</v>
      </c>
      <c r="H883">
        <v>452</v>
      </c>
      <c r="I883">
        <f t="shared" si="92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96"/>
        <v>42194.208333333328</v>
      </c>
      <c r="O883" s="6">
        <f t="shared" si="93"/>
        <v>42222.208333333328</v>
      </c>
      <c r="P883" t="b">
        <v>0</v>
      </c>
      <c r="Q883" t="b">
        <v>1</v>
      </c>
      <c r="R883" t="s">
        <v>33</v>
      </c>
      <c r="S883" t="str">
        <f t="shared" si="97"/>
        <v>theater</v>
      </c>
      <c r="T883" t="str">
        <f t="shared" si="94"/>
        <v>plays</v>
      </c>
      <c r="U883">
        <f t="shared" si="95"/>
        <v>2015</v>
      </c>
    </row>
    <row r="884" spans="1:21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98"/>
        <v>370</v>
      </c>
      <c r="G884" t="s">
        <v>20</v>
      </c>
      <c r="H884">
        <v>80</v>
      </c>
      <c r="I884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96"/>
        <v>42025.25</v>
      </c>
      <c r="O884" s="6">
        <f t="shared" si="93"/>
        <v>42028.25</v>
      </c>
      <c r="P884" t="b">
        <v>0</v>
      </c>
      <c r="Q884" t="b">
        <v>0</v>
      </c>
      <c r="R884" t="s">
        <v>33</v>
      </c>
      <c r="S884" t="str">
        <f t="shared" si="97"/>
        <v>theater</v>
      </c>
      <c r="T884" t="str">
        <f t="shared" si="94"/>
        <v>plays</v>
      </c>
      <c r="U884">
        <f t="shared" si="95"/>
        <v>2015</v>
      </c>
    </row>
    <row r="885" spans="1:21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98"/>
        <v>237.91176470588232</v>
      </c>
      <c r="G885" t="s">
        <v>20</v>
      </c>
      <c r="H885">
        <v>193</v>
      </c>
      <c r="I885">
        <f t="shared" si="92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96"/>
        <v>40323.208333333336</v>
      </c>
      <c r="O885" s="6">
        <f t="shared" si="93"/>
        <v>40358.208333333336</v>
      </c>
      <c r="P885" t="b">
        <v>0</v>
      </c>
      <c r="Q885" t="b">
        <v>0</v>
      </c>
      <c r="R885" t="s">
        <v>100</v>
      </c>
      <c r="S885" t="str">
        <f t="shared" si="97"/>
        <v>film &amp; video</v>
      </c>
      <c r="T885" t="str">
        <f t="shared" si="94"/>
        <v>shorts</v>
      </c>
      <c r="U885">
        <f t="shared" si="95"/>
        <v>2010</v>
      </c>
    </row>
    <row r="886" spans="1:21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98"/>
        <v>64.036299765807954</v>
      </c>
      <c r="G886" t="s">
        <v>14</v>
      </c>
      <c r="H886">
        <v>1886</v>
      </c>
      <c r="I886">
        <f t="shared" si="92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96"/>
        <v>41763.208333333336</v>
      </c>
      <c r="O886" s="6">
        <f t="shared" si="93"/>
        <v>41764.208333333336</v>
      </c>
      <c r="P886" t="b">
        <v>0</v>
      </c>
      <c r="Q886" t="b">
        <v>1</v>
      </c>
      <c r="R886" t="s">
        <v>33</v>
      </c>
      <c r="S886" t="str">
        <f t="shared" si="97"/>
        <v>theater</v>
      </c>
      <c r="T886" t="str">
        <f t="shared" si="94"/>
        <v>plays</v>
      </c>
      <c r="U886">
        <f t="shared" si="95"/>
        <v>2014</v>
      </c>
    </row>
    <row r="887" spans="1:21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98"/>
        <v>118.27777777777777</v>
      </c>
      <c r="G887" t="s">
        <v>20</v>
      </c>
      <c r="H887">
        <v>52</v>
      </c>
      <c r="I887">
        <f t="shared" si="92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96"/>
        <v>40335.208333333336</v>
      </c>
      <c r="O887" s="6">
        <f t="shared" si="93"/>
        <v>40372.208333333336</v>
      </c>
      <c r="P887" t="b">
        <v>0</v>
      </c>
      <c r="Q887" t="b">
        <v>0</v>
      </c>
      <c r="R887" t="s">
        <v>33</v>
      </c>
      <c r="S887" t="str">
        <f t="shared" si="97"/>
        <v>theater</v>
      </c>
      <c r="T887" t="str">
        <f t="shared" si="94"/>
        <v>plays</v>
      </c>
      <c r="U887">
        <f t="shared" si="95"/>
        <v>2010</v>
      </c>
    </row>
    <row r="888" spans="1:21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98"/>
        <v>84.824037184594957</v>
      </c>
      <c r="G888" t="s">
        <v>14</v>
      </c>
      <c r="H888">
        <v>1825</v>
      </c>
      <c r="I888">
        <f t="shared" si="92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96"/>
        <v>40416.208333333336</v>
      </c>
      <c r="O888" s="6">
        <f t="shared" si="93"/>
        <v>40433.208333333336</v>
      </c>
      <c r="P888" t="b">
        <v>0</v>
      </c>
      <c r="Q888" t="b">
        <v>0</v>
      </c>
      <c r="R888" t="s">
        <v>60</v>
      </c>
      <c r="S888" t="str">
        <f t="shared" si="97"/>
        <v>music</v>
      </c>
      <c r="T888" t="str">
        <f t="shared" si="94"/>
        <v>indie rock</v>
      </c>
      <c r="U888">
        <f t="shared" si="95"/>
        <v>2010</v>
      </c>
    </row>
    <row r="889" spans="1:21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98"/>
        <v>29.346153846153843</v>
      </c>
      <c r="G889" t="s">
        <v>14</v>
      </c>
      <c r="H889">
        <v>31</v>
      </c>
      <c r="I889">
        <f t="shared" si="92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96"/>
        <v>42202.208333333328</v>
      </c>
      <c r="O889" s="6">
        <f t="shared" si="93"/>
        <v>42248.208333333328</v>
      </c>
      <c r="P889" t="b">
        <v>0</v>
      </c>
      <c r="Q889" t="b">
        <v>1</v>
      </c>
      <c r="R889" t="s">
        <v>33</v>
      </c>
      <c r="S889" t="str">
        <f t="shared" si="97"/>
        <v>theater</v>
      </c>
      <c r="T889" t="str">
        <f t="shared" si="94"/>
        <v>plays</v>
      </c>
      <c r="U889">
        <f t="shared" si="95"/>
        <v>2015</v>
      </c>
    </row>
    <row r="890" spans="1:21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98"/>
        <v>209.89655172413794</v>
      </c>
      <c r="G890" t="s">
        <v>20</v>
      </c>
      <c r="H890">
        <v>290</v>
      </c>
      <c r="I890">
        <f t="shared" si="92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96"/>
        <v>42836.208333333328</v>
      </c>
      <c r="O890" s="6">
        <f t="shared" si="93"/>
        <v>42854.208333333328</v>
      </c>
      <c r="P890" t="b">
        <v>0</v>
      </c>
      <c r="Q890" t="b">
        <v>0</v>
      </c>
      <c r="R890" t="s">
        <v>33</v>
      </c>
      <c r="S890" t="str">
        <f t="shared" si="97"/>
        <v>theater</v>
      </c>
      <c r="T890" t="str">
        <f t="shared" si="94"/>
        <v>plays</v>
      </c>
      <c r="U890">
        <f t="shared" si="95"/>
        <v>2017</v>
      </c>
    </row>
    <row r="891" spans="1:21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98"/>
        <v>169.78571428571431</v>
      </c>
      <c r="G891" t="s">
        <v>20</v>
      </c>
      <c r="H891">
        <v>122</v>
      </c>
      <c r="I891">
        <f t="shared" si="9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96"/>
        <v>41710.208333333336</v>
      </c>
      <c r="O891" s="6">
        <f t="shared" si="93"/>
        <v>41716.208333333336</v>
      </c>
      <c r="P891" t="b">
        <v>0</v>
      </c>
      <c r="Q891" t="b">
        <v>1</v>
      </c>
      <c r="R891" t="s">
        <v>50</v>
      </c>
      <c r="S891" t="str">
        <f t="shared" si="97"/>
        <v>music</v>
      </c>
      <c r="T891" t="str">
        <f t="shared" si="94"/>
        <v>electric music</v>
      </c>
      <c r="U891">
        <f t="shared" si="95"/>
        <v>2014</v>
      </c>
    </row>
    <row r="892" spans="1:21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98"/>
        <v>115.95907738095239</v>
      </c>
      <c r="G892" t="s">
        <v>20</v>
      </c>
      <c r="H892">
        <v>1470</v>
      </c>
      <c r="I892">
        <f t="shared" si="92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96"/>
        <v>43640.208333333328</v>
      </c>
      <c r="O892" s="6">
        <f t="shared" si="93"/>
        <v>43640.208333333328</v>
      </c>
      <c r="P892" t="b">
        <v>0</v>
      </c>
      <c r="Q892" t="b">
        <v>0</v>
      </c>
      <c r="R892" t="s">
        <v>60</v>
      </c>
      <c r="S892" t="str">
        <f t="shared" si="97"/>
        <v>music</v>
      </c>
      <c r="T892" t="str">
        <f t="shared" si="94"/>
        <v>indie rock</v>
      </c>
      <c r="U892">
        <f t="shared" si="95"/>
        <v>2019</v>
      </c>
    </row>
    <row r="893" spans="1:21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98"/>
        <v>258.59999999999997</v>
      </c>
      <c r="G893" t="s">
        <v>20</v>
      </c>
      <c r="H893">
        <v>165</v>
      </c>
      <c r="I893">
        <f t="shared" si="92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96"/>
        <v>40880.25</v>
      </c>
      <c r="O893" s="6">
        <f t="shared" si="93"/>
        <v>40923.25</v>
      </c>
      <c r="P893" t="b">
        <v>0</v>
      </c>
      <c r="Q893" t="b">
        <v>0</v>
      </c>
      <c r="R893" t="s">
        <v>42</v>
      </c>
      <c r="S893" t="str">
        <f t="shared" si="97"/>
        <v>film &amp; video</v>
      </c>
      <c r="T893" t="str">
        <f t="shared" si="94"/>
        <v>documentary</v>
      </c>
      <c r="U893">
        <f t="shared" si="95"/>
        <v>2011</v>
      </c>
    </row>
    <row r="894" spans="1:21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98"/>
        <v>230.58333333333331</v>
      </c>
      <c r="G894" t="s">
        <v>20</v>
      </c>
      <c r="H894">
        <v>182</v>
      </c>
      <c r="I894">
        <f t="shared" si="92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96"/>
        <v>40319.208333333336</v>
      </c>
      <c r="O894" s="6">
        <f t="shared" si="93"/>
        <v>40359.208333333336</v>
      </c>
      <c r="P894" t="b">
        <v>0</v>
      </c>
      <c r="Q894" t="b">
        <v>0</v>
      </c>
      <c r="R894" t="s">
        <v>206</v>
      </c>
      <c r="S894" t="str">
        <f t="shared" si="97"/>
        <v>publishing</v>
      </c>
      <c r="T894" t="str">
        <f t="shared" si="94"/>
        <v>translations</v>
      </c>
      <c r="U894">
        <f t="shared" si="95"/>
        <v>2010</v>
      </c>
    </row>
    <row r="895" spans="1:21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98"/>
        <v>128.21428571428572</v>
      </c>
      <c r="G895" t="s">
        <v>20</v>
      </c>
      <c r="H895">
        <v>199</v>
      </c>
      <c r="I895">
        <f t="shared" si="92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96"/>
        <v>42170.208333333328</v>
      </c>
      <c r="O895" s="6">
        <f t="shared" si="93"/>
        <v>42173.208333333328</v>
      </c>
      <c r="P895" t="b">
        <v>0</v>
      </c>
      <c r="Q895" t="b">
        <v>1</v>
      </c>
      <c r="R895" t="s">
        <v>42</v>
      </c>
      <c r="S895" t="str">
        <f t="shared" si="97"/>
        <v>film &amp; video</v>
      </c>
      <c r="T895" t="str">
        <f t="shared" si="94"/>
        <v>documentary</v>
      </c>
      <c r="U895">
        <f t="shared" si="95"/>
        <v>2015</v>
      </c>
    </row>
    <row r="896" spans="1:21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98"/>
        <v>188.70588235294116</v>
      </c>
      <c r="G896" t="s">
        <v>20</v>
      </c>
      <c r="H896">
        <v>56</v>
      </c>
      <c r="I896">
        <f t="shared" si="92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96"/>
        <v>41466.208333333336</v>
      </c>
      <c r="O896" s="6">
        <f t="shared" si="93"/>
        <v>41495.208333333336</v>
      </c>
      <c r="P896" t="b">
        <v>0</v>
      </c>
      <c r="Q896" t="b">
        <v>1</v>
      </c>
      <c r="R896" t="s">
        <v>269</v>
      </c>
      <c r="S896" t="str">
        <f t="shared" si="97"/>
        <v>film &amp; video</v>
      </c>
      <c r="T896" t="str">
        <f t="shared" si="94"/>
        <v>television</v>
      </c>
      <c r="U896">
        <f t="shared" si="95"/>
        <v>2013</v>
      </c>
    </row>
    <row r="897" spans="1:21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98"/>
        <v>6.9511889862327907</v>
      </c>
      <c r="G897" t="s">
        <v>14</v>
      </c>
      <c r="H897">
        <v>107</v>
      </c>
      <c r="I897">
        <f t="shared" si="92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96"/>
        <v>43134.25</v>
      </c>
      <c r="O897" s="6">
        <f t="shared" si="93"/>
        <v>43142.25</v>
      </c>
      <c r="P897" t="b">
        <v>0</v>
      </c>
      <c r="Q897" t="b">
        <v>0</v>
      </c>
      <c r="R897" t="s">
        <v>33</v>
      </c>
      <c r="S897" t="str">
        <f t="shared" si="97"/>
        <v>theater</v>
      </c>
      <c r="T897" t="str">
        <f t="shared" si="94"/>
        <v>plays</v>
      </c>
      <c r="U897">
        <f t="shared" si="95"/>
        <v>2018</v>
      </c>
    </row>
    <row r="898" spans="1:21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98"/>
        <v>774.43434343434342</v>
      </c>
      <c r="G898" t="s">
        <v>20</v>
      </c>
      <c r="H898">
        <v>1460</v>
      </c>
      <c r="I898">
        <f t="shared" si="92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96"/>
        <v>40738.208333333336</v>
      </c>
      <c r="O898" s="6">
        <f t="shared" si="93"/>
        <v>40740.208333333336</v>
      </c>
      <c r="P898" t="b">
        <v>0</v>
      </c>
      <c r="Q898" t="b">
        <v>1</v>
      </c>
      <c r="R898" t="s">
        <v>17</v>
      </c>
      <c r="S898" t="str">
        <f t="shared" si="97"/>
        <v>food</v>
      </c>
      <c r="T898" t="str">
        <f t="shared" si="94"/>
        <v>food trucks</v>
      </c>
      <c r="U898">
        <f t="shared" si="95"/>
        <v>2011</v>
      </c>
    </row>
    <row r="899" spans="1:21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98"/>
        <v>27.693181818181817</v>
      </c>
      <c r="G899" t="s">
        <v>14</v>
      </c>
      <c r="H899">
        <v>27</v>
      </c>
      <c r="I899">
        <f t="shared" ref="I899:I962" si="99">IF(F899=0,0,ROUND(E899/H899,2))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si="96"/>
        <v>43583.208333333328</v>
      </c>
      <c r="O899" s="6">
        <f t="shared" ref="O899:O962" si="100">(((M899/60)/60)/24) + DATE(1970,1,)</f>
        <v>43584.208333333328</v>
      </c>
      <c r="P899" t="b">
        <v>0</v>
      </c>
      <c r="Q899" t="b">
        <v>0</v>
      </c>
      <c r="R899" t="s">
        <v>33</v>
      </c>
      <c r="S899" t="str">
        <f t="shared" si="97"/>
        <v>theater</v>
      </c>
      <c r="T899" t="str">
        <f t="shared" ref="T899:T962" si="101">RIGHT(R899,LEN(R899)-SEARCH("/",R899))</f>
        <v>plays</v>
      </c>
      <c r="U899">
        <f t="shared" ref="U899:U962" si="102">YEAR(N899)</f>
        <v>2019</v>
      </c>
    </row>
    <row r="900" spans="1:21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98"/>
        <v>52.479620323841424</v>
      </c>
      <c r="G900" t="s">
        <v>14</v>
      </c>
      <c r="H900">
        <v>1221</v>
      </c>
      <c r="I900">
        <f t="shared" si="99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ref="N900:N963" si="103">(((L900/60)/60)/24) +DATE(1970,1,1)</f>
        <v>43815.25</v>
      </c>
      <c r="O900" s="6">
        <f t="shared" si="100"/>
        <v>43820.25</v>
      </c>
      <c r="P900" t="b">
        <v>0</v>
      </c>
      <c r="Q900" t="b">
        <v>0</v>
      </c>
      <c r="R900" t="s">
        <v>42</v>
      </c>
      <c r="S900" t="str">
        <f t="shared" si="97"/>
        <v>film &amp; video</v>
      </c>
      <c r="T900" t="str">
        <f t="shared" si="101"/>
        <v>documentary</v>
      </c>
      <c r="U900">
        <f t="shared" si="102"/>
        <v>2019</v>
      </c>
    </row>
    <row r="901" spans="1:21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98"/>
        <v>407.09677419354841</v>
      </c>
      <c r="G901" t="s">
        <v>20</v>
      </c>
      <c r="H901">
        <v>123</v>
      </c>
      <c r="I901">
        <f t="shared" si="99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103"/>
        <v>41554.208333333336</v>
      </c>
      <c r="O901" s="6">
        <f t="shared" si="100"/>
        <v>41571.208333333336</v>
      </c>
      <c r="P901" t="b">
        <v>0</v>
      </c>
      <c r="Q901" t="b">
        <v>0</v>
      </c>
      <c r="R901" t="s">
        <v>159</v>
      </c>
      <c r="S901" t="str">
        <f t="shared" ref="S901:S964" si="104">LEFT(R901,SEARCH("/",R901)-1)</f>
        <v>music</v>
      </c>
      <c r="T901" t="str">
        <f t="shared" si="101"/>
        <v>jazz</v>
      </c>
      <c r="U901">
        <f t="shared" si="102"/>
        <v>2013</v>
      </c>
    </row>
    <row r="902" spans="1:21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98"/>
        <v>2</v>
      </c>
      <c r="G902" t="s">
        <v>14</v>
      </c>
      <c r="H902">
        <v>1</v>
      </c>
      <c r="I902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103"/>
        <v>41901.208333333336</v>
      </c>
      <c r="O902" s="6">
        <f t="shared" si="100"/>
        <v>41901.208333333336</v>
      </c>
      <c r="P902" t="b">
        <v>0</v>
      </c>
      <c r="Q902" t="b">
        <v>1</v>
      </c>
      <c r="R902" t="s">
        <v>28</v>
      </c>
      <c r="S902" t="str">
        <f t="shared" si="104"/>
        <v>technology</v>
      </c>
      <c r="T902" t="str">
        <f t="shared" si="101"/>
        <v>web</v>
      </c>
      <c r="U902">
        <f t="shared" si="102"/>
        <v>2014</v>
      </c>
    </row>
    <row r="903" spans="1:21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98"/>
        <v>156.17857142857144</v>
      </c>
      <c r="G903" t="s">
        <v>20</v>
      </c>
      <c r="H903">
        <v>159</v>
      </c>
      <c r="I903">
        <f t="shared" si="99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103"/>
        <v>43298.208333333328</v>
      </c>
      <c r="O903" s="6">
        <f t="shared" si="100"/>
        <v>43330.208333333328</v>
      </c>
      <c r="P903" t="b">
        <v>0</v>
      </c>
      <c r="Q903" t="b">
        <v>1</v>
      </c>
      <c r="R903" t="s">
        <v>23</v>
      </c>
      <c r="S903" t="str">
        <f t="shared" si="104"/>
        <v>music</v>
      </c>
      <c r="T903" t="str">
        <f t="shared" si="101"/>
        <v>rock</v>
      </c>
      <c r="U903">
        <f t="shared" si="102"/>
        <v>2018</v>
      </c>
    </row>
    <row r="904" spans="1:21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98"/>
        <v>252.42857142857144</v>
      </c>
      <c r="G904" t="s">
        <v>20</v>
      </c>
      <c r="H904">
        <v>110</v>
      </c>
      <c r="I904">
        <f t="shared" si="9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103"/>
        <v>42399.25</v>
      </c>
      <c r="O904" s="6">
        <f t="shared" si="100"/>
        <v>42440.25</v>
      </c>
      <c r="P904" t="b">
        <v>0</v>
      </c>
      <c r="Q904" t="b">
        <v>0</v>
      </c>
      <c r="R904" t="s">
        <v>28</v>
      </c>
      <c r="S904" t="str">
        <f t="shared" si="104"/>
        <v>technology</v>
      </c>
      <c r="T904" t="str">
        <f t="shared" si="101"/>
        <v>web</v>
      </c>
      <c r="U904">
        <f t="shared" si="102"/>
        <v>2016</v>
      </c>
    </row>
    <row r="905" spans="1:21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ref="F905:F968" si="105">(E905/D905*100)</f>
        <v>1.729268292682927</v>
      </c>
      <c r="G905" t="s">
        <v>47</v>
      </c>
      <c r="H905">
        <v>14</v>
      </c>
      <c r="I905">
        <f t="shared" si="99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103"/>
        <v>41034.208333333336</v>
      </c>
      <c r="O905" s="6">
        <f t="shared" si="100"/>
        <v>41048.208333333336</v>
      </c>
      <c r="P905" t="b">
        <v>0</v>
      </c>
      <c r="Q905" t="b">
        <v>1</v>
      </c>
      <c r="R905" t="s">
        <v>68</v>
      </c>
      <c r="S905" t="str">
        <f t="shared" si="104"/>
        <v>publishing</v>
      </c>
      <c r="T905" t="str">
        <f t="shared" si="101"/>
        <v>nonfiction</v>
      </c>
      <c r="U905">
        <f t="shared" si="102"/>
        <v>2012</v>
      </c>
    </row>
    <row r="906" spans="1:21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105"/>
        <v>12.230769230769232</v>
      </c>
      <c r="G906" t="s">
        <v>14</v>
      </c>
      <c r="H906">
        <v>16</v>
      </c>
      <c r="I906">
        <f t="shared" si="99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103"/>
        <v>41186.208333333336</v>
      </c>
      <c r="O906" s="6">
        <f t="shared" si="100"/>
        <v>41189.208333333336</v>
      </c>
      <c r="P906" t="b">
        <v>0</v>
      </c>
      <c r="Q906" t="b">
        <v>0</v>
      </c>
      <c r="R906" t="s">
        <v>133</v>
      </c>
      <c r="S906" t="str">
        <f t="shared" si="104"/>
        <v>publishing</v>
      </c>
      <c r="T906" t="str">
        <f t="shared" si="101"/>
        <v>radio &amp; podcasts</v>
      </c>
      <c r="U906">
        <f t="shared" si="102"/>
        <v>2012</v>
      </c>
    </row>
    <row r="907" spans="1:21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105"/>
        <v>163.98734177215189</v>
      </c>
      <c r="G907" t="s">
        <v>20</v>
      </c>
      <c r="H907">
        <v>236</v>
      </c>
      <c r="I907">
        <f t="shared" si="99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103"/>
        <v>41536.208333333336</v>
      </c>
      <c r="O907" s="6">
        <f t="shared" si="100"/>
        <v>41538.208333333336</v>
      </c>
      <c r="P907" t="b">
        <v>0</v>
      </c>
      <c r="Q907" t="b">
        <v>0</v>
      </c>
      <c r="R907" t="s">
        <v>33</v>
      </c>
      <c r="S907" t="str">
        <f t="shared" si="104"/>
        <v>theater</v>
      </c>
      <c r="T907" t="str">
        <f t="shared" si="101"/>
        <v>plays</v>
      </c>
      <c r="U907">
        <f t="shared" si="102"/>
        <v>2013</v>
      </c>
    </row>
    <row r="908" spans="1:21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105"/>
        <v>162.98181818181817</v>
      </c>
      <c r="G908" t="s">
        <v>20</v>
      </c>
      <c r="H908">
        <v>191</v>
      </c>
      <c r="I908">
        <f t="shared" si="99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103"/>
        <v>42868.208333333328</v>
      </c>
      <c r="O908" s="6">
        <f t="shared" si="100"/>
        <v>42903.208333333328</v>
      </c>
      <c r="P908" t="b">
        <v>1</v>
      </c>
      <c r="Q908" t="b">
        <v>1</v>
      </c>
      <c r="R908" t="s">
        <v>42</v>
      </c>
      <c r="S908" t="str">
        <f t="shared" si="104"/>
        <v>film &amp; video</v>
      </c>
      <c r="T908" t="str">
        <f t="shared" si="101"/>
        <v>documentary</v>
      </c>
      <c r="U908">
        <f t="shared" si="102"/>
        <v>2017</v>
      </c>
    </row>
    <row r="909" spans="1:21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105"/>
        <v>20.252747252747252</v>
      </c>
      <c r="G909" t="s">
        <v>14</v>
      </c>
      <c r="H909">
        <v>41</v>
      </c>
      <c r="I909">
        <f t="shared" si="99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103"/>
        <v>40660.208333333336</v>
      </c>
      <c r="O909" s="6">
        <f t="shared" si="100"/>
        <v>40666.208333333336</v>
      </c>
      <c r="P909" t="b">
        <v>0</v>
      </c>
      <c r="Q909" t="b">
        <v>0</v>
      </c>
      <c r="R909" t="s">
        <v>33</v>
      </c>
      <c r="S909" t="str">
        <f t="shared" si="104"/>
        <v>theater</v>
      </c>
      <c r="T909" t="str">
        <f t="shared" si="101"/>
        <v>plays</v>
      </c>
      <c r="U909">
        <f t="shared" si="102"/>
        <v>2011</v>
      </c>
    </row>
    <row r="910" spans="1:21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105"/>
        <v>319.24083769633506</v>
      </c>
      <c r="G910" t="s">
        <v>20</v>
      </c>
      <c r="H910">
        <v>3934</v>
      </c>
      <c r="I910">
        <f t="shared" si="99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103"/>
        <v>41031.208333333336</v>
      </c>
      <c r="O910" s="6">
        <f t="shared" si="100"/>
        <v>41041.208333333336</v>
      </c>
      <c r="P910" t="b">
        <v>0</v>
      </c>
      <c r="Q910" t="b">
        <v>0</v>
      </c>
      <c r="R910" t="s">
        <v>89</v>
      </c>
      <c r="S910" t="str">
        <f t="shared" si="104"/>
        <v>games</v>
      </c>
      <c r="T910" t="str">
        <f t="shared" si="101"/>
        <v>video games</v>
      </c>
      <c r="U910">
        <f t="shared" si="102"/>
        <v>2012</v>
      </c>
    </row>
    <row r="911" spans="1:21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105"/>
        <v>478.94444444444446</v>
      </c>
      <c r="G911" t="s">
        <v>20</v>
      </c>
      <c r="H911">
        <v>80</v>
      </c>
      <c r="I911">
        <f t="shared" si="99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103"/>
        <v>43255.208333333328</v>
      </c>
      <c r="O911" s="6">
        <f t="shared" si="100"/>
        <v>43281.208333333328</v>
      </c>
      <c r="P911" t="b">
        <v>0</v>
      </c>
      <c r="Q911" t="b">
        <v>1</v>
      </c>
      <c r="R911" t="s">
        <v>33</v>
      </c>
      <c r="S911" t="str">
        <f t="shared" si="104"/>
        <v>theater</v>
      </c>
      <c r="T911" t="str">
        <f t="shared" si="101"/>
        <v>plays</v>
      </c>
      <c r="U911">
        <f t="shared" si="102"/>
        <v>2018</v>
      </c>
    </row>
    <row r="912" spans="1:21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105"/>
        <v>19.556634304207122</v>
      </c>
      <c r="G912" t="s">
        <v>74</v>
      </c>
      <c r="H912">
        <v>296</v>
      </c>
      <c r="I912">
        <f t="shared" si="99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103"/>
        <v>42026.25</v>
      </c>
      <c r="O912" s="6">
        <f t="shared" si="100"/>
        <v>42026.25</v>
      </c>
      <c r="P912" t="b">
        <v>0</v>
      </c>
      <c r="Q912" t="b">
        <v>0</v>
      </c>
      <c r="R912" t="s">
        <v>33</v>
      </c>
      <c r="S912" t="str">
        <f t="shared" si="104"/>
        <v>theater</v>
      </c>
      <c r="T912" t="str">
        <f t="shared" si="101"/>
        <v>plays</v>
      </c>
      <c r="U912">
        <f t="shared" si="102"/>
        <v>2015</v>
      </c>
    </row>
    <row r="913" spans="1:21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105"/>
        <v>198.94827586206895</v>
      </c>
      <c r="G913" t="s">
        <v>20</v>
      </c>
      <c r="H913">
        <v>462</v>
      </c>
      <c r="I913">
        <f t="shared" si="99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103"/>
        <v>43717.208333333328</v>
      </c>
      <c r="O913" s="6">
        <f t="shared" si="100"/>
        <v>43718.208333333328</v>
      </c>
      <c r="P913" t="b">
        <v>1</v>
      </c>
      <c r="Q913" t="b">
        <v>0</v>
      </c>
      <c r="R913" t="s">
        <v>28</v>
      </c>
      <c r="S913" t="str">
        <f t="shared" si="104"/>
        <v>technology</v>
      </c>
      <c r="T913" t="str">
        <f t="shared" si="101"/>
        <v>web</v>
      </c>
      <c r="U913">
        <f t="shared" si="102"/>
        <v>2019</v>
      </c>
    </row>
    <row r="914" spans="1:21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105"/>
        <v>795</v>
      </c>
      <c r="G914" t="s">
        <v>20</v>
      </c>
      <c r="H914">
        <v>179</v>
      </c>
      <c r="I914">
        <f t="shared" si="99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103"/>
        <v>41157.208333333336</v>
      </c>
      <c r="O914" s="6">
        <f t="shared" si="100"/>
        <v>41169.208333333336</v>
      </c>
      <c r="P914" t="b">
        <v>1</v>
      </c>
      <c r="Q914" t="b">
        <v>0</v>
      </c>
      <c r="R914" t="s">
        <v>53</v>
      </c>
      <c r="S914" t="str">
        <f t="shared" si="104"/>
        <v>film &amp; video</v>
      </c>
      <c r="T914" t="str">
        <f t="shared" si="101"/>
        <v>drama</v>
      </c>
      <c r="U914">
        <f t="shared" si="102"/>
        <v>2012</v>
      </c>
    </row>
    <row r="915" spans="1:21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105"/>
        <v>50.621082621082621</v>
      </c>
      <c r="G915" t="s">
        <v>14</v>
      </c>
      <c r="H915">
        <v>523</v>
      </c>
      <c r="I915">
        <f t="shared" si="99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103"/>
        <v>43597.208333333328</v>
      </c>
      <c r="O915" s="6">
        <f t="shared" si="100"/>
        <v>43609.208333333328</v>
      </c>
      <c r="P915" t="b">
        <v>0</v>
      </c>
      <c r="Q915" t="b">
        <v>0</v>
      </c>
      <c r="R915" t="s">
        <v>53</v>
      </c>
      <c r="S915" t="str">
        <f t="shared" si="104"/>
        <v>film &amp; video</v>
      </c>
      <c r="T915" t="str">
        <f t="shared" si="101"/>
        <v>drama</v>
      </c>
      <c r="U915">
        <f t="shared" si="102"/>
        <v>2019</v>
      </c>
    </row>
    <row r="916" spans="1:21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105"/>
        <v>57.4375</v>
      </c>
      <c r="G916" t="s">
        <v>14</v>
      </c>
      <c r="H916">
        <v>141</v>
      </c>
      <c r="I916">
        <f t="shared" si="99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103"/>
        <v>41490.208333333336</v>
      </c>
      <c r="O916" s="6">
        <f t="shared" si="100"/>
        <v>41501.208333333336</v>
      </c>
      <c r="P916" t="b">
        <v>0</v>
      </c>
      <c r="Q916" t="b">
        <v>0</v>
      </c>
      <c r="R916" t="s">
        <v>33</v>
      </c>
      <c r="S916" t="str">
        <f t="shared" si="104"/>
        <v>theater</v>
      </c>
      <c r="T916" t="str">
        <f t="shared" si="101"/>
        <v>plays</v>
      </c>
      <c r="U916">
        <f t="shared" si="102"/>
        <v>2013</v>
      </c>
    </row>
    <row r="917" spans="1:21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105"/>
        <v>155.62827640984909</v>
      </c>
      <c r="G917" t="s">
        <v>20</v>
      </c>
      <c r="H917">
        <v>1866</v>
      </c>
      <c r="I917">
        <f t="shared" si="99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103"/>
        <v>42976.208333333328</v>
      </c>
      <c r="O917" s="6">
        <f t="shared" si="100"/>
        <v>42984.208333333328</v>
      </c>
      <c r="P917" t="b">
        <v>0</v>
      </c>
      <c r="Q917" t="b">
        <v>0</v>
      </c>
      <c r="R917" t="s">
        <v>269</v>
      </c>
      <c r="S917" t="str">
        <f t="shared" si="104"/>
        <v>film &amp; video</v>
      </c>
      <c r="T917" t="str">
        <f t="shared" si="101"/>
        <v>television</v>
      </c>
      <c r="U917">
        <f t="shared" si="102"/>
        <v>2017</v>
      </c>
    </row>
    <row r="918" spans="1:21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105"/>
        <v>36.297297297297298</v>
      </c>
      <c r="G918" t="s">
        <v>14</v>
      </c>
      <c r="H918">
        <v>52</v>
      </c>
      <c r="I918">
        <f t="shared" si="99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103"/>
        <v>41991.25</v>
      </c>
      <c r="O918" s="6">
        <f t="shared" si="100"/>
        <v>41999.25</v>
      </c>
      <c r="P918" t="b">
        <v>0</v>
      </c>
      <c r="Q918" t="b">
        <v>0</v>
      </c>
      <c r="R918" t="s">
        <v>122</v>
      </c>
      <c r="S918" t="str">
        <f t="shared" si="104"/>
        <v>photography</v>
      </c>
      <c r="T918" t="str">
        <f t="shared" si="101"/>
        <v>photography books</v>
      </c>
      <c r="U918">
        <f t="shared" si="102"/>
        <v>2014</v>
      </c>
    </row>
    <row r="919" spans="1:21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105"/>
        <v>58.25</v>
      </c>
      <c r="G919" t="s">
        <v>47</v>
      </c>
      <c r="H919">
        <v>27</v>
      </c>
      <c r="I919">
        <f t="shared" si="99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103"/>
        <v>40722.208333333336</v>
      </c>
      <c r="O919" s="6">
        <f t="shared" si="100"/>
        <v>40745.208333333336</v>
      </c>
      <c r="P919" t="b">
        <v>0</v>
      </c>
      <c r="Q919" t="b">
        <v>1</v>
      </c>
      <c r="R919" t="s">
        <v>100</v>
      </c>
      <c r="S919" t="str">
        <f t="shared" si="104"/>
        <v>film &amp; video</v>
      </c>
      <c r="T919" t="str">
        <f t="shared" si="101"/>
        <v>shorts</v>
      </c>
      <c r="U919">
        <f t="shared" si="102"/>
        <v>2011</v>
      </c>
    </row>
    <row r="920" spans="1:21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105"/>
        <v>237.39473684210526</v>
      </c>
      <c r="G920" t="s">
        <v>20</v>
      </c>
      <c r="H920">
        <v>156</v>
      </c>
      <c r="I920">
        <f t="shared" si="99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103"/>
        <v>41117.208333333336</v>
      </c>
      <c r="O920" s="6">
        <f t="shared" si="100"/>
        <v>41127.208333333336</v>
      </c>
      <c r="P920" t="b">
        <v>0</v>
      </c>
      <c r="Q920" t="b">
        <v>0</v>
      </c>
      <c r="R920" t="s">
        <v>133</v>
      </c>
      <c r="S920" t="str">
        <f t="shared" si="104"/>
        <v>publishing</v>
      </c>
      <c r="T920" t="str">
        <f t="shared" si="101"/>
        <v>radio &amp; podcasts</v>
      </c>
      <c r="U920">
        <f t="shared" si="102"/>
        <v>2012</v>
      </c>
    </row>
    <row r="921" spans="1:21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105"/>
        <v>58.75</v>
      </c>
      <c r="G921" t="s">
        <v>14</v>
      </c>
      <c r="H921">
        <v>225</v>
      </c>
      <c r="I921">
        <f t="shared" si="99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103"/>
        <v>43022.208333333328</v>
      </c>
      <c r="O921" s="6">
        <f t="shared" si="100"/>
        <v>43053.25</v>
      </c>
      <c r="P921" t="b">
        <v>0</v>
      </c>
      <c r="Q921" t="b">
        <v>1</v>
      </c>
      <c r="R921" t="s">
        <v>33</v>
      </c>
      <c r="S921" t="str">
        <f t="shared" si="104"/>
        <v>theater</v>
      </c>
      <c r="T921" t="str">
        <f t="shared" si="101"/>
        <v>plays</v>
      </c>
      <c r="U921">
        <f t="shared" si="102"/>
        <v>2017</v>
      </c>
    </row>
    <row r="922" spans="1:21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105"/>
        <v>182.56603773584905</v>
      </c>
      <c r="G922" t="s">
        <v>20</v>
      </c>
      <c r="H922">
        <v>255</v>
      </c>
      <c r="I922">
        <f t="shared" si="9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103"/>
        <v>43503.25</v>
      </c>
      <c r="O922" s="6">
        <f t="shared" si="100"/>
        <v>43522.25</v>
      </c>
      <c r="P922" t="b">
        <v>1</v>
      </c>
      <c r="Q922" t="b">
        <v>0</v>
      </c>
      <c r="R922" t="s">
        <v>71</v>
      </c>
      <c r="S922" t="str">
        <f t="shared" si="104"/>
        <v>film &amp; video</v>
      </c>
      <c r="T922" t="str">
        <f t="shared" si="101"/>
        <v>animation</v>
      </c>
      <c r="U922">
        <f t="shared" si="102"/>
        <v>2019</v>
      </c>
    </row>
    <row r="923" spans="1:21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105"/>
        <v>0.75436408977556113</v>
      </c>
      <c r="G923" t="s">
        <v>14</v>
      </c>
      <c r="H923">
        <v>38</v>
      </c>
      <c r="I923">
        <f t="shared" si="99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103"/>
        <v>40951.25</v>
      </c>
      <c r="O923" s="6">
        <f t="shared" si="100"/>
        <v>40964.25</v>
      </c>
      <c r="P923" t="b">
        <v>0</v>
      </c>
      <c r="Q923" t="b">
        <v>0</v>
      </c>
      <c r="R923" t="s">
        <v>28</v>
      </c>
      <c r="S923" t="str">
        <f t="shared" si="104"/>
        <v>technology</v>
      </c>
      <c r="T923" t="str">
        <f t="shared" si="101"/>
        <v>web</v>
      </c>
      <c r="U923">
        <f t="shared" si="102"/>
        <v>2012</v>
      </c>
    </row>
    <row r="924" spans="1:21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105"/>
        <v>175.95330739299609</v>
      </c>
      <c r="G924" t="s">
        <v>20</v>
      </c>
      <c r="H924">
        <v>2261</v>
      </c>
      <c r="I924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103"/>
        <v>43443.25</v>
      </c>
      <c r="O924" s="6">
        <f t="shared" si="100"/>
        <v>43451.25</v>
      </c>
      <c r="P924" t="b">
        <v>0</v>
      </c>
      <c r="Q924" t="b">
        <v>1</v>
      </c>
      <c r="R924" t="s">
        <v>319</v>
      </c>
      <c r="S924" t="str">
        <f t="shared" si="104"/>
        <v>music</v>
      </c>
      <c r="T924" t="str">
        <f t="shared" si="101"/>
        <v>world music</v>
      </c>
      <c r="U924">
        <f t="shared" si="102"/>
        <v>2018</v>
      </c>
    </row>
    <row r="925" spans="1:21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105"/>
        <v>237.88235294117646</v>
      </c>
      <c r="G925" t="s">
        <v>20</v>
      </c>
      <c r="H925">
        <v>40</v>
      </c>
      <c r="I925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103"/>
        <v>40373.208333333336</v>
      </c>
      <c r="O925" s="6">
        <f t="shared" si="100"/>
        <v>40373.208333333336</v>
      </c>
      <c r="P925" t="b">
        <v>0</v>
      </c>
      <c r="Q925" t="b">
        <v>0</v>
      </c>
      <c r="R925" t="s">
        <v>33</v>
      </c>
      <c r="S925" t="str">
        <f t="shared" si="104"/>
        <v>theater</v>
      </c>
      <c r="T925" t="str">
        <f t="shared" si="101"/>
        <v>plays</v>
      </c>
      <c r="U925">
        <f t="shared" si="102"/>
        <v>2010</v>
      </c>
    </row>
    <row r="926" spans="1:21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105"/>
        <v>488.05076142131981</v>
      </c>
      <c r="G926" t="s">
        <v>20</v>
      </c>
      <c r="H926">
        <v>2289</v>
      </c>
      <c r="I926">
        <f t="shared" si="9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103"/>
        <v>43769.208333333328</v>
      </c>
      <c r="O926" s="6">
        <f t="shared" si="100"/>
        <v>43779.25</v>
      </c>
      <c r="P926" t="b">
        <v>0</v>
      </c>
      <c r="Q926" t="b">
        <v>0</v>
      </c>
      <c r="R926" t="s">
        <v>33</v>
      </c>
      <c r="S926" t="str">
        <f t="shared" si="104"/>
        <v>theater</v>
      </c>
      <c r="T926" t="str">
        <f t="shared" si="101"/>
        <v>plays</v>
      </c>
      <c r="U926">
        <f t="shared" si="102"/>
        <v>2019</v>
      </c>
    </row>
    <row r="927" spans="1:21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105"/>
        <v>224.06666666666669</v>
      </c>
      <c r="G927" t="s">
        <v>20</v>
      </c>
      <c r="H927">
        <v>65</v>
      </c>
      <c r="I927">
        <f t="shared" si="99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103"/>
        <v>43000.208333333328</v>
      </c>
      <c r="O927" s="6">
        <f t="shared" si="100"/>
        <v>43011.208333333328</v>
      </c>
      <c r="P927" t="b">
        <v>0</v>
      </c>
      <c r="Q927" t="b">
        <v>0</v>
      </c>
      <c r="R927" t="s">
        <v>33</v>
      </c>
      <c r="S927" t="str">
        <f t="shared" si="104"/>
        <v>theater</v>
      </c>
      <c r="T927" t="str">
        <f t="shared" si="101"/>
        <v>plays</v>
      </c>
      <c r="U927">
        <f t="shared" si="102"/>
        <v>2017</v>
      </c>
    </row>
    <row r="928" spans="1:21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105"/>
        <v>18.126436781609197</v>
      </c>
      <c r="G928" t="s">
        <v>14</v>
      </c>
      <c r="H928">
        <v>15</v>
      </c>
      <c r="I928">
        <f t="shared" si="99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103"/>
        <v>42502.208333333328</v>
      </c>
      <c r="O928" s="6">
        <f t="shared" si="100"/>
        <v>42505.208333333328</v>
      </c>
      <c r="P928" t="b">
        <v>0</v>
      </c>
      <c r="Q928" t="b">
        <v>0</v>
      </c>
      <c r="R928" t="s">
        <v>17</v>
      </c>
      <c r="S928" t="str">
        <f t="shared" si="104"/>
        <v>food</v>
      </c>
      <c r="T928" t="str">
        <f t="shared" si="101"/>
        <v>food trucks</v>
      </c>
      <c r="U928">
        <f t="shared" si="102"/>
        <v>2016</v>
      </c>
    </row>
    <row r="929" spans="1:21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105"/>
        <v>45.847222222222221</v>
      </c>
      <c r="G929" t="s">
        <v>14</v>
      </c>
      <c r="H929">
        <v>37</v>
      </c>
      <c r="I929">
        <f t="shared" si="99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103"/>
        <v>41102.208333333336</v>
      </c>
      <c r="O929" s="6">
        <f t="shared" si="100"/>
        <v>41130.208333333336</v>
      </c>
      <c r="P929" t="b">
        <v>0</v>
      </c>
      <c r="Q929" t="b">
        <v>0</v>
      </c>
      <c r="R929" t="s">
        <v>33</v>
      </c>
      <c r="S929" t="str">
        <f t="shared" si="104"/>
        <v>theater</v>
      </c>
      <c r="T929" t="str">
        <f t="shared" si="101"/>
        <v>plays</v>
      </c>
      <c r="U929">
        <f t="shared" si="102"/>
        <v>2012</v>
      </c>
    </row>
    <row r="930" spans="1:21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105"/>
        <v>117.31541218637993</v>
      </c>
      <c r="G930" t="s">
        <v>20</v>
      </c>
      <c r="H930">
        <v>3777</v>
      </c>
      <c r="I930">
        <f t="shared" si="99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103"/>
        <v>41637.25</v>
      </c>
      <c r="O930" s="6">
        <f t="shared" si="100"/>
        <v>41645.25</v>
      </c>
      <c r="P930" t="b">
        <v>0</v>
      </c>
      <c r="Q930" t="b">
        <v>0</v>
      </c>
      <c r="R930" t="s">
        <v>28</v>
      </c>
      <c r="S930" t="str">
        <f t="shared" si="104"/>
        <v>technology</v>
      </c>
      <c r="T930" t="str">
        <f t="shared" si="101"/>
        <v>web</v>
      </c>
      <c r="U930">
        <f t="shared" si="102"/>
        <v>2013</v>
      </c>
    </row>
    <row r="931" spans="1:21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105"/>
        <v>217.30909090909088</v>
      </c>
      <c r="G931" t="s">
        <v>20</v>
      </c>
      <c r="H931">
        <v>184</v>
      </c>
      <c r="I931">
        <f t="shared" si="9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103"/>
        <v>42858.208333333328</v>
      </c>
      <c r="O931" s="6">
        <f t="shared" si="100"/>
        <v>42871.208333333328</v>
      </c>
      <c r="P931" t="b">
        <v>0</v>
      </c>
      <c r="Q931" t="b">
        <v>0</v>
      </c>
      <c r="R931" t="s">
        <v>33</v>
      </c>
      <c r="S931" t="str">
        <f t="shared" si="104"/>
        <v>theater</v>
      </c>
      <c r="T931" t="str">
        <f t="shared" si="101"/>
        <v>plays</v>
      </c>
      <c r="U931">
        <f t="shared" si="102"/>
        <v>2017</v>
      </c>
    </row>
    <row r="932" spans="1:21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105"/>
        <v>112.28571428571428</v>
      </c>
      <c r="G932" t="s">
        <v>20</v>
      </c>
      <c r="H932">
        <v>85</v>
      </c>
      <c r="I932">
        <f t="shared" si="99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103"/>
        <v>42060.25</v>
      </c>
      <c r="O932" s="6">
        <f t="shared" si="100"/>
        <v>42066.25</v>
      </c>
      <c r="P932" t="b">
        <v>0</v>
      </c>
      <c r="Q932" t="b">
        <v>1</v>
      </c>
      <c r="R932" t="s">
        <v>33</v>
      </c>
      <c r="S932" t="str">
        <f t="shared" si="104"/>
        <v>theater</v>
      </c>
      <c r="T932" t="str">
        <f t="shared" si="101"/>
        <v>plays</v>
      </c>
      <c r="U932">
        <f t="shared" si="102"/>
        <v>2015</v>
      </c>
    </row>
    <row r="933" spans="1:21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105"/>
        <v>72.51898734177216</v>
      </c>
      <c r="G933" t="s">
        <v>14</v>
      </c>
      <c r="H933">
        <v>112</v>
      </c>
      <c r="I933">
        <f t="shared" si="99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103"/>
        <v>41818.208333333336</v>
      </c>
      <c r="O933" s="6">
        <f t="shared" si="100"/>
        <v>41819.208333333336</v>
      </c>
      <c r="P933" t="b">
        <v>0</v>
      </c>
      <c r="Q933" t="b">
        <v>1</v>
      </c>
      <c r="R933" t="s">
        <v>33</v>
      </c>
      <c r="S933" t="str">
        <f t="shared" si="104"/>
        <v>theater</v>
      </c>
      <c r="T933" t="str">
        <f t="shared" si="101"/>
        <v>plays</v>
      </c>
      <c r="U933">
        <f t="shared" si="102"/>
        <v>2014</v>
      </c>
    </row>
    <row r="934" spans="1:21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105"/>
        <v>212.30434782608697</v>
      </c>
      <c r="G934" t="s">
        <v>20</v>
      </c>
      <c r="H934">
        <v>144</v>
      </c>
      <c r="I934">
        <f t="shared" si="9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103"/>
        <v>41709.208333333336</v>
      </c>
      <c r="O934" s="6">
        <f t="shared" si="100"/>
        <v>41711.208333333336</v>
      </c>
      <c r="P934" t="b">
        <v>0</v>
      </c>
      <c r="Q934" t="b">
        <v>0</v>
      </c>
      <c r="R934" t="s">
        <v>23</v>
      </c>
      <c r="S934" t="str">
        <f t="shared" si="104"/>
        <v>music</v>
      </c>
      <c r="T934" t="str">
        <f t="shared" si="101"/>
        <v>rock</v>
      </c>
      <c r="U934">
        <f t="shared" si="102"/>
        <v>2014</v>
      </c>
    </row>
    <row r="935" spans="1:21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105"/>
        <v>239.74657534246577</v>
      </c>
      <c r="G935" t="s">
        <v>20</v>
      </c>
      <c r="H935">
        <v>1902</v>
      </c>
      <c r="I935">
        <f t="shared" si="99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103"/>
        <v>41372.208333333336</v>
      </c>
      <c r="O935" s="6">
        <f t="shared" si="100"/>
        <v>41384.208333333336</v>
      </c>
      <c r="P935" t="b">
        <v>0</v>
      </c>
      <c r="Q935" t="b">
        <v>0</v>
      </c>
      <c r="R935" t="s">
        <v>33</v>
      </c>
      <c r="S935" t="str">
        <f t="shared" si="104"/>
        <v>theater</v>
      </c>
      <c r="T935" t="str">
        <f t="shared" si="101"/>
        <v>plays</v>
      </c>
      <c r="U935">
        <f t="shared" si="102"/>
        <v>2013</v>
      </c>
    </row>
    <row r="936" spans="1:21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105"/>
        <v>181.93548387096774</v>
      </c>
      <c r="G936" t="s">
        <v>20</v>
      </c>
      <c r="H936">
        <v>105</v>
      </c>
      <c r="I936">
        <f t="shared" si="99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103"/>
        <v>42422.25</v>
      </c>
      <c r="O936" s="6">
        <f t="shared" si="100"/>
        <v>42427.25</v>
      </c>
      <c r="P936" t="b">
        <v>0</v>
      </c>
      <c r="Q936" t="b">
        <v>0</v>
      </c>
      <c r="R936" t="s">
        <v>33</v>
      </c>
      <c r="S936" t="str">
        <f t="shared" si="104"/>
        <v>theater</v>
      </c>
      <c r="T936" t="str">
        <f t="shared" si="101"/>
        <v>plays</v>
      </c>
      <c r="U936">
        <f t="shared" si="102"/>
        <v>2016</v>
      </c>
    </row>
    <row r="937" spans="1:21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105"/>
        <v>164.13114754098362</v>
      </c>
      <c r="G937" t="s">
        <v>20</v>
      </c>
      <c r="H937">
        <v>132</v>
      </c>
      <c r="I937">
        <f t="shared" si="9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103"/>
        <v>42209.208333333328</v>
      </c>
      <c r="O937" s="6">
        <f t="shared" si="100"/>
        <v>42215.208333333328</v>
      </c>
      <c r="P937" t="b">
        <v>0</v>
      </c>
      <c r="Q937" t="b">
        <v>0</v>
      </c>
      <c r="R937" t="s">
        <v>33</v>
      </c>
      <c r="S937" t="str">
        <f t="shared" si="104"/>
        <v>theater</v>
      </c>
      <c r="T937" t="str">
        <f t="shared" si="101"/>
        <v>plays</v>
      </c>
      <c r="U937">
        <f t="shared" si="102"/>
        <v>2015</v>
      </c>
    </row>
    <row r="938" spans="1:21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105"/>
        <v>1.6375968992248062</v>
      </c>
      <c r="G938" t="s">
        <v>14</v>
      </c>
      <c r="H938">
        <v>21</v>
      </c>
      <c r="I938">
        <f t="shared" si="99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103"/>
        <v>43668.208333333328</v>
      </c>
      <c r="O938" s="6">
        <f t="shared" si="100"/>
        <v>43670.208333333328</v>
      </c>
      <c r="P938" t="b">
        <v>1</v>
      </c>
      <c r="Q938" t="b">
        <v>0</v>
      </c>
      <c r="R938" t="s">
        <v>33</v>
      </c>
      <c r="S938" t="str">
        <f t="shared" si="104"/>
        <v>theater</v>
      </c>
      <c r="T938" t="str">
        <f t="shared" si="101"/>
        <v>plays</v>
      </c>
      <c r="U938">
        <f t="shared" si="102"/>
        <v>2019</v>
      </c>
    </row>
    <row r="939" spans="1:21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105"/>
        <v>49.64385964912281</v>
      </c>
      <c r="G939" t="s">
        <v>74</v>
      </c>
      <c r="H939">
        <v>976</v>
      </c>
      <c r="I939">
        <f t="shared" si="99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103"/>
        <v>42334.25</v>
      </c>
      <c r="O939" s="6">
        <f t="shared" si="100"/>
        <v>42342.25</v>
      </c>
      <c r="P939" t="b">
        <v>0</v>
      </c>
      <c r="Q939" t="b">
        <v>0</v>
      </c>
      <c r="R939" t="s">
        <v>42</v>
      </c>
      <c r="S939" t="str">
        <f t="shared" si="104"/>
        <v>film &amp; video</v>
      </c>
      <c r="T939" t="str">
        <f t="shared" si="101"/>
        <v>documentary</v>
      </c>
      <c r="U939">
        <f t="shared" si="102"/>
        <v>2015</v>
      </c>
    </row>
    <row r="940" spans="1:21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105"/>
        <v>109.70652173913042</v>
      </c>
      <c r="G940" t="s">
        <v>20</v>
      </c>
      <c r="H940">
        <v>96</v>
      </c>
      <c r="I940">
        <f t="shared" si="99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103"/>
        <v>43263.208333333328</v>
      </c>
      <c r="O940" s="6">
        <f t="shared" si="100"/>
        <v>43298.208333333328</v>
      </c>
      <c r="P940" t="b">
        <v>0</v>
      </c>
      <c r="Q940" t="b">
        <v>1</v>
      </c>
      <c r="R940" t="s">
        <v>119</v>
      </c>
      <c r="S940" t="str">
        <f t="shared" si="104"/>
        <v>publishing</v>
      </c>
      <c r="T940" t="str">
        <f t="shared" si="101"/>
        <v>fiction</v>
      </c>
      <c r="U940">
        <f t="shared" si="102"/>
        <v>2018</v>
      </c>
    </row>
    <row r="941" spans="1:21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105"/>
        <v>49.217948717948715</v>
      </c>
      <c r="G941" t="s">
        <v>14</v>
      </c>
      <c r="H941">
        <v>67</v>
      </c>
      <c r="I941">
        <f t="shared" si="99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103"/>
        <v>40670.208333333336</v>
      </c>
      <c r="O941" s="6">
        <f t="shared" si="100"/>
        <v>40686.208333333336</v>
      </c>
      <c r="P941" t="b">
        <v>0</v>
      </c>
      <c r="Q941" t="b">
        <v>1</v>
      </c>
      <c r="R941" t="s">
        <v>89</v>
      </c>
      <c r="S941" t="str">
        <f t="shared" si="104"/>
        <v>games</v>
      </c>
      <c r="T941" t="str">
        <f t="shared" si="101"/>
        <v>video games</v>
      </c>
      <c r="U941">
        <f t="shared" si="102"/>
        <v>2011</v>
      </c>
    </row>
    <row r="942" spans="1:21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105"/>
        <v>62.232323232323225</v>
      </c>
      <c r="G942" t="s">
        <v>47</v>
      </c>
      <c r="H942">
        <v>66</v>
      </c>
      <c r="I942">
        <f t="shared" si="99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103"/>
        <v>41244.25</v>
      </c>
      <c r="O942" s="6">
        <f t="shared" si="100"/>
        <v>41265.25</v>
      </c>
      <c r="P942" t="b">
        <v>0</v>
      </c>
      <c r="Q942" t="b">
        <v>0</v>
      </c>
      <c r="R942" t="s">
        <v>28</v>
      </c>
      <c r="S942" t="str">
        <f t="shared" si="104"/>
        <v>technology</v>
      </c>
      <c r="T942" t="str">
        <f t="shared" si="101"/>
        <v>web</v>
      </c>
      <c r="U942">
        <f t="shared" si="102"/>
        <v>2012</v>
      </c>
    </row>
    <row r="943" spans="1:21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105"/>
        <v>13.05813953488372</v>
      </c>
      <c r="G943" t="s">
        <v>14</v>
      </c>
      <c r="H943">
        <v>78</v>
      </c>
      <c r="I943">
        <f t="shared" si="9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103"/>
        <v>40552.25</v>
      </c>
      <c r="O943" s="6">
        <f t="shared" si="100"/>
        <v>40586.25</v>
      </c>
      <c r="P943" t="b">
        <v>1</v>
      </c>
      <c r="Q943" t="b">
        <v>0</v>
      </c>
      <c r="R943" t="s">
        <v>33</v>
      </c>
      <c r="S943" t="str">
        <f t="shared" si="104"/>
        <v>theater</v>
      </c>
      <c r="T943" t="str">
        <f t="shared" si="101"/>
        <v>plays</v>
      </c>
      <c r="U943">
        <f t="shared" si="102"/>
        <v>2011</v>
      </c>
    </row>
    <row r="944" spans="1:21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105"/>
        <v>64.635416666666671</v>
      </c>
      <c r="G944" t="s">
        <v>14</v>
      </c>
      <c r="H944">
        <v>67</v>
      </c>
      <c r="I944">
        <f t="shared" si="99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103"/>
        <v>40568.25</v>
      </c>
      <c r="O944" s="6">
        <f t="shared" si="100"/>
        <v>40570.25</v>
      </c>
      <c r="P944" t="b">
        <v>0</v>
      </c>
      <c r="Q944" t="b">
        <v>0</v>
      </c>
      <c r="R944" t="s">
        <v>33</v>
      </c>
      <c r="S944" t="str">
        <f t="shared" si="104"/>
        <v>theater</v>
      </c>
      <c r="T944" t="str">
        <f t="shared" si="101"/>
        <v>plays</v>
      </c>
      <c r="U944">
        <f t="shared" si="102"/>
        <v>2011</v>
      </c>
    </row>
    <row r="945" spans="1:21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105"/>
        <v>159.58666666666667</v>
      </c>
      <c r="G945" t="s">
        <v>20</v>
      </c>
      <c r="H945">
        <v>114</v>
      </c>
      <c r="I945">
        <f t="shared" si="99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103"/>
        <v>41906.208333333336</v>
      </c>
      <c r="O945" s="6">
        <f t="shared" si="100"/>
        <v>41940.208333333336</v>
      </c>
      <c r="P945" t="b">
        <v>0</v>
      </c>
      <c r="Q945" t="b">
        <v>0</v>
      </c>
      <c r="R945" t="s">
        <v>17</v>
      </c>
      <c r="S945" t="str">
        <f t="shared" si="104"/>
        <v>food</v>
      </c>
      <c r="T945" t="str">
        <f t="shared" si="101"/>
        <v>food trucks</v>
      </c>
      <c r="U945">
        <f t="shared" si="102"/>
        <v>2014</v>
      </c>
    </row>
    <row r="946" spans="1:21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105"/>
        <v>81.42</v>
      </c>
      <c r="G946" t="s">
        <v>14</v>
      </c>
      <c r="H946">
        <v>263</v>
      </c>
      <c r="I946">
        <f t="shared" si="99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103"/>
        <v>42776.25</v>
      </c>
      <c r="O946" s="6">
        <f t="shared" si="100"/>
        <v>42794.25</v>
      </c>
      <c r="P946" t="b">
        <v>0</v>
      </c>
      <c r="Q946" t="b">
        <v>0</v>
      </c>
      <c r="R946" t="s">
        <v>122</v>
      </c>
      <c r="S946" t="str">
        <f t="shared" si="104"/>
        <v>photography</v>
      </c>
      <c r="T946" t="str">
        <f t="shared" si="101"/>
        <v>photography books</v>
      </c>
      <c r="U946">
        <f t="shared" si="102"/>
        <v>2017</v>
      </c>
    </row>
    <row r="947" spans="1:21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105"/>
        <v>32.444767441860463</v>
      </c>
      <c r="G947" t="s">
        <v>14</v>
      </c>
      <c r="H947">
        <v>1691</v>
      </c>
      <c r="I947">
        <f t="shared" si="99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103"/>
        <v>41004.208333333336</v>
      </c>
      <c r="O947" s="6">
        <f t="shared" si="100"/>
        <v>41018.208333333336</v>
      </c>
      <c r="P947" t="b">
        <v>1</v>
      </c>
      <c r="Q947" t="b">
        <v>0</v>
      </c>
      <c r="R947" t="s">
        <v>122</v>
      </c>
      <c r="S947" t="str">
        <f t="shared" si="104"/>
        <v>photography</v>
      </c>
      <c r="T947" t="str">
        <f t="shared" si="101"/>
        <v>photography books</v>
      </c>
      <c r="U947">
        <f t="shared" si="102"/>
        <v>2012</v>
      </c>
    </row>
    <row r="948" spans="1:21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105"/>
        <v>9.9141184124918666</v>
      </c>
      <c r="G948" t="s">
        <v>14</v>
      </c>
      <c r="H948">
        <v>181</v>
      </c>
      <c r="I948">
        <f t="shared" si="99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103"/>
        <v>40710.208333333336</v>
      </c>
      <c r="O948" s="6">
        <f t="shared" si="100"/>
        <v>40711.208333333336</v>
      </c>
      <c r="P948" t="b">
        <v>0</v>
      </c>
      <c r="Q948" t="b">
        <v>0</v>
      </c>
      <c r="R948" t="s">
        <v>33</v>
      </c>
      <c r="S948" t="str">
        <f t="shared" si="104"/>
        <v>theater</v>
      </c>
      <c r="T948" t="str">
        <f t="shared" si="101"/>
        <v>plays</v>
      </c>
      <c r="U948">
        <f t="shared" si="102"/>
        <v>2011</v>
      </c>
    </row>
    <row r="949" spans="1:21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105"/>
        <v>26.694444444444443</v>
      </c>
      <c r="G949" t="s">
        <v>14</v>
      </c>
      <c r="H949">
        <v>13</v>
      </c>
      <c r="I949">
        <f t="shared" si="99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103"/>
        <v>41908.208333333336</v>
      </c>
      <c r="O949" s="6">
        <f t="shared" si="100"/>
        <v>41914.208333333336</v>
      </c>
      <c r="P949" t="b">
        <v>0</v>
      </c>
      <c r="Q949" t="b">
        <v>0</v>
      </c>
      <c r="R949" t="s">
        <v>33</v>
      </c>
      <c r="S949" t="str">
        <f t="shared" si="104"/>
        <v>theater</v>
      </c>
      <c r="T949" t="str">
        <f t="shared" si="101"/>
        <v>plays</v>
      </c>
      <c r="U949">
        <f t="shared" si="102"/>
        <v>2014</v>
      </c>
    </row>
    <row r="950" spans="1:21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105"/>
        <v>62.957446808510639</v>
      </c>
      <c r="G950" t="s">
        <v>74</v>
      </c>
      <c r="H950">
        <v>160</v>
      </c>
      <c r="I950">
        <f t="shared" si="99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103"/>
        <v>41985.25</v>
      </c>
      <c r="O950" s="6">
        <f t="shared" si="100"/>
        <v>41994.25</v>
      </c>
      <c r="P950" t="b">
        <v>1</v>
      </c>
      <c r="Q950" t="b">
        <v>1</v>
      </c>
      <c r="R950" t="s">
        <v>42</v>
      </c>
      <c r="S950" t="str">
        <f t="shared" si="104"/>
        <v>film &amp; video</v>
      </c>
      <c r="T950" t="str">
        <f t="shared" si="101"/>
        <v>documentary</v>
      </c>
      <c r="U950">
        <f t="shared" si="102"/>
        <v>2014</v>
      </c>
    </row>
    <row r="951" spans="1:21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105"/>
        <v>161.35593220338984</v>
      </c>
      <c r="G951" t="s">
        <v>20</v>
      </c>
      <c r="H951">
        <v>203</v>
      </c>
      <c r="I951">
        <f t="shared" si="99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103"/>
        <v>42112.208333333328</v>
      </c>
      <c r="O951" s="6">
        <f t="shared" si="100"/>
        <v>42130.208333333328</v>
      </c>
      <c r="P951" t="b">
        <v>0</v>
      </c>
      <c r="Q951" t="b">
        <v>0</v>
      </c>
      <c r="R951" t="s">
        <v>28</v>
      </c>
      <c r="S951" t="str">
        <f t="shared" si="104"/>
        <v>technology</v>
      </c>
      <c r="T951" t="str">
        <f t="shared" si="101"/>
        <v>web</v>
      </c>
      <c r="U951">
        <f t="shared" si="102"/>
        <v>2015</v>
      </c>
    </row>
    <row r="952" spans="1:21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105"/>
        <v>5</v>
      </c>
      <c r="G952" t="s">
        <v>14</v>
      </c>
      <c r="H952">
        <v>1</v>
      </c>
      <c r="I952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103"/>
        <v>43571.208333333328</v>
      </c>
      <c r="O952" s="6">
        <f t="shared" si="100"/>
        <v>43575.208333333328</v>
      </c>
      <c r="P952" t="b">
        <v>0</v>
      </c>
      <c r="Q952" t="b">
        <v>1</v>
      </c>
      <c r="R952" t="s">
        <v>33</v>
      </c>
      <c r="S952" t="str">
        <f t="shared" si="104"/>
        <v>theater</v>
      </c>
      <c r="T952" t="str">
        <f t="shared" si="101"/>
        <v>plays</v>
      </c>
      <c r="U952">
        <f t="shared" si="102"/>
        <v>2019</v>
      </c>
    </row>
    <row r="953" spans="1:21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105"/>
        <v>1096.9379310344827</v>
      </c>
      <c r="G953" t="s">
        <v>20</v>
      </c>
      <c r="H953">
        <v>1559</v>
      </c>
      <c r="I953">
        <f t="shared" si="99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103"/>
        <v>42730.25</v>
      </c>
      <c r="O953" s="6">
        <f t="shared" si="100"/>
        <v>42730.25</v>
      </c>
      <c r="P953" t="b">
        <v>0</v>
      </c>
      <c r="Q953" t="b">
        <v>1</v>
      </c>
      <c r="R953" t="s">
        <v>23</v>
      </c>
      <c r="S953" t="str">
        <f t="shared" si="104"/>
        <v>music</v>
      </c>
      <c r="T953" t="str">
        <f t="shared" si="101"/>
        <v>rock</v>
      </c>
      <c r="U953">
        <f t="shared" si="102"/>
        <v>2016</v>
      </c>
    </row>
    <row r="954" spans="1:21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105"/>
        <v>70.094158075601371</v>
      </c>
      <c r="G954" t="s">
        <v>74</v>
      </c>
      <c r="H954">
        <v>2266</v>
      </c>
      <c r="I954">
        <f t="shared" si="99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103"/>
        <v>42591.208333333328</v>
      </c>
      <c r="O954" s="6">
        <f t="shared" si="100"/>
        <v>42604.208333333328</v>
      </c>
      <c r="P954" t="b">
        <v>0</v>
      </c>
      <c r="Q954" t="b">
        <v>0</v>
      </c>
      <c r="R954" t="s">
        <v>42</v>
      </c>
      <c r="S954" t="str">
        <f t="shared" si="104"/>
        <v>film &amp; video</v>
      </c>
      <c r="T954" t="str">
        <f t="shared" si="101"/>
        <v>documentary</v>
      </c>
      <c r="U954">
        <f t="shared" si="102"/>
        <v>2016</v>
      </c>
    </row>
    <row r="955" spans="1:21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105"/>
        <v>60</v>
      </c>
      <c r="G955" t="s">
        <v>14</v>
      </c>
      <c r="H955">
        <v>21</v>
      </c>
      <c r="I955">
        <f t="shared" si="99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103"/>
        <v>42358.25</v>
      </c>
      <c r="O955" s="6">
        <f t="shared" si="100"/>
        <v>42393.25</v>
      </c>
      <c r="P955" t="b">
        <v>0</v>
      </c>
      <c r="Q955" t="b">
        <v>1</v>
      </c>
      <c r="R955" t="s">
        <v>474</v>
      </c>
      <c r="S955" t="str">
        <f t="shared" si="104"/>
        <v>film &amp; video</v>
      </c>
      <c r="T955" t="str">
        <f t="shared" si="101"/>
        <v>science fiction</v>
      </c>
      <c r="U955">
        <f t="shared" si="102"/>
        <v>2015</v>
      </c>
    </row>
    <row r="956" spans="1:21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105"/>
        <v>367.0985915492958</v>
      </c>
      <c r="G956" t="s">
        <v>20</v>
      </c>
      <c r="H956">
        <v>1548</v>
      </c>
      <c r="I956">
        <f t="shared" si="99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103"/>
        <v>41174.208333333336</v>
      </c>
      <c r="O956" s="6">
        <f t="shared" si="100"/>
        <v>41197.208333333336</v>
      </c>
      <c r="P956" t="b">
        <v>0</v>
      </c>
      <c r="Q956" t="b">
        <v>0</v>
      </c>
      <c r="R956" t="s">
        <v>28</v>
      </c>
      <c r="S956" t="str">
        <f t="shared" si="104"/>
        <v>technology</v>
      </c>
      <c r="T956" t="str">
        <f t="shared" si="101"/>
        <v>web</v>
      </c>
      <c r="U956">
        <f t="shared" si="102"/>
        <v>2012</v>
      </c>
    </row>
    <row r="957" spans="1:21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105"/>
        <v>1109</v>
      </c>
      <c r="G957" t="s">
        <v>20</v>
      </c>
      <c r="H957">
        <v>80</v>
      </c>
      <c r="I957">
        <f t="shared" si="99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103"/>
        <v>41238.25</v>
      </c>
      <c r="O957" s="6">
        <f t="shared" si="100"/>
        <v>41239.25</v>
      </c>
      <c r="P957" t="b">
        <v>0</v>
      </c>
      <c r="Q957" t="b">
        <v>0</v>
      </c>
      <c r="R957" t="s">
        <v>33</v>
      </c>
      <c r="S957" t="str">
        <f t="shared" si="104"/>
        <v>theater</v>
      </c>
      <c r="T957" t="str">
        <f t="shared" si="101"/>
        <v>plays</v>
      </c>
      <c r="U957">
        <f t="shared" si="102"/>
        <v>2012</v>
      </c>
    </row>
    <row r="958" spans="1:21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105"/>
        <v>19.028784648187631</v>
      </c>
      <c r="G958" t="s">
        <v>14</v>
      </c>
      <c r="H958">
        <v>830</v>
      </c>
      <c r="I958">
        <f t="shared" si="99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103"/>
        <v>42360.25</v>
      </c>
      <c r="O958" s="6">
        <f t="shared" si="100"/>
        <v>42363.25</v>
      </c>
      <c r="P958" t="b">
        <v>0</v>
      </c>
      <c r="Q958" t="b">
        <v>0</v>
      </c>
      <c r="R958" t="s">
        <v>474</v>
      </c>
      <c r="S958" t="str">
        <f t="shared" si="104"/>
        <v>film &amp; video</v>
      </c>
      <c r="T958" t="str">
        <f t="shared" si="101"/>
        <v>science fiction</v>
      </c>
      <c r="U958">
        <f t="shared" si="102"/>
        <v>2015</v>
      </c>
    </row>
    <row r="959" spans="1:21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105"/>
        <v>126.87755102040816</v>
      </c>
      <c r="G959" t="s">
        <v>20</v>
      </c>
      <c r="H959">
        <v>131</v>
      </c>
      <c r="I959">
        <f t="shared" si="99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103"/>
        <v>40955.25</v>
      </c>
      <c r="O959" s="6">
        <f t="shared" si="100"/>
        <v>40957.25</v>
      </c>
      <c r="P959" t="b">
        <v>0</v>
      </c>
      <c r="Q959" t="b">
        <v>0</v>
      </c>
      <c r="R959" t="s">
        <v>33</v>
      </c>
      <c r="S959" t="str">
        <f t="shared" si="104"/>
        <v>theater</v>
      </c>
      <c r="T959" t="str">
        <f t="shared" si="101"/>
        <v>plays</v>
      </c>
      <c r="U959">
        <f t="shared" si="102"/>
        <v>2012</v>
      </c>
    </row>
    <row r="960" spans="1:21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105"/>
        <v>734.63636363636363</v>
      </c>
      <c r="G960" t="s">
        <v>20</v>
      </c>
      <c r="H960">
        <v>112</v>
      </c>
      <c r="I960">
        <f t="shared" si="9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103"/>
        <v>40350.208333333336</v>
      </c>
      <c r="O960" s="6">
        <f t="shared" si="100"/>
        <v>40371.208333333336</v>
      </c>
      <c r="P960" t="b">
        <v>0</v>
      </c>
      <c r="Q960" t="b">
        <v>0</v>
      </c>
      <c r="R960" t="s">
        <v>71</v>
      </c>
      <c r="S960" t="str">
        <f t="shared" si="104"/>
        <v>film &amp; video</v>
      </c>
      <c r="T960" t="str">
        <f t="shared" si="101"/>
        <v>animation</v>
      </c>
      <c r="U960">
        <f t="shared" si="102"/>
        <v>2010</v>
      </c>
    </row>
    <row r="961" spans="1:21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105"/>
        <v>4.5731034482758623</v>
      </c>
      <c r="G961" t="s">
        <v>14</v>
      </c>
      <c r="H961">
        <v>130</v>
      </c>
      <c r="I961">
        <f t="shared" si="99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103"/>
        <v>40357.208333333336</v>
      </c>
      <c r="O961" s="6">
        <f t="shared" si="100"/>
        <v>40384.208333333336</v>
      </c>
      <c r="P961" t="b">
        <v>0</v>
      </c>
      <c r="Q961" t="b">
        <v>0</v>
      </c>
      <c r="R961" t="s">
        <v>206</v>
      </c>
      <c r="S961" t="str">
        <f t="shared" si="104"/>
        <v>publishing</v>
      </c>
      <c r="T961" t="str">
        <f t="shared" si="101"/>
        <v>translations</v>
      </c>
      <c r="U961">
        <f t="shared" si="102"/>
        <v>2010</v>
      </c>
    </row>
    <row r="962" spans="1:21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105"/>
        <v>85.054545454545448</v>
      </c>
      <c r="G962" t="s">
        <v>14</v>
      </c>
      <c r="H962">
        <v>55</v>
      </c>
      <c r="I962">
        <f t="shared" si="99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103"/>
        <v>42408.25</v>
      </c>
      <c r="O962" s="6">
        <f t="shared" si="100"/>
        <v>42444.208333333328</v>
      </c>
      <c r="P962" t="b">
        <v>0</v>
      </c>
      <c r="Q962" t="b">
        <v>0</v>
      </c>
      <c r="R962" t="s">
        <v>28</v>
      </c>
      <c r="S962" t="str">
        <f t="shared" si="104"/>
        <v>technology</v>
      </c>
      <c r="T962" t="str">
        <f t="shared" si="101"/>
        <v>web</v>
      </c>
      <c r="U962">
        <f t="shared" si="102"/>
        <v>2016</v>
      </c>
    </row>
    <row r="963" spans="1:21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105"/>
        <v>119.29824561403508</v>
      </c>
      <c r="G963" t="s">
        <v>20</v>
      </c>
      <c r="H963">
        <v>155</v>
      </c>
      <c r="I963">
        <f t="shared" ref="I963:I1001" si="106">IF(F963=0,0,ROUND(E963/H963,2))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si="103"/>
        <v>40591.25</v>
      </c>
      <c r="O963" s="6">
        <f t="shared" ref="O963:O1001" si="107">(((M963/60)/60)/24) + DATE(1970,1,)</f>
        <v>40594.25</v>
      </c>
      <c r="P963" t="b">
        <v>0</v>
      </c>
      <c r="Q963" t="b">
        <v>0</v>
      </c>
      <c r="R963" t="s">
        <v>206</v>
      </c>
      <c r="S963" t="str">
        <f t="shared" si="104"/>
        <v>publishing</v>
      </c>
      <c r="T963" t="str">
        <f t="shared" ref="T963:T1001" si="108">RIGHT(R963,LEN(R963)-SEARCH("/",R963))</f>
        <v>translations</v>
      </c>
      <c r="U963">
        <f t="shared" ref="U963:U1001" si="109">YEAR(N963)</f>
        <v>2011</v>
      </c>
    </row>
    <row r="964" spans="1:21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105"/>
        <v>296.02777777777777</v>
      </c>
      <c r="G964" t="s">
        <v>20</v>
      </c>
      <c r="H964">
        <v>266</v>
      </c>
      <c r="I964">
        <f t="shared" si="106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ref="N964:N1001" si="110">(((L964/60)/60)/24) +DATE(1970,1,1)</f>
        <v>41592.25</v>
      </c>
      <c r="O964" s="6">
        <f t="shared" si="107"/>
        <v>41612.25</v>
      </c>
      <c r="P964" t="b">
        <v>0</v>
      </c>
      <c r="Q964" t="b">
        <v>0</v>
      </c>
      <c r="R964" t="s">
        <v>17</v>
      </c>
      <c r="S964" t="str">
        <f t="shared" si="104"/>
        <v>food</v>
      </c>
      <c r="T964" t="str">
        <f t="shared" si="108"/>
        <v>food trucks</v>
      </c>
      <c r="U964">
        <f t="shared" si="109"/>
        <v>2013</v>
      </c>
    </row>
    <row r="965" spans="1:21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105"/>
        <v>84.694915254237287</v>
      </c>
      <c r="G965" t="s">
        <v>14</v>
      </c>
      <c r="H965">
        <v>114</v>
      </c>
      <c r="I965">
        <f t="shared" si="106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110"/>
        <v>40607.25</v>
      </c>
      <c r="O965" s="6">
        <f t="shared" si="107"/>
        <v>40612.25</v>
      </c>
      <c r="P965" t="b">
        <v>0</v>
      </c>
      <c r="Q965" t="b">
        <v>1</v>
      </c>
      <c r="R965" t="s">
        <v>122</v>
      </c>
      <c r="S965" t="str">
        <f t="shared" ref="S965:S1001" si="111">LEFT(R965,SEARCH("/",R965)-1)</f>
        <v>photography</v>
      </c>
      <c r="T965" t="str">
        <f t="shared" si="108"/>
        <v>photography books</v>
      </c>
      <c r="U965">
        <f t="shared" si="109"/>
        <v>2011</v>
      </c>
    </row>
    <row r="966" spans="1:21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105"/>
        <v>355.7837837837838</v>
      </c>
      <c r="G966" t="s">
        <v>20</v>
      </c>
      <c r="H966">
        <v>155</v>
      </c>
      <c r="I966">
        <f t="shared" si="106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110"/>
        <v>42135.208333333328</v>
      </c>
      <c r="O966" s="6">
        <f t="shared" si="107"/>
        <v>42139.208333333328</v>
      </c>
      <c r="P966" t="b">
        <v>0</v>
      </c>
      <c r="Q966" t="b">
        <v>0</v>
      </c>
      <c r="R966" t="s">
        <v>33</v>
      </c>
      <c r="S966" t="str">
        <f t="shared" si="111"/>
        <v>theater</v>
      </c>
      <c r="T966" t="str">
        <f t="shared" si="108"/>
        <v>plays</v>
      </c>
      <c r="U966">
        <f t="shared" si="109"/>
        <v>2015</v>
      </c>
    </row>
    <row r="967" spans="1:21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105"/>
        <v>386.40909090909093</v>
      </c>
      <c r="G967" t="s">
        <v>20</v>
      </c>
      <c r="H967">
        <v>207</v>
      </c>
      <c r="I967">
        <f t="shared" si="106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110"/>
        <v>40203.25</v>
      </c>
      <c r="O967" s="6">
        <f t="shared" si="107"/>
        <v>40242.25</v>
      </c>
      <c r="P967" t="b">
        <v>0</v>
      </c>
      <c r="Q967" t="b">
        <v>0</v>
      </c>
      <c r="R967" t="s">
        <v>23</v>
      </c>
      <c r="S967" t="str">
        <f t="shared" si="111"/>
        <v>music</v>
      </c>
      <c r="T967" t="str">
        <f t="shared" si="108"/>
        <v>rock</v>
      </c>
      <c r="U967">
        <f t="shared" si="109"/>
        <v>2010</v>
      </c>
    </row>
    <row r="968" spans="1:21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105"/>
        <v>792.23529411764707</v>
      </c>
      <c r="G968" t="s">
        <v>20</v>
      </c>
      <c r="H968">
        <v>245</v>
      </c>
      <c r="I968">
        <f t="shared" si="106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110"/>
        <v>42901.208333333328</v>
      </c>
      <c r="O968" s="6">
        <f t="shared" si="107"/>
        <v>42902.208333333328</v>
      </c>
      <c r="P968" t="b">
        <v>0</v>
      </c>
      <c r="Q968" t="b">
        <v>0</v>
      </c>
      <c r="R968" t="s">
        <v>33</v>
      </c>
      <c r="S968" t="str">
        <f t="shared" si="111"/>
        <v>theater</v>
      </c>
      <c r="T968" t="str">
        <f t="shared" si="108"/>
        <v>plays</v>
      </c>
      <c r="U968">
        <f t="shared" si="109"/>
        <v>2017</v>
      </c>
    </row>
    <row r="969" spans="1:21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ref="F969:F1001" si="112">(E969/D969*100)</f>
        <v>137.03393665158373</v>
      </c>
      <c r="G969" t="s">
        <v>20</v>
      </c>
      <c r="H969">
        <v>1573</v>
      </c>
      <c r="I969">
        <f t="shared" si="10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110"/>
        <v>41005.208333333336</v>
      </c>
      <c r="O969" s="6">
        <f t="shared" si="107"/>
        <v>41041.208333333336</v>
      </c>
      <c r="P969" t="b">
        <v>0</v>
      </c>
      <c r="Q969" t="b">
        <v>0</v>
      </c>
      <c r="R969" t="s">
        <v>319</v>
      </c>
      <c r="S969" t="str">
        <f t="shared" si="111"/>
        <v>music</v>
      </c>
      <c r="T969" t="str">
        <f t="shared" si="108"/>
        <v>world music</v>
      </c>
      <c r="U969">
        <f t="shared" si="109"/>
        <v>2012</v>
      </c>
    </row>
    <row r="970" spans="1:21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112"/>
        <v>338.20833333333337</v>
      </c>
      <c r="G970" t="s">
        <v>20</v>
      </c>
      <c r="H970">
        <v>114</v>
      </c>
      <c r="I970">
        <f t="shared" si="106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110"/>
        <v>40544.25</v>
      </c>
      <c r="O970" s="6">
        <f t="shared" si="107"/>
        <v>40558.25</v>
      </c>
      <c r="P970" t="b">
        <v>0</v>
      </c>
      <c r="Q970" t="b">
        <v>0</v>
      </c>
      <c r="R970" t="s">
        <v>17</v>
      </c>
      <c r="S970" t="str">
        <f t="shared" si="111"/>
        <v>food</v>
      </c>
      <c r="T970" t="str">
        <f t="shared" si="108"/>
        <v>food trucks</v>
      </c>
      <c r="U970">
        <f t="shared" si="109"/>
        <v>2011</v>
      </c>
    </row>
    <row r="971" spans="1:21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112"/>
        <v>108.22784810126582</v>
      </c>
      <c r="G971" t="s">
        <v>20</v>
      </c>
      <c r="H971">
        <v>93</v>
      </c>
      <c r="I971">
        <f t="shared" si="106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110"/>
        <v>43821.25</v>
      </c>
      <c r="O971" s="6">
        <f t="shared" si="107"/>
        <v>43827.25</v>
      </c>
      <c r="P971" t="b">
        <v>0</v>
      </c>
      <c r="Q971" t="b">
        <v>0</v>
      </c>
      <c r="R971" t="s">
        <v>33</v>
      </c>
      <c r="S971" t="str">
        <f t="shared" si="111"/>
        <v>theater</v>
      </c>
      <c r="T971" t="str">
        <f t="shared" si="108"/>
        <v>plays</v>
      </c>
      <c r="U971">
        <f t="shared" si="109"/>
        <v>2019</v>
      </c>
    </row>
    <row r="972" spans="1:21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112"/>
        <v>60.757639620653315</v>
      </c>
      <c r="G972" t="s">
        <v>14</v>
      </c>
      <c r="H972">
        <v>594</v>
      </c>
      <c r="I972">
        <f t="shared" si="106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110"/>
        <v>40672.208333333336</v>
      </c>
      <c r="O972" s="6">
        <f t="shared" si="107"/>
        <v>40672.208333333336</v>
      </c>
      <c r="P972" t="b">
        <v>0</v>
      </c>
      <c r="Q972" t="b">
        <v>0</v>
      </c>
      <c r="R972" t="s">
        <v>33</v>
      </c>
      <c r="S972" t="str">
        <f t="shared" si="111"/>
        <v>theater</v>
      </c>
      <c r="T972" t="str">
        <f t="shared" si="108"/>
        <v>plays</v>
      </c>
      <c r="U972">
        <f t="shared" si="109"/>
        <v>2011</v>
      </c>
    </row>
    <row r="973" spans="1:21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112"/>
        <v>27.725490196078432</v>
      </c>
      <c r="G973" t="s">
        <v>14</v>
      </c>
      <c r="H973">
        <v>24</v>
      </c>
      <c r="I973">
        <f t="shared" si="106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110"/>
        <v>41555.208333333336</v>
      </c>
      <c r="O973" s="6">
        <f t="shared" si="107"/>
        <v>41560.208333333336</v>
      </c>
      <c r="P973" t="b">
        <v>0</v>
      </c>
      <c r="Q973" t="b">
        <v>0</v>
      </c>
      <c r="R973" t="s">
        <v>269</v>
      </c>
      <c r="S973" t="str">
        <f t="shared" si="111"/>
        <v>film &amp; video</v>
      </c>
      <c r="T973" t="str">
        <f t="shared" si="108"/>
        <v>television</v>
      </c>
      <c r="U973">
        <f t="shared" si="109"/>
        <v>2013</v>
      </c>
    </row>
    <row r="974" spans="1:21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112"/>
        <v>228.3934426229508</v>
      </c>
      <c r="G974" t="s">
        <v>20</v>
      </c>
      <c r="H974">
        <v>1681</v>
      </c>
      <c r="I974">
        <f t="shared" si="106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110"/>
        <v>41792.208333333336</v>
      </c>
      <c r="O974" s="6">
        <f t="shared" si="107"/>
        <v>41800.208333333336</v>
      </c>
      <c r="P974" t="b">
        <v>0</v>
      </c>
      <c r="Q974" t="b">
        <v>1</v>
      </c>
      <c r="R974" t="s">
        <v>28</v>
      </c>
      <c r="S974" t="str">
        <f t="shared" si="111"/>
        <v>technology</v>
      </c>
      <c r="T974" t="str">
        <f t="shared" si="108"/>
        <v>web</v>
      </c>
      <c r="U974">
        <f t="shared" si="109"/>
        <v>2014</v>
      </c>
    </row>
    <row r="975" spans="1:21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112"/>
        <v>21.615194054500414</v>
      </c>
      <c r="G975" t="s">
        <v>14</v>
      </c>
      <c r="H975">
        <v>252</v>
      </c>
      <c r="I975">
        <f t="shared" si="106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110"/>
        <v>40522.25</v>
      </c>
      <c r="O975" s="6">
        <f t="shared" si="107"/>
        <v>40523.25</v>
      </c>
      <c r="P975" t="b">
        <v>0</v>
      </c>
      <c r="Q975" t="b">
        <v>1</v>
      </c>
      <c r="R975" t="s">
        <v>33</v>
      </c>
      <c r="S975" t="str">
        <f t="shared" si="111"/>
        <v>theater</v>
      </c>
      <c r="T975" t="str">
        <f t="shared" si="108"/>
        <v>plays</v>
      </c>
      <c r="U975">
        <f t="shared" si="109"/>
        <v>2010</v>
      </c>
    </row>
    <row r="976" spans="1:21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112"/>
        <v>373.875</v>
      </c>
      <c r="G976" t="s">
        <v>20</v>
      </c>
      <c r="H976">
        <v>32</v>
      </c>
      <c r="I976">
        <f t="shared" si="106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110"/>
        <v>41412.208333333336</v>
      </c>
      <c r="O976" s="6">
        <f t="shared" si="107"/>
        <v>41412.208333333336</v>
      </c>
      <c r="P976" t="b">
        <v>0</v>
      </c>
      <c r="Q976" t="b">
        <v>0</v>
      </c>
      <c r="R976" t="s">
        <v>60</v>
      </c>
      <c r="S976" t="str">
        <f t="shared" si="111"/>
        <v>music</v>
      </c>
      <c r="T976" t="str">
        <f t="shared" si="108"/>
        <v>indie rock</v>
      </c>
      <c r="U976">
        <f t="shared" si="109"/>
        <v>2013</v>
      </c>
    </row>
    <row r="977" spans="1:21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112"/>
        <v>154.92592592592592</v>
      </c>
      <c r="G977" t="s">
        <v>20</v>
      </c>
      <c r="H977">
        <v>135</v>
      </c>
      <c r="I977">
        <f t="shared" si="106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110"/>
        <v>42337.25</v>
      </c>
      <c r="O977" s="6">
        <f t="shared" si="107"/>
        <v>42375.25</v>
      </c>
      <c r="P977" t="b">
        <v>0</v>
      </c>
      <c r="Q977" t="b">
        <v>1</v>
      </c>
      <c r="R977" t="s">
        <v>33</v>
      </c>
      <c r="S977" t="str">
        <f t="shared" si="111"/>
        <v>theater</v>
      </c>
      <c r="T977" t="str">
        <f t="shared" si="108"/>
        <v>plays</v>
      </c>
      <c r="U977">
        <f t="shared" si="109"/>
        <v>2015</v>
      </c>
    </row>
    <row r="978" spans="1:21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112"/>
        <v>322.14999999999998</v>
      </c>
      <c r="G978" t="s">
        <v>20</v>
      </c>
      <c r="H978">
        <v>140</v>
      </c>
      <c r="I978">
        <f t="shared" si="106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110"/>
        <v>40571.25</v>
      </c>
      <c r="O978" s="6">
        <f t="shared" si="107"/>
        <v>40576.25</v>
      </c>
      <c r="P978" t="b">
        <v>0</v>
      </c>
      <c r="Q978" t="b">
        <v>1</v>
      </c>
      <c r="R978" t="s">
        <v>33</v>
      </c>
      <c r="S978" t="str">
        <f t="shared" si="111"/>
        <v>theater</v>
      </c>
      <c r="T978" t="str">
        <f t="shared" si="108"/>
        <v>plays</v>
      </c>
      <c r="U978">
        <f t="shared" si="109"/>
        <v>2011</v>
      </c>
    </row>
    <row r="979" spans="1:21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112"/>
        <v>73.957142857142856</v>
      </c>
      <c r="G979" t="s">
        <v>14</v>
      </c>
      <c r="H979">
        <v>67</v>
      </c>
      <c r="I979">
        <f t="shared" si="106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110"/>
        <v>43138.25</v>
      </c>
      <c r="O979" s="6">
        <f t="shared" si="107"/>
        <v>43169.25</v>
      </c>
      <c r="P979" t="b">
        <v>0</v>
      </c>
      <c r="Q979" t="b">
        <v>0</v>
      </c>
      <c r="R979" t="s">
        <v>17</v>
      </c>
      <c r="S979" t="str">
        <f t="shared" si="111"/>
        <v>food</v>
      </c>
      <c r="T979" t="str">
        <f t="shared" si="108"/>
        <v>food trucks</v>
      </c>
      <c r="U979">
        <f t="shared" si="109"/>
        <v>2018</v>
      </c>
    </row>
    <row r="980" spans="1:21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112"/>
        <v>864.1</v>
      </c>
      <c r="G980" t="s">
        <v>20</v>
      </c>
      <c r="H980">
        <v>92</v>
      </c>
      <c r="I980">
        <f t="shared" si="106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110"/>
        <v>42686.25</v>
      </c>
      <c r="O980" s="6">
        <f t="shared" si="107"/>
        <v>42707.25</v>
      </c>
      <c r="P980" t="b">
        <v>0</v>
      </c>
      <c r="Q980" t="b">
        <v>0</v>
      </c>
      <c r="R980" t="s">
        <v>89</v>
      </c>
      <c r="S980" t="str">
        <f t="shared" si="111"/>
        <v>games</v>
      </c>
      <c r="T980" t="str">
        <f t="shared" si="108"/>
        <v>video games</v>
      </c>
      <c r="U980">
        <f t="shared" si="109"/>
        <v>2016</v>
      </c>
    </row>
    <row r="981" spans="1:21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112"/>
        <v>143.26245847176079</v>
      </c>
      <c r="G981" t="s">
        <v>20</v>
      </c>
      <c r="H981">
        <v>1015</v>
      </c>
      <c r="I981">
        <f t="shared" si="106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110"/>
        <v>42078.208333333328</v>
      </c>
      <c r="O981" s="6">
        <f t="shared" si="107"/>
        <v>42083.208333333328</v>
      </c>
      <c r="P981" t="b">
        <v>0</v>
      </c>
      <c r="Q981" t="b">
        <v>0</v>
      </c>
      <c r="R981" t="s">
        <v>33</v>
      </c>
      <c r="S981" t="str">
        <f t="shared" si="111"/>
        <v>theater</v>
      </c>
      <c r="T981" t="str">
        <f t="shared" si="108"/>
        <v>plays</v>
      </c>
      <c r="U981">
        <f t="shared" si="109"/>
        <v>2015</v>
      </c>
    </row>
    <row r="982" spans="1:21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112"/>
        <v>40.281762295081968</v>
      </c>
      <c r="G982" t="s">
        <v>14</v>
      </c>
      <c r="H982">
        <v>742</v>
      </c>
      <c r="I982">
        <f t="shared" si="106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110"/>
        <v>42307.208333333328</v>
      </c>
      <c r="O982" s="6">
        <f t="shared" si="107"/>
        <v>42311.25</v>
      </c>
      <c r="P982" t="b">
        <v>1</v>
      </c>
      <c r="Q982" t="b">
        <v>0</v>
      </c>
      <c r="R982" t="s">
        <v>68</v>
      </c>
      <c r="S982" t="str">
        <f t="shared" si="111"/>
        <v>publishing</v>
      </c>
      <c r="T982" t="str">
        <f t="shared" si="108"/>
        <v>nonfiction</v>
      </c>
      <c r="U982">
        <f t="shared" si="109"/>
        <v>2015</v>
      </c>
    </row>
    <row r="983" spans="1:21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112"/>
        <v>178.22388059701493</v>
      </c>
      <c r="G983" t="s">
        <v>20</v>
      </c>
      <c r="H983">
        <v>323</v>
      </c>
      <c r="I983">
        <f t="shared" si="106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110"/>
        <v>43094.25</v>
      </c>
      <c r="O983" s="6">
        <f t="shared" si="107"/>
        <v>43126.25</v>
      </c>
      <c r="P983" t="b">
        <v>0</v>
      </c>
      <c r="Q983" t="b">
        <v>0</v>
      </c>
      <c r="R983" t="s">
        <v>28</v>
      </c>
      <c r="S983" t="str">
        <f t="shared" si="111"/>
        <v>technology</v>
      </c>
      <c r="T983" t="str">
        <f t="shared" si="108"/>
        <v>web</v>
      </c>
      <c r="U983">
        <f t="shared" si="109"/>
        <v>2017</v>
      </c>
    </row>
    <row r="984" spans="1:21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112"/>
        <v>84.930555555555557</v>
      </c>
      <c r="G984" t="s">
        <v>14</v>
      </c>
      <c r="H984">
        <v>75</v>
      </c>
      <c r="I984">
        <f t="shared" si="106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110"/>
        <v>40743.208333333336</v>
      </c>
      <c r="O984" s="6">
        <f t="shared" si="107"/>
        <v>40744.208333333336</v>
      </c>
      <c r="P984" t="b">
        <v>0</v>
      </c>
      <c r="Q984" t="b">
        <v>1</v>
      </c>
      <c r="R984" t="s">
        <v>42</v>
      </c>
      <c r="S984" t="str">
        <f t="shared" si="111"/>
        <v>film &amp; video</v>
      </c>
      <c r="T984" t="str">
        <f t="shared" si="108"/>
        <v>documentary</v>
      </c>
      <c r="U984">
        <f t="shared" si="109"/>
        <v>2011</v>
      </c>
    </row>
    <row r="985" spans="1:21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112"/>
        <v>145.93648334624322</v>
      </c>
      <c r="G985" t="s">
        <v>20</v>
      </c>
      <c r="H985">
        <v>2326</v>
      </c>
      <c r="I985">
        <f t="shared" si="106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110"/>
        <v>43681.208333333328</v>
      </c>
      <c r="O985" s="6">
        <f t="shared" si="107"/>
        <v>43695.208333333328</v>
      </c>
      <c r="P985" t="b">
        <v>0</v>
      </c>
      <c r="Q985" t="b">
        <v>0</v>
      </c>
      <c r="R985" t="s">
        <v>42</v>
      </c>
      <c r="S985" t="str">
        <f t="shared" si="111"/>
        <v>film &amp; video</v>
      </c>
      <c r="T985" t="str">
        <f t="shared" si="108"/>
        <v>documentary</v>
      </c>
      <c r="U985">
        <f t="shared" si="109"/>
        <v>2019</v>
      </c>
    </row>
    <row r="986" spans="1:21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112"/>
        <v>152.46153846153848</v>
      </c>
      <c r="G986" t="s">
        <v>20</v>
      </c>
      <c r="H986">
        <v>381</v>
      </c>
      <c r="I986">
        <f t="shared" si="106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110"/>
        <v>43716.208333333328</v>
      </c>
      <c r="O986" s="6">
        <f t="shared" si="107"/>
        <v>43741.208333333328</v>
      </c>
      <c r="P986" t="b">
        <v>0</v>
      </c>
      <c r="Q986" t="b">
        <v>0</v>
      </c>
      <c r="R986" t="s">
        <v>33</v>
      </c>
      <c r="S986" t="str">
        <f t="shared" si="111"/>
        <v>theater</v>
      </c>
      <c r="T986" t="str">
        <f t="shared" si="108"/>
        <v>plays</v>
      </c>
      <c r="U986">
        <f t="shared" si="109"/>
        <v>2019</v>
      </c>
    </row>
    <row r="987" spans="1:21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112"/>
        <v>67.129542790152414</v>
      </c>
      <c r="G987" t="s">
        <v>14</v>
      </c>
      <c r="H987">
        <v>4405</v>
      </c>
      <c r="I987">
        <f t="shared" si="106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110"/>
        <v>41614.25</v>
      </c>
      <c r="O987" s="6">
        <f t="shared" si="107"/>
        <v>41639.25</v>
      </c>
      <c r="P987" t="b">
        <v>0</v>
      </c>
      <c r="Q987" t="b">
        <v>1</v>
      </c>
      <c r="R987" t="s">
        <v>23</v>
      </c>
      <c r="S987" t="str">
        <f t="shared" si="111"/>
        <v>music</v>
      </c>
      <c r="T987" t="str">
        <f t="shared" si="108"/>
        <v>rock</v>
      </c>
      <c r="U987">
        <f t="shared" si="109"/>
        <v>2013</v>
      </c>
    </row>
    <row r="988" spans="1:21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112"/>
        <v>40.307692307692307</v>
      </c>
      <c r="G988" t="s">
        <v>14</v>
      </c>
      <c r="H988">
        <v>92</v>
      </c>
      <c r="I988">
        <f t="shared" si="106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110"/>
        <v>40638.208333333336</v>
      </c>
      <c r="O988" s="6">
        <f t="shared" si="107"/>
        <v>40651.208333333336</v>
      </c>
      <c r="P988" t="b">
        <v>0</v>
      </c>
      <c r="Q988" t="b">
        <v>0</v>
      </c>
      <c r="R988" t="s">
        <v>23</v>
      </c>
      <c r="S988" t="str">
        <f t="shared" si="111"/>
        <v>music</v>
      </c>
      <c r="T988" t="str">
        <f t="shared" si="108"/>
        <v>rock</v>
      </c>
      <c r="U988">
        <f t="shared" si="109"/>
        <v>2011</v>
      </c>
    </row>
    <row r="989" spans="1:21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112"/>
        <v>216.79032258064518</v>
      </c>
      <c r="G989" t="s">
        <v>20</v>
      </c>
      <c r="H989">
        <v>480</v>
      </c>
      <c r="I989">
        <f t="shared" si="106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110"/>
        <v>42852.208333333328</v>
      </c>
      <c r="O989" s="6">
        <f t="shared" si="107"/>
        <v>42865.208333333328</v>
      </c>
      <c r="P989" t="b">
        <v>0</v>
      </c>
      <c r="Q989" t="b">
        <v>0</v>
      </c>
      <c r="R989" t="s">
        <v>42</v>
      </c>
      <c r="S989" t="str">
        <f t="shared" si="111"/>
        <v>film &amp; video</v>
      </c>
      <c r="T989" t="str">
        <f t="shared" si="108"/>
        <v>documentary</v>
      </c>
      <c r="U989">
        <f t="shared" si="109"/>
        <v>2017</v>
      </c>
    </row>
    <row r="990" spans="1:21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112"/>
        <v>52.117021276595743</v>
      </c>
      <c r="G990" t="s">
        <v>14</v>
      </c>
      <c r="H990">
        <v>64</v>
      </c>
      <c r="I990">
        <f t="shared" si="106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110"/>
        <v>42686.25</v>
      </c>
      <c r="O990" s="6">
        <f t="shared" si="107"/>
        <v>42706.25</v>
      </c>
      <c r="P990" t="b">
        <v>0</v>
      </c>
      <c r="Q990" t="b">
        <v>0</v>
      </c>
      <c r="R990" t="s">
        <v>133</v>
      </c>
      <c r="S990" t="str">
        <f t="shared" si="111"/>
        <v>publishing</v>
      </c>
      <c r="T990" t="str">
        <f t="shared" si="108"/>
        <v>radio &amp; podcasts</v>
      </c>
      <c r="U990">
        <f t="shared" si="109"/>
        <v>2016</v>
      </c>
    </row>
    <row r="991" spans="1:21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112"/>
        <v>499.58333333333337</v>
      </c>
      <c r="G991" t="s">
        <v>20</v>
      </c>
      <c r="H991">
        <v>226</v>
      </c>
      <c r="I991">
        <f t="shared" si="106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110"/>
        <v>43571.208333333328</v>
      </c>
      <c r="O991" s="6">
        <f t="shared" si="107"/>
        <v>43575.208333333328</v>
      </c>
      <c r="P991" t="b">
        <v>0</v>
      </c>
      <c r="Q991" t="b">
        <v>0</v>
      </c>
      <c r="R991" t="s">
        <v>206</v>
      </c>
      <c r="S991" t="str">
        <f t="shared" si="111"/>
        <v>publishing</v>
      </c>
      <c r="T991" t="str">
        <f t="shared" si="108"/>
        <v>translations</v>
      </c>
      <c r="U991">
        <f t="shared" si="109"/>
        <v>2019</v>
      </c>
    </row>
    <row r="992" spans="1:21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112"/>
        <v>87.679487179487182</v>
      </c>
      <c r="G992" t="s">
        <v>14</v>
      </c>
      <c r="H992">
        <v>64</v>
      </c>
      <c r="I992">
        <f t="shared" si="106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110"/>
        <v>42432.25</v>
      </c>
      <c r="O992" s="6">
        <f t="shared" si="107"/>
        <v>42453.208333333328</v>
      </c>
      <c r="P992" t="b">
        <v>0</v>
      </c>
      <c r="Q992" t="b">
        <v>1</v>
      </c>
      <c r="R992" t="s">
        <v>53</v>
      </c>
      <c r="S992" t="str">
        <f t="shared" si="111"/>
        <v>film &amp; video</v>
      </c>
      <c r="T992" t="str">
        <f t="shared" si="108"/>
        <v>drama</v>
      </c>
      <c r="U992">
        <f t="shared" si="109"/>
        <v>2016</v>
      </c>
    </row>
    <row r="993" spans="1:21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112"/>
        <v>113.17346938775511</v>
      </c>
      <c r="G993" t="s">
        <v>20</v>
      </c>
      <c r="H993">
        <v>241</v>
      </c>
      <c r="I993">
        <f t="shared" si="106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110"/>
        <v>41907.208333333336</v>
      </c>
      <c r="O993" s="6">
        <f t="shared" si="107"/>
        <v>41910.208333333336</v>
      </c>
      <c r="P993" t="b">
        <v>0</v>
      </c>
      <c r="Q993" t="b">
        <v>1</v>
      </c>
      <c r="R993" t="s">
        <v>23</v>
      </c>
      <c r="S993" t="str">
        <f t="shared" si="111"/>
        <v>music</v>
      </c>
      <c r="T993" t="str">
        <f t="shared" si="108"/>
        <v>rock</v>
      </c>
      <c r="U993">
        <f t="shared" si="109"/>
        <v>2014</v>
      </c>
    </row>
    <row r="994" spans="1:21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112"/>
        <v>426.54838709677421</v>
      </c>
      <c r="G994" t="s">
        <v>20</v>
      </c>
      <c r="H994">
        <v>132</v>
      </c>
      <c r="I994">
        <f t="shared" si="106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110"/>
        <v>43227.208333333328</v>
      </c>
      <c r="O994" s="6">
        <f t="shared" si="107"/>
        <v>43240.208333333328</v>
      </c>
      <c r="P994" t="b">
        <v>0</v>
      </c>
      <c r="Q994" t="b">
        <v>1</v>
      </c>
      <c r="R994" t="s">
        <v>53</v>
      </c>
      <c r="S994" t="str">
        <f t="shared" si="111"/>
        <v>film &amp; video</v>
      </c>
      <c r="T994" t="str">
        <f t="shared" si="108"/>
        <v>drama</v>
      </c>
      <c r="U994">
        <f t="shared" si="109"/>
        <v>2018</v>
      </c>
    </row>
    <row r="995" spans="1:21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112"/>
        <v>77.632653061224488</v>
      </c>
      <c r="G995" t="s">
        <v>74</v>
      </c>
      <c r="H995">
        <v>75</v>
      </c>
      <c r="I995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110"/>
        <v>42362.25</v>
      </c>
      <c r="O995" s="6">
        <f t="shared" si="107"/>
        <v>42378.25</v>
      </c>
      <c r="P995" t="b">
        <v>0</v>
      </c>
      <c r="Q995" t="b">
        <v>1</v>
      </c>
      <c r="R995" t="s">
        <v>122</v>
      </c>
      <c r="S995" t="str">
        <f t="shared" si="111"/>
        <v>photography</v>
      </c>
      <c r="T995" t="str">
        <f t="shared" si="108"/>
        <v>photography books</v>
      </c>
      <c r="U995">
        <f t="shared" si="109"/>
        <v>2015</v>
      </c>
    </row>
    <row r="996" spans="1:21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112"/>
        <v>52.496810772501767</v>
      </c>
      <c r="G996" t="s">
        <v>14</v>
      </c>
      <c r="H996">
        <v>842</v>
      </c>
      <c r="I996">
        <f t="shared" si="106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110"/>
        <v>41929.208333333336</v>
      </c>
      <c r="O996" s="6">
        <f t="shared" si="107"/>
        <v>41934.208333333336</v>
      </c>
      <c r="P996" t="b">
        <v>0</v>
      </c>
      <c r="Q996" t="b">
        <v>1</v>
      </c>
      <c r="R996" t="s">
        <v>206</v>
      </c>
      <c r="S996" t="str">
        <f t="shared" si="111"/>
        <v>publishing</v>
      </c>
      <c r="T996" t="str">
        <f t="shared" si="108"/>
        <v>translations</v>
      </c>
      <c r="U996">
        <f t="shared" si="109"/>
        <v>2014</v>
      </c>
    </row>
    <row r="997" spans="1:21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112"/>
        <v>157.46762589928059</v>
      </c>
      <c r="G997" t="s">
        <v>20</v>
      </c>
      <c r="H997">
        <v>2043</v>
      </c>
      <c r="I997">
        <f t="shared" si="106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110"/>
        <v>43408.208333333328</v>
      </c>
      <c r="O997" s="6">
        <f t="shared" si="107"/>
        <v>43436.25</v>
      </c>
      <c r="P997" t="b">
        <v>0</v>
      </c>
      <c r="Q997" t="b">
        <v>1</v>
      </c>
      <c r="R997" t="s">
        <v>17</v>
      </c>
      <c r="S997" t="str">
        <f t="shared" si="111"/>
        <v>food</v>
      </c>
      <c r="T997" t="str">
        <f t="shared" si="108"/>
        <v>food trucks</v>
      </c>
      <c r="U997">
        <f t="shared" si="109"/>
        <v>2018</v>
      </c>
    </row>
    <row r="998" spans="1:21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112"/>
        <v>72.939393939393938</v>
      </c>
      <c r="G998" t="s">
        <v>14</v>
      </c>
      <c r="H998">
        <v>112</v>
      </c>
      <c r="I998">
        <f t="shared" si="106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110"/>
        <v>41276.25</v>
      </c>
      <c r="O998" s="6">
        <f t="shared" si="107"/>
        <v>41305.25</v>
      </c>
      <c r="P998" t="b">
        <v>0</v>
      </c>
      <c r="Q998" t="b">
        <v>0</v>
      </c>
      <c r="R998" t="s">
        <v>33</v>
      </c>
      <c r="S998" t="str">
        <f t="shared" si="111"/>
        <v>theater</v>
      </c>
      <c r="T998" t="str">
        <f t="shared" si="108"/>
        <v>plays</v>
      </c>
      <c r="U998">
        <f t="shared" si="109"/>
        <v>2013</v>
      </c>
    </row>
    <row r="999" spans="1:21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112"/>
        <v>60.565789473684205</v>
      </c>
      <c r="G999" t="s">
        <v>74</v>
      </c>
      <c r="H999">
        <v>139</v>
      </c>
      <c r="I999">
        <f t="shared" si="106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110"/>
        <v>41659.25</v>
      </c>
      <c r="O999" s="6">
        <f t="shared" si="107"/>
        <v>41663.25</v>
      </c>
      <c r="P999" t="b">
        <v>0</v>
      </c>
      <c r="Q999" t="b">
        <v>0</v>
      </c>
      <c r="R999" t="s">
        <v>33</v>
      </c>
      <c r="S999" t="str">
        <f t="shared" si="111"/>
        <v>theater</v>
      </c>
      <c r="T999" t="str">
        <f t="shared" si="108"/>
        <v>plays</v>
      </c>
      <c r="U999">
        <f t="shared" si="109"/>
        <v>2014</v>
      </c>
    </row>
    <row r="1000" spans="1:21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112"/>
        <v>56.791291291291287</v>
      </c>
      <c r="G1000" t="s">
        <v>14</v>
      </c>
      <c r="H1000">
        <v>374</v>
      </c>
      <c r="I1000">
        <f t="shared" si="10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110"/>
        <v>40220.25</v>
      </c>
      <c r="O1000" s="6">
        <f t="shared" si="107"/>
        <v>40233.25</v>
      </c>
      <c r="P1000" t="b">
        <v>0</v>
      </c>
      <c r="Q1000" t="b">
        <v>1</v>
      </c>
      <c r="R1000" t="s">
        <v>60</v>
      </c>
      <c r="S1000" t="str">
        <f t="shared" si="111"/>
        <v>music</v>
      </c>
      <c r="T1000" t="str">
        <f t="shared" si="108"/>
        <v>indie rock</v>
      </c>
      <c r="U1000">
        <f t="shared" si="109"/>
        <v>2010</v>
      </c>
    </row>
    <row r="1001" spans="1:21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112"/>
        <v>56.542754275427541</v>
      </c>
      <c r="G1001" t="s">
        <v>74</v>
      </c>
      <c r="H1001">
        <v>1122</v>
      </c>
      <c r="I1001">
        <f t="shared" si="10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110"/>
        <v>42550.208333333328</v>
      </c>
      <c r="O1001" s="6">
        <f t="shared" si="107"/>
        <v>42556.208333333328</v>
      </c>
      <c r="P1001" t="b">
        <v>0</v>
      </c>
      <c r="Q1001" t="b">
        <v>0</v>
      </c>
      <c r="R1001" t="s">
        <v>17</v>
      </c>
      <c r="S1001" t="str">
        <f t="shared" si="111"/>
        <v>food</v>
      </c>
      <c r="T1001" t="str">
        <f t="shared" si="108"/>
        <v>food trucks</v>
      </c>
      <c r="U1001">
        <f t="shared" si="109"/>
        <v>2016</v>
      </c>
    </row>
  </sheetData>
  <autoFilter ref="G1:H1001" xr:uid="{00000000-0001-0000-0000-000000000000}">
    <filterColumn colId="0">
      <filters>
        <filter val="failed"/>
      </filters>
    </filterColumn>
  </autoFilter>
  <conditionalFormatting sqref="G1:G1048576">
    <cfRule type="cellIs" dxfId="7" priority="12" operator="equal">
      <formula>"successful"</formula>
    </cfRule>
    <cfRule type="cellIs" dxfId="6" priority="13" operator="equal">
      <formula>"failed"</formula>
    </cfRule>
    <cfRule type="cellIs" dxfId="5" priority="15" operator="equal">
      <formula>"live"</formula>
    </cfRule>
    <cfRule type="cellIs" dxfId="4" priority="17" operator="equal">
      <formula>"canceled"</formula>
    </cfRule>
  </conditionalFormatting>
  <conditionalFormatting sqref="F1:F1048576">
    <cfRule type="colorScale" priority="9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10">
      <colorScale>
        <cfvo type="num" val="0"/>
        <cfvo type="num" val="100"/>
        <cfvo type="num" val="200"/>
        <color rgb="FFF8696B"/>
        <color rgb="FFFFEB84"/>
        <color rgb="FF63BE7B"/>
      </colorScale>
    </cfRule>
    <cfRule type="colorScale" priority="11">
      <colorScale>
        <cfvo type="num" val="0"/>
        <cfvo type="num" val="100"/>
        <cfvo type="num" val="200"/>
        <color rgb="FFF8696B"/>
        <color rgb="FFFFEB84"/>
        <color rgb="FF63BE7B"/>
      </colorScale>
    </cfRule>
  </conditionalFormatting>
  <conditionalFormatting sqref="I1:I1048576">
    <cfRule type="cellIs" dxfId="3" priority="1" operator="equal">
      <formula>"successful"</formula>
    </cfRule>
    <cfRule type="cellIs" dxfId="2" priority="2" operator="equal">
      <formula>"failed"</formula>
    </cfRule>
    <cfRule type="cellIs" dxfId="1" priority="3" operator="equal">
      <formula>"live"</formula>
    </cfRule>
    <cfRule type="cellIs" dxfId="0" priority="4" operator="equal">
      <formula>"canceled"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Country pivot chart</vt:lpstr>
      <vt:lpstr>sub-category</vt:lpstr>
      <vt:lpstr>Outcomes-based on Launched date</vt:lpstr>
      <vt:lpstr>Outcomes based on goal</vt:lpstr>
      <vt:lpstr>stats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Tawn Scotton</dc:creator>
  <cp:lastModifiedBy>Tawn Scotton</cp:lastModifiedBy>
  <dcterms:created xsi:type="dcterms:W3CDTF">2021-09-29T18:52:28Z</dcterms:created>
  <dcterms:modified xsi:type="dcterms:W3CDTF">2022-12-29T23:46:29Z</dcterms:modified>
</cp:coreProperties>
</file>