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H:\uthealth-dw\greenplum\datawarehouse\staging-load\medicare_encounter\03-claims\"/>
    </mc:Choice>
  </mc:AlternateContent>
  <xr:revisionPtr revIDLastSave="0" documentId="13_ncr:1_{0215DB27-04FA-4BCA-8DE3-E91F1745429A}" xr6:coauthVersionLast="47" xr6:coauthVersionMax="47" xr10:uidLastSave="{00000000-0000-0000-0000-000000000000}"/>
  <bookViews>
    <workbookView xWindow="13380" yWindow="4815" windowWidth="21600" windowHeight="11385" xr2:uid="{00000000-000D-0000-FFFF-FFFF00000000}"/>
  </bookViews>
  <sheets>
    <sheet name="claim_detail facility" sheetId="2" r:id="rId1"/>
    <sheet name="claim_detail professional" sheetId="3" r:id="rId2"/>
    <sheet name="claim_header facility" sheetId="4" r:id="rId3"/>
    <sheet name="claim_header professional" sheetId="5" r:id="rId4"/>
    <sheet name="claim_diag (all)" sheetId="6" r:id="rId5"/>
    <sheet name="claim_icd_proc (all)" sheetId="7" r:id="rId6"/>
    <sheet name="pharmacy_claims" sheetId="9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6" i="2" l="1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K5" i="2"/>
  <c r="J5" i="2"/>
  <c r="H5" i="2"/>
  <c r="G5" i="2"/>
  <c r="G1" i="2"/>
  <c r="V22" i="6"/>
  <c r="N5" i="6"/>
  <c r="M5" i="6"/>
  <c r="L5" i="6"/>
  <c r="K5" i="6"/>
  <c r="J5" i="6"/>
  <c r="I5" i="6"/>
  <c r="H5" i="6"/>
  <c r="G5" i="6"/>
  <c r="G1" i="6"/>
  <c r="O8" i="7"/>
  <c r="O9" i="7"/>
  <c r="O10" i="7"/>
  <c r="O11" i="7"/>
  <c r="O12" i="7"/>
  <c r="O13" i="7"/>
  <c r="O14" i="7"/>
  <c r="O15" i="7"/>
  <c r="N5" i="7"/>
  <c r="K5" i="7"/>
  <c r="J5" i="7"/>
  <c r="G5" i="7"/>
  <c r="G1" i="7"/>
  <c r="H45" i="9"/>
  <c r="H44" i="9"/>
  <c r="D45" i="9"/>
  <c r="F45" i="9" s="1"/>
  <c r="P35" i="5"/>
  <c r="O46" i="9"/>
  <c r="D28" i="9"/>
  <c r="F28" i="9" s="1"/>
  <c r="D29" i="9"/>
  <c r="F29" i="9" s="1"/>
  <c r="D30" i="9"/>
  <c r="F30" i="9" s="1"/>
  <c r="D31" i="9"/>
  <c r="F31" i="9" s="1"/>
  <c r="D32" i="9"/>
  <c r="F32" i="9" s="1"/>
  <c r="D33" i="9"/>
  <c r="F33" i="9" s="1"/>
  <c r="D34" i="9"/>
  <c r="F34" i="9" s="1"/>
  <c r="D35" i="9"/>
  <c r="F35" i="9" s="1"/>
  <c r="D36" i="9"/>
  <c r="F36" i="9" s="1"/>
  <c r="D37" i="9"/>
  <c r="F37" i="9" s="1"/>
  <c r="D38" i="9"/>
  <c r="F38" i="9" s="1"/>
  <c r="D39" i="9"/>
  <c r="F39" i="9" s="1"/>
  <c r="D40" i="9"/>
  <c r="F40" i="9" s="1"/>
  <c r="D41" i="9"/>
  <c r="F41" i="9" s="1"/>
  <c r="D42" i="9"/>
  <c r="F42" i="9" s="1"/>
  <c r="D43" i="9"/>
  <c r="F43" i="9" s="1"/>
  <c r="D44" i="9"/>
  <c r="F44" i="9" s="1"/>
  <c r="H31" i="9"/>
  <c r="O31" i="9" s="1"/>
  <c r="H32" i="9"/>
  <c r="O32" i="9" s="1"/>
  <c r="H33" i="9"/>
  <c r="O33" i="9" s="1"/>
  <c r="H34" i="9"/>
  <c r="O34" i="9" s="1"/>
  <c r="H35" i="9"/>
  <c r="O35" i="9" s="1"/>
  <c r="H36" i="9"/>
  <c r="O36" i="9" s="1"/>
  <c r="H37" i="9"/>
  <c r="O37" i="9" s="1"/>
  <c r="H38" i="9"/>
  <c r="O38" i="9" s="1"/>
  <c r="H39" i="9"/>
  <c r="O39" i="9" s="1"/>
  <c r="H40" i="9"/>
  <c r="O40" i="9" s="1"/>
  <c r="H41" i="9"/>
  <c r="O41" i="9" s="1"/>
  <c r="H42" i="9"/>
  <c r="H43" i="9"/>
  <c r="O43" i="9" s="1"/>
  <c r="H6" i="9"/>
  <c r="H7" i="9"/>
  <c r="H8" i="9"/>
  <c r="H9" i="9"/>
  <c r="H10" i="9"/>
  <c r="H11" i="9"/>
  <c r="H12" i="9"/>
  <c r="H13" i="9"/>
  <c r="H14" i="9"/>
  <c r="H15" i="9"/>
  <c r="H16" i="9"/>
  <c r="H17" i="9"/>
  <c r="H18" i="9"/>
  <c r="H19" i="9"/>
  <c r="H20" i="9"/>
  <c r="H21" i="9"/>
  <c r="H22" i="9"/>
  <c r="H23" i="9"/>
  <c r="O23" i="9" s="1"/>
  <c r="H24" i="9"/>
  <c r="O24" i="9" s="1"/>
  <c r="H25" i="9"/>
  <c r="O25" i="9" s="1"/>
  <c r="H26" i="9"/>
  <c r="O26" i="9" s="1"/>
  <c r="H27" i="9"/>
  <c r="H28" i="9"/>
  <c r="O28" i="9" s="1"/>
  <c r="H29" i="9"/>
  <c r="O29" i="9" s="1"/>
  <c r="H30" i="9"/>
  <c r="O30" i="9" s="1"/>
  <c r="O47" i="9"/>
  <c r="D27" i="9"/>
  <c r="D26" i="9"/>
  <c r="F26" i="9" s="1"/>
  <c r="D25" i="9"/>
  <c r="F25" i="9" s="1"/>
  <c r="D24" i="9"/>
  <c r="F24" i="9" s="1"/>
  <c r="D23" i="9"/>
  <c r="F23" i="9" s="1"/>
  <c r="D22" i="9"/>
  <c r="F22" i="9" s="1"/>
  <c r="D21" i="9"/>
  <c r="F21" i="9" s="1"/>
  <c r="D20" i="9"/>
  <c r="F20" i="9" s="1"/>
  <c r="D19" i="9"/>
  <c r="F19" i="9" s="1"/>
  <c r="D18" i="9"/>
  <c r="F18" i="9" s="1"/>
  <c r="D17" i="9"/>
  <c r="F17" i="9" s="1"/>
  <c r="D16" i="9"/>
  <c r="F16" i="9" s="1"/>
  <c r="D15" i="9"/>
  <c r="F15" i="9" s="1"/>
  <c r="D14" i="9"/>
  <c r="F14" i="9" s="1"/>
  <c r="D13" i="9"/>
  <c r="F13" i="9" s="1"/>
  <c r="D12" i="9"/>
  <c r="F12" i="9" s="1"/>
  <c r="D11" i="9"/>
  <c r="F11" i="9" s="1"/>
  <c r="D10" i="9"/>
  <c r="F10" i="9" s="1"/>
  <c r="D9" i="9"/>
  <c r="F9" i="9" s="1"/>
  <c r="D8" i="9"/>
  <c r="F8" i="9" s="1"/>
  <c r="D7" i="9"/>
  <c r="F7" i="9" s="1"/>
  <c r="D6" i="9"/>
  <c r="F6" i="9" s="1"/>
  <c r="G5" i="9"/>
  <c r="D5" i="9"/>
  <c r="F5" i="9" s="1"/>
  <c r="O3" i="9"/>
  <c r="G1" i="9"/>
  <c r="M4" i="9" s="1"/>
  <c r="O17" i="7"/>
  <c r="O16" i="7"/>
  <c r="O6" i="7"/>
  <c r="O7" i="7"/>
  <c r="V22" i="7"/>
  <c r="V21" i="7"/>
  <c r="V19" i="7"/>
  <c r="K17" i="7"/>
  <c r="J17" i="7"/>
  <c r="G17" i="7"/>
  <c r="D17" i="7"/>
  <c r="F17" i="7" s="1"/>
  <c r="D16" i="7"/>
  <c r="F16" i="7" s="1"/>
  <c r="D15" i="7"/>
  <c r="F15" i="7" s="1"/>
  <c r="D14" i="7"/>
  <c r="F14" i="7" s="1"/>
  <c r="D13" i="7"/>
  <c r="F13" i="7" s="1"/>
  <c r="D12" i="7"/>
  <c r="F12" i="7" s="1"/>
  <c r="D11" i="7"/>
  <c r="F11" i="7" s="1"/>
  <c r="D10" i="7"/>
  <c r="F10" i="7" s="1"/>
  <c r="D9" i="7"/>
  <c r="F9" i="7" s="1"/>
  <c r="D8" i="7"/>
  <c r="F8" i="7" s="1"/>
  <c r="D7" i="7"/>
  <c r="F7" i="7" s="1"/>
  <c r="T6" i="7"/>
  <c r="D6" i="7"/>
  <c r="F6" i="7" s="1"/>
  <c r="O5" i="7"/>
  <c r="D5" i="7"/>
  <c r="F5" i="7" s="1"/>
  <c r="V18" i="7"/>
  <c r="O18" i="6"/>
  <c r="O7" i="6"/>
  <c r="O8" i="6"/>
  <c r="O9" i="6"/>
  <c r="O10" i="6"/>
  <c r="O11" i="6"/>
  <c r="O12" i="6"/>
  <c r="O13" i="6"/>
  <c r="O14" i="6"/>
  <c r="O15" i="6"/>
  <c r="O16" i="6"/>
  <c r="O17" i="6"/>
  <c r="O6" i="6"/>
  <c r="M18" i="6"/>
  <c r="L18" i="6"/>
  <c r="V23" i="6"/>
  <c r="H18" i="6"/>
  <c r="I18" i="6"/>
  <c r="J18" i="6"/>
  <c r="K18" i="6"/>
  <c r="G18" i="6"/>
  <c r="V20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P6" i="3"/>
  <c r="I29" i="5"/>
  <c r="D31" i="5"/>
  <c r="I31" i="5"/>
  <c r="N5" i="5"/>
  <c r="N4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30" i="5"/>
  <c r="I32" i="5"/>
  <c r="Q34" i="5"/>
  <c r="P34" i="5"/>
  <c r="Q33" i="5"/>
  <c r="P33" i="5"/>
  <c r="D32" i="5"/>
  <c r="F32" i="5" s="1"/>
  <c r="F31" i="5"/>
  <c r="D30" i="5"/>
  <c r="F30" i="5" s="1"/>
  <c r="D29" i="5"/>
  <c r="F29" i="5" s="1"/>
  <c r="D28" i="5"/>
  <c r="F28" i="5" s="1"/>
  <c r="D27" i="5"/>
  <c r="F27" i="5" s="1"/>
  <c r="D26" i="5"/>
  <c r="F26" i="5" s="1"/>
  <c r="D25" i="5"/>
  <c r="F25" i="5" s="1"/>
  <c r="D24" i="5"/>
  <c r="F24" i="5" s="1"/>
  <c r="D23" i="5"/>
  <c r="F23" i="5" s="1"/>
  <c r="D22" i="5"/>
  <c r="F22" i="5" s="1"/>
  <c r="D21" i="5"/>
  <c r="F21" i="5" s="1"/>
  <c r="D20" i="5"/>
  <c r="F20" i="5" s="1"/>
  <c r="D19" i="5"/>
  <c r="F19" i="5" s="1"/>
  <c r="D18" i="5"/>
  <c r="F18" i="5" s="1"/>
  <c r="D17" i="5"/>
  <c r="F17" i="5" s="1"/>
  <c r="D16" i="5"/>
  <c r="F16" i="5" s="1"/>
  <c r="D15" i="5"/>
  <c r="F15" i="5" s="1"/>
  <c r="D14" i="5"/>
  <c r="F14" i="5" s="1"/>
  <c r="D13" i="5"/>
  <c r="F13" i="5" s="1"/>
  <c r="D12" i="5"/>
  <c r="F12" i="5" s="1"/>
  <c r="D11" i="5"/>
  <c r="F11" i="5" s="1"/>
  <c r="D10" i="5"/>
  <c r="F10" i="5" s="1"/>
  <c r="D9" i="5"/>
  <c r="F9" i="5" s="1"/>
  <c r="D8" i="5"/>
  <c r="F8" i="5" s="1"/>
  <c r="D7" i="5"/>
  <c r="F7" i="5" s="1"/>
  <c r="D6" i="5"/>
  <c r="F6" i="5" s="1"/>
  <c r="H5" i="5"/>
  <c r="Q35" i="5" s="1"/>
  <c r="G5" i="5"/>
  <c r="I5" i="5" s="1"/>
  <c r="D5" i="5"/>
  <c r="F5" i="5" s="1"/>
  <c r="Q3" i="5"/>
  <c r="P3" i="5"/>
  <c r="G1" i="5"/>
  <c r="T35" i="4"/>
  <c r="U35" i="4"/>
  <c r="V35" i="4"/>
  <c r="W35" i="4"/>
  <c r="S35" i="4"/>
  <c r="L31" i="4"/>
  <c r="G5" i="4"/>
  <c r="H5" i="4"/>
  <c r="I5" i="4"/>
  <c r="J5" i="4"/>
  <c r="D29" i="4"/>
  <c r="F29" i="4"/>
  <c r="L29" i="4"/>
  <c r="S29" i="4"/>
  <c r="T29" i="4"/>
  <c r="U29" i="4"/>
  <c r="V29" i="4"/>
  <c r="W29" i="4"/>
  <c r="D30" i="4"/>
  <c r="F30" i="4"/>
  <c r="L30" i="4"/>
  <c r="S30" i="4"/>
  <c r="T30" i="4"/>
  <c r="U30" i="4"/>
  <c r="V30" i="4"/>
  <c r="W30" i="4"/>
  <c r="D31" i="4"/>
  <c r="F31" i="4"/>
  <c r="S31" i="4"/>
  <c r="T31" i="4"/>
  <c r="U31" i="4"/>
  <c r="V31" i="4"/>
  <c r="W31" i="4"/>
  <c r="D32" i="4"/>
  <c r="F32" i="4"/>
  <c r="L32" i="4"/>
  <c r="S32" i="4"/>
  <c r="T32" i="4"/>
  <c r="U32" i="4"/>
  <c r="V32" i="4"/>
  <c r="W32" i="4"/>
  <c r="W34" i="4"/>
  <c r="V34" i="4"/>
  <c r="U34" i="4"/>
  <c r="T34" i="4"/>
  <c r="S34" i="4"/>
  <c r="W33" i="4"/>
  <c r="V33" i="4"/>
  <c r="U33" i="4"/>
  <c r="T33" i="4"/>
  <c r="S33" i="4"/>
  <c r="L28" i="4"/>
  <c r="Q8" i="4" s="1"/>
  <c r="D28" i="4"/>
  <c r="F28" i="4" s="1"/>
  <c r="L27" i="4"/>
  <c r="D27" i="4"/>
  <c r="F27" i="4" s="1"/>
  <c r="L26" i="4"/>
  <c r="D26" i="4"/>
  <c r="F26" i="4" s="1"/>
  <c r="L25" i="4"/>
  <c r="D25" i="4"/>
  <c r="F25" i="4" s="1"/>
  <c r="L24" i="4"/>
  <c r="D24" i="4"/>
  <c r="F24" i="4" s="1"/>
  <c r="L23" i="4"/>
  <c r="D23" i="4"/>
  <c r="F23" i="4" s="1"/>
  <c r="L22" i="4"/>
  <c r="D22" i="4"/>
  <c r="F22" i="4" s="1"/>
  <c r="L21" i="4"/>
  <c r="D21" i="4"/>
  <c r="F21" i="4" s="1"/>
  <c r="L20" i="4"/>
  <c r="D20" i="4"/>
  <c r="F20" i="4" s="1"/>
  <c r="L19" i="4"/>
  <c r="D19" i="4"/>
  <c r="F19" i="4" s="1"/>
  <c r="L18" i="4"/>
  <c r="D18" i="4"/>
  <c r="F18" i="4" s="1"/>
  <c r="L17" i="4"/>
  <c r="Q7" i="4" s="1"/>
  <c r="D17" i="4"/>
  <c r="F17" i="4" s="1"/>
  <c r="L16" i="4"/>
  <c r="D16" i="4"/>
  <c r="F16" i="4" s="1"/>
  <c r="L15" i="4"/>
  <c r="D15" i="4"/>
  <c r="F15" i="4" s="1"/>
  <c r="L14" i="4"/>
  <c r="D14" i="4"/>
  <c r="F14" i="4" s="1"/>
  <c r="L13" i="4"/>
  <c r="D13" i="4"/>
  <c r="F13" i="4" s="1"/>
  <c r="L12" i="4"/>
  <c r="D12" i="4"/>
  <c r="F12" i="4" s="1"/>
  <c r="L11" i="4"/>
  <c r="D11" i="4"/>
  <c r="F11" i="4" s="1"/>
  <c r="L10" i="4"/>
  <c r="D10" i="4"/>
  <c r="F10" i="4" s="1"/>
  <c r="L9" i="4"/>
  <c r="D9" i="4"/>
  <c r="F9" i="4" s="1"/>
  <c r="L8" i="4"/>
  <c r="D8" i="4"/>
  <c r="F8" i="4" s="1"/>
  <c r="L7" i="4"/>
  <c r="D7" i="4"/>
  <c r="F7" i="4" s="1"/>
  <c r="Q6" i="4"/>
  <c r="L6" i="4"/>
  <c r="D6" i="4"/>
  <c r="F6" i="4" s="1"/>
  <c r="K5" i="4"/>
  <c r="D5" i="4"/>
  <c r="F5" i="4" s="1"/>
  <c r="W3" i="4"/>
  <c r="V3" i="4"/>
  <c r="U3" i="4"/>
  <c r="T3" i="4"/>
  <c r="S3" i="4"/>
  <c r="G1" i="4"/>
  <c r="Q4" i="4" s="1"/>
  <c r="I48" i="3"/>
  <c r="I49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9" i="3"/>
  <c r="I40" i="3"/>
  <c r="I41" i="3"/>
  <c r="I42" i="3"/>
  <c r="I43" i="3"/>
  <c r="I44" i="3"/>
  <c r="I45" i="3"/>
  <c r="I46" i="3"/>
  <c r="I47" i="3"/>
  <c r="Q53" i="3"/>
  <c r="P53" i="3"/>
  <c r="Q52" i="3"/>
  <c r="P52" i="3"/>
  <c r="Q51" i="3"/>
  <c r="P51" i="3"/>
  <c r="Q50" i="3"/>
  <c r="P50" i="3"/>
  <c r="D49" i="3"/>
  <c r="F49" i="3" s="1"/>
  <c r="D48" i="3"/>
  <c r="F48" i="3" s="1"/>
  <c r="D47" i="3"/>
  <c r="F47" i="3" s="1"/>
  <c r="D46" i="3"/>
  <c r="F46" i="3" s="1"/>
  <c r="D45" i="3"/>
  <c r="F45" i="3" s="1"/>
  <c r="D44" i="3"/>
  <c r="F44" i="3" s="1"/>
  <c r="D43" i="3"/>
  <c r="F43" i="3" s="1"/>
  <c r="D42" i="3"/>
  <c r="F42" i="3" s="1"/>
  <c r="D41" i="3"/>
  <c r="F41" i="3" s="1"/>
  <c r="D40" i="3"/>
  <c r="F40" i="3" s="1"/>
  <c r="D39" i="3"/>
  <c r="F39" i="3" s="1"/>
  <c r="I38" i="3"/>
  <c r="D38" i="3"/>
  <c r="F38" i="3" s="1"/>
  <c r="D37" i="3"/>
  <c r="F37" i="3" s="1"/>
  <c r="D36" i="3"/>
  <c r="F36" i="3" s="1"/>
  <c r="D35" i="3"/>
  <c r="F35" i="3" s="1"/>
  <c r="D34" i="3"/>
  <c r="F34" i="3" s="1"/>
  <c r="D33" i="3"/>
  <c r="F33" i="3" s="1"/>
  <c r="D32" i="3"/>
  <c r="F32" i="3" s="1"/>
  <c r="D31" i="3"/>
  <c r="F31" i="3" s="1"/>
  <c r="D30" i="3"/>
  <c r="F30" i="3" s="1"/>
  <c r="D29" i="3"/>
  <c r="F29" i="3" s="1"/>
  <c r="D28" i="3"/>
  <c r="F28" i="3" s="1"/>
  <c r="D27" i="3"/>
  <c r="F27" i="3" s="1"/>
  <c r="D26" i="3"/>
  <c r="F26" i="3" s="1"/>
  <c r="D25" i="3"/>
  <c r="F25" i="3" s="1"/>
  <c r="D24" i="3"/>
  <c r="F24" i="3" s="1"/>
  <c r="D23" i="3"/>
  <c r="F23" i="3" s="1"/>
  <c r="D22" i="3"/>
  <c r="F22" i="3" s="1"/>
  <c r="D21" i="3"/>
  <c r="F21" i="3" s="1"/>
  <c r="D20" i="3"/>
  <c r="F20" i="3" s="1"/>
  <c r="D19" i="3"/>
  <c r="F19" i="3" s="1"/>
  <c r="D18" i="3"/>
  <c r="F18" i="3" s="1"/>
  <c r="D17" i="3"/>
  <c r="F17" i="3" s="1"/>
  <c r="D16" i="3"/>
  <c r="F16" i="3" s="1"/>
  <c r="D15" i="3"/>
  <c r="F15" i="3" s="1"/>
  <c r="D14" i="3"/>
  <c r="F14" i="3" s="1"/>
  <c r="D13" i="3"/>
  <c r="F13" i="3" s="1"/>
  <c r="D12" i="3"/>
  <c r="F12" i="3" s="1"/>
  <c r="N10" i="3"/>
  <c r="D11" i="3"/>
  <c r="F11" i="3" s="1"/>
  <c r="D10" i="3"/>
  <c r="F10" i="3" s="1"/>
  <c r="D9" i="3"/>
  <c r="F9" i="3" s="1"/>
  <c r="N8" i="3"/>
  <c r="D8" i="3"/>
  <c r="F8" i="3" s="1"/>
  <c r="N7" i="3"/>
  <c r="D7" i="3"/>
  <c r="F7" i="3" s="1"/>
  <c r="N6" i="3"/>
  <c r="D6" i="3"/>
  <c r="F6" i="3" s="1"/>
  <c r="H5" i="3"/>
  <c r="Q54" i="3" s="1"/>
  <c r="G5" i="3"/>
  <c r="I5" i="3" s="1"/>
  <c r="D5" i="3"/>
  <c r="F5" i="3" s="1"/>
  <c r="Q3" i="3"/>
  <c r="P3" i="3"/>
  <c r="G1" i="3"/>
  <c r="N4" i="3" s="1"/>
  <c r="T53" i="2"/>
  <c r="U53" i="2"/>
  <c r="V53" i="2"/>
  <c r="W53" i="2"/>
  <c r="S53" i="2"/>
  <c r="T51" i="2"/>
  <c r="U51" i="2"/>
  <c r="V51" i="2"/>
  <c r="W51" i="2"/>
  <c r="S51" i="2"/>
  <c r="T50" i="2"/>
  <c r="U50" i="2"/>
  <c r="V50" i="2"/>
  <c r="W50" i="2"/>
  <c r="S50" i="2"/>
  <c r="T52" i="2"/>
  <c r="U52" i="2"/>
  <c r="V52" i="2"/>
  <c r="W52" i="2"/>
  <c r="S52" i="2"/>
  <c r="T3" i="2"/>
  <c r="U3" i="2"/>
  <c r="V3" i="2"/>
  <c r="W3" i="2"/>
  <c r="S3" i="2"/>
  <c r="W17" i="2"/>
  <c r="W18" i="2"/>
  <c r="Q4" i="2"/>
  <c r="D49" i="2"/>
  <c r="D48" i="2"/>
  <c r="F48" i="2" s="1"/>
  <c r="D47" i="2"/>
  <c r="D46" i="2"/>
  <c r="D45" i="2"/>
  <c r="D44" i="2"/>
  <c r="D43" i="2"/>
  <c r="D42" i="2"/>
  <c r="D41" i="2"/>
  <c r="F41" i="2" s="1"/>
  <c r="D40" i="2"/>
  <c r="F40" i="2" s="1"/>
  <c r="D39" i="2"/>
  <c r="D38" i="2"/>
  <c r="D37" i="2"/>
  <c r="F37" i="2" s="1"/>
  <c r="D36" i="2"/>
  <c r="F36" i="2" s="1"/>
  <c r="D35" i="2"/>
  <c r="D34" i="2"/>
  <c r="D33" i="2"/>
  <c r="D32" i="2"/>
  <c r="F32" i="2" s="1"/>
  <c r="D31" i="2"/>
  <c r="F31" i="2" s="1"/>
  <c r="D30" i="2"/>
  <c r="D29" i="2"/>
  <c r="D28" i="2"/>
  <c r="F28" i="2" s="1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F15" i="2" s="1"/>
  <c r="D14" i="2"/>
  <c r="D13" i="2"/>
  <c r="D12" i="2"/>
  <c r="D11" i="2"/>
  <c r="D10" i="2"/>
  <c r="D9" i="2"/>
  <c r="D8" i="2"/>
  <c r="D7" i="2"/>
  <c r="D6" i="2"/>
  <c r="W54" i="2"/>
  <c r="V54" i="2"/>
  <c r="U54" i="2"/>
  <c r="T54" i="2"/>
  <c r="D5" i="2"/>
  <c r="T37" i="2" l="1"/>
  <c r="U37" i="2"/>
  <c r="V37" i="2"/>
  <c r="W37" i="2"/>
  <c r="S37" i="2"/>
  <c r="T23" i="2"/>
  <c r="U23" i="2"/>
  <c r="V23" i="2"/>
  <c r="W23" i="2"/>
  <c r="T20" i="2"/>
  <c r="U20" i="2"/>
  <c r="V20" i="2"/>
  <c r="W20" i="2"/>
  <c r="S20" i="2"/>
  <c r="U16" i="2"/>
  <c r="W16" i="2"/>
  <c r="S54" i="2"/>
  <c r="L5" i="2"/>
  <c r="Q5" i="2" s="1"/>
  <c r="F5" i="2"/>
  <c r="T5" i="2"/>
  <c r="U5" i="2"/>
  <c r="V5" i="2"/>
  <c r="W5" i="2"/>
  <c r="S5" i="2"/>
  <c r="F6" i="2"/>
  <c r="T6" i="2"/>
  <c r="U6" i="2"/>
  <c r="V6" i="2"/>
  <c r="W6" i="2"/>
  <c r="S6" i="2"/>
  <c r="F7" i="2"/>
  <c r="T7" i="2"/>
  <c r="U7" i="2"/>
  <c r="V7" i="2"/>
  <c r="W7" i="2"/>
  <c r="S7" i="2"/>
  <c r="F8" i="2"/>
  <c r="T8" i="2"/>
  <c r="U8" i="2"/>
  <c r="V8" i="2"/>
  <c r="W8" i="2"/>
  <c r="S8" i="2"/>
  <c r="F9" i="2"/>
  <c r="T9" i="2"/>
  <c r="U9" i="2"/>
  <c r="V9" i="2"/>
  <c r="W9" i="2"/>
  <c r="S9" i="2"/>
  <c r="F10" i="2"/>
  <c r="T10" i="2"/>
  <c r="U10" i="2"/>
  <c r="V10" i="2"/>
  <c r="W10" i="2"/>
  <c r="S10" i="2"/>
  <c r="F11" i="2"/>
  <c r="T11" i="2"/>
  <c r="U11" i="2"/>
  <c r="V11" i="2"/>
  <c r="W11" i="2"/>
  <c r="S11" i="2"/>
  <c r="F12" i="2"/>
  <c r="T12" i="2"/>
  <c r="U12" i="2"/>
  <c r="V12" i="2"/>
  <c r="W12" i="2"/>
  <c r="S12" i="2"/>
  <c r="F13" i="2"/>
  <c r="T13" i="2"/>
  <c r="U13" i="2"/>
  <c r="V13" i="2"/>
  <c r="W13" i="2"/>
  <c r="S13" i="2"/>
  <c r="F14" i="2"/>
  <c r="T14" i="2"/>
  <c r="U14" i="2"/>
  <c r="V14" i="2"/>
  <c r="W14" i="2"/>
  <c r="S14" i="2"/>
  <c r="F16" i="2"/>
  <c r="T16" i="2"/>
  <c r="V16" i="2"/>
  <c r="S16" i="2"/>
  <c r="F17" i="2"/>
  <c r="T17" i="2"/>
  <c r="U17" i="2"/>
  <c r="V17" i="2"/>
  <c r="S17" i="2"/>
  <c r="F18" i="2"/>
  <c r="T18" i="2"/>
  <c r="U18" i="2"/>
  <c r="V18" i="2"/>
  <c r="S18" i="2"/>
  <c r="F19" i="2"/>
  <c r="T19" i="2"/>
  <c r="U19" i="2"/>
  <c r="V19" i="2"/>
  <c r="W19" i="2"/>
  <c r="S19" i="2"/>
  <c r="F21" i="2"/>
  <c r="T21" i="2"/>
  <c r="U21" i="2"/>
  <c r="V21" i="2"/>
  <c r="W21" i="2"/>
  <c r="S21" i="2"/>
  <c r="F22" i="2"/>
  <c r="T22" i="2"/>
  <c r="U22" i="2"/>
  <c r="V22" i="2"/>
  <c r="W22" i="2"/>
  <c r="S22" i="2"/>
  <c r="F23" i="2"/>
  <c r="S23" i="2"/>
  <c r="F24" i="2"/>
  <c r="T24" i="2"/>
  <c r="U24" i="2"/>
  <c r="V24" i="2"/>
  <c r="W24" i="2"/>
  <c r="S24" i="2"/>
  <c r="F25" i="2"/>
  <c r="T25" i="2"/>
  <c r="U25" i="2"/>
  <c r="V25" i="2"/>
  <c r="W25" i="2"/>
  <c r="S25" i="2"/>
  <c r="F33" i="2"/>
  <c r="T33" i="2"/>
  <c r="U33" i="2"/>
  <c r="V33" i="2"/>
  <c r="W33" i="2"/>
  <c r="S33" i="2"/>
  <c r="F34" i="2"/>
  <c r="T34" i="2"/>
  <c r="U34" i="2"/>
  <c r="V34" i="2"/>
  <c r="W34" i="2"/>
  <c r="S34" i="2"/>
  <c r="F35" i="2"/>
  <c r="T35" i="2"/>
  <c r="U35" i="2"/>
  <c r="V35" i="2"/>
  <c r="W35" i="2"/>
  <c r="S35" i="2"/>
  <c r="F38" i="2"/>
  <c r="T38" i="2"/>
  <c r="U38" i="2"/>
  <c r="V38" i="2"/>
  <c r="W38" i="2"/>
  <c r="S38" i="2"/>
  <c r="F39" i="2"/>
  <c r="T39" i="2"/>
  <c r="U39" i="2"/>
  <c r="V39" i="2"/>
  <c r="W39" i="2"/>
  <c r="S39" i="2"/>
  <c r="F43" i="2"/>
  <c r="T43" i="2"/>
  <c r="U43" i="2"/>
  <c r="V43" i="2"/>
  <c r="W43" i="2"/>
  <c r="S43" i="2"/>
  <c r="F44" i="2"/>
  <c r="T44" i="2"/>
  <c r="U44" i="2"/>
  <c r="V44" i="2"/>
  <c r="W44" i="2"/>
  <c r="S44" i="2"/>
  <c r="F45" i="2"/>
  <c r="T45" i="2"/>
  <c r="U45" i="2"/>
  <c r="V45" i="2"/>
  <c r="W45" i="2"/>
  <c r="S45" i="2"/>
  <c r="F46" i="2"/>
  <c r="T46" i="2"/>
  <c r="U46" i="2"/>
  <c r="V46" i="2"/>
  <c r="W46" i="2"/>
  <c r="S46" i="2"/>
  <c r="F47" i="2"/>
  <c r="T47" i="2"/>
  <c r="U47" i="2"/>
  <c r="V47" i="2"/>
  <c r="W47" i="2"/>
  <c r="S47" i="2"/>
  <c r="F49" i="2"/>
  <c r="T49" i="2"/>
  <c r="U49" i="2"/>
  <c r="V49" i="2"/>
  <c r="W49" i="2"/>
  <c r="S49" i="2"/>
  <c r="T4" i="6"/>
  <c r="V19" i="6"/>
  <c r="V21" i="6"/>
  <c r="O5" i="6"/>
  <c r="F5" i="6"/>
  <c r="V5" i="6"/>
  <c r="F6" i="6"/>
  <c r="V6" i="6"/>
  <c r="F7" i="6"/>
  <c r="V7" i="6"/>
  <c r="F9" i="6"/>
  <c r="V9" i="6"/>
  <c r="F10" i="6"/>
  <c r="V10" i="6"/>
  <c r="F11" i="6"/>
  <c r="V11" i="6"/>
  <c r="F12" i="6"/>
  <c r="V12" i="6"/>
  <c r="F14" i="6"/>
  <c r="V14" i="6"/>
  <c r="F15" i="6"/>
  <c r="V15" i="6"/>
  <c r="F16" i="6"/>
  <c r="V16" i="6"/>
  <c r="F17" i="6"/>
  <c r="V17" i="6"/>
  <c r="F18" i="6"/>
  <c r="V18" i="6"/>
  <c r="O45" i="9"/>
  <c r="H5" i="9"/>
  <c r="O48" i="9"/>
  <c r="M7" i="9"/>
  <c r="M6" i="9"/>
  <c r="M5" i="9"/>
  <c r="M8" i="9"/>
  <c r="O42" i="9"/>
  <c r="F27" i="9"/>
  <c r="O27" i="9"/>
  <c r="O6" i="9"/>
  <c r="O7" i="9"/>
  <c r="O8" i="9"/>
  <c r="O9" i="9"/>
  <c r="O10" i="9"/>
  <c r="O11" i="9"/>
  <c r="O12" i="9"/>
  <c r="O13" i="9"/>
  <c r="O14" i="9"/>
  <c r="O15" i="9"/>
  <c r="O16" i="9"/>
  <c r="O17" i="9"/>
  <c r="O18" i="9"/>
  <c r="O19" i="9"/>
  <c r="O20" i="9"/>
  <c r="O21" i="9"/>
  <c r="O22" i="9"/>
  <c r="O44" i="9"/>
  <c r="T4" i="7"/>
  <c r="V20" i="7"/>
  <c r="V6" i="7"/>
  <c r="V7" i="7"/>
  <c r="V8" i="7"/>
  <c r="V9" i="7"/>
  <c r="V10" i="7"/>
  <c r="V11" i="7"/>
  <c r="V12" i="7"/>
  <c r="V13" i="7"/>
  <c r="V14" i="7"/>
  <c r="V15" i="7"/>
  <c r="V16" i="7"/>
  <c r="V17" i="7"/>
  <c r="F13" i="6"/>
  <c r="V13" i="6"/>
  <c r="F8" i="6"/>
  <c r="V8" i="6"/>
  <c r="T6" i="6"/>
  <c r="N6" i="5"/>
  <c r="N8" i="5"/>
  <c r="N7" i="5"/>
  <c r="Q6" i="5"/>
  <c r="P6" i="5"/>
  <c r="Q7" i="5"/>
  <c r="P7" i="5"/>
  <c r="Q8" i="5"/>
  <c r="P8" i="5"/>
  <c r="Q9" i="5"/>
  <c r="P9" i="5"/>
  <c r="Q10" i="5"/>
  <c r="P10" i="5"/>
  <c r="Q11" i="5"/>
  <c r="P11" i="5"/>
  <c r="Q12" i="5"/>
  <c r="P12" i="5"/>
  <c r="Q13" i="5"/>
  <c r="P13" i="5"/>
  <c r="Q14" i="5"/>
  <c r="P14" i="5"/>
  <c r="Q15" i="5"/>
  <c r="P15" i="5"/>
  <c r="Q16" i="5"/>
  <c r="P16" i="5"/>
  <c r="Q17" i="5"/>
  <c r="P17" i="5"/>
  <c r="Q18" i="5"/>
  <c r="P18" i="5"/>
  <c r="Q19" i="5"/>
  <c r="P19" i="5"/>
  <c r="Q20" i="5"/>
  <c r="P20" i="5"/>
  <c r="Q21" i="5"/>
  <c r="P21" i="5"/>
  <c r="Q22" i="5"/>
  <c r="P22" i="5"/>
  <c r="Q23" i="5"/>
  <c r="P23" i="5"/>
  <c r="Q24" i="5"/>
  <c r="P24" i="5"/>
  <c r="Q25" i="5"/>
  <c r="P25" i="5"/>
  <c r="Q26" i="5"/>
  <c r="P26" i="5"/>
  <c r="Q27" i="5"/>
  <c r="P27" i="5"/>
  <c r="Q28" i="5"/>
  <c r="P28" i="5"/>
  <c r="Q29" i="5"/>
  <c r="P29" i="5"/>
  <c r="Q30" i="5"/>
  <c r="P30" i="5"/>
  <c r="Q31" i="5"/>
  <c r="P31" i="5"/>
  <c r="Q32" i="5"/>
  <c r="P32" i="5"/>
  <c r="L5" i="4"/>
  <c r="W6" i="4"/>
  <c r="V6" i="4"/>
  <c r="U6" i="4"/>
  <c r="T6" i="4"/>
  <c r="S6" i="4"/>
  <c r="W7" i="4"/>
  <c r="V7" i="4"/>
  <c r="U7" i="4"/>
  <c r="T7" i="4"/>
  <c r="S7" i="4"/>
  <c r="W8" i="4"/>
  <c r="V8" i="4"/>
  <c r="U8" i="4"/>
  <c r="T8" i="4"/>
  <c r="S8" i="4"/>
  <c r="W9" i="4"/>
  <c r="V9" i="4"/>
  <c r="U9" i="4"/>
  <c r="T9" i="4"/>
  <c r="S9" i="4"/>
  <c r="W10" i="4"/>
  <c r="V10" i="4"/>
  <c r="U10" i="4"/>
  <c r="T10" i="4"/>
  <c r="S10" i="4"/>
  <c r="W11" i="4"/>
  <c r="V11" i="4"/>
  <c r="U11" i="4"/>
  <c r="T11" i="4"/>
  <c r="S11" i="4"/>
  <c r="W12" i="4"/>
  <c r="V12" i="4"/>
  <c r="U12" i="4"/>
  <c r="T12" i="4"/>
  <c r="S12" i="4"/>
  <c r="W13" i="4"/>
  <c r="V13" i="4"/>
  <c r="U13" i="4"/>
  <c r="T13" i="4"/>
  <c r="S13" i="4"/>
  <c r="W14" i="4"/>
  <c r="V14" i="4"/>
  <c r="U14" i="4"/>
  <c r="T14" i="4"/>
  <c r="S14" i="4"/>
  <c r="W15" i="4"/>
  <c r="V15" i="4"/>
  <c r="U15" i="4"/>
  <c r="T15" i="4"/>
  <c r="S15" i="4"/>
  <c r="W16" i="4"/>
  <c r="V16" i="4"/>
  <c r="U16" i="4"/>
  <c r="T16" i="4"/>
  <c r="S16" i="4"/>
  <c r="W17" i="4"/>
  <c r="V17" i="4"/>
  <c r="U17" i="4"/>
  <c r="T17" i="4"/>
  <c r="S17" i="4"/>
  <c r="W18" i="4"/>
  <c r="V18" i="4"/>
  <c r="U18" i="4"/>
  <c r="T18" i="4"/>
  <c r="S18" i="4"/>
  <c r="W19" i="4"/>
  <c r="V19" i="4"/>
  <c r="U19" i="4"/>
  <c r="T19" i="4"/>
  <c r="S19" i="4"/>
  <c r="W20" i="4"/>
  <c r="V20" i="4"/>
  <c r="U20" i="4"/>
  <c r="T20" i="4"/>
  <c r="S20" i="4"/>
  <c r="W21" i="4"/>
  <c r="V21" i="4"/>
  <c r="U21" i="4"/>
  <c r="T21" i="4"/>
  <c r="S21" i="4"/>
  <c r="W22" i="4"/>
  <c r="V22" i="4"/>
  <c r="U22" i="4"/>
  <c r="T22" i="4"/>
  <c r="S22" i="4"/>
  <c r="W23" i="4"/>
  <c r="V23" i="4"/>
  <c r="U23" i="4"/>
  <c r="T23" i="4"/>
  <c r="S23" i="4"/>
  <c r="W24" i="4"/>
  <c r="V24" i="4"/>
  <c r="U24" i="4"/>
  <c r="T24" i="4"/>
  <c r="S24" i="4"/>
  <c r="W25" i="4"/>
  <c r="V25" i="4"/>
  <c r="U25" i="4"/>
  <c r="T25" i="4"/>
  <c r="S25" i="4"/>
  <c r="W26" i="4"/>
  <c r="V26" i="4"/>
  <c r="U26" i="4"/>
  <c r="T26" i="4"/>
  <c r="S26" i="4"/>
  <c r="W27" i="4"/>
  <c r="V27" i="4"/>
  <c r="U27" i="4"/>
  <c r="T27" i="4"/>
  <c r="S27" i="4"/>
  <c r="W28" i="4"/>
  <c r="V28" i="4"/>
  <c r="U28" i="4"/>
  <c r="T28" i="4"/>
  <c r="S28" i="4"/>
  <c r="N9" i="3"/>
  <c r="P54" i="3"/>
  <c r="Q6" i="3"/>
  <c r="Q7" i="3"/>
  <c r="P7" i="3"/>
  <c r="Q8" i="3"/>
  <c r="P8" i="3"/>
  <c r="Q9" i="3"/>
  <c r="P9" i="3"/>
  <c r="Q10" i="3"/>
  <c r="P10" i="3"/>
  <c r="Q11" i="3"/>
  <c r="P11" i="3"/>
  <c r="Q12" i="3"/>
  <c r="P12" i="3"/>
  <c r="Q13" i="3"/>
  <c r="P13" i="3"/>
  <c r="Q14" i="3"/>
  <c r="P14" i="3"/>
  <c r="Q15" i="3"/>
  <c r="P15" i="3"/>
  <c r="Q16" i="3"/>
  <c r="P16" i="3"/>
  <c r="Q17" i="3"/>
  <c r="P17" i="3"/>
  <c r="Q18" i="3"/>
  <c r="P18" i="3"/>
  <c r="Q19" i="3"/>
  <c r="P19" i="3"/>
  <c r="Q20" i="3"/>
  <c r="P20" i="3"/>
  <c r="Q21" i="3"/>
  <c r="P21" i="3"/>
  <c r="Q22" i="3"/>
  <c r="P22" i="3"/>
  <c r="Q23" i="3"/>
  <c r="P23" i="3"/>
  <c r="Q24" i="3"/>
  <c r="P24" i="3"/>
  <c r="Q25" i="3"/>
  <c r="P25" i="3"/>
  <c r="Q26" i="3"/>
  <c r="P26" i="3"/>
  <c r="Q27" i="3"/>
  <c r="P27" i="3"/>
  <c r="Q28" i="3"/>
  <c r="P28" i="3"/>
  <c r="Q29" i="3"/>
  <c r="P29" i="3"/>
  <c r="Q30" i="3"/>
  <c r="P30" i="3"/>
  <c r="Q31" i="3"/>
  <c r="P31" i="3"/>
  <c r="Q32" i="3"/>
  <c r="P32" i="3"/>
  <c r="Q33" i="3"/>
  <c r="P33" i="3"/>
  <c r="Q34" i="3"/>
  <c r="P34" i="3"/>
  <c r="Q35" i="3"/>
  <c r="P35" i="3"/>
  <c r="Q36" i="3"/>
  <c r="P36" i="3"/>
  <c r="Q37" i="3"/>
  <c r="P37" i="3"/>
  <c r="Q38" i="3"/>
  <c r="P38" i="3"/>
  <c r="Q39" i="3"/>
  <c r="P39" i="3"/>
  <c r="Q40" i="3"/>
  <c r="P40" i="3"/>
  <c r="Q41" i="3"/>
  <c r="P41" i="3"/>
  <c r="Q42" i="3"/>
  <c r="P42" i="3"/>
  <c r="Q43" i="3"/>
  <c r="P43" i="3"/>
  <c r="Q44" i="3"/>
  <c r="P44" i="3"/>
  <c r="Q45" i="3"/>
  <c r="P45" i="3"/>
  <c r="Q46" i="3"/>
  <c r="P46" i="3"/>
  <c r="Q47" i="3"/>
  <c r="P47" i="3"/>
  <c r="Q48" i="3"/>
  <c r="P48" i="3"/>
  <c r="Q49" i="3"/>
  <c r="P49" i="3"/>
  <c r="T48" i="2"/>
  <c r="U48" i="2"/>
  <c r="V48" i="2"/>
  <c r="W48" i="2"/>
  <c r="S48" i="2"/>
  <c r="T36" i="2"/>
  <c r="U36" i="2"/>
  <c r="V36" i="2"/>
  <c r="W36" i="2"/>
  <c r="S36" i="2"/>
  <c r="T15" i="2"/>
  <c r="U15" i="2"/>
  <c r="V15" i="2"/>
  <c r="W15" i="2"/>
  <c r="S15" i="2"/>
  <c r="Q6" i="2"/>
  <c r="T41" i="2"/>
  <c r="U41" i="2"/>
  <c r="V41" i="2"/>
  <c r="W41" i="2"/>
  <c r="S41" i="2"/>
  <c r="T40" i="2"/>
  <c r="U40" i="2"/>
  <c r="V40" i="2"/>
  <c r="W40" i="2"/>
  <c r="Q10" i="2"/>
  <c r="S40" i="2"/>
  <c r="T32" i="2"/>
  <c r="U32" i="2"/>
  <c r="V32" i="2"/>
  <c r="W32" i="2"/>
  <c r="S32" i="2"/>
  <c r="T31" i="2"/>
  <c r="U31" i="2"/>
  <c r="V31" i="2"/>
  <c r="W31" i="2"/>
  <c r="Q9" i="2"/>
  <c r="S31" i="2"/>
  <c r="T30" i="2"/>
  <c r="U30" i="2"/>
  <c r="V30" i="2"/>
  <c r="S30" i="2"/>
  <c r="T29" i="2"/>
  <c r="U29" i="2"/>
  <c r="V29" i="2"/>
  <c r="S29" i="2"/>
  <c r="T28" i="2"/>
  <c r="U28" i="2"/>
  <c r="V28" i="2"/>
  <c r="W28" i="2"/>
  <c r="S28" i="2"/>
  <c r="V27" i="2"/>
  <c r="S27" i="2"/>
  <c r="T26" i="2"/>
  <c r="U26" i="2"/>
  <c r="V26" i="2"/>
  <c r="S26" i="2"/>
  <c r="F26" i="2"/>
  <c r="W26" i="2"/>
  <c r="F27" i="2"/>
  <c r="U27" i="2" s="1"/>
  <c r="T27" i="2"/>
  <c r="W27" i="2"/>
  <c r="F29" i="2"/>
  <c r="W29" i="2"/>
  <c r="F30" i="2"/>
  <c r="W30" i="2"/>
  <c r="F42" i="2"/>
  <c r="Q8" i="2"/>
  <c r="Q7" i="2"/>
  <c r="F20" i="2"/>
  <c r="Q11" i="2"/>
  <c r="T42" i="2" l="1"/>
  <c r="U42" i="2"/>
  <c r="V42" i="2"/>
  <c r="W42" i="2"/>
  <c r="S42" i="2"/>
  <c r="O5" i="9"/>
  <c r="V5" i="7"/>
  <c r="T5" i="7"/>
  <c r="T5" i="6"/>
  <c r="Q5" i="5"/>
  <c r="P5" i="5"/>
  <c r="W5" i="4"/>
  <c r="V5" i="4"/>
  <c r="U5" i="4"/>
  <c r="T5" i="4"/>
  <c r="S5" i="4"/>
  <c r="Q5" i="4"/>
  <c r="Q5" i="3"/>
  <c r="P5" i="3"/>
  <c r="N5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Xiaorui</author>
  </authors>
  <commentList>
    <comment ref="B32" authorId="0" shapeId="0" xr:uid="{42C90B0C-6AFD-4A4E-9D5B-068FC81FC4CC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This column is calculated after loding - is the sum of deductible/copay/coins but copay is null  for medicare so just ded + coins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Zhang, Xiaorui</author>
  </authors>
  <commentList>
    <comment ref="B31" authorId="0" shapeId="0" xr:uid="{BA3D7DC7-3F36-4B1A-97E7-37B43E773E90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Fill in from line table</t>
        </r>
      </text>
    </comment>
    <comment ref="B32" authorId="0" shapeId="0" xr:uid="{ADF265EC-643B-47F2-8365-8345AC1D737F}">
      <text>
        <r>
          <rPr>
            <b/>
            <sz val="9"/>
            <color indexed="81"/>
            <rFont val="Tahoma"/>
            <charset val="1"/>
          </rPr>
          <t>Zhang, Xiaorui:</t>
        </r>
        <r>
          <rPr>
            <sz val="9"/>
            <color indexed="81"/>
            <rFont val="Tahoma"/>
            <charset val="1"/>
          </rPr>
          <t xml:space="preserve">
This column is calculated after loding - is the sum of deductible/copay/coins but copay is null  for medicare so just ded + coins</t>
        </r>
      </text>
    </comment>
  </commentList>
</comments>
</file>

<file path=xl/sharedStrings.xml><?xml version="1.0" encoding="utf-8"?>
<sst xmlns="http://schemas.openxmlformats.org/spreadsheetml/2006/main" count="1768" uniqueCount="247">
  <si>
    <t>data_source</t>
  </si>
  <si>
    <t>year</t>
  </si>
  <si>
    <t>uth_member_id</t>
  </si>
  <si>
    <t>uth_claim_id</t>
  </si>
  <si>
    <t>claim_sequence_number</t>
  </si>
  <si>
    <t>from_date_of_service</t>
  </si>
  <si>
    <t>to_date_of_service</t>
  </si>
  <si>
    <t>month_year_id</t>
  </si>
  <si>
    <t>place_of_service</t>
  </si>
  <si>
    <t>network_ind</t>
  </si>
  <si>
    <t>network_paid_ind</t>
  </si>
  <si>
    <t>admit_date</t>
  </si>
  <si>
    <t>discharge_date</t>
  </si>
  <si>
    <t>discharge_status</t>
  </si>
  <si>
    <t>cpt_hcpcs_cd</t>
  </si>
  <si>
    <t>procedure_type</t>
  </si>
  <si>
    <t>proc_mod_1</t>
  </si>
  <si>
    <t>proc_mod_2</t>
  </si>
  <si>
    <t>drg_cd</t>
  </si>
  <si>
    <t>revenue_cd</t>
  </si>
  <si>
    <t>charge_amount</t>
  </si>
  <si>
    <t>allowed_amount</t>
  </si>
  <si>
    <t>paid_amount</t>
  </si>
  <si>
    <t>copay</t>
  </si>
  <si>
    <t>deductible</t>
  </si>
  <si>
    <t>coins</t>
  </si>
  <si>
    <t>cob</t>
  </si>
  <si>
    <t>bill_type_inst</t>
  </si>
  <si>
    <t>bill_type_class</t>
  </si>
  <si>
    <t>bill_type_freq</t>
  </si>
  <si>
    <t>units</t>
  </si>
  <si>
    <t>fiscal_year</t>
  </si>
  <si>
    <t>cost_factor_year</t>
  </si>
  <si>
    <t>table_id_src</t>
  </si>
  <si>
    <t>bill_provider</t>
  </si>
  <si>
    <t>ref_provider</t>
  </si>
  <si>
    <t>other_provider</t>
  </si>
  <si>
    <t>perf_rn_provider</t>
  </si>
  <si>
    <t>perf_at_provider</t>
  </si>
  <si>
    <t>perf_op_provider</t>
  </si>
  <si>
    <t>claim_id_src</t>
  </si>
  <si>
    <t>member_id_src</t>
  </si>
  <si>
    <t>load_date</t>
  </si>
  <si>
    <t>provider_type</t>
  </si>
  <si>
    <t>bill</t>
  </si>
  <si>
    <t>pos</t>
  </si>
  <si>
    <t>column_name</t>
  </si>
  <si>
    <t>source table</t>
  </si>
  <si>
    <t>inpatient</t>
  </si>
  <si>
    <t>hha</t>
  </si>
  <si>
    <t>hospice</t>
  </si>
  <si>
    <t>snf</t>
  </si>
  <si>
    <t>outpatient</t>
  </si>
  <si>
    <t>bcarrier</t>
  </si>
  <si>
    <t>dme</t>
  </si>
  <si>
    <t>source table (facility)</t>
  </si>
  <si>
    <t>clm_line_num</t>
  </si>
  <si>
    <t>clm_from_dt</t>
  </si>
  <si>
    <t>clm_thru_dt</t>
  </si>
  <si>
    <t>clm_fac_type_cd</t>
  </si>
  <si>
    <t>clm_admsn_dt</t>
  </si>
  <si>
    <t>hcpcs_cd</t>
  </si>
  <si>
    <t>hcpcs_1st_mdfr_cd</t>
  </si>
  <si>
    <t>hcpcs_2nd_mdfr_cd</t>
  </si>
  <si>
    <t>rev_cntr</t>
  </si>
  <si>
    <t>NULL</t>
  </si>
  <si>
    <t>clm_srvc_clsfctn_type_cd</t>
  </si>
  <si>
    <t>clm_freq_cd</t>
  </si>
  <si>
    <t>rev_cntr_unit_cnt</t>
  </si>
  <si>
    <t>ptnt_dschrg_stus_cd</t>
  </si>
  <si>
    <t>rndrng_physn_npi</t>
  </si>
  <si>
    <t>clm_drg_cd</t>
  </si>
  <si>
    <t>clm_id</t>
  </si>
  <si>
    <t>bene_id</t>
  </si>
  <si>
    <t>current_date</t>
  </si>
  <si>
    <t>clm_fac_type_cd || clm_srvc_clsfctn_type_cd || clm_freq_cd</t>
  </si>
  <si>
    <t>Schema:</t>
  </si>
  <si>
    <t>medicare_texas</t>
  </si>
  <si>
    <t>Modifications</t>
  </si>
  <si>
    <t>pre</t>
  </si>
  <si>
    <t>post</t>
  </si>
  <si>
    <t>data type</t>
  </si>
  <si>
    <t>bpchar(4)</t>
  </si>
  <si>
    <t>int2</t>
  </si>
  <si>
    <t>int8</t>
  </si>
  <si>
    <t>numeric</t>
  </si>
  <si>
    <t>int4</t>
  </si>
  <si>
    <t>date</t>
  </si>
  <si>
    <t>text</t>
  </si>
  <si>
    <t>bool</t>
  </si>
  <si>
    <t>bpchar(2)</t>
  </si>
  <si>
    <t>bpchar(1)</t>
  </si>
  <si>
    <t>float8</t>
  </si>
  <si>
    <t>varchar(4)</t>
  </si>
  <si>
    <t xml:space="preserve"> </t>
  </si>
  <si>
    <t xml:space="preserve"> extract(year from </t>
  </si>
  <si>
    <t>::date)</t>
  </si>
  <si>
    <t>-</t>
  </si>
  <si>
    <t xml:space="preserve">- </t>
  </si>
  <si>
    <t>dim_uth_claim_id</t>
  </si>
  <si>
    <t>Table Lookup</t>
  </si>
  <si>
    <t>a</t>
  </si>
  <si>
    <t>b</t>
  </si>
  <si>
    <t>c</t>
  </si>
  <si>
    <t>.</t>
  </si>
  <si>
    <t>base_claims_k</t>
  </si>
  <si>
    <t>Include?</t>
  </si>
  <si>
    <t>::date</t>
  </si>
  <si>
    <t>::float</t>
  </si>
  <si>
    <t>get_fy_from_date(</t>
  </si>
  <si>
    <t>get_my_from_date(</t>
  </si>
  <si>
    <t>::numeric</t>
  </si>
  <si>
    <t>Target table:</t>
  </si>
  <si>
    <t>claim_detail</t>
  </si>
  <si>
    <t>)</t>
  </si>
  <si>
    <t>Insert statement</t>
  </si>
  <si>
    <t>Select statement</t>
  </si>
  <si>
    <t>select</t>
  </si>
  <si>
    <t>at_physn_npi</t>
  </si>
  <si>
    <t>op_physn_npi</t>
  </si>
  <si>
    <t>org_npi_num</t>
  </si>
  <si>
    <t>table</t>
  </si>
  <si>
    <t>::int</t>
  </si>
  <si>
    <t>line_num</t>
  </si>
  <si>
    <t>line_place_of_srvc_cd</t>
  </si>
  <si>
    <t>line_sbmtd_chrg_amt</t>
  </si>
  <si>
    <t>line_alowd_chrg_amt</t>
  </si>
  <si>
    <t>line_nch_pmt_amt</t>
  </si>
  <si>
    <t>line_bene_ptb_ddctbl_amt</t>
  </si>
  <si>
    <t>line_coinsrnc_amt</t>
  </si>
  <si>
    <t>line_srvc_cnt</t>
  </si>
  <si>
    <t>'bcarrier'</t>
  </si>
  <si>
    <t>prvdr_spclty</t>
  </si>
  <si>
    <t>dmerc_line_mtus_cnt</t>
  </si>
  <si>
    <t>'dme'</t>
  </si>
  <si>
    <t>prvdr_npi</t>
  </si>
  <si>
    <t>claims_k</t>
  </si>
  <si>
    <t>line_k</t>
  </si>
  <si>
    <t>claim_type</t>
  </si>
  <si>
    <t>uth_admission_id</t>
  </si>
  <si>
    <t>total_charge_amount</t>
  </si>
  <si>
    <t>total_allowed_amount</t>
  </si>
  <si>
    <t>total_paid_amount</t>
  </si>
  <si>
    <t>'F'</t>
  </si>
  <si>
    <t>clm_tot_chrg_amt</t>
  </si>
  <si>
    <t>'inpatient'</t>
  </si>
  <si>
    <t>nch_bene_pta_coinsrnc_lblty_am</t>
  </si>
  <si>
    <t>oop</t>
  </si>
  <si>
    <t>clm_pmt_amt</t>
  </si>
  <si>
    <t>'hha'</t>
  </si>
  <si>
    <t>'hospice'</t>
  </si>
  <si>
    <t>'snf'</t>
  </si>
  <si>
    <t>claim_header</t>
  </si>
  <si>
    <t>'outpatient'</t>
  </si>
  <si>
    <t>nch_bene_ptb_coinsrnc_amt</t>
  </si>
  <si>
    <t>clm_pmt_amt::numeric + nch_prmry_pyr_clm_pd_amt</t>
  </si>
  <si>
    <t>clm_pmt_amt::numeric + nch_prmry_pyr_clm_pd_amt::numeric + nch_ip_tot_ddctn_amt</t>
  </si>
  <si>
    <t>clm_pmt_amt::numeric + nch_prmry_pyr_clm_pd_amt::numeric + nch_bene_ptb_coinsrnc_amt::numeric + nch_bene_ptb_ddctbl_amt::numeric + nch_bene_blood_ddctbl_lblty_am</t>
  </si>
  <si>
    <t>nch_bene_ip_ddctbl_amt::numeric + nch_bene_blood_ddctbl_lblty_am</t>
  </si>
  <si>
    <t>nch_bene_ptb_ddctbl_amt::numeric + nch_bene_blood_ddctbl_lblty_am</t>
  </si>
  <si>
    <t>clm_pmt_amt::numeric + (clm_pass_thru_per_diem_amt::numeric * clm_utlztn_day_cnt::numeric) + nch_prmry_pyr_clm_pd_amt::numeric + nch_ip_tot_ddctn_amt::numeric + clm_uncompd_care_pmt_amt::numeric  + clm_ip_low_vol_pmt_amt::numeric + clm_hrr_adjstmt_pmt_amt</t>
  </si>
  <si>
    <t>clm_pmt_amt::numeric + (clm_pass_thru_per_diem_amt::numeric * clm_utlztn_day_cnt::numeric) + clm_uncompd_care_pmt_amt::numeric  + clm_ip_low_vol_pmt_amt::numeric + clm_hrr_adjstmt_pmt_amt</t>
  </si>
  <si>
    <t>'P'</t>
  </si>
  <si>
    <t>nch_carr_clm_sbmtd_chrg_amt</t>
  </si>
  <si>
    <t>nch_carr_clm_alowd_amt</t>
  </si>
  <si>
    <t>carr_clm_cash_ddctbl_apld_amt</t>
  </si>
  <si>
    <t>ot_physn_npi</t>
  </si>
  <si>
    <t>rfr_physn_npi</t>
  </si>
  <si>
    <t>cpo_org_npi_num</t>
  </si>
  <si>
    <t>diag_cd</t>
  </si>
  <si>
    <t>diag_position</t>
  </si>
  <si>
    <t>poa_src</t>
  </si>
  <si>
    <t>icd_version</t>
  </si>
  <si>
    <t>varchar(100)</t>
  </si>
  <si>
    <t>clm_poa_ind_sw1-25</t>
  </si>
  <si>
    <t>icd_dgns_cd</t>
  </si>
  <si>
    <t>poa</t>
  </si>
  <si>
    <t>ETL</t>
  </si>
  <si>
    <t>dx</t>
  </si>
  <si>
    <t>dx_version</t>
  </si>
  <si>
    <t>FROM ETL</t>
  </si>
  <si>
    <t xml:space="preserve">extract(year from </t>
  </si>
  <si>
    <t>icd_dgns_vrsn_cd</t>
  </si>
  <si>
    <t>claim_diag</t>
  </si>
  <si>
    <t>proc_cd</t>
  </si>
  <si>
    <t>proc_position</t>
  </si>
  <si>
    <t>no proc codes</t>
  </si>
  <si>
    <t>prcdr_dt</t>
  </si>
  <si>
    <t>claim_icd_proc</t>
  </si>
  <si>
    <t>pharmacy_claims</t>
  </si>
  <si>
    <t>pde_file</t>
  </si>
  <si>
    <t>uth_rx_claim_id</t>
  </si>
  <si>
    <t>fill_date</t>
  </si>
  <si>
    <t>ndc</t>
  </si>
  <si>
    <t>bpchar(11)</t>
  </si>
  <si>
    <t>days_supply</t>
  </si>
  <si>
    <t>script_id</t>
  </si>
  <si>
    <t>refill_count</t>
  </si>
  <si>
    <t>generic_ind</t>
  </si>
  <si>
    <t>generic_name</t>
  </si>
  <si>
    <t>brand_name</t>
  </si>
  <si>
    <t>quantity</t>
  </si>
  <si>
    <t>provider_npi</t>
  </si>
  <si>
    <t>pharmacy_id</t>
  </si>
  <si>
    <t>therapeutic_class</t>
  </si>
  <si>
    <t>ahfs_class</t>
  </si>
  <si>
    <t>first_fill</t>
  </si>
  <si>
    <t>retail_or_mail_indicator</t>
  </si>
  <si>
    <t>dispensed_as_written</t>
  </si>
  <si>
    <t>dose</t>
  </si>
  <si>
    <t>bpchar(50)</t>
  </si>
  <si>
    <t>strength</t>
  </si>
  <si>
    <t>bpchar(30)</t>
  </si>
  <si>
    <t>formulary_ind</t>
  </si>
  <si>
    <t>special_drug_ind</t>
  </si>
  <si>
    <t>rx_claim_id_src</t>
  </si>
  <si>
    <t>uth_script_id</t>
  </si>
  <si>
    <t>claim_status</t>
  </si>
  <si>
    <t>varchar(20)</t>
  </si>
  <si>
    <t>srvc_dt</t>
  </si>
  <si>
    <t>prod_srvc_id</t>
  </si>
  <si>
    <t>days_suply_num</t>
  </si>
  <si>
    <t>rx_srvc_rfrnc_num</t>
  </si>
  <si>
    <t>fill_num</t>
  </si>
  <si>
    <t>brnd_gnrc_cd</t>
  </si>
  <si>
    <t>gnn</t>
  </si>
  <si>
    <t>bn</t>
  </si>
  <si>
    <t>qty_dspnsd_num</t>
  </si>
  <si>
    <t>srvc_prvdr_id</t>
  </si>
  <si>
    <t>tot_rx_cst_amt</t>
  </si>
  <si>
    <t>daw_prod_slctn_cd</t>
  </si>
  <si>
    <t>gcdf_desc</t>
  </si>
  <si>
    <t>str</t>
  </si>
  <si>
    <t>'pde_file'</t>
  </si>
  <si>
    <t>ptnt_pay_amt</t>
  </si>
  <si>
    <t>dim_uth_rx_claim_id</t>
  </si>
  <si>
    <t>cvrd_d_plan_pd_amt::numeric + a.ncvrd_plan_pd_amt::numeric + a.lics_amt</t>
  </si>
  <si>
    <t>pde_id</t>
  </si>
  <si>
    <t>medicare_enc_texas</t>
  </si>
  <si>
    <t>base_enc</t>
  </si>
  <si>
    <t>prcdr_dt1-13</t>
  </si>
  <si>
    <t>icd_prcdr_cd1-13</t>
  </si>
  <si>
    <t>1-13</t>
  </si>
  <si>
    <t>enc_join_key</t>
  </si>
  <si>
    <t>revenue_enc</t>
  </si>
  <si>
    <t>bene_dschrg_dt</t>
  </si>
  <si>
    <t>rev_cntr_rndrng_physn_npi_num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</si>
</sst>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0" fillId="0" borderId="0" xfId="0" quotePrefix="1"/>
    <xf numFmtId="0" fontId="1" fillId="0" borderId="0" xfId="0" applyFont="1"/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0" fillId="5" borderId="0" xfId="0" applyFill="1"/>
    <xf numFmtId="0" fontId="1" fillId="6" borderId="0" xfId="0" applyFont="1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1" fillId="6" borderId="0" xfId="0" applyFont="1" applyFill="1" applyAlignment="1">
      <alignment horizontal="center" vertical="center"/>
    </xf>
    <xf numFmtId="0" fontId="0" fillId="0" borderId="0" xfId="0" quotePrefix="1" applyAlignment="1">
      <alignment horizontal="center" vertical="center" wrapText="1"/>
    </xf>
  </cellXfs>
  <cellStyles count="2">
    <cellStyle name="Normal" xfId="0" builtinId="0"/>
    <cellStyle name="Normal 2" xfId="1" xr:uid="{759E828B-963A-419F-9B9D-93E12743C5DE}"/>
  </cellStyles>
  <dxfs count="35"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8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rgb="FFCCCC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19</xdr:row>
      <xdr:rowOff>35720</xdr:rowOff>
    </xdr:from>
    <xdr:to>
      <xdr:col>2</xdr:col>
      <xdr:colOff>702469</xdr:colOff>
      <xdr:row>22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C81918F6-25E3-405C-A303-F1EBE0507773}"/>
            </a:ext>
          </a:extLst>
        </xdr:cNvPr>
        <xdr:cNvSpPr txBox="1"/>
      </xdr:nvSpPr>
      <xdr:spPr>
        <a:xfrm>
          <a:off x="428625" y="3655220"/>
          <a:ext cx="2226469" cy="67865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 for claim_diag</a:t>
          </a:r>
          <a:r>
            <a:rPr lang="en-US" sz="1100" baseline="0"/>
            <a:t> we first make an ETL to skip all the blank dx fields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59531</xdr:colOff>
      <xdr:row>18</xdr:row>
      <xdr:rowOff>35720</xdr:rowOff>
    </xdr:from>
    <xdr:to>
      <xdr:col>2</xdr:col>
      <xdr:colOff>702469</xdr:colOff>
      <xdr:row>21</xdr:row>
      <xdr:rowOff>142876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DF6D117-40A9-47EE-B1D1-823F3ACD65DB}"/>
            </a:ext>
          </a:extLst>
        </xdr:cNvPr>
        <xdr:cNvSpPr txBox="1"/>
      </xdr:nvSpPr>
      <xdr:spPr>
        <a:xfrm>
          <a:off x="431006" y="3655220"/>
          <a:ext cx="2224088" cy="678656"/>
        </a:xfrm>
        <a:prstGeom prst="rect">
          <a:avLst/>
        </a:prstGeom>
        <a:solidFill>
          <a:schemeClr val="accent4">
            <a:lumMod val="40000"/>
            <a:lumOff val="6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 that for claim_icd_proc</a:t>
          </a:r>
          <a:r>
            <a:rPr lang="en-US" sz="1100" baseline="0"/>
            <a:t> we first make an ETL to skip all the blank fields</a:t>
          </a:r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3D00D0-45D2-49F4-B60C-17CF99B89E6D}">
  <dimension ref="A1:W55"/>
  <sheetViews>
    <sheetView tabSelected="1" zoomScale="80" zoomScaleNormal="80" workbookViewId="0">
      <selection activeCell="I5" sqref="I5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17" customWidth="1"/>
    <col min="6" max="6" width="3.28515625" customWidth="1"/>
    <col min="7" max="12" width="18.28515625" customWidth="1"/>
    <col min="13" max="13" width="1.28515625" customWidth="1"/>
    <col min="14" max="14" width="17.28515625" customWidth="1"/>
    <col min="15" max="15" width="12.7109375" customWidth="1"/>
    <col min="16" max="16" width="1.28515625" customWidth="1"/>
    <col min="17" max="17" width="60" customWidth="1"/>
    <col min="18" max="18" width="1.5703125" customWidth="1"/>
    <col min="19" max="19" width="55.42578125" customWidth="1"/>
    <col min="20" max="23" width="48.140625" customWidth="1"/>
  </cols>
  <sheetData>
    <row r="1" spans="1:23" x14ac:dyDescent="0.25">
      <c r="B1" s="3" t="s">
        <v>76</v>
      </c>
      <c r="C1" s="15" t="s">
        <v>238</v>
      </c>
      <c r="D1" s="15"/>
      <c r="E1" s="15"/>
      <c r="G1" t="str">
        <f>IF($C$1="medicare_enc_texas", "mcet", "mcen")</f>
        <v>mcet</v>
      </c>
    </row>
    <row r="2" spans="1:23" x14ac:dyDescent="0.25">
      <c r="B2" s="3" t="s">
        <v>112</v>
      </c>
      <c r="C2" s="15" t="s">
        <v>113</v>
      </c>
      <c r="D2" s="15"/>
      <c r="E2" s="15"/>
      <c r="S2" s="9" t="s">
        <v>116</v>
      </c>
    </row>
    <row r="3" spans="1:23" x14ac:dyDescent="0.25">
      <c r="G3" s="14" t="s">
        <v>55</v>
      </c>
      <c r="H3" s="14"/>
      <c r="I3" s="14"/>
      <c r="J3" s="14"/>
      <c r="K3" s="14"/>
      <c r="L3" s="7"/>
      <c r="N3" s="14" t="s">
        <v>78</v>
      </c>
      <c r="O3" s="14"/>
      <c r="Q3" s="8" t="s">
        <v>115</v>
      </c>
      <c r="S3" s="8" t="str">
        <f>G4</f>
        <v>inpatient</v>
      </c>
      <c r="T3" s="8" t="str">
        <f t="shared" ref="T3:W3" si="0">H4</f>
        <v>hha</v>
      </c>
      <c r="U3" s="8" t="str">
        <f t="shared" si="0"/>
        <v>hospice</v>
      </c>
      <c r="V3" s="8" t="str">
        <f t="shared" si="0"/>
        <v>snf</v>
      </c>
      <c r="W3" s="8" t="str">
        <f t="shared" si="0"/>
        <v>outpatient</v>
      </c>
    </row>
    <row r="4" spans="1:23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106</v>
      </c>
      <c r="M4" s="6"/>
      <c r="N4" s="5" t="s">
        <v>79</v>
      </c>
      <c r="O4" s="5" t="s">
        <v>80</v>
      </c>
      <c r="Q4" t="str">
        <f>_xlfn.CONCAT("insert into dw_staging.", G1, "_", C2, "(")</f>
        <v>insert into dw_staging.mcet_claim_detail(</v>
      </c>
      <c r="R4" t="s">
        <v>94</v>
      </c>
      <c r="S4" t="s">
        <v>117</v>
      </c>
      <c r="T4" t="s">
        <v>117</v>
      </c>
      <c r="U4" t="s">
        <v>117</v>
      </c>
      <c r="V4" t="s">
        <v>117</v>
      </c>
      <c r="W4" t="s">
        <v>117</v>
      </c>
    </row>
    <row r="5" spans="1:23" x14ac:dyDescent="0.25">
      <c r="A5">
        <v>1</v>
      </c>
      <c r="B5" t="s">
        <v>0</v>
      </c>
      <c r="C5" t="s">
        <v>82</v>
      </c>
      <c r="D5" s="1" t="str">
        <f t="shared" ref="D5:D49" si="1">IFERROR(VLOOKUP(E5,$E$53:$F$55, 2, FALSE), "")</f>
        <v/>
      </c>
      <c r="E5" t="s">
        <v>97</v>
      </c>
      <c r="F5" s="1" t="str">
        <f>IF(D5="", "", ".")</f>
        <v/>
      </c>
      <c r="G5" t="str">
        <f t="shared" ref="G5:K5" si="2">IF($C$1="medicare_enc_texas", "mcet", "mcen")</f>
        <v>mcet</v>
      </c>
      <c r="H5" t="str">
        <f t="shared" si="2"/>
        <v>mcet</v>
      </c>
      <c r="J5" t="str">
        <f t="shared" si="2"/>
        <v>mcet</v>
      </c>
      <c r="K5" t="str">
        <f t="shared" si="2"/>
        <v>mcet</v>
      </c>
      <c r="L5" s="2" t="str">
        <f>IF(AND(G5="NULL", H5="NULL", I5="NULL", J5="NULL", K5="NULL"), "", _xlfn.CONCAT(B5, ", "))</f>
        <v xml:space="preserve">data_source, </v>
      </c>
      <c r="Q5" t="str">
        <f>_xlfn.CONCAT("     ", L5:L10)</f>
        <v xml:space="preserve">     data_source, year, uth_member_id, uth_claim_id, claim_sequence_number, from_date_of_service, </v>
      </c>
      <c r="R5" t="s">
        <v>94</v>
      </c>
      <c r="S5" t="str">
        <f>IF($L5="", "", _xlfn.CONCAT("    ", IF(G5&lt;&gt;"NULL", _xlfn.CONCAT($N5,$D5,$F5,G5,$O5), G5), " as ",$L5))</f>
        <v xml:space="preserve">    mcet as data_source, </v>
      </c>
      <c r="T5" t="str">
        <f t="shared" ref="T5:W20" si="3">IF($L5="", "", _xlfn.CONCAT("    ", IF(H5&lt;&gt;"NULL", _xlfn.CONCAT($N5,$D5,$F5,H5,$O5), H5), " as ",$L5))</f>
        <v xml:space="preserve">    mcet as data_source, </v>
      </c>
      <c r="U5" t="str">
        <f t="shared" si="3"/>
        <v xml:space="preserve">     as data_source, </v>
      </c>
      <c r="V5" t="str">
        <f t="shared" si="3"/>
        <v xml:space="preserve">    mcet as data_source, </v>
      </c>
      <c r="W5" t="str">
        <f t="shared" si="3"/>
        <v xml:space="preserve">    mcet as data_source, </v>
      </c>
    </row>
    <row r="6" spans="1:23" x14ac:dyDescent="0.25">
      <c r="A6">
        <v>2</v>
      </c>
      <c r="B6" t="s">
        <v>1</v>
      </c>
      <c r="C6" t="s">
        <v>83</v>
      </c>
      <c r="D6" s="1" t="str">
        <f t="shared" si="1"/>
        <v>a</v>
      </c>
      <c r="E6" t="s">
        <v>239</v>
      </c>
      <c r="F6" s="1" t="str">
        <f>IF(D6="", "", ".")</f>
        <v>.</v>
      </c>
      <c r="G6" t="s">
        <v>57</v>
      </c>
      <c r="H6" t="s">
        <v>57</v>
      </c>
      <c r="J6" t="s">
        <v>57</v>
      </c>
      <c r="K6" t="s">
        <v>57</v>
      </c>
      <c r="L6" s="2" t="str">
        <f>IF(AND(G6="NULL", H6="NULL", I6="NULL", J6="NULL", K6="NULL"), "", _xlfn.CONCAT(B6, ", "))</f>
        <v xml:space="preserve">year, </v>
      </c>
      <c r="N6" t="s">
        <v>95</v>
      </c>
      <c r="O6" t="s">
        <v>96</v>
      </c>
      <c r="Q6" t="str">
        <f>_xlfn.CONCAT("     ", L11:L16)</f>
        <v xml:space="preserve">     to_date_of_service, month_year_id, place_of_service, network_ind, network_paid_ind, admit_date, </v>
      </c>
      <c r="R6" t="s">
        <v>94</v>
      </c>
      <c r="S6" t="str">
        <f t="shared" ref="S6:S49" si="4">IF($L6="", "", _xlfn.CONCAT("    ", IF(G6&lt;&gt;"NULL", _xlfn.CONCAT($N6,$D6,$F6,G6,$O6), G6), " as ",$L6))</f>
        <v xml:space="preserve">     extract(year from a.clm_from_dt::date) as year, </v>
      </c>
      <c r="T6" t="str">
        <f t="shared" si="3"/>
        <v xml:space="preserve">     extract(year from a.clm_from_dt::date) as year, </v>
      </c>
      <c r="U6" t="str">
        <f t="shared" si="3"/>
        <v xml:space="preserve">     extract(year from a.::date) as year, </v>
      </c>
      <c r="V6" t="str">
        <f t="shared" si="3"/>
        <v xml:space="preserve">     extract(year from a.clm_from_dt::date) as year, </v>
      </c>
      <c r="W6" t="str">
        <f t="shared" si="3"/>
        <v xml:space="preserve">     extract(year from a.clm_from_dt::date) as year, </v>
      </c>
    </row>
    <row r="7" spans="1:23" x14ac:dyDescent="0.25">
      <c r="A7">
        <v>3</v>
      </c>
      <c r="B7" t="s">
        <v>2</v>
      </c>
      <c r="C7" t="s">
        <v>84</v>
      </c>
      <c r="D7" s="1" t="str">
        <f t="shared" si="1"/>
        <v>c</v>
      </c>
      <c r="E7" t="s">
        <v>99</v>
      </c>
      <c r="F7" s="1" t="str">
        <f t="shared" ref="F7:F49" si="5">IF(D7="", "", ".")</f>
        <v>.</v>
      </c>
      <c r="G7" t="s">
        <v>2</v>
      </c>
      <c r="H7" t="s">
        <v>2</v>
      </c>
      <c r="J7" t="s">
        <v>2</v>
      </c>
      <c r="K7" t="s">
        <v>2</v>
      </c>
      <c r="L7" s="2" t="str">
        <f t="shared" ref="L7:L48" si="6">IF(AND(G7="NULL", H7="NULL", I7="NULL", J7="NULL", K7="NULL"), "", _xlfn.CONCAT(B7, ", "))</f>
        <v xml:space="preserve">uth_member_id, </v>
      </c>
      <c r="Q7" t="str">
        <f>_xlfn.CONCAT("     ", L17:L22)</f>
        <v xml:space="preserve">     discharge_date, discharge_status, cpt_hcpcs_cd, procedure_type, proc_mod_1, proc_mod_2, </v>
      </c>
      <c r="R7" t="s">
        <v>94</v>
      </c>
      <c r="S7" t="str">
        <f t="shared" si="4"/>
        <v xml:space="preserve">    c.uth_member_id as uth_member_id, </v>
      </c>
      <c r="T7" t="str">
        <f t="shared" si="3"/>
        <v xml:space="preserve">    c.uth_member_id as uth_member_id, </v>
      </c>
      <c r="U7" t="str">
        <f t="shared" si="3"/>
        <v xml:space="preserve">    c. as uth_member_id, </v>
      </c>
      <c r="V7" t="str">
        <f t="shared" si="3"/>
        <v xml:space="preserve">    c.uth_member_id as uth_member_id, </v>
      </c>
      <c r="W7" t="str">
        <f t="shared" si="3"/>
        <v xml:space="preserve">    c.uth_member_id as uth_member_id, </v>
      </c>
    </row>
    <row r="8" spans="1:23" x14ac:dyDescent="0.25">
      <c r="A8">
        <v>4</v>
      </c>
      <c r="B8" t="s">
        <v>3</v>
      </c>
      <c r="C8" t="s">
        <v>85</v>
      </c>
      <c r="D8" s="1" t="str">
        <f t="shared" si="1"/>
        <v>c</v>
      </c>
      <c r="E8" t="s">
        <v>99</v>
      </c>
      <c r="F8" s="1" t="str">
        <f t="shared" si="5"/>
        <v>.</v>
      </c>
      <c r="G8" t="s">
        <v>3</v>
      </c>
      <c r="H8" t="s">
        <v>3</v>
      </c>
      <c r="J8" t="s">
        <v>3</v>
      </c>
      <c r="K8" t="s">
        <v>3</v>
      </c>
      <c r="L8" s="2" t="str">
        <f t="shared" si="6"/>
        <v xml:space="preserve">uth_claim_id, </v>
      </c>
      <c r="Q8" t="str">
        <f>_xlfn.CONCAT("     ", L23:L30)</f>
        <v xml:space="preserve">     drg_cd, revenue_cd, charge_amount, allowed_amount, paid_amount, copay, deductible, coins, </v>
      </c>
      <c r="R8" t="s">
        <v>94</v>
      </c>
      <c r="S8" t="str">
        <f t="shared" si="4"/>
        <v xml:space="preserve">    c.uth_claim_id as uth_claim_id, </v>
      </c>
      <c r="T8" t="str">
        <f t="shared" si="3"/>
        <v xml:space="preserve">    c.uth_claim_id as uth_claim_id, </v>
      </c>
      <c r="U8" t="str">
        <f t="shared" si="3"/>
        <v xml:space="preserve">    c. as uth_claim_id, </v>
      </c>
      <c r="V8" t="str">
        <f t="shared" si="3"/>
        <v xml:space="preserve">    c.uth_claim_id as uth_claim_id, </v>
      </c>
      <c r="W8" t="str">
        <f t="shared" si="3"/>
        <v xml:space="preserve">    c.uth_claim_id as uth_claim_id, </v>
      </c>
    </row>
    <row r="9" spans="1:23" x14ac:dyDescent="0.25">
      <c r="A9">
        <v>5</v>
      </c>
      <c r="B9" t="s">
        <v>4</v>
      </c>
      <c r="C9" t="s">
        <v>86</v>
      </c>
      <c r="D9" s="1" t="str">
        <f t="shared" si="1"/>
        <v>b</v>
      </c>
      <c r="E9" t="s">
        <v>244</v>
      </c>
      <c r="F9" s="1" t="str">
        <f t="shared" si="5"/>
        <v>.</v>
      </c>
      <c r="G9" t="s">
        <v>56</v>
      </c>
      <c r="H9" t="s">
        <v>56</v>
      </c>
      <c r="J9" t="s">
        <v>56</v>
      </c>
      <c r="K9" t="s">
        <v>56</v>
      </c>
      <c r="L9" s="2" t="str">
        <f t="shared" si="6"/>
        <v xml:space="preserve">claim_sequence_number, </v>
      </c>
      <c r="O9" t="s">
        <v>122</v>
      </c>
      <c r="Q9" t="str">
        <f>_xlfn.CONCAT("     ", L31:L37)</f>
        <v xml:space="preserve">     cob, bill_type_inst, bill_type_class, bill_type_freq, units, fiscal_year, cost_factor_year, </v>
      </c>
      <c r="R9" t="s">
        <v>94</v>
      </c>
      <c r="S9" t="str">
        <f t="shared" si="4"/>
        <v xml:space="preserve">    b.clm_line_num::int as claim_sequence_number, </v>
      </c>
      <c r="T9" t="str">
        <f t="shared" si="3"/>
        <v xml:space="preserve">    b.clm_line_num::int as claim_sequence_number, </v>
      </c>
      <c r="U9" t="str">
        <f t="shared" si="3"/>
        <v xml:space="preserve">    b.::int as claim_sequence_number, </v>
      </c>
      <c r="V9" t="str">
        <f t="shared" si="3"/>
        <v xml:space="preserve">    b.clm_line_num::int as claim_sequence_number, </v>
      </c>
      <c r="W9" t="str">
        <f t="shared" si="3"/>
        <v xml:space="preserve">    b.clm_line_num::int as claim_sequence_number, </v>
      </c>
    </row>
    <row r="10" spans="1:23" x14ac:dyDescent="0.25">
      <c r="A10">
        <v>6</v>
      </c>
      <c r="B10" t="s">
        <v>5</v>
      </c>
      <c r="C10" t="s">
        <v>87</v>
      </c>
      <c r="D10" s="1" t="str">
        <f t="shared" si="1"/>
        <v>a</v>
      </c>
      <c r="E10" t="s">
        <v>239</v>
      </c>
      <c r="F10" s="1" t="str">
        <f t="shared" si="5"/>
        <v>.</v>
      </c>
      <c r="G10" t="s">
        <v>57</v>
      </c>
      <c r="H10" t="s">
        <v>57</v>
      </c>
      <c r="J10" t="s">
        <v>57</v>
      </c>
      <c r="K10" t="s">
        <v>57</v>
      </c>
      <c r="L10" s="2" t="str">
        <f t="shared" si="6"/>
        <v xml:space="preserve">from_date_of_service, </v>
      </c>
      <c r="O10" t="s">
        <v>107</v>
      </c>
      <c r="Q10" t="str">
        <f>_xlfn.CONCAT("     ", L38:L44)</f>
        <v xml:space="preserve">     table_id_src, bill_provider, ref_provider, other_provider, perf_rn_provider, perf_at_provider, perf_op_provider, </v>
      </c>
      <c r="R10" t="s">
        <v>94</v>
      </c>
      <c r="S10" t="str">
        <f t="shared" si="4"/>
        <v xml:space="preserve">    a.clm_from_dt::date as from_date_of_service, </v>
      </c>
      <c r="T10" t="str">
        <f t="shared" si="3"/>
        <v xml:space="preserve">    a.clm_from_dt::date as from_date_of_service, </v>
      </c>
      <c r="U10" t="str">
        <f t="shared" si="3"/>
        <v xml:space="preserve">    a.::date as from_date_of_service, </v>
      </c>
      <c r="V10" t="str">
        <f t="shared" si="3"/>
        <v xml:space="preserve">    a.clm_from_dt::date as from_date_of_service, </v>
      </c>
      <c r="W10" t="str">
        <f t="shared" si="3"/>
        <v xml:space="preserve">    a.clm_from_dt::date as from_date_of_service, </v>
      </c>
    </row>
    <row r="11" spans="1:23" x14ac:dyDescent="0.25">
      <c r="A11">
        <v>7</v>
      </c>
      <c r="B11" t="s">
        <v>6</v>
      </c>
      <c r="C11" t="s">
        <v>87</v>
      </c>
      <c r="D11" s="1" t="str">
        <f t="shared" si="1"/>
        <v>a</v>
      </c>
      <c r="E11" t="s">
        <v>239</v>
      </c>
      <c r="F11" s="1" t="str">
        <f t="shared" si="5"/>
        <v>.</v>
      </c>
      <c r="G11" t="s">
        <v>58</v>
      </c>
      <c r="H11" t="s">
        <v>58</v>
      </c>
      <c r="J11" t="s">
        <v>58</v>
      </c>
      <c r="K11" t="s">
        <v>58</v>
      </c>
      <c r="L11" s="2" t="str">
        <f t="shared" si="6"/>
        <v xml:space="preserve">to_date_of_service, </v>
      </c>
      <c r="O11" t="s">
        <v>107</v>
      </c>
      <c r="Q11" t="str">
        <f>_xlfn.CONCAT("     ", L45:L49)</f>
        <v xml:space="preserve">     claim_id_src, member_id_src, load_date, provider_type, bill</v>
      </c>
      <c r="R11" t="s">
        <v>94</v>
      </c>
      <c r="S11" t="str">
        <f t="shared" si="4"/>
        <v xml:space="preserve">    a.clm_thru_dt::date as to_date_of_service, </v>
      </c>
      <c r="T11" t="str">
        <f t="shared" si="3"/>
        <v xml:space="preserve">    a.clm_thru_dt::date as to_date_of_service, </v>
      </c>
      <c r="U11" t="str">
        <f t="shared" si="3"/>
        <v xml:space="preserve">    a.::date as to_date_of_service, </v>
      </c>
      <c r="V11" t="str">
        <f t="shared" si="3"/>
        <v xml:space="preserve">    a.clm_thru_dt::date as to_date_of_service, </v>
      </c>
      <c r="W11" t="str">
        <f t="shared" si="3"/>
        <v xml:space="preserve">    a.clm_thru_dt::date as to_date_of_service, </v>
      </c>
    </row>
    <row r="12" spans="1:23" x14ac:dyDescent="0.25">
      <c r="A12">
        <v>8</v>
      </c>
      <c r="B12" t="s">
        <v>7</v>
      </c>
      <c r="C12" t="s">
        <v>86</v>
      </c>
      <c r="D12" s="1" t="str">
        <f t="shared" si="1"/>
        <v>a</v>
      </c>
      <c r="E12" t="s">
        <v>239</v>
      </c>
      <c r="F12" s="1" t="str">
        <f t="shared" si="5"/>
        <v>.</v>
      </c>
      <c r="G12" t="s">
        <v>57</v>
      </c>
      <c r="H12" t="s">
        <v>57</v>
      </c>
      <c r="J12" t="s">
        <v>57</v>
      </c>
      <c r="K12" t="s">
        <v>57</v>
      </c>
      <c r="L12" s="2" t="str">
        <f t="shared" si="6"/>
        <v xml:space="preserve">month_year_id, </v>
      </c>
      <c r="N12" t="s">
        <v>110</v>
      </c>
      <c r="O12" t="s">
        <v>96</v>
      </c>
      <c r="Q12" t="s">
        <v>114</v>
      </c>
      <c r="R12" t="s">
        <v>94</v>
      </c>
      <c r="S12" t="str">
        <f t="shared" si="4"/>
        <v xml:space="preserve">    get_my_from_date(a.clm_from_dt::date) as month_year_id, </v>
      </c>
      <c r="T12" t="str">
        <f t="shared" si="3"/>
        <v xml:space="preserve">    get_my_from_date(a.clm_from_dt::date) as month_year_id, </v>
      </c>
      <c r="U12" t="str">
        <f t="shared" si="3"/>
        <v xml:space="preserve">    get_my_from_date(a.::date) as month_year_id, </v>
      </c>
      <c r="V12" t="str">
        <f t="shared" si="3"/>
        <v xml:space="preserve">    get_my_from_date(a.clm_from_dt::date) as month_year_id, </v>
      </c>
      <c r="W12" t="str">
        <f t="shared" si="3"/>
        <v xml:space="preserve">    get_my_from_date(a.clm_from_dt::date) as month_year_id, </v>
      </c>
    </row>
    <row r="13" spans="1:23" x14ac:dyDescent="0.25">
      <c r="A13">
        <v>9</v>
      </c>
      <c r="B13" t="s">
        <v>8</v>
      </c>
      <c r="C13" t="s">
        <v>88</v>
      </c>
      <c r="D13" s="1" t="str">
        <f t="shared" si="1"/>
        <v>a</v>
      </c>
      <c r="E13" t="s">
        <v>239</v>
      </c>
      <c r="F13" s="1" t="str">
        <f t="shared" si="5"/>
        <v>.</v>
      </c>
      <c r="G13" t="s">
        <v>59</v>
      </c>
      <c r="H13" t="s">
        <v>59</v>
      </c>
      <c r="J13" t="s">
        <v>59</v>
      </c>
      <c r="K13" t="s">
        <v>59</v>
      </c>
      <c r="L13" s="2" t="str">
        <f t="shared" si="6"/>
        <v xml:space="preserve">place_of_service, </v>
      </c>
      <c r="R13" t="s">
        <v>94</v>
      </c>
      <c r="S13" t="str">
        <f t="shared" si="4"/>
        <v xml:space="preserve">    a.clm_fac_type_cd as place_of_service, </v>
      </c>
      <c r="T13" t="str">
        <f t="shared" si="3"/>
        <v xml:space="preserve">    a.clm_fac_type_cd as place_of_service, </v>
      </c>
      <c r="U13" t="str">
        <f t="shared" si="3"/>
        <v xml:space="preserve">    a. as place_of_service, </v>
      </c>
      <c r="V13" t="str">
        <f t="shared" si="3"/>
        <v xml:space="preserve">    a.clm_fac_type_cd as place_of_service, </v>
      </c>
      <c r="W13" t="str">
        <f t="shared" si="3"/>
        <v xml:space="preserve">    a.clm_fac_type_cd as place_of_service, </v>
      </c>
    </row>
    <row r="14" spans="1:23" x14ac:dyDescent="0.25">
      <c r="A14">
        <v>10</v>
      </c>
      <c r="B14" t="s">
        <v>9</v>
      </c>
      <c r="C14" t="s">
        <v>89</v>
      </c>
      <c r="D14" s="1" t="str">
        <f t="shared" si="1"/>
        <v/>
      </c>
      <c r="E14" t="s">
        <v>97</v>
      </c>
      <c r="F14" s="1" t="str">
        <f t="shared" si="5"/>
        <v/>
      </c>
      <c r="G14" t="b">
        <v>1</v>
      </c>
      <c r="H14" t="b">
        <v>1</v>
      </c>
      <c r="J14" t="b">
        <v>1</v>
      </c>
      <c r="K14" t="b">
        <v>1</v>
      </c>
      <c r="L14" s="2" t="str">
        <f t="shared" si="6"/>
        <v xml:space="preserve">network_ind, </v>
      </c>
      <c r="R14" t="s">
        <v>94</v>
      </c>
      <c r="S14" t="str">
        <f t="shared" si="4"/>
        <v xml:space="preserve">    TRUE as network_ind, </v>
      </c>
      <c r="T14" t="str">
        <f t="shared" si="3"/>
        <v xml:space="preserve">    TRUE as network_ind, </v>
      </c>
      <c r="U14" t="str">
        <f t="shared" si="3"/>
        <v xml:space="preserve">     as network_ind, </v>
      </c>
      <c r="V14" t="str">
        <f t="shared" si="3"/>
        <v xml:space="preserve">    TRUE as network_ind, </v>
      </c>
      <c r="W14" t="str">
        <f t="shared" si="3"/>
        <v xml:space="preserve">    TRUE as network_ind, </v>
      </c>
    </row>
    <row r="15" spans="1:23" x14ac:dyDescent="0.25">
      <c r="A15">
        <v>11</v>
      </c>
      <c r="B15" t="s">
        <v>10</v>
      </c>
      <c r="C15" t="s">
        <v>89</v>
      </c>
      <c r="D15" s="1" t="str">
        <f t="shared" si="1"/>
        <v/>
      </c>
      <c r="E15" t="s">
        <v>97</v>
      </c>
      <c r="F15" s="1" t="str">
        <f t="shared" si="5"/>
        <v/>
      </c>
      <c r="G15" t="b">
        <v>1</v>
      </c>
      <c r="H15" t="b">
        <v>1</v>
      </c>
      <c r="J15" t="b">
        <v>1</v>
      </c>
      <c r="K15" t="b">
        <v>1</v>
      </c>
      <c r="L15" s="2" t="str">
        <f t="shared" si="6"/>
        <v xml:space="preserve">network_paid_ind, </v>
      </c>
      <c r="R15" t="s">
        <v>94</v>
      </c>
      <c r="S15" t="str">
        <f t="shared" si="4"/>
        <v xml:space="preserve">    TRUE as network_paid_ind, </v>
      </c>
      <c r="T15" t="str">
        <f t="shared" si="3"/>
        <v xml:space="preserve">    TRUE as network_paid_ind, </v>
      </c>
      <c r="U15" t="str">
        <f t="shared" si="3"/>
        <v xml:space="preserve">     as network_paid_ind, </v>
      </c>
      <c r="V15" t="str">
        <f t="shared" si="3"/>
        <v xml:space="preserve">    TRUE as network_paid_ind, </v>
      </c>
      <c r="W15" t="str">
        <f t="shared" si="3"/>
        <v xml:space="preserve">    TRUE as network_paid_ind, </v>
      </c>
    </row>
    <row r="16" spans="1:23" x14ac:dyDescent="0.25">
      <c r="A16">
        <v>12</v>
      </c>
      <c r="B16" t="s">
        <v>11</v>
      </c>
      <c r="C16" t="s">
        <v>87</v>
      </c>
      <c r="D16" s="1" t="str">
        <f t="shared" si="1"/>
        <v>a</v>
      </c>
      <c r="E16" t="s">
        <v>239</v>
      </c>
      <c r="F16" s="1" t="str">
        <f t="shared" si="5"/>
        <v>.</v>
      </c>
      <c r="G16" t="s">
        <v>60</v>
      </c>
      <c r="H16" t="s">
        <v>60</v>
      </c>
      <c r="J16" t="s">
        <v>60</v>
      </c>
      <c r="K16" t="s">
        <v>60</v>
      </c>
      <c r="L16" s="2" t="str">
        <f t="shared" si="6"/>
        <v xml:space="preserve">admit_date, </v>
      </c>
      <c r="O16" t="s">
        <v>107</v>
      </c>
      <c r="R16" t="s">
        <v>94</v>
      </c>
      <c r="S16" t="str">
        <f t="shared" si="4"/>
        <v xml:space="preserve">    a.clm_admsn_dt::date as admit_date, </v>
      </c>
      <c r="T16" t="str">
        <f t="shared" si="3"/>
        <v xml:space="preserve">    a.clm_admsn_dt::date as admit_date, </v>
      </c>
      <c r="U16" t="str">
        <f t="shared" si="3"/>
        <v xml:space="preserve">    a.::date as admit_date, </v>
      </c>
      <c r="V16" t="str">
        <f t="shared" si="3"/>
        <v xml:space="preserve">    a.clm_admsn_dt::date as admit_date, </v>
      </c>
      <c r="W16" t="str">
        <f t="shared" si="3"/>
        <v xml:space="preserve">    a.clm_admsn_dt::date as admit_date, </v>
      </c>
    </row>
    <row r="17" spans="1:23" x14ac:dyDescent="0.25">
      <c r="A17">
        <v>13</v>
      </c>
      <c r="B17" t="s">
        <v>12</v>
      </c>
      <c r="C17" t="s">
        <v>87</v>
      </c>
      <c r="D17" s="1" t="str">
        <f t="shared" si="1"/>
        <v>a</v>
      </c>
      <c r="E17" t="s">
        <v>239</v>
      </c>
      <c r="F17" s="1" t="str">
        <f t="shared" si="5"/>
        <v>.</v>
      </c>
      <c r="G17" t="s">
        <v>245</v>
      </c>
      <c r="H17" t="s">
        <v>245</v>
      </c>
      <c r="J17" t="s">
        <v>245</v>
      </c>
      <c r="K17" t="s">
        <v>245</v>
      </c>
      <c r="L17" s="2" t="str">
        <f t="shared" si="6"/>
        <v xml:space="preserve">discharge_date, </v>
      </c>
      <c r="O17" t="s">
        <v>107</v>
      </c>
      <c r="R17" t="s">
        <v>94</v>
      </c>
      <c r="S17" t="str">
        <f t="shared" si="4"/>
        <v xml:space="preserve">    a.bene_dschrg_dt::date as discharge_date, </v>
      </c>
      <c r="T17" t="str">
        <f t="shared" si="3"/>
        <v xml:space="preserve">    a.bene_dschrg_dt::date as discharge_date, </v>
      </c>
      <c r="U17" t="str">
        <f t="shared" si="3"/>
        <v xml:space="preserve">    a.::date as discharge_date, </v>
      </c>
      <c r="V17" t="str">
        <f t="shared" si="3"/>
        <v xml:space="preserve">    a.bene_dschrg_dt::date as discharge_date, </v>
      </c>
      <c r="W17" t="str">
        <f t="shared" si="3"/>
        <v xml:space="preserve">    a.bene_dschrg_dt::date as discharge_date, </v>
      </c>
    </row>
    <row r="18" spans="1:23" x14ac:dyDescent="0.25">
      <c r="A18">
        <v>14</v>
      </c>
      <c r="B18" t="s">
        <v>13</v>
      </c>
      <c r="C18" t="s">
        <v>90</v>
      </c>
      <c r="D18" s="1" t="str">
        <f t="shared" si="1"/>
        <v>a</v>
      </c>
      <c r="E18" t="s">
        <v>239</v>
      </c>
      <c r="F18" s="1" t="str">
        <f t="shared" si="5"/>
        <v>.</v>
      </c>
      <c r="G18" t="s">
        <v>69</v>
      </c>
      <c r="H18" t="s">
        <v>69</v>
      </c>
      <c r="J18" t="s">
        <v>69</v>
      </c>
      <c r="K18" t="s">
        <v>69</v>
      </c>
      <c r="L18" s="2" t="str">
        <f t="shared" si="6"/>
        <v xml:space="preserve">discharge_status, </v>
      </c>
      <c r="R18" t="s">
        <v>94</v>
      </c>
      <c r="S18" t="str">
        <f t="shared" si="4"/>
        <v xml:space="preserve">    a.ptnt_dschrg_stus_cd as discharge_status, </v>
      </c>
      <c r="T18" t="str">
        <f t="shared" si="3"/>
        <v xml:space="preserve">    a.ptnt_dschrg_stus_cd as discharge_status, </v>
      </c>
      <c r="U18" t="str">
        <f t="shared" si="3"/>
        <v xml:space="preserve">    a. as discharge_status, </v>
      </c>
      <c r="V18" t="str">
        <f t="shared" si="3"/>
        <v xml:space="preserve">    a.ptnt_dschrg_stus_cd as discharge_status, </v>
      </c>
      <c r="W18" t="str">
        <f t="shared" si="3"/>
        <v xml:space="preserve">    a.ptnt_dschrg_stus_cd as discharge_status, </v>
      </c>
    </row>
    <row r="19" spans="1:23" x14ac:dyDescent="0.25">
      <c r="A19">
        <v>15</v>
      </c>
      <c r="B19" t="s">
        <v>14</v>
      </c>
      <c r="C19" t="s">
        <v>88</v>
      </c>
      <c r="D19" s="1" t="str">
        <f t="shared" si="1"/>
        <v>b</v>
      </c>
      <c r="E19" t="s">
        <v>244</v>
      </c>
      <c r="F19" s="1" t="str">
        <f t="shared" si="5"/>
        <v>.</v>
      </c>
      <c r="G19" t="s">
        <v>61</v>
      </c>
      <c r="H19" t="s">
        <v>61</v>
      </c>
      <c r="J19" t="s">
        <v>61</v>
      </c>
      <c r="K19" t="s">
        <v>61</v>
      </c>
      <c r="L19" s="2" t="str">
        <f t="shared" si="6"/>
        <v xml:space="preserve">cpt_hcpcs_cd, </v>
      </c>
      <c r="R19" t="s">
        <v>94</v>
      </c>
      <c r="S19" t="str">
        <f t="shared" si="4"/>
        <v xml:space="preserve">    b.hcpcs_cd as cpt_hcpcs_cd, </v>
      </c>
      <c r="T19" t="str">
        <f t="shared" si="3"/>
        <v xml:space="preserve">    b.hcpcs_cd as cpt_hcpcs_cd, </v>
      </c>
      <c r="U19" t="str">
        <f t="shared" si="3"/>
        <v xml:space="preserve">    b. as cpt_hcpcs_cd, </v>
      </c>
      <c r="V19" t="str">
        <f t="shared" si="3"/>
        <v xml:space="preserve">    b.hcpcs_cd as cpt_hcpcs_cd, </v>
      </c>
      <c r="W19" t="str">
        <f t="shared" si="3"/>
        <v xml:space="preserve">    b.hcpcs_cd as cpt_hcpcs_cd, </v>
      </c>
    </row>
    <row r="20" spans="1:23" hidden="1" x14ac:dyDescent="0.25">
      <c r="A20">
        <v>16</v>
      </c>
      <c r="B20" t="s">
        <v>15</v>
      </c>
      <c r="C20" t="s">
        <v>88</v>
      </c>
      <c r="D20" s="1" t="str">
        <f t="shared" si="1"/>
        <v>b</v>
      </c>
      <c r="E20" t="s">
        <v>244</v>
      </c>
      <c r="F20" s="1" t="str">
        <f t="shared" si="5"/>
        <v>.</v>
      </c>
      <c r="G20" t="s">
        <v>61</v>
      </c>
      <c r="H20" t="s">
        <v>61</v>
      </c>
      <c r="J20" t="s">
        <v>61</v>
      </c>
      <c r="K20" t="s">
        <v>61</v>
      </c>
      <c r="L20" s="2" t="str">
        <f t="shared" si="6"/>
        <v xml:space="preserve">procedure_type, </v>
      </c>
      <c r="R20" t="s">
        <v>94</v>
      </c>
      <c r="S20" t="str">
        <f t="shared" si="4"/>
        <v xml:space="preserve">    b.hcpcs_cd as procedure_type, </v>
      </c>
      <c r="T20" t="str">
        <f t="shared" si="3"/>
        <v xml:space="preserve">    b.hcpcs_cd as procedure_type, </v>
      </c>
      <c r="U20" t="str">
        <f t="shared" si="3"/>
        <v xml:space="preserve">    b. as procedure_type, </v>
      </c>
      <c r="V20" t="str">
        <f t="shared" si="3"/>
        <v xml:space="preserve">    b.hcpcs_cd as procedure_type, </v>
      </c>
      <c r="W20" t="str">
        <f t="shared" si="3"/>
        <v xml:space="preserve">    b.hcpcs_cd as procedure_type, </v>
      </c>
    </row>
    <row r="21" spans="1:23" x14ac:dyDescent="0.25">
      <c r="A21">
        <v>17</v>
      </c>
      <c r="B21" t="s">
        <v>16</v>
      </c>
      <c r="C21" t="s">
        <v>90</v>
      </c>
      <c r="D21" s="1" t="str">
        <f t="shared" si="1"/>
        <v>b</v>
      </c>
      <c r="E21" t="s">
        <v>244</v>
      </c>
      <c r="F21" s="1" t="str">
        <f t="shared" si="5"/>
        <v>.</v>
      </c>
      <c r="G21" t="s">
        <v>62</v>
      </c>
      <c r="H21" t="s">
        <v>62</v>
      </c>
      <c r="J21" t="s">
        <v>62</v>
      </c>
      <c r="K21" t="s">
        <v>62</v>
      </c>
      <c r="L21" s="2" t="str">
        <f t="shared" si="6"/>
        <v xml:space="preserve">proc_mod_1, </v>
      </c>
      <c r="R21" t="s">
        <v>94</v>
      </c>
      <c r="S21" t="str">
        <f t="shared" si="4"/>
        <v xml:space="preserve">    b.hcpcs_1st_mdfr_cd as proc_mod_1, </v>
      </c>
      <c r="T21" t="str">
        <f t="shared" ref="T21:T49" si="7">IF($L21="", "", _xlfn.CONCAT("    ", IF(H21&lt;&gt;"NULL", _xlfn.CONCAT($N21,$D21,$F21,H21,$O21), H21), " as ",$L21))</f>
        <v xml:space="preserve">    b.hcpcs_1st_mdfr_cd as proc_mod_1, </v>
      </c>
      <c r="U21" t="str">
        <f t="shared" ref="U21:U49" si="8">IF($L21="", "", _xlfn.CONCAT("    ", IF(I21&lt;&gt;"NULL", _xlfn.CONCAT($N21,$D21,$F21,I21,$O21), I21), " as ",$L21))</f>
        <v xml:space="preserve">    b. as proc_mod_1, </v>
      </c>
      <c r="V21" t="str">
        <f t="shared" ref="V21:V49" si="9">IF($L21="", "", _xlfn.CONCAT("    ", IF(J21&lt;&gt;"NULL", _xlfn.CONCAT($N21,$D21,$F21,J21,$O21), J21), " as ",$L21))</f>
        <v xml:space="preserve">    b.hcpcs_1st_mdfr_cd as proc_mod_1, </v>
      </c>
      <c r="W21" t="str">
        <f t="shared" ref="W21:W49" si="10">IF($L21="", "", _xlfn.CONCAT("    ", IF(K21&lt;&gt;"NULL", _xlfn.CONCAT($N21,$D21,$F21,K21,$O21), K21), " as ",$L21))</f>
        <v xml:space="preserve">    b.hcpcs_1st_mdfr_cd as proc_mod_1, </v>
      </c>
    </row>
    <row r="22" spans="1:23" x14ac:dyDescent="0.25">
      <c r="A22">
        <v>18</v>
      </c>
      <c r="B22" t="s">
        <v>17</v>
      </c>
      <c r="C22" t="s">
        <v>90</v>
      </c>
      <c r="D22" s="1" t="str">
        <f t="shared" si="1"/>
        <v>b</v>
      </c>
      <c r="E22" t="s">
        <v>244</v>
      </c>
      <c r="F22" s="1" t="str">
        <f t="shared" si="5"/>
        <v>.</v>
      </c>
      <c r="G22" t="s">
        <v>63</v>
      </c>
      <c r="H22" t="s">
        <v>63</v>
      </c>
      <c r="J22" t="s">
        <v>63</v>
      </c>
      <c r="K22" t="s">
        <v>63</v>
      </c>
      <c r="L22" s="2" t="str">
        <f t="shared" si="6"/>
        <v xml:space="preserve">proc_mod_2, </v>
      </c>
      <c r="R22" t="s">
        <v>94</v>
      </c>
      <c r="S22" t="str">
        <f t="shared" si="4"/>
        <v xml:space="preserve">    b.hcpcs_2nd_mdfr_cd as proc_mod_2, </v>
      </c>
      <c r="T22" t="str">
        <f t="shared" si="7"/>
        <v xml:space="preserve">    b.hcpcs_2nd_mdfr_cd as proc_mod_2, </v>
      </c>
      <c r="U22" t="str">
        <f t="shared" si="8"/>
        <v xml:space="preserve">    b. as proc_mod_2, </v>
      </c>
      <c r="V22" t="str">
        <f t="shared" si="9"/>
        <v xml:space="preserve">    b.hcpcs_2nd_mdfr_cd as proc_mod_2, </v>
      </c>
      <c r="W22" t="str">
        <f t="shared" si="10"/>
        <v xml:space="preserve">    b.hcpcs_2nd_mdfr_cd as proc_mod_2, </v>
      </c>
    </row>
    <row r="23" spans="1:23" x14ac:dyDescent="0.25">
      <c r="A23">
        <v>19</v>
      </c>
      <c r="B23" t="s">
        <v>18</v>
      </c>
      <c r="C23" t="s">
        <v>88</v>
      </c>
      <c r="D23" s="1" t="str">
        <f t="shared" si="1"/>
        <v>a</v>
      </c>
      <c r="E23" t="s">
        <v>239</v>
      </c>
      <c r="F23" s="1" t="str">
        <f t="shared" si="5"/>
        <v>.</v>
      </c>
      <c r="G23" t="s">
        <v>71</v>
      </c>
      <c r="H23" t="s">
        <v>65</v>
      </c>
      <c r="J23" t="s">
        <v>71</v>
      </c>
      <c r="K23" t="s">
        <v>65</v>
      </c>
      <c r="L23" s="2" t="str">
        <f t="shared" si="6"/>
        <v xml:space="preserve">drg_cd, </v>
      </c>
      <c r="R23" t="s">
        <v>94</v>
      </c>
      <c r="S23" t="str">
        <f t="shared" si="4"/>
        <v xml:space="preserve">    a.clm_drg_cd as drg_cd, </v>
      </c>
      <c r="T23" t="str">
        <f t="shared" si="7"/>
        <v xml:space="preserve">    NULL as drg_cd, </v>
      </c>
      <c r="U23" t="str">
        <f t="shared" si="8"/>
        <v xml:space="preserve">    a. as drg_cd, </v>
      </c>
      <c r="V23" t="str">
        <f t="shared" si="9"/>
        <v xml:space="preserve">    a.clm_drg_cd as drg_cd, </v>
      </c>
      <c r="W23" t="str">
        <f t="shared" si="10"/>
        <v xml:space="preserve">    NULL as drg_cd, </v>
      </c>
    </row>
    <row r="24" spans="1:23" x14ac:dyDescent="0.25">
      <c r="A24">
        <v>20</v>
      </c>
      <c r="B24" t="s">
        <v>19</v>
      </c>
      <c r="C24" t="s">
        <v>82</v>
      </c>
      <c r="D24" s="1" t="str">
        <f t="shared" si="1"/>
        <v>b</v>
      </c>
      <c r="E24" t="s">
        <v>244</v>
      </c>
      <c r="F24" s="1" t="str">
        <f t="shared" si="5"/>
        <v>.</v>
      </c>
      <c r="G24" t="s">
        <v>64</v>
      </c>
      <c r="H24" t="s">
        <v>64</v>
      </c>
      <c r="J24" t="s">
        <v>64</v>
      </c>
      <c r="K24" t="s">
        <v>64</v>
      </c>
      <c r="L24" s="2" t="str">
        <f t="shared" si="6"/>
        <v xml:space="preserve">revenue_cd, </v>
      </c>
      <c r="R24" t="s">
        <v>94</v>
      </c>
      <c r="S24" t="str">
        <f t="shared" si="4"/>
        <v xml:space="preserve">    b.rev_cntr as revenue_cd, </v>
      </c>
      <c r="T24" t="str">
        <f t="shared" si="7"/>
        <v xml:space="preserve">    b.rev_cntr as revenue_cd, </v>
      </c>
      <c r="U24" t="str">
        <f t="shared" si="8"/>
        <v xml:space="preserve">    b. as revenue_cd, </v>
      </c>
      <c r="V24" t="str">
        <f t="shared" si="9"/>
        <v xml:space="preserve">    b.rev_cntr as revenue_cd, </v>
      </c>
      <c r="W24" t="str">
        <f t="shared" si="10"/>
        <v xml:space="preserve">    b.rev_cntr as revenue_cd, </v>
      </c>
    </row>
    <row r="25" spans="1:23" x14ac:dyDescent="0.25">
      <c r="A25">
        <v>21</v>
      </c>
      <c r="B25" t="s">
        <v>20</v>
      </c>
      <c r="C25" t="s">
        <v>85</v>
      </c>
      <c r="D25" s="1" t="str">
        <f t="shared" si="1"/>
        <v>b</v>
      </c>
      <c r="E25" t="s">
        <v>244</v>
      </c>
      <c r="F25" s="1" t="str">
        <f t="shared" si="5"/>
        <v>.</v>
      </c>
      <c r="G25" t="s">
        <v>65</v>
      </c>
      <c r="H25" t="s">
        <v>65</v>
      </c>
      <c r="J25" t="s">
        <v>65</v>
      </c>
      <c r="K25" t="s">
        <v>65</v>
      </c>
      <c r="L25" s="2" t="str">
        <f t="shared" si="6"/>
        <v xml:space="preserve">charge_amount, </v>
      </c>
      <c r="O25" t="s">
        <v>111</v>
      </c>
      <c r="R25" t="s">
        <v>94</v>
      </c>
      <c r="S25" t="str">
        <f t="shared" si="4"/>
        <v xml:space="preserve">    NULL as charge_amount, </v>
      </c>
      <c r="T25" t="str">
        <f t="shared" si="7"/>
        <v xml:space="preserve">    NULL as charge_amount, </v>
      </c>
      <c r="U25" t="str">
        <f t="shared" si="8"/>
        <v xml:space="preserve">    b.::numeric as charge_amount, </v>
      </c>
      <c r="V25" t="str">
        <f t="shared" si="9"/>
        <v xml:space="preserve">    NULL as charge_amount, </v>
      </c>
      <c r="W25" t="str">
        <f t="shared" si="10"/>
        <v xml:space="preserve">    NULL as charge_amount, </v>
      </c>
    </row>
    <row r="26" spans="1:23" x14ac:dyDescent="0.25">
      <c r="A26">
        <v>22</v>
      </c>
      <c r="B26" t="s">
        <v>21</v>
      </c>
      <c r="C26" t="s">
        <v>85</v>
      </c>
      <c r="D26" s="1" t="str">
        <f t="shared" si="1"/>
        <v>b</v>
      </c>
      <c r="E26" t="s">
        <v>244</v>
      </c>
      <c r="F26" s="1" t="str">
        <f t="shared" si="5"/>
        <v>.</v>
      </c>
      <c r="G26" t="s">
        <v>65</v>
      </c>
      <c r="H26" t="s">
        <v>65</v>
      </c>
      <c r="J26" t="s">
        <v>65</v>
      </c>
      <c r="K26" t="s">
        <v>65</v>
      </c>
      <c r="L26" s="2" t="str">
        <f t="shared" si="6"/>
        <v xml:space="preserve">allowed_amount, </v>
      </c>
      <c r="O26" t="s">
        <v>111</v>
      </c>
      <c r="R26" t="s">
        <v>94</v>
      </c>
      <c r="S26" t="str">
        <f t="shared" si="4"/>
        <v xml:space="preserve">    NULL as allowed_amount, </v>
      </c>
      <c r="T26" t="str">
        <f t="shared" si="7"/>
        <v xml:space="preserve">    NULL as allowed_amount, </v>
      </c>
      <c r="U26" t="str">
        <f t="shared" si="8"/>
        <v xml:space="preserve">    b.::numeric as allowed_amount, </v>
      </c>
      <c r="V26" t="str">
        <f t="shared" si="9"/>
        <v xml:space="preserve">    NULL as allowed_amount, </v>
      </c>
      <c r="W26" t="str">
        <f t="shared" si="10"/>
        <v xml:space="preserve">    NULL as allowed_amount, </v>
      </c>
    </row>
    <row r="27" spans="1:23" x14ac:dyDescent="0.25">
      <c r="A27">
        <v>23</v>
      </c>
      <c r="B27" t="s">
        <v>22</v>
      </c>
      <c r="C27" t="s">
        <v>85</v>
      </c>
      <c r="D27" s="1" t="str">
        <f t="shared" si="1"/>
        <v>b</v>
      </c>
      <c r="E27" t="s">
        <v>244</v>
      </c>
      <c r="F27" s="1" t="str">
        <f t="shared" si="5"/>
        <v>.</v>
      </c>
      <c r="G27" t="s">
        <v>65</v>
      </c>
      <c r="H27" t="s">
        <v>65</v>
      </c>
      <c r="J27" t="s">
        <v>65</v>
      </c>
      <c r="K27" t="s">
        <v>65</v>
      </c>
      <c r="L27" s="2" t="str">
        <f t="shared" si="6"/>
        <v xml:space="preserve">paid_amount, </v>
      </c>
      <c r="O27" t="s">
        <v>111</v>
      </c>
      <c r="R27" t="s">
        <v>94</v>
      </c>
      <c r="S27" t="str">
        <f t="shared" si="4"/>
        <v xml:space="preserve">    NULL as paid_amount, </v>
      </c>
      <c r="T27" t="str">
        <f t="shared" si="7"/>
        <v xml:space="preserve">    NULL as paid_amount, </v>
      </c>
      <c r="U27" t="str">
        <f>IF($L27="", "", _xlfn.CONCAT("    ", IF(I27&lt;&gt;"NULL", _xlfn.CONCAT($N27,$D27,$F27,I27,$O27), I27), " as ",$L27))</f>
        <v xml:space="preserve">    b.::numeric as paid_amount, </v>
      </c>
      <c r="V27" t="str">
        <f t="shared" si="9"/>
        <v xml:space="preserve">    NULL as paid_amount, </v>
      </c>
      <c r="W27" t="str">
        <f t="shared" si="10"/>
        <v xml:space="preserve">    NULL as paid_amount, </v>
      </c>
    </row>
    <row r="28" spans="1:23" hidden="1" x14ac:dyDescent="0.25">
      <c r="A28">
        <v>24</v>
      </c>
      <c r="B28" t="s">
        <v>23</v>
      </c>
      <c r="C28" t="s">
        <v>85</v>
      </c>
      <c r="D28" s="1" t="str">
        <f t="shared" si="1"/>
        <v>b</v>
      </c>
      <c r="E28" t="s">
        <v>244</v>
      </c>
      <c r="F28" s="1" t="str">
        <f t="shared" si="5"/>
        <v>.</v>
      </c>
      <c r="G28" t="s">
        <v>65</v>
      </c>
      <c r="H28" t="s">
        <v>65</v>
      </c>
      <c r="J28" t="s">
        <v>65</v>
      </c>
      <c r="K28" t="s">
        <v>65</v>
      </c>
      <c r="L28" s="2" t="str">
        <f t="shared" si="6"/>
        <v xml:space="preserve">copay, </v>
      </c>
      <c r="O28" t="s">
        <v>111</v>
      </c>
      <c r="R28" t="s">
        <v>94</v>
      </c>
      <c r="S28" t="str">
        <f t="shared" si="4"/>
        <v xml:space="preserve">    NULL as copay, </v>
      </c>
      <c r="T28" t="str">
        <f t="shared" si="7"/>
        <v xml:space="preserve">    NULL as copay, </v>
      </c>
      <c r="U28" t="str">
        <f t="shared" si="8"/>
        <v xml:space="preserve">    b.::numeric as copay, </v>
      </c>
      <c r="V28" t="str">
        <f t="shared" si="9"/>
        <v xml:space="preserve">    NULL as copay, </v>
      </c>
      <c r="W28" t="str">
        <f t="shared" si="10"/>
        <v xml:space="preserve">    NULL as copay, </v>
      </c>
    </row>
    <row r="29" spans="1:23" x14ac:dyDescent="0.25">
      <c r="A29">
        <v>25</v>
      </c>
      <c r="B29" t="s">
        <v>24</v>
      </c>
      <c r="C29" t="s">
        <v>85</v>
      </c>
      <c r="D29" s="1" t="str">
        <f t="shared" si="1"/>
        <v>b</v>
      </c>
      <c r="E29" t="s">
        <v>244</v>
      </c>
      <c r="F29" s="1" t="str">
        <f t="shared" si="5"/>
        <v>.</v>
      </c>
      <c r="G29" t="s">
        <v>65</v>
      </c>
      <c r="H29" t="s">
        <v>65</v>
      </c>
      <c r="J29" t="s">
        <v>65</v>
      </c>
      <c r="K29" t="s">
        <v>65</v>
      </c>
      <c r="L29" s="2" t="str">
        <f t="shared" si="6"/>
        <v xml:space="preserve">deductible, </v>
      </c>
      <c r="O29" t="s">
        <v>111</v>
      </c>
      <c r="R29" t="s">
        <v>94</v>
      </c>
      <c r="S29" t="str">
        <f t="shared" si="4"/>
        <v xml:space="preserve">    NULL as deductible, </v>
      </c>
      <c r="T29" t="str">
        <f t="shared" si="7"/>
        <v xml:space="preserve">    NULL as deductible, </v>
      </c>
      <c r="U29" t="str">
        <f t="shared" si="8"/>
        <v xml:space="preserve">    b.::numeric as deductible, </v>
      </c>
      <c r="V29" t="str">
        <f t="shared" si="9"/>
        <v xml:space="preserve">    NULL as deductible, </v>
      </c>
      <c r="W29" t="str">
        <f t="shared" si="10"/>
        <v xml:space="preserve">    NULL as deductible, </v>
      </c>
    </row>
    <row r="30" spans="1:23" x14ac:dyDescent="0.25">
      <c r="A30">
        <v>26</v>
      </c>
      <c r="B30" t="s">
        <v>25</v>
      </c>
      <c r="C30" t="s">
        <v>85</v>
      </c>
      <c r="D30" s="1" t="str">
        <f t="shared" si="1"/>
        <v>b</v>
      </c>
      <c r="E30" t="s">
        <v>244</v>
      </c>
      <c r="F30" s="1" t="str">
        <f t="shared" si="5"/>
        <v>.</v>
      </c>
      <c r="G30" t="s">
        <v>65</v>
      </c>
      <c r="H30" t="s">
        <v>65</v>
      </c>
      <c r="J30" t="s">
        <v>65</v>
      </c>
      <c r="K30" t="s">
        <v>65</v>
      </c>
      <c r="L30" s="2" t="str">
        <f t="shared" si="6"/>
        <v xml:space="preserve">coins, </v>
      </c>
      <c r="O30" t="s">
        <v>111</v>
      </c>
      <c r="R30" t="s">
        <v>94</v>
      </c>
      <c r="S30" t="str">
        <f t="shared" si="4"/>
        <v xml:space="preserve">    NULL as coins, </v>
      </c>
      <c r="T30" t="str">
        <f t="shared" si="7"/>
        <v xml:space="preserve">    NULL as coins, </v>
      </c>
      <c r="U30" t="str">
        <f t="shared" si="8"/>
        <v xml:space="preserve">    b.::numeric as coins, </v>
      </c>
      <c r="V30" t="str">
        <f t="shared" si="9"/>
        <v xml:space="preserve">    NULL as coins, </v>
      </c>
      <c r="W30" t="str">
        <f t="shared" si="10"/>
        <v xml:space="preserve">    NULL as coins, </v>
      </c>
    </row>
    <row r="31" spans="1:23" hidden="1" x14ac:dyDescent="0.25">
      <c r="A31">
        <v>27</v>
      </c>
      <c r="B31" t="s">
        <v>26</v>
      </c>
      <c r="C31" t="s">
        <v>85</v>
      </c>
      <c r="D31" s="1" t="str">
        <f t="shared" si="1"/>
        <v/>
      </c>
      <c r="E31" t="s">
        <v>97</v>
      </c>
      <c r="F31" s="1" t="str">
        <f t="shared" si="5"/>
        <v/>
      </c>
      <c r="G31" t="s">
        <v>65</v>
      </c>
      <c r="H31" t="s">
        <v>65</v>
      </c>
      <c r="J31" t="s">
        <v>65</v>
      </c>
      <c r="K31" t="s">
        <v>65</v>
      </c>
      <c r="L31" s="2" t="str">
        <f t="shared" si="6"/>
        <v xml:space="preserve">cob, </v>
      </c>
      <c r="O31" t="s">
        <v>111</v>
      </c>
      <c r="R31" t="s">
        <v>94</v>
      </c>
      <c r="S31" t="str">
        <f t="shared" si="4"/>
        <v xml:space="preserve">    NULL as cob, </v>
      </c>
      <c r="T31" t="str">
        <f t="shared" si="7"/>
        <v xml:space="preserve">    NULL as cob, </v>
      </c>
      <c r="U31" t="str">
        <f t="shared" si="8"/>
        <v xml:space="preserve">    ::numeric as cob, </v>
      </c>
      <c r="V31" t="str">
        <f t="shared" si="9"/>
        <v xml:space="preserve">    NULL as cob, </v>
      </c>
      <c r="W31" t="str">
        <f t="shared" si="10"/>
        <v xml:space="preserve">    NULL as cob, </v>
      </c>
    </row>
    <row r="32" spans="1:23" x14ac:dyDescent="0.25">
      <c r="A32">
        <v>28</v>
      </c>
      <c r="B32" t="s">
        <v>27</v>
      </c>
      <c r="C32" t="s">
        <v>91</v>
      </c>
      <c r="D32" s="1" t="str">
        <f t="shared" si="1"/>
        <v>a</v>
      </c>
      <c r="E32" t="s">
        <v>239</v>
      </c>
      <c r="F32" s="1" t="str">
        <f t="shared" si="5"/>
        <v>.</v>
      </c>
      <c r="G32" t="s">
        <v>59</v>
      </c>
      <c r="H32" t="s">
        <v>59</v>
      </c>
      <c r="J32" t="s">
        <v>59</v>
      </c>
      <c r="K32" t="s">
        <v>59</v>
      </c>
      <c r="L32" s="2" t="str">
        <f t="shared" si="6"/>
        <v xml:space="preserve">bill_type_inst, </v>
      </c>
      <c r="R32" t="s">
        <v>94</v>
      </c>
      <c r="S32" t="str">
        <f t="shared" si="4"/>
        <v xml:space="preserve">    a.clm_fac_type_cd as bill_type_inst, </v>
      </c>
      <c r="T32" t="str">
        <f t="shared" si="7"/>
        <v xml:space="preserve">    a.clm_fac_type_cd as bill_type_inst, </v>
      </c>
      <c r="U32" t="str">
        <f t="shared" si="8"/>
        <v xml:space="preserve">    a. as bill_type_inst, </v>
      </c>
      <c r="V32" t="str">
        <f t="shared" si="9"/>
        <v xml:space="preserve">    a.clm_fac_type_cd as bill_type_inst, </v>
      </c>
      <c r="W32" t="str">
        <f t="shared" si="10"/>
        <v xml:space="preserve">    a.clm_fac_type_cd as bill_type_inst, </v>
      </c>
    </row>
    <row r="33" spans="1:23" x14ac:dyDescent="0.25">
      <c r="A33">
        <v>29</v>
      </c>
      <c r="B33" t="s">
        <v>28</v>
      </c>
      <c r="C33" t="s">
        <v>91</v>
      </c>
      <c r="D33" s="1" t="str">
        <f t="shared" si="1"/>
        <v>a</v>
      </c>
      <c r="E33" t="s">
        <v>239</v>
      </c>
      <c r="F33" s="1" t="str">
        <f t="shared" si="5"/>
        <v>.</v>
      </c>
      <c r="G33" t="s">
        <v>66</v>
      </c>
      <c r="H33" t="s">
        <v>66</v>
      </c>
      <c r="J33" t="s">
        <v>66</v>
      </c>
      <c r="K33" t="s">
        <v>66</v>
      </c>
      <c r="L33" s="2" t="str">
        <f t="shared" si="6"/>
        <v xml:space="preserve">bill_type_class, </v>
      </c>
      <c r="R33" t="s">
        <v>94</v>
      </c>
      <c r="S33" t="str">
        <f t="shared" si="4"/>
        <v xml:space="preserve">    a.clm_srvc_clsfctn_type_cd as bill_type_class, </v>
      </c>
      <c r="T33" t="str">
        <f t="shared" si="7"/>
        <v xml:space="preserve">    a.clm_srvc_clsfctn_type_cd as bill_type_class, </v>
      </c>
      <c r="U33" t="str">
        <f t="shared" si="8"/>
        <v xml:space="preserve">    a. as bill_type_class, </v>
      </c>
      <c r="V33" t="str">
        <f t="shared" si="9"/>
        <v xml:space="preserve">    a.clm_srvc_clsfctn_type_cd as bill_type_class, </v>
      </c>
      <c r="W33" t="str">
        <f t="shared" si="10"/>
        <v xml:space="preserve">    a.clm_srvc_clsfctn_type_cd as bill_type_class, </v>
      </c>
    </row>
    <row r="34" spans="1:23" x14ac:dyDescent="0.25">
      <c r="A34">
        <v>30</v>
      </c>
      <c r="B34" t="s">
        <v>29</v>
      </c>
      <c r="C34" t="s">
        <v>91</v>
      </c>
      <c r="D34" s="1" t="str">
        <f t="shared" si="1"/>
        <v>a</v>
      </c>
      <c r="E34" t="s">
        <v>239</v>
      </c>
      <c r="F34" s="1" t="str">
        <f t="shared" si="5"/>
        <v>.</v>
      </c>
      <c r="G34" t="s">
        <v>67</v>
      </c>
      <c r="H34" t="s">
        <v>67</v>
      </c>
      <c r="J34" t="s">
        <v>67</v>
      </c>
      <c r="K34" t="s">
        <v>67</v>
      </c>
      <c r="L34" s="2" t="str">
        <f t="shared" si="6"/>
        <v xml:space="preserve">bill_type_freq, </v>
      </c>
      <c r="R34" t="s">
        <v>94</v>
      </c>
      <c r="S34" t="str">
        <f t="shared" si="4"/>
        <v xml:space="preserve">    a.clm_freq_cd as bill_type_freq, </v>
      </c>
      <c r="T34" t="str">
        <f t="shared" si="7"/>
        <v xml:space="preserve">    a.clm_freq_cd as bill_type_freq, </v>
      </c>
      <c r="U34" t="str">
        <f t="shared" si="8"/>
        <v xml:space="preserve">    a. as bill_type_freq, </v>
      </c>
      <c r="V34" t="str">
        <f t="shared" si="9"/>
        <v xml:space="preserve">    a.clm_freq_cd as bill_type_freq, </v>
      </c>
      <c r="W34" t="str">
        <f t="shared" si="10"/>
        <v xml:space="preserve">    a.clm_freq_cd as bill_type_freq, </v>
      </c>
    </row>
    <row r="35" spans="1:23" x14ac:dyDescent="0.25">
      <c r="A35">
        <v>31</v>
      </c>
      <c r="B35" t="s">
        <v>30</v>
      </c>
      <c r="C35" t="s">
        <v>92</v>
      </c>
      <c r="D35" s="1" t="str">
        <f t="shared" si="1"/>
        <v>b</v>
      </c>
      <c r="E35" t="s">
        <v>244</v>
      </c>
      <c r="F35" s="1" t="str">
        <f t="shared" si="5"/>
        <v>.</v>
      </c>
      <c r="G35" t="s">
        <v>68</v>
      </c>
      <c r="H35" t="s">
        <v>68</v>
      </c>
      <c r="J35" t="s">
        <v>68</v>
      </c>
      <c r="K35" t="s">
        <v>68</v>
      </c>
      <c r="L35" s="2" t="str">
        <f t="shared" si="6"/>
        <v xml:space="preserve">units, </v>
      </c>
      <c r="O35" t="s">
        <v>108</v>
      </c>
      <c r="R35" t="s">
        <v>94</v>
      </c>
      <c r="S35" t="str">
        <f t="shared" si="4"/>
        <v xml:space="preserve">    b.rev_cntr_unit_cnt::float as units, </v>
      </c>
      <c r="T35" t="str">
        <f t="shared" si="7"/>
        <v xml:space="preserve">    b.rev_cntr_unit_cnt::float as units, </v>
      </c>
      <c r="U35" t="str">
        <f t="shared" si="8"/>
        <v xml:space="preserve">    b.::float as units, </v>
      </c>
      <c r="V35" t="str">
        <f t="shared" si="9"/>
        <v xml:space="preserve">    b.rev_cntr_unit_cnt::float as units, </v>
      </c>
      <c r="W35" t="str">
        <f t="shared" si="10"/>
        <v xml:space="preserve">    b.rev_cntr_unit_cnt::float as units, </v>
      </c>
    </row>
    <row r="36" spans="1:23" x14ac:dyDescent="0.25">
      <c r="A36">
        <v>32</v>
      </c>
      <c r="B36" t="s">
        <v>31</v>
      </c>
      <c r="C36" t="s">
        <v>83</v>
      </c>
      <c r="D36" s="1" t="str">
        <f t="shared" si="1"/>
        <v>a</v>
      </c>
      <c r="E36" t="s">
        <v>239</v>
      </c>
      <c r="F36" s="1" t="str">
        <f t="shared" ref="F36" si="11">IF(D36="", "", ".")</f>
        <v>.</v>
      </c>
      <c r="G36" t="s">
        <v>57</v>
      </c>
      <c r="H36" t="s">
        <v>57</v>
      </c>
      <c r="J36" t="s">
        <v>57</v>
      </c>
      <c r="K36" t="s">
        <v>57</v>
      </c>
      <c r="L36" s="2" t="str">
        <f t="shared" si="6"/>
        <v xml:space="preserve">fiscal_year, </v>
      </c>
      <c r="N36" t="s">
        <v>109</v>
      </c>
      <c r="O36" t="s">
        <v>96</v>
      </c>
      <c r="R36" t="s">
        <v>94</v>
      </c>
      <c r="S36" t="str">
        <f t="shared" si="4"/>
        <v xml:space="preserve">    get_fy_from_date(a.clm_from_dt::date) as fiscal_year, </v>
      </c>
      <c r="T36" t="str">
        <f t="shared" si="7"/>
        <v xml:space="preserve">    get_fy_from_date(a.clm_from_dt::date) as fiscal_year, </v>
      </c>
      <c r="U36" t="str">
        <f t="shared" si="8"/>
        <v xml:space="preserve">    get_fy_from_date(a.::date) as fiscal_year, </v>
      </c>
      <c r="V36" t="str">
        <f t="shared" si="9"/>
        <v xml:space="preserve">    get_fy_from_date(a.clm_from_dt::date) as fiscal_year, </v>
      </c>
      <c r="W36" t="str">
        <f t="shared" si="10"/>
        <v xml:space="preserve">    get_fy_from_date(a.clm_from_dt::date) as fiscal_year, </v>
      </c>
    </row>
    <row r="37" spans="1:23" hidden="1" x14ac:dyDescent="0.25">
      <c r="A37">
        <v>33</v>
      </c>
      <c r="B37" t="s">
        <v>32</v>
      </c>
      <c r="C37" t="s">
        <v>83</v>
      </c>
      <c r="D37" s="1" t="str">
        <f t="shared" si="1"/>
        <v/>
      </c>
      <c r="E37" t="s">
        <v>97</v>
      </c>
      <c r="F37" s="1" t="str">
        <f t="shared" si="5"/>
        <v/>
      </c>
      <c r="G37" t="s">
        <v>65</v>
      </c>
      <c r="H37" t="s">
        <v>65</v>
      </c>
      <c r="J37" t="s">
        <v>65</v>
      </c>
      <c r="K37" t="s">
        <v>65</v>
      </c>
      <c r="L37" s="2" t="str">
        <f t="shared" si="6"/>
        <v xml:space="preserve">cost_factor_year, </v>
      </c>
      <c r="R37" t="s">
        <v>94</v>
      </c>
      <c r="S37" t="str">
        <f t="shared" si="4"/>
        <v xml:space="preserve">    NULL as cost_factor_year, </v>
      </c>
      <c r="T37" t="str">
        <f t="shared" si="7"/>
        <v xml:space="preserve">    NULL as cost_factor_year, </v>
      </c>
      <c r="U37" t="str">
        <f t="shared" si="8"/>
        <v xml:space="preserve">     as cost_factor_year, </v>
      </c>
      <c r="V37" t="str">
        <f t="shared" si="9"/>
        <v xml:space="preserve">    NULL as cost_factor_year, </v>
      </c>
      <c r="W37" t="str">
        <f t="shared" si="10"/>
        <v xml:space="preserve">    NULL as cost_factor_year, </v>
      </c>
    </row>
    <row r="38" spans="1:23" x14ac:dyDescent="0.25">
      <c r="A38">
        <v>34</v>
      </c>
      <c r="B38" t="s">
        <v>33</v>
      </c>
      <c r="C38" t="s">
        <v>88</v>
      </c>
      <c r="D38" s="1" t="str">
        <f t="shared" si="1"/>
        <v/>
      </c>
      <c r="E38" t="s">
        <v>97</v>
      </c>
      <c r="F38" s="1" t="str">
        <f t="shared" si="5"/>
        <v/>
      </c>
      <c r="G38" s="2" t="s">
        <v>145</v>
      </c>
      <c r="H38" s="2" t="s">
        <v>145</v>
      </c>
      <c r="I38" s="2"/>
      <c r="J38" s="2" t="s">
        <v>145</v>
      </c>
      <c r="K38" s="2" t="s">
        <v>145</v>
      </c>
      <c r="L38" s="2" t="str">
        <f t="shared" si="6"/>
        <v xml:space="preserve">table_id_src, </v>
      </c>
      <c r="R38" t="s">
        <v>94</v>
      </c>
      <c r="S38" t="str">
        <f t="shared" si="4"/>
        <v xml:space="preserve">    'inpatient' as table_id_src, </v>
      </c>
      <c r="T38" t="str">
        <f t="shared" si="7"/>
        <v xml:space="preserve">    'inpatient' as table_id_src, </v>
      </c>
      <c r="U38" t="str">
        <f t="shared" si="8"/>
        <v xml:space="preserve">     as table_id_src, </v>
      </c>
      <c r="V38" t="str">
        <f t="shared" si="9"/>
        <v xml:space="preserve">    'inpatient' as table_id_src, </v>
      </c>
      <c r="W38" t="str">
        <f t="shared" si="10"/>
        <v xml:space="preserve">    'inpatient' as table_id_src, </v>
      </c>
    </row>
    <row r="39" spans="1:23" x14ac:dyDescent="0.25">
      <c r="A39">
        <v>35</v>
      </c>
      <c r="B39" t="s">
        <v>34</v>
      </c>
      <c r="C39" t="s">
        <v>88</v>
      </c>
      <c r="D39" s="1" t="str">
        <f t="shared" si="1"/>
        <v>a</v>
      </c>
      <c r="E39" t="s">
        <v>239</v>
      </c>
      <c r="F39" s="1" t="str">
        <f t="shared" si="5"/>
        <v>.</v>
      </c>
      <c r="G39" t="s">
        <v>65</v>
      </c>
      <c r="H39" t="s">
        <v>65</v>
      </c>
      <c r="J39" t="s">
        <v>65</v>
      </c>
      <c r="K39" t="s">
        <v>65</v>
      </c>
      <c r="L39" s="2" t="str">
        <f t="shared" si="6"/>
        <v xml:space="preserve">bill_provider, </v>
      </c>
      <c r="R39" t="s">
        <v>94</v>
      </c>
      <c r="S39" t="str">
        <f t="shared" si="4"/>
        <v xml:space="preserve">    NULL as bill_provider, </v>
      </c>
      <c r="T39" t="str">
        <f t="shared" si="7"/>
        <v xml:space="preserve">    NULL as bill_provider, </v>
      </c>
      <c r="U39" t="str">
        <f t="shared" si="8"/>
        <v xml:space="preserve">    a. as bill_provider, </v>
      </c>
      <c r="V39" t="str">
        <f t="shared" si="9"/>
        <v xml:space="preserve">    NULL as bill_provider, </v>
      </c>
      <c r="W39" t="str">
        <f t="shared" si="10"/>
        <v xml:space="preserve">    NULL as bill_provider, </v>
      </c>
    </row>
    <row r="40" spans="1:23" hidden="1" x14ac:dyDescent="0.25">
      <c r="A40">
        <v>36</v>
      </c>
      <c r="B40" t="s">
        <v>35</v>
      </c>
      <c r="C40" t="s">
        <v>88</v>
      </c>
      <c r="D40" s="1" t="str">
        <f t="shared" si="1"/>
        <v>a</v>
      </c>
      <c r="E40" t="s">
        <v>239</v>
      </c>
      <c r="F40" s="1" t="str">
        <f t="shared" si="5"/>
        <v>.</v>
      </c>
      <c r="G40" t="s">
        <v>65</v>
      </c>
      <c r="H40" t="s">
        <v>65</v>
      </c>
      <c r="J40" t="s">
        <v>65</v>
      </c>
      <c r="K40" t="s">
        <v>65</v>
      </c>
      <c r="L40" s="2" t="str">
        <f t="shared" si="6"/>
        <v xml:space="preserve">ref_provider, </v>
      </c>
      <c r="R40" t="s">
        <v>94</v>
      </c>
      <c r="S40" t="str">
        <f t="shared" si="4"/>
        <v xml:space="preserve">    NULL as ref_provider, </v>
      </c>
      <c r="T40" t="str">
        <f t="shared" si="7"/>
        <v xml:space="preserve">    NULL as ref_provider, </v>
      </c>
      <c r="U40" t="str">
        <f t="shared" si="8"/>
        <v xml:space="preserve">    a. as ref_provider, </v>
      </c>
      <c r="V40" t="str">
        <f t="shared" si="9"/>
        <v xml:space="preserve">    NULL as ref_provider, </v>
      </c>
      <c r="W40" t="str">
        <f t="shared" si="10"/>
        <v xml:space="preserve">    NULL as ref_provider, </v>
      </c>
    </row>
    <row r="41" spans="1:23" hidden="1" x14ac:dyDescent="0.25">
      <c r="A41">
        <v>37</v>
      </c>
      <c r="B41" t="s">
        <v>36</v>
      </c>
      <c r="C41" t="s">
        <v>88</v>
      </c>
      <c r="D41" s="1" t="str">
        <f t="shared" si="1"/>
        <v>a</v>
      </c>
      <c r="E41" t="s">
        <v>239</v>
      </c>
      <c r="F41" s="1" t="str">
        <f t="shared" si="5"/>
        <v>.</v>
      </c>
      <c r="G41" t="s">
        <v>65</v>
      </c>
      <c r="H41" t="s">
        <v>65</v>
      </c>
      <c r="J41" t="s">
        <v>65</v>
      </c>
      <c r="K41" t="s">
        <v>65</v>
      </c>
      <c r="L41" s="2" t="str">
        <f t="shared" si="6"/>
        <v xml:space="preserve">other_provider, </v>
      </c>
      <c r="R41" t="s">
        <v>94</v>
      </c>
      <c r="S41" t="str">
        <f t="shared" si="4"/>
        <v xml:space="preserve">    NULL as other_provider, </v>
      </c>
      <c r="T41" t="str">
        <f t="shared" si="7"/>
        <v xml:space="preserve">    NULL as other_provider, </v>
      </c>
      <c r="U41" t="str">
        <f t="shared" si="8"/>
        <v xml:space="preserve">    a. as other_provider, </v>
      </c>
      <c r="V41" t="str">
        <f t="shared" si="9"/>
        <v xml:space="preserve">    NULL as other_provider, </v>
      </c>
      <c r="W41" t="str">
        <f t="shared" si="10"/>
        <v xml:space="preserve">    NULL as other_provider, </v>
      </c>
    </row>
    <row r="42" spans="1:23" x14ac:dyDescent="0.25">
      <c r="A42">
        <v>38</v>
      </c>
      <c r="B42" t="s">
        <v>37</v>
      </c>
      <c r="C42" t="s">
        <v>88</v>
      </c>
      <c r="D42" s="1" t="str">
        <f t="shared" si="1"/>
        <v>a</v>
      </c>
      <c r="E42" t="s">
        <v>239</v>
      </c>
      <c r="F42" s="1" t="str">
        <f t="shared" si="5"/>
        <v>.</v>
      </c>
      <c r="G42" t="s">
        <v>246</v>
      </c>
      <c r="H42" t="s">
        <v>246</v>
      </c>
      <c r="J42" t="s">
        <v>246</v>
      </c>
      <c r="K42" t="s">
        <v>246</v>
      </c>
      <c r="L42" s="2" t="str">
        <f t="shared" si="6"/>
        <v xml:space="preserve">perf_rn_provider, </v>
      </c>
      <c r="R42" t="s">
        <v>94</v>
      </c>
      <c r="S42" t="str">
        <f t="shared" si="4"/>
        <v xml:space="preserve">    a.rev_cntr_rndrng_physn_npi_num as perf_rn_provider, </v>
      </c>
      <c r="T42" t="str">
        <f t="shared" si="7"/>
        <v xml:space="preserve">    a.rev_cntr_rndrng_physn_npi_num as perf_rn_provider, </v>
      </c>
      <c r="U42" t="str">
        <f t="shared" si="8"/>
        <v xml:space="preserve">    a. as perf_rn_provider, </v>
      </c>
      <c r="V42" t="str">
        <f t="shared" si="9"/>
        <v xml:space="preserve">    a.rev_cntr_rndrng_physn_npi_num as perf_rn_provider, </v>
      </c>
      <c r="W42" t="str">
        <f t="shared" si="10"/>
        <v xml:space="preserve">    a.rev_cntr_rndrng_physn_npi_num as perf_rn_provider, </v>
      </c>
    </row>
    <row r="43" spans="1:23" x14ac:dyDescent="0.25">
      <c r="A43">
        <v>39</v>
      </c>
      <c r="B43" t="s">
        <v>38</v>
      </c>
      <c r="C43" t="s">
        <v>88</v>
      </c>
      <c r="D43" s="1" t="str">
        <f t="shared" si="1"/>
        <v>a</v>
      </c>
      <c r="E43" t="s">
        <v>239</v>
      </c>
      <c r="F43" s="1" t="str">
        <f t="shared" si="5"/>
        <v>.</v>
      </c>
      <c r="G43" t="s">
        <v>65</v>
      </c>
      <c r="H43" t="s">
        <v>65</v>
      </c>
      <c r="J43" t="s">
        <v>65</v>
      </c>
      <c r="K43" t="s">
        <v>65</v>
      </c>
      <c r="L43" s="2" t="str">
        <f t="shared" si="6"/>
        <v xml:space="preserve">perf_at_provider, </v>
      </c>
      <c r="R43" t="s">
        <v>94</v>
      </c>
      <c r="S43" t="str">
        <f t="shared" si="4"/>
        <v xml:space="preserve">    NULL as perf_at_provider, </v>
      </c>
      <c r="T43" t="str">
        <f t="shared" si="7"/>
        <v xml:space="preserve">    NULL as perf_at_provider, </v>
      </c>
      <c r="U43" t="str">
        <f t="shared" si="8"/>
        <v xml:space="preserve">    a. as perf_at_provider, </v>
      </c>
      <c r="V43" t="str">
        <f t="shared" si="9"/>
        <v xml:space="preserve">    NULL as perf_at_provider, </v>
      </c>
      <c r="W43" t="str">
        <f t="shared" si="10"/>
        <v xml:space="preserve">    NULL as perf_at_provider, </v>
      </c>
    </row>
    <row r="44" spans="1:23" x14ac:dyDescent="0.25">
      <c r="A44">
        <v>40</v>
      </c>
      <c r="B44" t="s">
        <v>39</v>
      </c>
      <c r="C44" t="s">
        <v>88</v>
      </c>
      <c r="D44" s="1" t="str">
        <f t="shared" si="1"/>
        <v>a</v>
      </c>
      <c r="E44" t="s">
        <v>239</v>
      </c>
      <c r="F44" s="1" t="str">
        <f t="shared" si="5"/>
        <v>.</v>
      </c>
      <c r="G44" t="s">
        <v>65</v>
      </c>
      <c r="H44" t="s">
        <v>65</v>
      </c>
      <c r="J44" t="s">
        <v>65</v>
      </c>
      <c r="K44" t="s">
        <v>65</v>
      </c>
      <c r="L44" s="2" t="str">
        <f t="shared" si="6"/>
        <v xml:space="preserve">perf_op_provider, </v>
      </c>
      <c r="R44" t="s">
        <v>94</v>
      </c>
      <c r="S44" t="str">
        <f t="shared" si="4"/>
        <v xml:space="preserve">    NULL as perf_op_provider, </v>
      </c>
      <c r="T44" t="str">
        <f t="shared" si="7"/>
        <v xml:space="preserve">    NULL as perf_op_provider, </v>
      </c>
      <c r="U44" t="str">
        <f t="shared" si="8"/>
        <v xml:space="preserve">    a. as perf_op_provider, </v>
      </c>
      <c r="V44" t="str">
        <f t="shared" si="9"/>
        <v xml:space="preserve">    NULL as perf_op_provider, </v>
      </c>
      <c r="W44" t="str">
        <f t="shared" si="10"/>
        <v xml:space="preserve">    NULL as perf_op_provider, </v>
      </c>
    </row>
    <row r="45" spans="1:23" x14ac:dyDescent="0.25">
      <c r="A45">
        <v>41</v>
      </c>
      <c r="B45" t="s">
        <v>40</v>
      </c>
      <c r="C45" t="s">
        <v>88</v>
      </c>
      <c r="D45" s="1" t="str">
        <f t="shared" si="1"/>
        <v>a</v>
      </c>
      <c r="E45" t="s">
        <v>239</v>
      </c>
      <c r="F45" s="1" t="str">
        <f t="shared" si="5"/>
        <v>.</v>
      </c>
      <c r="G45" t="s">
        <v>243</v>
      </c>
      <c r="H45" t="s">
        <v>243</v>
      </c>
      <c r="J45" t="s">
        <v>243</v>
      </c>
      <c r="K45" t="s">
        <v>243</v>
      </c>
      <c r="L45" s="2" t="str">
        <f t="shared" si="6"/>
        <v xml:space="preserve">claim_id_src, </v>
      </c>
      <c r="R45" t="s">
        <v>94</v>
      </c>
      <c r="S45" t="str">
        <f t="shared" si="4"/>
        <v xml:space="preserve">    a.enc_join_key as claim_id_src, </v>
      </c>
      <c r="T45" t="str">
        <f t="shared" si="7"/>
        <v xml:space="preserve">    a.enc_join_key as claim_id_src, </v>
      </c>
      <c r="U45" t="str">
        <f t="shared" si="8"/>
        <v xml:space="preserve">    a. as claim_id_src, </v>
      </c>
      <c r="V45" t="str">
        <f t="shared" si="9"/>
        <v xml:space="preserve">    a.enc_join_key as claim_id_src, </v>
      </c>
      <c r="W45" t="str">
        <f t="shared" si="10"/>
        <v xml:space="preserve">    a.enc_join_key as claim_id_src, </v>
      </c>
    </row>
    <row r="46" spans="1:23" x14ac:dyDescent="0.25">
      <c r="A46">
        <v>42</v>
      </c>
      <c r="B46" t="s">
        <v>41</v>
      </c>
      <c r="C46" t="s">
        <v>88</v>
      </c>
      <c r="D46" s="1" t="str">
        <f t="shared" si="1"/>
        <v>a</v>
      </c>
      <c r="E46" t="s">
        <v>239</v>
      </c>
      <c r="F46" s="1" t="str">
        <f t="shared" si="5"/>
        <v>.</v>
      </c>
      <c r="G46" t="s">
        <v>73</v>
      </c>
      <c r="H46" t="s">
        <v>73</v>
      </c>
      <c r="J46" t="s">
        <v>73</v>
      </c>
      <c r="K46" t="s">
        <v>73</v>
      </c>
      <c r="L46" s="2" t="str">
        <f t="shared" si="6"/>
        <v xml:space="preserve">member_id_src, </v>
      </c>
      <c r="R46" t="s">
        <v>94</v>
      </c>
      <c r="S46" t="str">
        <f t="shared" si="4"/>
        <v xml:space="preserve">    a.bene_id as member_id_src, </v>
      </c>
      <c r="T46" t="str">
        <f t="shared" si="7"/>
        <v xml:space="preserve">    a.bene_id as member_id_src, </v>
      </c>
      <c r="U46" t="str">
        <f t="shared" si="8"/>
        <v xml:space="preserve">    a. as member_id_src, </v>
      </c>
      <c r="V46" t="str">
        <f t="shared" si="9"/>
        <v xml:space="preserve">    a.bene_id as member_id_src, </v>
      </c>
      <c r="W46" t="str">
        <f t="shared" si="10"/>
        <v xml:space="preserve">    a.bene_id as member_id_src, </v>
      </c>
    </row>
    <row r="47" spans="1:23" x14ac:dyDescent="0.25">
      <c r="A47">
        <v>43</v>
      </c>
      <c r="B47" t="s">
        <v>42</v>
      </c>
      <c r="C47" t="s">
        <v>87</v>
      </c>
      <c r="D47" s="1" t="str">
        <f t="shared" si="1"/>
        <v/>
      </c>
      <c r="E47" t="s">
        <v>97</v>
      </c>
      <c r="F47" s="1" t="str">
        <f t="shared" si="5"/>
        <v/>
      </c>
      <c r="G47" t="s">
        <v>74</v>
      </c>
      <c r="H47" t="s">
        <v>74</v>
      </c>
      <c r="J47" t="s">
        <v>74</v>
      </c>
      <c r="K47" t="s">
        <v>74</v>
      </c>
      <c r="L47" s="2" t="str">
        <f t="shared" si="6"/>
        <v xml:space="preserve">load_date, </v>
      </c>
      <c r="R47" t="s">
        <v>94</v>
      </c>
      <c r="S47" t="str">
        <f t="shared" si="4"/>
        <v xml:space="preserve">    current_date as load_date, </v>
      </c>
      <c r="T47" t="str">
        <f t="shared" si="7"/>
        <v xml:space="preserve">    current_date as load_date, </v>
      </c>
      <c r="U47" t="str">
        <f t="shared" si="8"/>
        <v xml:space="preserve">     as load_date, </v>
      </c>
      <c r="V47" t="str">
        <f t="shared" si="9"/>
        <v xml:space="preserve">    current_date as load_date, </v>
      </c>
      <c r="W47" t="str">
        <f t="shared" si="10"/>
        <v xml:space="preserve">    current_date as load_date, </v>
      </c>
    </row>
    <row r="48" spans="1:23" x14ac:dyDescent="0.25">
      <c r="A48">
        <v>44</v>
      </c>
      <c r="B48" t="s">
        <v>43</v>
      </c>
      <c r="C48" t="s">
        <v>88</v>
      </c>
      <c r="D48" s="1" t="str">
        <f t="shared" si="1"/>
        <v>a</v>
      </c>
      <c r="E48" t="s">
        <v>239</v>
      </c>
      <c r="F48" s="1" t="str">
        <f t="shared" si="5"/>
        <v>.</v>
      </c>
      <c r="G48" t="s">
        <v>65</v>
      </c>
      <c r="H48" t="s">
        <v>65</v>
      </c>
      <c r="J48" t="s">
        <v>65</v>
      </c>
      <c r="K48" t="s">
        <v>65</v>
      </c>
      <c r="L48" s="2" t="str">
        <f t="shared" si="6"/>
        <v xml:space="preserve">provider_type, </v>
      </c>
      <c r="R48" t="s">
        <v>94</v>
      </c>
      <c r="S48" t="str">
        <f t="shared" si="4"/>
        <v xml:space="preserve">    NULL as provider_type, </v>
      </c>
      <c r="T48" t="str">
        <f t="shared" si="7"/>
        <v xml:space="preserve">    NULL as provider_type, </v>
      </c>
      <c r="U48" t="str">
        <f t="shared" si="8"/>
        <v xml:space="preserve">    a. as provider_type, </v>
      </c>
      <c r="V48" t="str">
        <f t="shared" si="9"/>
        <v xml:space="preserve">    NULL as provider_type, </v>
      </c>
      <c r="W48" t="str">
        <f t="shared" si="10"/>
        <v xml:space="preserve">    NULL as provider_type, </v>
      </c>
    </row>
    <row r="49" spans="1:23" x14ac:dyDescent="0.25">
      <c r="A49">
        <v>45</v>
      </c>
      <c r="B49" t="s">
        <v>44</v>
      </c>
      <c r="C49" t="s">
        <v>93</v>
      </c>
      <c r="D49" s="1" t="str">
        <f t="shared" si="1"/>
        <v>a</v>
      </c>
      <c r="E49" t="s">
        <v>239</v>
      </c>
      <c r="F49" s="1" t="str">
        <f t="shared" si="5"/>
        <v>.</v>
      </c>
      <c r="G49" t="s">
        <v>75</v>
      </c>
      <c r="H49" t="s">
        <v>75</v>
      </c>
      <c r="J49" t="s">
        <v>75</v>
      </c>
      <c r="K49" t="s">
        <v>75</v>
      </c>
      <c r="L49" s="2" t="str">
        <f>IF(AND(G49="NULL", H49="NULL", I49="NULL", J49="NULL", K49="NULL"), "", B49)</f>
        <v>bill</v>
      </c>
      <c r="R49" t="s">
        <v>94</v>
      </c>
      <c r="S49" t="str">
        <f t="shared" si="4"/>
        <v xml:space="preserve">    a.clm_fac_type_cd || clm_srvc_clsfctn_type_cd || clm_freq_cd as bill</v>
      </c>
      <c r="T49" t="str">
        <f t="shared" si="7"/>
        <v xml:space="preserve">    a.clm_fac_type_cd || clm_srvc_clsfctn_type_cd || clm_freq_cd as bill</v>
      </c>
      <c r="U49" t="str">
        <f t="shared" si="8"/>
        <v xml:space="preserve">    a. as bill</v>
      </c>
      <c r="V49" t="str">
        <f t="shared" si="9"/>
        <v xml:space="preserve">    a.clm_fac_type_cd || clm_srvc_clsfctn_type_cd || clm_freq_cd as bill</v>
      </c>
      <c r="W49" t="str">
        <f t="shared" si="10"/>
        <v xml:space="preserve">    a.clm_fac_type_cd || clm_srvc_clsfctn_type_cd || clm_freq_cd as bill</v>
      </c>
    </row>
    <row r="50" spans="1:23" x14ac:dyDescent="0.25">
      <c r="S50" t="str">
        <f>_xlfn.CONCAT("from ", $C1, ".", G4, "_", $E53, " ", $F53)</f>
        <v>from medicare_enc_texas.inpatient_base_enc a</v>
      </c>
      <c r="T50" t="str">
        <f t="shared" ref="T50:W50" si="12">_xlfn.CONCAT("from ", $C1, ".", H4, "_", $E53, " ", $F53)</f>
        <v>from medicare_enc_texas.hha_base_enc a</v>
      </c>
      <c r="U50" t="str">
        <f t="shared" si="12"/>
        <v>from medicare_enc_texas.hospice_base_enc a</v>
      </c>
      <c r="V50" t="str">
        <f t="shared" si="12"/>
        <v>from medicare_enc_texas.snf_base_enc a</v>
      </c>
      <c r="W50" t="str">
        <f t="shared" si="12"/>
        <v>from medicare_enc_texas.outpatient_base_enc a</v>
      </c>
    </row>
    <row r="51" spans="1:23" x14ac:dyDescent="0.25">
      <c r="S51" t="str">
        <f>_xlfn.CONCAT("inner join ", $C1, ".", G4, "_", $E54, " ", $F54)</f>
        <v>inner join medicare_enc_texas.inpatient_revenue_enc b</v>
      </c>
      <c r="T51" t="str">
        <f t="shared" ref="T51:W51" si="13">_xlfn.CONCAT("inner join ", $C1, ".", H4, "_", $E54, " ", $F54)</f>
        <v>inner join medicare_enc_texas.hha_revenue_enc b</v>
      </c>
      <c r="U51" t="str">
        <f t="shared" si="13"/>
        <v>inner join medicare_enc_texas.hospice_revenue_enc b</v>
      </c>
      <c r="V51" t="str">
        <f t="shared" si="13"/>
        <v>inner join medicare_enc_texas.snf_revenue_enc b</v>
      </c>
      <c r="W51" t="str">
        <f t="shared" si="13"/>
        <v>inner join medicare_enc_texas.outpatient_revenue_enc b</v>
      </c>
    </row>
    <row r="52" spans="1:23" x14ac:dyDescent="0.25">
      <c r="E52" s="3" t="s">
        <v>100</v>
      </c>
      <c r="S52" t="str">
        <f>_xlfn.CONCAT("    on ", $F53,".",G45," = ", $F54,".",G45, " and ", $F53, ".", G46, " = ", $F54, ".", G46)</f>
        <v xml:space="preserve">    on a.enc_join_key = b.enc_join_key and a.bene_id = b.bene_id</v>
      </c>
      <c r="T52" t="str">
        <f t="shared" ref="T52:W52" si="14">_xlfn.CONCAT("    on ", $F53,".",H45," = ", $F54,".",H45, " and ", $F53, ".", H46, " = ", $F54, ".", H46)</f>
        <v xml:space="preserve">    on a.enc_join_key = b.enc_join_key and a.bene_id = b.bene_id</v>
      </c>
      <c r="U52" t="str">
        <f t="shared" si="14"/>
        <v xml:space="preserve">    on a. = b. and a. = b.</v>
      </c>
      <c r="V52" t="str">
        <f t="shared" si="14"/>
        <v xml:space="preserve">    on a.enc_join_key = b.enc_join_key and a.bene_id = b.bene_id</v>
      </c>
      <c r="W52" t="str">
        <f t="shared" si="14"/>
        <v xml:space="preserve">    on a.enc_join_key = b.enc_join_key and a.bene_id = b.bene_id</v>
      </c>
    </row>
    <row r="53" spans="1:23" x14ac:dyDescent="0.25">
      <c r="E53" t="s">
        <v>239</v>
      </c>
      <c r="F53" t="s">
        <v>101</v>
      </c>
      <c r="S53" t="str">
        <f>_xlfn.CONCAT("left join data_warehouse.", $E55, " ", $F55)</f>
        <v>left join data_warehouse.dim_uth_claim_id c</v>
      </c>
      <c r="T53" t="str">
        <f t="shared" ref="T53:W53" si="15">_xlfn.CONCAT("left join data_warehouse.", $E55, " ", $F55)</f>
        <v>left join data_warehouse.dim_uth_claim_id c</v>
      </c>
      <c r="U53" t="str">
        <f t="shared" si="15"/>
        <v>left join data_warehouse.dim_uth_claim_id c</v>
      </c>
      <c r="V53" t="str">
        <f t="shared" si="15"/>
        <v>left join data_warehouse.dim_uth_claim_id c</v>
      </c>
      <c r="W53" t="str">
        <f t="shared" si="15"/>
        <v>left join data_warehouse.dim_uth_claim_id c</v>
      </c>
    </row>
    <row r="54" spans="1:23" x14ac:dyDescent="0.25">
      <c r="E54" t="s">
        <v>244</v>
      </c>
      <c r="F54" t="s">
        <v>102</v>
      </c>
      <c r="S54" t="str">
        <f>_xlfn.CONCAT("    on ", $F53, ".", G45, " = ", $F55, ".", $B45, " and ", $F55, ".data_source = ", G5, ";" )</f>
        <v xml:space="preserve">    on a.enc_join_key = c.claim_id_src and c.data_source = mcet;</v>
      </c>
      <c r="T54" t="str">
        <f t="shared" ref="T54:W54" si="16">_xlfn.CONCAT("    on ", $F53, ".", H45, " = ", $F55, ".", $B45, " and ", $F55, ".data_source = ", H5, ";" )</f>
        <v xml:space="preserve">    on a.enc_join_key = c.claim_id_src and c.data_source = mcet;</v>
      </c>
      <c r="U54" t="str">
        <f t="shared" si="16"/>
        <v xml:space="preserve">    on a. = c.claim_id_src and c.data_source = ;</v>
      </c>
      <c r="V54" t="str">
        <f t="shared" si="16"/>
        <v xml:space="preserve">    on a.enc_join_key = c.claim_id_src and c.data_source = mcet;</v>
      </c>
      <c r="W54" t="str">
        <f t="shared" si="16"/>
        <v xml:space="preserve">    on a.enc_join_key = c.claim_id_src and c.data_source = mcet;</v>
      </c>
    </row>
    <row r="55" spans="1:23" x14ac:dyDescent="0.25">
      <c r="E55" t="s">
        <v>99</v>
      </c>
      <c r="F55" t="s">
        <v>103</v>
      </c>
    </row>
  </sheetData>
  <mergeCells count="4">
    <mergeCell ref="G3:K3"/>
    <mergeCell ref="N3:O3"/>
    <mergeCell ref="C1:E1"/>
    <mergeCell ref="C2:E2"/>
  </mergeCells>
  <conditionalFormatting sqref="C5:C49">
    <cfRule type="containsText" dxfId="34" priority="2" operator="containsText" text="float">
      <formula>NOT(ISERROR(SEARCH("float",C5)))</formula>
    </cfRule>
    <cfRule type="containsText" dxfId="33" priority="3" operator="containsText" text="numeric">
      <formula>NOT(ISERROR(SEARCH("numeric",C5)))</formula>
    </cfRule>
    <cfRule type="containsText" dxfId="32" priority="4" operator="containsText" text="int">
      <formula>NOT(ISERROR(SEARCH("int",C5)))</formula>
    </cfRule>
    <cfRule type="containsText" dxfId="31" priority="5" operator="containsText" text="date">
      <formula>NOT(ISERROR(SEARCH("date",C5)))</formula>
    </cfRule>
  </conditionalFormatting>
  <conditionalFormatting sqref="L5:L49">
    <cfRule type="containsBlanks" dxfId="30" priority="6">
      <formula>LEN(TRIM(L5))=0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9F6C52-73F2-45AA-8F50-00F846246A03}">
  <dimension ref="A1:Q55"/>
  <sheetViews>
    <sheetView topLeftCell="A13" zoomScale="80" zoomScaleNormal="80" workbookViewId="0">
      <selection activeCell="I58" sqref="I58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32.85546875" customWidth="1"/>
    <col min="6" max="6" width="3.28515625" customWidth="1"/>
    <col min="7" max="9" width="18.28515625" customWidth="1"/>
    <col min="10" max="10" width="1.28515625" customWidth="1"/>
    <col min="11" max="11" width="17.28515625" customWidth="1"/>
    <col min="12" max="12" width="12.7109375" customWidth="1"/>
    <col min="13" max="13" width="1.28515625" customWidth="1"/>
    <col min="14" max="14" width="71" customWidth="1"/>
    <col min="15" max="15" width="1.5703125" customWidth="1"/>
    <col min="16" max="16" width="55.42578125" customWidth="1"/>
    <col min="17" max="17" width="48.140625" customWidth="1"/>
  </cols>
  <sheetData>
    <row r="1" spans="1:17" x14ac:dyDescent="0.25">
      <c r="B1" s="3" t="s">
        <v>76</v>
      </c>
      <c r="C1" s="15" t="s">
        <v>77</v>
      </c>
      <c r="D1" s="15"/>
      <c r="E1" s="15"/>
      <c r="G1" t="str">
        <f>IF($C$1="medicare_texas", "mcrt", "mcrn")</f>
        <v>mcrt</v>
      </c>
    </row>
    <row r="2" spans="1:17" x14ac:dyDescent="0.25">
      <c r="B2" s="3" t="s">
        <v>112</v>
      </c>
      <c r="C2" s="15" t="s">
        <v>113</v>
      </c>
      <c r="D2" s="15"/>
      <c r="E2" s="15"/>
      <c r="P2" s="9" t="s">
        <v>116</v>
      </c>
    </row>
    <row r="3" spans="1:17" x14ac:dyDescent="0.25">
      <c r="G3" s="14" t="s">
        <v>55</v>
      </c>
      <c r="H3" s="14"/>
      <c r="I3" s="7"/>
      <c r="K3" s="14" t="s">
        <v>78</v>
      </c>
      <c r="L3" s="14"/>
      <c r="N3" s="8" t="s">
        <v>115</v>
      </c>
      <c r="P3" s="8" t="str">
        <f>G4</f>
        <v>bcarrier</v>
      </c>
      <c r="Q3" s="8" t="str">
        <f>H4</f>
        <v>dme</v>
      </c>
    </row>
    <row r="4" spans="1:17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53</v>
      </c>
      <c r="H4" s="5" t="s">
        <v>54</v>
      </c>
      <c r="I4" s="5" t="s">
        <v>106</v>
      </c>
      <c r="J4" s="6"/>
      <c r="K4" s="5" t="s">
        <v>79</v>
      </c>
      <c r="L4" s="5" t="s">
        <v>80</v>
      </c>
      <c r="N4" t="str">
        <f>_xlfn.CONCAT("insert into dw_staging.", G1, "_", C2, "(")</f>
        <v>insert into dw_staging.mcrt_claim_detail(</v>
      </c>
      <c r="O4" t="s">
        <v>94</v>
      </c>
      <c r="P4" t="s">
        <v>117</v>
      </c>
      <c r="Q4" t="s">
        <v>117</v>
      </c>
    </row>
    <row r="5" spans="1:17" x14ac:dyDescent="0.25">
      <c r="A5">
        <v>1</v>
      </c>
      <c r="B5" t="s">
        <v>0</v>
      </c>
      <c r="C5" t="s">
        <v>82</v>
      </c>
      <c r="D5" s="1" t="str">
        <f t="shared" ref="D5:D49" si="0">IFERROR(VLOOKUP(E5,$E$53:$F$55, 2, FALSE), "")</f>
        <v/>
      </c>
      <c r="E5" t="s">
        <v>97</v>
      </c>
      <c r="F5" s="1" t="str">
        <f>IF(D5="", "", ".")</f>
        <v/>
      </c>
      <c r="G5" s="2" t="str">
        <f>IF($C$1="medicare_texas", "'mcrt'", "'mcrn'")</f>
        <v>'mcrt'</v>
      </c>
      <c r="H5" s="2" t="str">
        <f>IF($C$1="medicare_texas", "'mcrt'", "'mcrn'")</f>
        <v>'mcrt'</v>
      </c>
      <c r="I5" s="2" t="str">
        <f>IF(AND(G5="NULL", H5="NULL"), "", _xlfn.CONCAT(B5, ", "))</f>
        <v xml:space="preserve">data_source, </v>
      </c>
      <c r="N5" t="str">
        <f>_xlfn.CONCAT("     ", I5:I10)</f>
        <v xml:space="preserve">     data_source, year, uth_member_id, uth_claim_id, claim_sequence_number, from_date_of_service, </v>
      </c>
      <c r="O5" t="s">
        <v>94</v>
      </c>
      <c r="P5" t="str">
        <f t="shared" ref="P5:P49" si="1">IF($I5="", "", _xlfn.CONCAT("    ", IF(G5&lt;&gt;"NULL", _xlfn.CONCAT($K5,$D5,$F5,G5,$L5), G5), " as ",$I5))</f>
        <v xml:space="preserve">    'mcrt' as data_source, </v>
      </c>
      <c r="Q5" t="str">
        <f t="shared" ref="Q5:Q49" si="2">IF($I5="", "", _xlfn.CONCAT("    ", IF(H5&lt;&gt;"NULL", _xlfn.CONCAT($K5,$D5,$F5,H5,$L5), H5), " as ",$I5))</f>
        <v xml:space="preserve">    'mcrt' as data_source, </v>
      </c>
    </row>
    <row r="6" spans="1:17" x14ac:dyDescent="0.25">
      <c r="A6">
        <v>2</v>
      </c>
      <c r="B6" t="s">
        <v>1</v>
      </c>
      <c r="C6" t="s">
        <v>83</v>
      </c>
      <c r="D6" s="1" t="str">
        <f t="shared" si="0"/>
        <v>a</v>
      </c>
      <c r="E6" t="s">
        <v>136</v>
      </c>
      <c r="F6" s="1" t="str">
        <f>IF(D6="", "", ".")</f>
        <v>.</v>
      </c>
      <c r="G6" t="s">
        <v>57</v>
      </c>
      <c r="H6" t="s">
        <v>57</v>
      </c>
      <c r="I6" s="2" t="str">
        <f t="shared" ref="I6:I47" si="3">IF(AND(G6="NULL", H6="NULL"), "", _xlfn.CONCAT(B6, ", "))</f>
        <v xml:space="preserve">year, </v>
      </c>
      <c r="K6" t="s">
        <v>95</v>
      </c>
      <c r="L6" t="s">
        <v>96</v>
      </c>
      <c r="N6" t="str">
        <f>_xlfn.CONCAT("     ", I11:I16)</f>
        <v xml:space="preserve">     to_date_of_service, month_year_id, place_of_service, network_ind, network_paid_ind, </v>
      </c>
      <c r="O6" t="s">
        <v>94</v>
      </c>
      <c r="P6" t="str">
        <f t="shared" si="1"/>
        <v xml:space="preserve">     extract(year from a.clm_from_dt::date) as year, </v>
      </c>
      <c r="Q6" t="str">
        <f t="shared" si="2"/>
        <v xml:space="preserve">     extract(year from a.clm_from_dt::date) as year, </v>
      </c>
    </row>
    <row r="7" spans="1:17" x14ac:dyDescent="0.25">
      <c r="A7">
        <v>3</v>
      </c>
      <c r="B7" t="s">
        <v>2</v>
      </c>
      <c r="C7" t="s">
        <v>84</v>
      </c>
      <c r="D7" s="1" t="str">
        <f t="shared" si="0"/>
        <v>c</v>
      </c>
      <c r="E7" t="s">
        <v>99</v>
      </c>
      <c r="F7" s="1" t="str">
        <f t="shared" ref="F7:F49" si="4">IF(D7="", "", ".")</f>
        <v>.</v>
      </c>
      <c r="G7" t="s">
        <v>2</v>
      </c>
      <c r="H7" t="s">
        <v>2</v>
      </c>
      <c r="I7" s="2" t="str">
        <f t="shared" si="3"/>
        <v xml:space="preserve">uth_member_id, </v>
      </c>
      <c r="N7" t="str">
        <f>_xlfn.CONCAT("     ", I17:I22)</f>
        <v xml:space="preserve">     cpt_hcpcs_cd, procedure_type, proc_mod_1, proc_mod_2, </v>
      </c>
      <c r="O7" t="s">
        <v>94</v>
      </c>
      <c r="P7" t="str">
        <f t="shared" si="1"/>
        <v xml:space="preserve">    c.uth_member_id as uth_member_id, </v>
      </c>
      <c r="Q7" t="str">
        <f t="shared" si="2"/>
        <v xml:space="preserve">    c.uth_member_id as uth_member_id, </v>
      </c>
    </row>
    <row r="8" spans="1:17" x14ac:dyDescent="0.25">
      <c r="A8">
        <v>4</v>
      </c>
      <c r="B8" t="s">
        <v>3</v>
      </c>
      <c r="C8" t="s">
        <v>85</v>
      </c>
      <c r="D8" s="1" t="str">
        <f t="shared" si="0"/>
        <v>c</v>
      </c>
      <c r="E8" t="s">
        <v>99</v>
      </c>
      <c r="F8" s="1" t="str">
        <f t="shared" si="4"/>
        <v>.</v>
      </c>
      <c r="G8" t="s">
        <v>3</v>
      </c>
      <c r="H8" t="s">
        <v>3</v>
      </c>
      <c r="I8" s="2" t="str">
        <f t="shared" si="3"/>
        <v xml:space="preserve">uth_claim_id, </v>
      </c>
      <c r="N8" t="str">
        <f>_xlfn.CONCAT("     ", I23:I30)</f>
        <v xml:space="preserve">     charge_amount, allowed_amount, paid_amount, deductible, coins, </v>
      </c>
      <c r="O8" t="s">
        <v>94</v>
      </c>
      <c r="P8" t="str">
        <f t="shared" si="1"/>
        <v xml:space="preserve">    c.uth_claim_id as uth_claim_id, </v>
      </c>
      <c r="Q8" t="str">
        <f t="shared" si="2"/>
        <v xml:space="preserve">    c.uth_claim_id as uth_claim_id, </v>
      </c>
    </row>
    <row r="9" spans="1:17" x14ac:dyDescent="0.25">
      <c r="A9">
        <v>5</v>
      </c>
      <c r="B9" t="s">
        <v>4</v>
      </c>
      <c r="C9" t="s">
        <v>86</v>
      </c>
      <c r="D9" s="1" t="str">
        <f t="shared" si="0"/>
        <v>b</v>
      </c>
      <c r="E9" t="s">
        <v>137</v>
      </c>
      <c r="F9" s="1" t="str">
        <f t="shared" si="4"/>
        <v>.</v>
      </c>
      <c r="G9" t="s">
        <v>123</v>
      </c>
      <c r="H9" t="s">
        <v>123</v>
      </c>
      <c r="I9" s="2" t="str">
        <f t="shared" si="3"/>
        <v xml:space="preserve">claim_sequence_number, </v>
      </c>
      <c r="L9" t="s">
        <v>122</v>
      </c>
      <c r="N9" t="str">
        <f>_xlfn.CONCAT("     ", I31:I44)</f>
        <v xml:space="preserve">     units, fiscal_year, table_id_src, bill_provider, </v>
      </c>
      <c r="O9" t="s">
        <v>94</v>
      </c>
      <c r="P9" t="str">
        <f t="shared" si="1"/>
        <v xml:space="preserve">    b.line_num::int as claim_sequence_number, </v>
      </c>
      <c r="Q9" t="str">
        <f t="shared" si="2"/>
        <v xml:space="preserve">    b.line_num::int as claim_sequence_number, </v>
      </c>
    </row>
    <row r="10" spans="1:17" x14ac:dyDescent="0.25">
      <c r="A10">
        <v>6</v>
      </c>
      <c r="B10" t="s">
        <v>5</v>
      </c>
      <c r="C10" t="s">
        <v>87</v>
      </c>
      <c r="D10" s="1" t="str">
        <f t="shared" si="0"/>
        <v>a</v>
      </c>
      <c r="E10" t="s">
        <v>136</v>
      </c>
      <c r="F10" s="1" t="str">
        <f t="shared" si="4"/>
        <v>.</v>
      </c>
      <c r="G10" t="s">
        <v>57</v>
      </c>
      <c r="H10" t="s">
        <v>57</v>
      </c>
      <c r="I10" s="2" t="str">
        <f t="shared" si="3"/>
        <v xml:space="preserve">from_date_of_service, </v>
      </c>
      <c r="L10" t="s">
        <v>107</v>
      </c>
      <c r="N10" t="str">
        <f>_xlfn.CONCAT("     ", I45:I49)</f>
        <v xml:space="preserve">     claim_id_src, member_id_src, load_date, provider_type</v>
      </c>
      <c r="O10" t="s">
        <v>94</v>
      </c>
      <c r="P10" t="str">
        <f t="shared" si="1"/>
        <v xml:space="preserve">    a.clm_from_dt::date as from_date_of_service, </v>
      </c>
      <c r="Q10" t="str">
        <f t="shared" si="2"/>
        <v xml:space="preserve">    a.clm_from_dt::date as from_date_of_service, </v>
      </c>
    </row>
    <row r="11" spans="1:17" x14ac:dyDescent="0.25">
      <c r="A11">
        <v>7</v>
      </c>
      <c r="B11" t="s">
        <v>6</v>
      </c>
      <c r="C11" t="s">
        <v>87</v>
      </c>
      <c r="D11" s="1" t="str">
        <f t="shared" si="0"/>
        <v>a</v>
      </c>
      <c r="E11" t="s">
        <v>136</v>
      </c>
      <c r="F11" s="1" t="str">
        <f t="shared" si="4"/>
        <v>.</v>
      </c>
      <c r="G11" t="s">
        <v>58</v>
      </c>
      <c r="H11" t="s">
        <v>58</v>
      </c>
      <c r="I11" s="2" t="str">
        <f t="shared" si="3"/>
        <v xml:space="preserve">to_date_of_service, </v>
      </c>
      <c r="L11" t="s">
        <v>107</v>
      </c>
      <c r="N11" t="s">
        <v>114</v>
      </c>
      <c r="O11" t="s">
        <v>94</v>
      </c>
      <c r="P11" t="str">
        <f t="shared" si="1"/>
        <v xml:space="preserve">    a.clm_thru_dt::date as to_date_of_service, </v>
      </c>
      <c r="Q11" t="str">
        <f t="shared" si="2"/>
        <v xml:space="preserve">    a.clm_thru_dt::date as to_date_of_service, </v>
      </c>
    </row>
    <row r="12" spans="1:17" x14ac:dyDescent="0.25">
      <c r="A12">
        <v>8</v>
      </c>
      <c r="B12" t="s">
        <v>7</v>
      </c>
      <c r="C12" t="s">
        <v>86</v>
      </c>
      <c r="D12" s="1" t="str">
        <f t="shared" si="0"/>
        <v>a</v>
      </c>
      <c r="E12" t="s">
        <v>136</v>
      </c>
      <c r="F12" s="1" t="str">
        <f t="shared" si="4"/>
        <v>.</v>
      </c>
      <c r="G12" t="s">
        <v>57</v>
      </c>
      <c r="H12" t="s">
        <v>57</v>
      </c>
      <c r="I12" s="2" t="str">
        <f t="shared" si="3"/>
        <v xml:space="preserve">month_year_id, </v>
      </c>
      <c r="K12" t="s">
        <v>110</v>
      </c>
      <c r="L12" t="s">
        <v>96</v>
      </c>
      <c r="O12" t="s">
        <v>94</v>
      </c>
      <c r="P12" t="str">
        <f t="shared" si="1"/>
        <v xml:space="preserve">    get_my_from_date(a.clm_from_dt::date) as month_year_id, </v>
      </c>
      <c r="Q12" t="str">
        <f t="shared" si="2"/>
        <v xml:space="preserve">    get_my_from_date(a.clm_from_dt::date) as month_year_id, </v>
      </c>
    </row>
    <row r="13" spans="1:17" x14ac:dyDescent="0.25">
      <c r="A13">
        <v>9</v>
      </c>
      <c r="B13" t="s">
        <v>8</v>
      </c>
      <c r="C13" t="s">
        <v>88</v>
      </c>
      <c r="D13" s="1" t="str">
        <f t="shared" si="0"/>
        <v>b</v>
      </c>
      <c r="E13" t="s">
        <v>137</v>
      </c>
      <c r="F13" s="1" t="str">
        <f t="shared" si="4"/>
        <v>.</v>
      </c>
      <c r="G13" t="s">
        <v>124</v>
      </c>
      <c r="H13" t="s">
        <v>124</v>
      </c>
      <c r="I13" s="2" t="str">
        <f t="shared" si="3"/>
        <v xml:space="preserve">place_of_service, </v>
      </c>
      <c r="O13" t="s">
        <v>94</v>
      </c>
      <c r="P13" t="str">
        <f t="shared" si="1"/>
        <v xml:space="preserve">    b.line_place_of_srvc_cd as place_of_service, </v>
      </c>
      <c r="Q13" t="str">
        <f t="shared" si="2"/>
        <v xml:space="preserve">    b.line_place_of_srvc_cd as place_of_service, </v>
      </c>
    </row>
    <row r="14" spans="1:17" x14ac:dyDescent="0.25">
      <c r="A14">
        <v>10</v>
      </c>
      <c r="B14" t="s">
        <v>9</v>
      </c>
      <c r="C14" t="s">
        <v>89</v>
      </c>
      <c r="D14" s="1" t="str">
        <f t="shared" si="0"/>
        <v/>
      </c>
      <c r="E14" t="s">
        <v>98</v>
      </c>
      <c r="F14" s="1" t="str">
        <f t="shared" si="4"/>
        <v/>
      </c>
      <c r="G14" t="b">
        <v>1</v>
      </c>
      <c r="H14" t="b">
        <v>1</v>
      </c>
      <c r="I14" s="2" t="str">
        <f t="shared" si="3"/>
        <v xml:space="preserve">network_ind, </v>
      </c>
      <c r="O14" t="s">
        <v>94</v>
      </c>
      <c r="P14" t="str">
        <f t="shared" si="1"/>
        <v xml:space="preserve">    TRUE as network_ind, </v>
      </c>
      <c r="Q14" t="str">
        <f t="shared" si="2"/>
        <v xml:space="preserve">    TRUE as network_ind, </v>
      </c>
    </row>
    <row r="15" spans="1:17" x14ac:dyDescent="0.25">
      <c r="A15">
        <v>11</v>
      </c>
      <c r="B15" t="s">
        <v>10</v>
      </c>
      <c r="C15" t="s">
        <v>89</v>
      </c>
      <c r="D15" s="1" t="str">
        <f t="shared" si="0"/>
        <v/>
      </c>
      <c r="E15" t="s">
        <v>97</v>
      </c>
      <c r="F15" s="1" t="str">
        <f t="shared" si="4"/>
        <v/>
      </c>
      <c r="G15" t="b">
        <v>1</v>
      </c>
      <c r="H15" t="b">
        <v>1</v>
      </c>
      <c r="I15" s="2" t="str">
        <f t="shared" si="3"/>
        <v xml:space="preserve">network_paid_ind, </v>
      </c>
      <c r="O15" t="s">
        <v>94</v>
      </c>
      <c r="P15" t="str">
        <f t="shared" si="1"/>
        <v xml:space="preserve">    TRUE as network_paid_ind, </v>
      </c>
      <c r="Q15" t="str">
        <f t="shared" si="2"/>
        <v xml:space="preserve">    TRUE as network_paid_ind, </v>
      </c>
    </row>
    <row r="16" spans="1:17" hidden="1" x14ac:dyDescent="0.25">
      <c r="A16">
        <v>12</v>
      </c>
      <c r="B16" t="s">
        <v>11</v>
      </c>
      <c r="C16" t="s">
        <v>87</v>
      </c>
      <c r="D16" s="1" t="str">
        <f t="shared" si="0"/>
        <v/>
      </c>
      <c r="E16" t="s">
        <v>98</v>
      </c>
      <c r="F16" s="1" t="str">
        <f t="shared" si="4"/>
        <v/>
      </c>
      <c r="G16" t="s">
        <v>65</v>
      </c>
      <c r="H16" t="s">
        <v>65</v>
      </c>
      <c r="I16" s="2" t="str">
        <f t="shared" si="3"/>
        <v/>
      </c>
      <c r="L16" t="s">
        <v>107</v>
      </c>
      <c r="O16" t="s">
        <v>94</v>
      </c>
      <c r="P16" t="str">
        <f t="shared" si="1"/>
        <v/>
      </c>
      <c r="Q16" t="str">
        <f t="shared" si="2"/>
        <v/>
      </c>
    </row>
    <row r="17" spans="1:17" hidden="1" x14ac:dyDescent="0.25">
      <c r="A17">
        <v>13</v>
      </c>
      <c r="B17" t="s">
        <v>12</v>
      </c>
      <c r="C17" t="s">
        <v>87</v>
      </c>
      <c r="D17" s="1" t="str">
        <f t="shared" si="0"/>
        <v/>
      </c>
      <c r="E17" t="s">
        <v>98</v>
      </c>
      <c r="F17" s="1" t="str">
        <f t="shared" si="4"/>
        <v/>
      </c>
      <c r="G17" t="s">
        <v>65</v>
      </c>
      <c r="H17" t="s">
        <v>65</v>
      </c>
      <c r="I17" s="2" t="str">
        <f t="shared" si="3"/>
        <v/>
      </c>
      <c r="L17" t="s">
        <v>107</v>
      </c>
      <c r="O17" t="s">
        <v>94</v>
      </c>
      <c r="P17" t="str">
        <f t="shared" si="1"/>
        <v/>
      </c>
      <c r="Q17" t="str">
        <f t="shared" si="2"/>
        <v/>
      </c>
    </row>
    <row r="18" spans="1:17" hidden="1" x14ac:dyDescent="0.25">
      <c r="A18">
        <v>14</v>
      </c>
      <c r="B18" t="s">
        <v>13</v>
      </c>
      <c r="C18" t="s">
        <v>90</v>
      </c>
      <c r="D18" s="1" t="str">
        <f t="shared" si="0"/>
        <v/>
      </c>
      <c r="E18" t="s">
        <v>98</v>
      </c>
      <c r="F18" s="1" t="str">
        <f t="shared" si="4"/>
        <v/>
      </c>
      <c r="G18" t="s">
        <v>65</v>
      </c>
      <c r="H18" t="s">
        <v>65</v>
      </c>
      <c r="I18" s="2" t="str">
        <f t="shared" si="3"/>
        <v/>
      </c>
      <c r="O18" t="s">
        <v>94</v>
      </c>
      <c r="P18" t="str">
        <f t="shared" si="1"/>
        <v/>
      </c>
      <c r="Q18" t="str">
        <f t="shared" si="2"/>
        <v/>
      </c>
    </row>
    <row r="19" spans="1:17" x14ac:dyDescent="0.25">
      <c r="A19">
        <v>15</v>
      </c>
      <c r="B19" t="s">
        <v>14</v>
      </c>
      <c r="C19" t="s">
        <v>88</v>
      </c>
      <c r="D19" s="1" t="str">
        <f t="shared" si="0"/>
        <v>b</v>
      </c>
      <c r="E19" t="s">
        <v>137</v>
      </c>
      <c r="F19" s="1" t="str">
        <f t="shared" si="4"/>
        <v>.</v>
      </c>
      <c r="G19" t="s">
        <v>61</v>
      </c>
      <c r="H19" t="s">
        <v>61</v>
      </c>
      <c r="I19" s="2" t="str">
        <f t="shared" si="3"/>
        <v xml:space="preserve">cpt_hcpcs_cd, </v>
      </c>
      <c r="O19" t="s">
        <v>94</v>
      </c>
      <c r="P19" t="str">
        <f t="shared" si="1"/>
        <v xml:space="preserve">    b.hcpcs_cd as cpt_hcpcs_cd, </v>
      </c>
      <c r="Q19" t="str">
        <f t="shared" si="2"/>
        <v xml:space="preserve">    b.hcpcs_cd as cpt_hcpcs_cd, </v>
      </c>
    </row>
    <row r="20" spans="1:17" x14ac:dyDescent="0.25">
      <c r="A20">
        <v>16</v>
      </c>
      <c r="B20" t="s">
        <v>15</v>
      </c>
      <c r="C20" t="s">
        <v>88</v>
      </c>
      <c r="D20" s="1" t="str">
        <f t="shared" si="0"/>
        <v>b</v>
      </c>
      <c r="E20" s="2" t="s">
        <v>137</v>
      </c>
      <c r="F20" s="1" t="str">
        <f t="shared" si="4"/>
        <v>.</v>
      </c>
      <c r="G20" t="s">
        <v>61</v>
      </c>
      <c r="H20" t="s">
        <v>61</v>
      </c>
      <c r="I20" s="2" t="str">
        <f t="shared" si="3"/>
        <v xml:space="preserve">procedure_type, </v>
      </c>
      <c r="O20" t="s">
        <v>94</v>
      </c>
      <c r="P20" t="str">
        <f t="shared" si="1"/>
        <v xml:space="preserve">    b.hcpcs_cd as procedure_type, </v>
      </c>
      <c r="Q20" t="str">
        <f t="shared" si="2"/>
        <v xml:space="preserve">    b.hcpcs_cd as procedure_type, </v>
      </c>
    </row>
    <row r="21" spans="1:17" x14ac:dyDescent="0.25">
      <c r="A21">
        <v>17</v>
      </c>
      <c r="B21" t="s">
        <v>16</v>
      </c>
      <c r="C21" t="s">
        <v>90</v>
      </c>
      <c r="D21" s="1" t="str">
        <f t="shared" si="0"/>
        <v>b</v>
      </c>
      <c r="E21" t="s">
        <v>137</v>
      </c>
      <c r="F21" s="1" t="str">
        <f t="shared" si="4"/>
        <v>.</v>
      </c>
      <c r="G21" t="s">
        <v>62</v>
      </c>
      <c r="H21" t="s">
        <v>62</v>
      </c>
      <c r="I21" s="2" t="str">
        <f t="shared" si="3"/>
        <v xml:space="preserve">proc_mod_1, </v>
      </c>
      <c r="O21" t="s">
        <v>94</v>
      </c>
      <c r="P21" t="str">
        <f t="shared" si="1"/>
        <v xml:space="preserve">    b.hcpcs_1st_mdfr_cd as proc_mod_1, </v>
      </c>
      <c r="Q21" t="str">
        <f t="shared" si="2"/>
        <v xml:space="preserve">    b.hcpcs_1st_mdfr_cd as proc_mod_1, </v>
      </c>
    </row>
    <row r="22" spans="1:17" x14ac:dyDescent="0.25">
      <c r="A22">
        <v>18</v>
      </c>
      <c r="B22" t="s">
        <v>17</v>
      </c>
      <c r="C22" t="s">
        <v>90</v>
      </c>
      <c r="D22" s="1" t="str">
        <f t="shared" si="0"/>
        <v>b</v>
      </c>
      <c r="E22" t="s">
        <v>137</v>
      </c>
      <c r="F22" s="1" t="str">
        <f t="shared" si="4"/>
        <v>.</v>
      </c>
      <c r="G22" t="s">
        <v>63</v>
      </c>
      <c r="H22" t="s">
        <v>63</v>
      </c>
      <c r="I22" s="2" t="str">
        <f t="shared" si="3"/>
        <v xml:space="preserve">proc_mod_2, </v>
      </c>
      <c r="O22" t="s">
        <v>94</v>
      </c>
      <c r="P22" t="str">
        <f t="shared" si="1"/>
        <v xml:space="preserve">    b.hcpcs_2nd_mdfr_cd as proc_mod_2, </v>
      </c>
      <c r="Q22" t="str">
        <f t="shared" si="2"/>
        <v xml:space="preserve">    b.hcpcs_2nd_mdfr_cd as proc_mod_2, </v>
      </c>
    </row>
    <row r="23" spans="1:17" hidden="1" x14ac:dyDescent="0.25">
      <c r="A23">
        <v>19</v>
      </c>
      <c r="B23" t="s">
        <v>18</v>
      </c>
      <c r="C23" t="s">
        <v>88</v>
      </c>
      <c r="D23" s="1" t="str">
        <f t="shared" si="0"/>
        <v/>
      </c>
      <c r="E23" t="s">
        <v>98</v>
      </c>
      <c r="F23" s="1" t="str">
        <f t="shared" si="4"/>
        <v/>
      </c>
      <c r="G23" t="s">
        <v>65</v>
      </c>
      <c r="H23" t="s">
        <v>65</v>
      </c>
      <c r="I23" s="2" t="str">
        <f t="shared" si="3"/>
        <v/>
      </c>
      <c r="O23" t="s">
        <v>94</v>
      </c>
      <c r="P23" t="str">
        <f t="shared" si="1"/>
        <v/>
      </c>
      <c r="Q23" t="str">
        <f t="shared" si="2"/>
        <v/>
      </c>
    </row>
    <row r="24" spans="1:17" hidden="1" x14ac:dyDescent="0.25">
      <c r="A24">
        <v>20</v>
      </c>
      <c r="B24" t="s">
        <v>19</v>
      </c>
      <c r="C24" t="s">
        <v>82</v>
      </c>
      <c r="D24" s="1" t="str">
        <f t="shared" si="0"/>
        <v/>
      </c>
      <c r="E24" t="s">
        <v>98</v>
      </c>
      <c r="F24" s="1" t="str">
        <f t="shared" si="4"/>
        <v/>
      </c>
      <c r="G24" t="s">
        <v>65</v>
      </c>
      <c r="H24" t="s">
        <v>65</v>
      </c>
      <c r="I24" s="2" t="str">
        <f t="shared" si="3"/>
        <v/>
      </c>
      <c r="O24" t="s">
        <v>94</v>
      </c>
      <c r="P24" t="str">
        <f t="shared" si="1"/>
        <v/>
      </c>
      <c r="Q24" t="str">
        <f t="shared" si="2"/>
        <v/>
      </c>
    </row>
    <row r="25" spans="1:17" x14ac:dyDescent="0.25">
      <c r="A25">
        <v>21</v>
      </c>
      <c r="B25" t="s">
        <v>20</v>
      </c>
      <c r="C25" t="s">
        <v>85</v>
      </c>
      <c r="D25" s="1" t="str">
        <f t="shared" si="0"/>
        <v>b</v>
      </c>
      <c r="E25" t="s">
        <v>137</v>
      </c>
      <c r="F25" s="1" t="str">
        <f t="shared" si="4"/>
        <v>.</v>
      </c>
      <c r="G25" t="s">
        <v>125</v>
      </c>
      <c r="H25" t="s">
        <v>125</v>
      </c>
      <c r="I25" s="2" t="str">
        <f t="shared" si="3"/>
        <v xml:space="preserve">charge_amount, </v>
      </c>
      <c r="L25" t="s">
        <v>111</v>
      </c>
      <c r="O25" t="s">
        <v>94</v>
      </c>
      <c r="P25" t="str">
        <f t="shared" si="1"/>
        <v xml:space="preserve">    b.line_sbmtd_chrg_amt::numeric as charge_amount, </v>
      </c>
      <c r="Q25" t="str">
        <f t="shared" si="2"/>
        <v xml:space="preserve">    b.line_sbmtd_chrg_amt::numeric as charge_amount, </v>
      </c>
    </row>
    <row r="26" spans="1:17" x14ac:dyDescent="0.25">
      <c r="A26">
        <v>22</v>
      </c>
      <c r="B26" t="s">
        <v>21</v>
      </c>
      <c r="C26" t="s">
        <v>85</v>
      </c>
      <c r="D26" s="1" t="str">
        <f t="shared" si="0"/>
        <v>b</v>
      </c>
      <c r="E26" t="s">
        <v>137</v>
      </c>
      <c r="F26" s="1" t="str">
        <f t="shared" si="4"/>
        <v>.</v>
      </c>
      <c r="G26" t="s">
        <v>126</v>
      </c>
      <c r="H26" t="s">
        <v>126</v>
      </c>
      <c r="I26" s="2" t="str">
        <f t="shared" si="3"/>
        <v xml:space="preserve">allowed_amount, </v>
      </c>
      <c r="L26" t="s">
        <v>111</v>
      </c>
      <c r="O26" t="s">
        <v>94</v>
      </c>
      <c r="P26" t="str">
        <f t="shared" si="1"/>
        <v xml:space="preserve">    b.line_alowd_chrg_amt::numeric as allowed_amount, </v>
      </c>
      <c r="Q26" t="str">
        <f t="shared" si="2"/>
        <v xml:space="preserve">    b.line_alowd_chrg_amt::numeric as allowed_amount, </v>
      </c>
    </row>
    <row r="27" spans="1:17" x14ac:dyDescent="0.25">
      <c r="A27">
        <v>23</v>
      </c>
      <c r="B27" t="s">
        <v>22</v>
      </c>
      <c r="C27" t="s">
        <v>85</v>
      </c>
      <c r="D27" s="1" t="str">
        <f t="shared" si="0"/>
        <v>b</v>
      </c>
      <c r="E27" t="s">
        <v>137</v>
      </c>
      <c r="F27" s="1" t="str">
        <f t="shared" si="4"/>
        <v>.</v>
      </c>
      <c r="G27" t="s">
        <v>127</v>
      </c>
      <c r="H27" t="s">
        <v>127</v>
      </c>
      <c r="I27" s="2" t="str">
        <f t="shared" si="3"/>
        <v xml:space="preserve">paid_amount, </v>
      </c>
      <c r="L27" t="s">
        <v>111</v>
      </c>
      <c r="O27" t="s">
        <v>94</v>
      </c>
      <c r="P27" t="str">
        <f t="shared" si="1"/>
        <v xml:space="preserve">    b.line_nch_pmt_amt::numeric as paid_amount, </v>
      </c>
      <c r="Q27" t="str">
        <f t="shared" si="2"/>
        <v xml:space="preserve">    b.line_nch_pmt_amt::numeric as paid_amount, </v>
      </c>
    </row>
    <row r="28" spans="1:17" hidden="1" x14ac:dyDescent="0.25">
      <c r="A28">
        <v>24</v>
      </c>
      <c r="B28" t="s">
        <v>23</v>
      </c>
      <c r="C28" t="s">
        <v>85</v>
      </c>
      <c r="D28" s="1" t="str">
        <f t="shared" si="0"/>
        <v/>
      </c>
      <c r="E28" t="s">
        <v>98</v>
      </c>
      <c r="F28" s="1" t="str">
        <f t="shared" si="4"/>
        <v/>
      </c>
      <c r="G28" t="s">
        <v>65</v>
      </c>
      <c r="H28" t="s">
        <v>65</v>
      </c>
      <c r="I28" s="2" t="str">
        <f t="shared" si="3"/>
        <v/>
      </c>
      <c r="L28" t="s">
        <v>111</v>
      </c>
      <c r="O28" t="s">
        <v>94</v>
      </c>
      <c r="P28" t="str">
        <f t="shared" si="1"/>
        <v/>
      </c>
      <c r="Q28" t="str">
        <f t="shared" si="2"/>
        <v/>
      </c>
    </row>
    <row r="29" spans="1:17" x14ac:dyDescent="0.25">
      <c r="A29">
        <v>25</v>
      </c>
      <c r="B29" t="s">
        <v>24</v>
      </c>
      <c r="C29" t="s">
        <v>85</v>
      </c>
      <c r="D29" s="1" t="str">
        <f t="shared" si="0"/>
        <v>b</v>
      </c>
      <c r="E29" t="s">
        <v>137</v>
      </c>
      <c r="F29" s="1" t="str">
        <f t="shared" si="4"/>
        <v>.</v>
      </c>
      <c r="G29" t="s">
        <v>128</v>
      </c>
      <c r="H29" t="s">
        <v>128</v>
      </c>
      <c r="I29" s="2" t="str">
        <f t="shared" si="3"/>
        <v xml:space="preserve">deductible, </v>
      </c>
      <c r="L29" t="s">
        <v>111</v>
      </c>
      <c r="O29" t="s">
        <v>94</v>
      </c>
      <c r="P29" t="str">
        <f t="shared" si="1"/>
        <v xml:space="preserve">    b.line_bene_ptb_ddctbl_amt::numeric as deductible, </v>
      </c>
      <c r="Q29" t="str">
        <f t="shared" si="2"/>
        <v xml:space="preserve">    b.line_bene_ptb_ddctbl_amt::numeric as deductible, </v>
      </c>
    </row>
    <row r="30" spans="1:17" x14ac:dyDescent="0.25">
      <c r="A30">
        <v>26</v>
      </c>
      <c r="B30" t="s">
        <v>25</v>
      </c>
      <c r="C30" t="s">
        <v>85</v>
      </c>
      <c r="D30" s="1" t="str">
        <f t="shared" si="0"/>
        <v>b</v>
      </c>
      <c r="E30" t="s">
        <v>137</v>
      </c>
      <c r="F30" s="1" t="str">
        <f t="shared" si="4"/>
        <v>.</v>
      </c>
      <c r="G30" t="s">
        <v>129</v>
      </c>
      <c r="H30" t="s">
        <v>129</v>
      </c>
      <c r="I30" s="2" t="str">
        <f t="shared" si="3"/>
        <v xml:space="preserve">coins, </v>
      </c>
      <c r="L30" t="s">
        <v>111</v>
      </c>
      <c r="O30" t="s">
        <v>94</v>
      </c>
      <c r="P30" t="str">
        <f t="shared" si="1"/>
        <v xml:space="preserve">    b.line_coinsrnc_amt::numeric as coins, </v>
      </c>
      <c r="Q30" t="str">
        <f t="shared" si="2"/>
        <v xml:space="preserve">    b.line_coinsrnc_amt::numeric as coins, </v>
      </c>
    </row>
    <row r="31" spans="1:17" hidden="1" x14ac:dyDescent="0.25">
      <c r="A31">
        <v>27</v>
      </c>
      <c r="B31" t="s">
        <v>26</v>
      </c>
      <c r="C31" t="s">
        <v>85</v>
      </c>
      <c r="D31" s="1" t="str">
        <f t="shared" si="0"/>
        <v/>
      </c>
      <c r="E31" t="s">
        <v>98</v>
      </c>
      <c r="F31" s="1" t="str">
        <f t="shared" si="4"/>
        <v/>
      </c>
      <c r="G31" t="s">
        <v>65</v>
      </c>
      <c r="H31" t="s">
        <v>65</v>
      </c>
      <c r="I31" s="2" t="str">
        <f t="shared" si="3"/>
        <v/>
      </c>
      <c r="L31" t="s">
        <v>111</v>
      </c>
      <c r="O31" t="s">
        <v>94</v>
      </c>
      <c r="P31" t="str">
        <f t="shared" si="1"/>
        <v/>
      </c>
      <c r="Q31" t="str">
        <f t="shared" si="2"/>
        <v/>
      </c>
    </row>
    <row r="32" spans="1:17" hidden="1" x14ac:dyDescent="0.25">
      <c r="A32">
        <v>28</v>
      </c>
      <c r="B32" t="s">
        <v>27</v>
      </c>
      <c r="C32" t="s">
        <v>91</v>
      </c>
      <c r="D32" s="1" t="str">
        <f t="shared" si="0"/>
        <v/>
      </c>
      <c r="E32" t="s">
        <v>98</v>
      </c>
      <c r="F32" s="1" t="str">
        <f t="shared" si="4"/>
        <v/>
      </c>
      <c r="G32" t="s">
        <v>65</v>
      </c>
      <c r="H32" t="s">
        <v>65</v>
      </c>
      <c r="I32" s="2" t="str">
        <f t="shared" si="3"/>
        <v/>
      </c>
      <c r="O32" t="s">
        <v>94</v>
      </c>
      <c r="P32" t="str">
        <f t="shared" si="1"/>
        <v/>
      </c>
      <c r="Q32" t="str">
        <f t="shared" si="2"/>
        <v/>
      </c>
    </row>
    <row r="33" spans="1:17" hidden="1" x14ac:dyDescent="0.25">
      <c r="A33">
        <v>29</v>
      </c>
      <c r="B33" t="s">
        <v>28</v>
      </c>
      <c r="C33" t="s">
        <v>91</v>
      </c>
      <c r="D33" s="1" t="str">
        <f t="shared" si="0"/>
        <v/>
      </c>
      <c r="E33" t="s">
        <v>98</v>
      </c>
      <c r="F33" s="1" t="str">
        <f t="shared" si="4"/>
        <v/>
      </c>
      <c r="G33" t="s">
        <v>65</v>
      </c>
      <c r="H33" t="s">
        <v>65</v>
      </c>
      <c r="I33" s="2" t="str">
        <f t="shared" si="3"/>
        <v/>
      </c>
      <c r="O33" t="s">
        <v>94</v>
      </c>
      <c r="P33" t="str">
        <f t="shared" si="1"/>
        <v/>
      </c>
      <c r="Q33" t="str">
        <f t="shared" si="2"/>
        <v/>
      </c>
    </row>
    <row r="34" spans="1:17" hidden="1" x14ac:dyDescent="0.25">
      <c r="A34">
        <v>30</v>
      </c>
      <c r="B34" t="s">
        <v>29</v>
      </c>
      <c r="C34" t="s">
        <v>91</v>
      </c>
      <c r="D34" s="1" t="str">
        <f t="shared" si="0"/>
        <v/>
      </c>
      <c r="E34" t="s">
        <v>98</v>
      </c>
      <c r="F34" s="1" t="str">
        <f t="shared" si="4"/>
        <v/>
      </c>
      <c r="G34" t="s">
        <v>65</v>
      </c>
      <c r="H34" t="s">
        <v>65</v>
      </c>
      <c r="I34" s="2" t="str">
        <f t="shared" si="3"/>
        <v/>
      </c>
      <c r="O34" t="s">
        <v>94</v>
      </c>
      <c r="P34" t="str">
        <f t="shared" si="1"/>
        <v/>
      </c>
      <c r="Q34" t="str">
        <f t="shared" si="2"/>
        <v/>
      </c>
    </row>
    <row r="35" spans="1:17" x14ac:dyDescent="0.25">
      <c r="A35">
        <v>31</v>
      </c>
      <c r="B35" t="s">
        <v>30</v>
      </c>
      <c r="C35" t="s">
        <v>92</v>
      </c>
      <c r="D35" s="1" t="str">
        <f t="shared" si="0"/>
        <v>b</v>
      </c>
      <c r="E35" t="s">
        <v>137</v>
      </c>
      <c r="F35" s="1" t="str">
        <f t="shared" si="4"/>
        <v>.</v>
      </c>
      <c r="G35" t="s">
        <v>130</v>
      </c>
      <c r="H35" t="s">
        <v>133</v>
      </c>
      <c r="I35" s="2" t="str">
        <f t="shared" si="3"/>
        <v xml:space="preserve">units, </v>
      </c>
      <c r="L35" t="s">
        <v>108</v>
      </c>
      <c r="O35" t="s">
        <v>94</v>
      </c>
      <c r="P35" t="str">
        <f t="shared" si="1"/>
        <v xml:space="preserve">    b.line_srvc_cnt::float as units, </v>
      </c>
      <c r="Q35" t="str">
        <f t="shared" si="2"/>
        <v xml:space="preserve">    b.dmerc_line_mtus_cnt::float as units, </v>
      </c>
    </row>
    <row r="36" spans="1:17" x14ac:dyDescent="0.25">
      <c r="A36">
        <v>32</v>
      </c>
      <c r="B36" t="s">
        <v>31</v>
      </c>
      <c r="C36" t="s">
        <v>83</v>
      </c>
      <c r="D36" s="1" t="str">
        <f t="shared" si="0"/>
        <v>a</v>
      </c>
      <c r="E36" t="s">
        <v>136</v>
      </c>
      <c r="F36" s="1" t="str">
        <f t="shared" si="4"/>
        <v>.</v>
      </c>
      <c r="G36" t="s">
        <v>57</v>
      </c>
      <c r="H36" t="s">
        <v>57</v>
      </c>
      <c r="I36" s="2" t="str">
        <f t="shared" si="3"/>
        <v xml:space="preserve">fiscal_year, </v>
      </c>
      <c r="K36" t="s">
        <v>109</v>
      </c>
      <c r="L36" t="s">
        <v>96</v>
      </c>
      <c r="O36" t="s">
        <v>94</v>
      </c>
      <c r="P36" t="str">
        <f t="shared" si="1"/>
        <v xml:space="preserve">    get_fy_from_date(a.clm_from_dt::date) as fiscal_year, </v>
      </c>
      <c r="Q36" t="str">
        <f t="shared" si="2"/>
        <v xml:space="preserve">    get_fy_from_date(a.clm_from_dt::date) as fiscal_year, </v>
      </c>
    </row>
    <row r="37" spans="1:17" hidden="1" x14ac:dyDescent="0.25">
      <c r="A37">
        <v>33</v>
      </c>
      <c r="B37" t="s">
        <v>32</v>
      </c>
      <c r="C37" t="s">
        <v>83</v>
      </c>
      <c r="D37" s="1" t="str">
        <f t="shared" si="0"/>
        <v/>
      </c>
      <c r="E37" t="s">
        <v>98</v>
      </c>
      <c r="F37" s="1" t="str">
        <f t="shared" si="4"/>
        <v/>
      </c>
      <c r="G37" t="s">
        <v>65</v>
      </c>
      <c r="H37" t="s">
        <v>65</v>
      </c>
      <c r="I37" s="2" t="str">
        <f t="shared" si="3"/>
        <v/>
      </c>
      <c r="O37" t="s">
        <v>94</v>
      </c>
      <c r="P37" t="str">
        <f t="shared" si="1"/>
        <v/>
      </c>
      <c r="Q37" t="str">
        <f t="shared" si="2"/>
        <v/>
      </c>
    </row>
    <row r="38" spans="1:17" x14ac:dyDescent="0.25">
      <c r="A38">
        <v>34</v>
      </c>
      <c r="B38" t="s">
        <v>33</v>
      </c>
      <c r="C38" t="s">
        <v>88</v>
      </c>
      <c r="D38" s="1" t="str">
        <f t="shared" si="0"/>
        <v/>
      </c>
      <c r="E38" t="s">
        <v>97</v>
      </c>
      <c r="F38" s="1" t="str">
        <f t="shared" si="4"/>
        <v/>
      </c>
      <c r="G38" s="2" t="s">
        <v>131</v>
      </c>
      <c r="H38" s="2" t="s">
        <v>134</v>
      </c>
      <c r="I38" s="2" t="str">
        <f t="shared" si="3"/>
        <v xml:space="preserve">table_id_src, </v>
      </c>
      <c r="O38" t="s">
        <v>94</v>
      </c>
      <c r="P38" t="str">
        <f t="shared" si="1"/>
        <v xml:space="preserve">    'bcarrier' as table_id_src, </v>
      </c>
      <c r="Q38" t="str">
        <f t="shared" si="2"/>
        <v xml:space="preserve">    'dme' as table_id_src, </v>
      </c>
    </row>
    <row r="39" spans="1:17" x14ac:dyDescent="0.25">
      <c r="A39">
        <v>35</v>
      </c>
      <c r="B39" t="s">
        <v>34</v>
      </c>
      <c r="C39" t="s">
        <v>88</v>
      </c>
      <c r="D39" s="1" t="str">
        <f t="shared" si="0"/>
        <v>b</v>
      </c>
      <c r="E39" t="s">
        <v>137</v>
      </c>
      <c r="F39" s="1" t="str">
        <f t="shared" si="4"/>
        <v>.</v>
      </c>
      <c r="G39" t="s">
        <v>120</v>
      </c>
      <c r="H39" t="s">
        <v>135</v>
      </c>
      <c r="I39" s="2" t="str">
        <f t="shared" si="3"/>
        <v xml:space="preserve">bill_provider, </v>
      </c>
      <c r="O39" t="s">
        <v>94</v>
      </c>
      <c r="P39" t="str">
        <f t="shared" si="1"/>
        <v xml:space="preserve">    b.org_npi_num as bill_provider, </v>
      </c>
      <c r="Q39" t="str">
        <f t="shared" si="2"/>
        <v xml:space="preserve">    b.prvdr_npi as bill_provider, </v>
      </c>
    </row>
    <row r="40" spans="1:17" hidden="1" x14ac:dyDescent="0.25">
      <c r="A40">
        <v>36</v>
      </c>
      <c r="B40" t="s">
        <v>35</v>
      </c>
      <c r="C40" t="s">
        <v>88</v>
      </c>
      <c r="D40" s="1" t="str">
        <f t="shared" si="0"/>
        <v/>
      </c>
      <c r="E40" t="s">
        <v>98</v>
      </c>
      <c r="F40" s="1" t="str">
        <f t="shared" si="4"/>
        <v/>
      </c>
      <c r="G40" t="s">
        <v>65</v>
      </c>
      <c r="H40" t="s">
        <v>65</v>
      </c>
      <c r="I40" s="2" t="str">
        <f t="shared" si="3"/>
        <v/>
      </c>
      <c r="O40" t="s">
        <v>94</v>
      </c>
      <c r="P40" t="str">
        <f t="shared" si="1"/>
        <v/>
      </c>
      <c r="Q40" t="str">
        <f t="shared" si="2"/>
        <v/>
      </c>
    </row>
    <row r="41" spans="1:17" hidden="1" x14ac:dyDescent="0.25">
      <c r="A41">
        <v>37</v>
      </c>
      <c r="B41" t="s">
        <v>36</v>
      </c>
      <c r="C41" t="s">
        <v>88</v>
      </c>
      <c r="D41" s="1" t="str">
        <f t="shared" si="0"/>
        <v/>
      </c>
      <c r="E41" t="s">
        <v>98</v>
      </c>
      <c r="F41" s="1" t="str">
        <f t="shared" si="4"/>
        <v/>
      </c>
      <c r="G41" t="s">
        <v>65</v>
      </c>
      <c r="H41" t="s">
        <v>65</v>
      </c>
      <c r="I41" s="2" t="str">
        <f t="shared" si="3"/>
        <v/>
      </c>
      <c r="O41" t="s">
        <v>94</v>
      </c>
      <c r="P41" t="str">
        <f t="shared" si="1"/>
        <v/>
      </c>
      <c r="Q41" t="str">
        <f t="shared" si="2"/>
        <v/>
      </c>
    </row>
    <row r="42" spans="1:17" hidden="1" x14ac:dyDescent="0.25">
      <c r="A42">
        <v>38</v>
      </c>
      <c r="B42" t="s">
        <v>37</v>
      </c>
      <c r="C42" t="s">
        <v>88</v>
      </c>
      <c r="D42" s="1" t="str">
        <f t="shared" si="0"/>
        <v/>
      </c>
      <c r="E42" t="s">
        <v>98</v>
      </c>
      <c r="F42" s="1" t="str">
        <f t="shared" si="4"/>
        <v/>
      </c>
      <c r="G42" t="s">
        <v>65</v>
      </c>
      <c r="H42" t="s">
        <v>65</v>
      </c>
      <c r="I42" s="2" t="str">
        <f t="shared" si="3"/>
        <v/>
      </c>
      <c r="O42" t="s">
        <v>94</v>
      </c>
      <c r="P42" t="str">
        <f t="shared" si="1"/>
        <v/>
      </c>
      <c r="Q42" t="str">
        <f t="shared" si="2"/>
        <v/>
      </c>
    </row>
    <row r="43" spans="1:17" hidden="1" x14ac:dyDescent="0.25">
      <c r="A43">
        <v>39</v>
      </c>
      <c r="B43" t="s">
        <v>38</v>
      </c>
      <c r="C43" t="s">
        <v>88</v>
      </c>
      <c r="D43" s="1" t="str">
        <f t="shared" si="0"/>
        <v/>
      </c>
      <c r="E43" t="s">
        <v>98</v>
      </c>
      <c r="F43" s="1" t="str">
        <f t="shared" si="4"/>
        <v/>
      </c>
      <c r="G43" t="s">
        <v>65</v>
      </c>
      <c r="H43" t="s">
        <v>65</v>
      </c>
      <c r="I43" s="2" t="str">
        <f t="shared" si="3"/>
        <v/>
      </c>
      <c r="O43" t="s">
        <v>94</v>
      </c>
      <c r="P43" t="str">
        <f t="shared" si="1"/>
        <v/>
      </c>
      <c r="Q43" t="str">
        <f t="shared" si="2"/>
        <v/>
      </c>
    </row>
    <row r="44" spans="1:17" hidden="1" x14ac:dyDescent="0.25">
      <c r="A44">
        <v>40</v>
      </c>
      <c r="B44" t="s">
        <v>39</v>
      </c>
      <c r="C44" t="s">
        <v>88</v>
      </c>
      <c r="D44" s="1" t="str">
        <f t="shared" si="0"/>
        <v/>
      </c>
      <c r="E44" t="s">
        <v>98</v>
      </c>
      <c r="F44" s="1" t="str">
        <f t="shared" si="4"/>
        <v/>
      </c>
      <c r="G44" t="s">
        <v>65</v>
      </c>
      <c r="H44" t="s">
        <v>65</v>
      </c>
      <c r="I44" s="2" t="str">
        <f t="shared" si="3"/>
        <v/>
      </c>
      <c r="O44" t="s">
        <v>94</v>
      </c>
      <c r="P44" t="str">
        <f t="shared" si="1"/>
        <v/>
      </c>
      <c r="Q44" t="str">
        <f t="shared" si="2"/>
        <v/>
      </c>
    </row>
    <row r="45" spans="1:17" x14ac:dyDescent="0.25">
      <c r="A45">
        <v>41</v>
      </c>
      <c r="B45" t="s">
        <v>40</v>
      </c>
      <c r="C45" t="s">
        <v>88</v>
      </c>
      <c r="D45" s="1" t="str">
        <f t="shared" si="0"/>
        <v>b</v>
      </c>
      <c r="E45" t="s">
        <v>137</v>
      </c>
      <c r="F45" s="1" t="str">
        <f t="shared" si="4"/>
        <v>.</v>
      </c>
      <c r="G45" t="s">
        <v>72</v>
      </c>
      <c r="H45" t="s">
        <v>72</v>
      </c>
      <c r="I45" s="2" t="str">
        <f t="shared" si="3"/>
        <v xml:space="preserve">claim_id_src, </v>
      </c>
      <c r="O45" t="s">
        <v>94</v>
      </c>
      <c r="P45" t="str">
        <f t="shared" si="1"/>
        <v xml:space="preserve">    b.clm_id as claim_id_src, </v>
      </c>
      <c r="Q45" t="str">
        <f t="shared" si="2"/>
        <v xml:space="preserve">    b.clm_id as claim_id_src, </v>
      </c>
    </row>
    <row r="46" spans="1:17" x14ac:dyDescent="0.25">
      <c r="A46">
        <v>42</v>
      </c>
      <c r="B46" t="s">
        <v>41</v>
      </c>
      <c r="C46" t="s">
        <v>88</v>
      </c>
      <c r="D46" s="1" t="str">
        <f t="shared" si="0"/>
        <v>b</v>
      </c>
      <c r="E46" t="s">
        <v>137</v>
      </c>
      <c r="F46" s="1" t="str">
        <f t="shared" si="4"/>
        <v>.</v>
      </c>
      <c r="G46" t="s">
        <v>73</v>
      </c>
      <c r="H46" t="s">
        <v>73</v>
      </c>
      <c r="I46" s="2" t="str">
        <f t="shared" si="3"/>
        <v xml:space="preserve">member_id_src, </v>
      </c>
      <c r="O46" t="s">
        <v>94</v>
      </c>
      <c r="P46" t="str">
        <f t="shared" si="1"/>
        <v xml:space="preserve">    b.bene_id as member_id_src, </v>
      </c>
      <c r="Q46" t="str">
        <f t="shared" si="2"/>
        <v xml:space="preserve">    b.bene_id as member_id_src, </v>
      </c>
    </row>
    <row r="47" spans="1:17" x14ac:dyDescent="0.25">
      <c r="A47">
        <v>43</v>
      </c>
      <c r="B47" t="s">
        <v>42</v>
      </c>
      <c r="C47" t="s">
        <v>87</v>
      </c>
      <c r="D47" s="1" t="str">
        <f t="shared" si="0"/>
        <v/>
      </c>
      <c r="E47" t="s">
        <v>97</v>
      </c>
      <c r="F47" s="1" t="str">
        <f t="shared" si="4"/>
        <v/>
      </c>
      <c r="G47" t="s">
        <v>74</v>
      </c>
      <c r="H47" t="s">
        <v>74</v>
      </c>
      <c r="I47" s="2" t="str">
        <f t="shared" si="3"/>
        <v xml:space="preserve">load_date, </v>
      </c>
      <c r="O47" t="s">
        <v>94</v>
      </c>
      <c r="P47" t="str">
        <f t="shared" si="1"/>
        <v xml:space="preserve">    current_date as load_date, </v>
      </c>
      <c r="Q47" t="str">
        <f t="shared" si="2"/>
        <v xml:space="preserve">    current_date as load_date, </v>
      </c>
    </row>
    <row r="48" spans="1:17" x14ac:dyDescent="0.25">
      <c r="A48">
        <v>44</v>
      </c>
      <c r="B48" t="s">
        <v>43</v>
      </c>
      <c r="C48" t="s">
        <v>88</v>
      </c>
      <c r="D48" s="1" t="str">
        <f t="shared" si="0"/>
        <v>b</v>
      </c>
      <c r="E48" t="s">
        <v>137</v>
      </c>
      <c r="F48" s="1" t="str">
        <f t="shared" si="4"/>
        <v>.</v>
      </c>
      <c r="G48" t="s">
        <v>132</v>
      </c>
      <c r="H48" t="s">
        <v>65</v>
      </c>
      <c r="I48" s="2" t="str">
        <f>IF(AND(G48="NULL", H48="NULL"), "", _xlfn.CONCAT(B48, ""))</f>
        <v>provider_type</v>
      </c>
      <c r="O48" t="s">
        <v>94</v>
      </c>
      <c r="P48" t="str">
        <f t="shared" si="1"/>
        <v xml:space="preserve">    b.prvdr_spclty as provider_type</v>
      </c>
      <c r="Q48" t="str">
        <f t="shared" si="2"/>
        <v xml:space="preserve">    NULL as provider_type</v>
      </c>
    </row>
    <row r="49" spans="1:17" hidden="1" x14ac:dyDescent="0.25">
      <c r="A49">
        <v>45</v>
      </c>
      <c r="B49" t="s">
        <v>44</v>
      </c>
      <c r="C49" t="s">
        <v>93</v>
      </c>
      <c r="D49" s="1" t="str">
        <f t="shared" si="0"/>
        <v/>
      </c>
      <c r="E49" t="s">
        <v>98</v>
      </c>
      <c r="F49" s="1" t="str">
        <f t="shared" si="4"/>
        <v/>
      </c>
      <c r="G49" t="s">
        <v>65</v>
      </c>
      <c r="H49" t="s">
        <v>65</v>
      </c>
      <c r="I49" s="2" t="str">
        <f>IF(AND(G49="NULL", H49="NULL"), "", B49)</f>
        <v/>
      </c>
      <c r="O49" t="s">
        <v>94</v>
      </c>
      <c r="P49" t="str">
        <f t="shared" si="1"/>
        <v/>
      </c>
      <c r="Q49" t="str">
        <f t="shared" si="2"/>
        <v/>
      </c>
    </row>
    <row r="50" spans="1:17" x14ac:dyDescent="0.25">
      <c r="P50" t="str">
        <f>_xlfn.CONCAT("from ", $C1, ".", G4, "_", $E53, " ", $F53)</f>
        <v>from medicare_texas.bcarrier_claims_k a</v>
      </c>
      <c r="Q50" t="str">
        <f>_xlfn.CONCAT("from ", $C1, ".", H4, "_", $E53, " ", $F53)</f>
        <v>from medicare_texas.dme_claims_k a</v>
      </c>
    </row>
    <row r="51" spans="1:17" x14ac:dyDescent="0.25">
      <c r="P51" t="str">
        <f>_xlfn.CONCAT("inner join ", $C1, ".", G4, "_", $E54, " ", $F54)</f>
        <v>inner join medicare_texas.bcarrier_line_k b</v>
      </c>
      <c r="Q51" t="str">
        <f>_xlfn.CONCAT("inner join ", $C1, ".", H4, "_", $E54, " ", $F54)</f>
        <v>inner join medicare_texas.dme_line_k b</v>
      </c>
    </row>
    <row r="52" spans="1:17" x14ac:dyDescent="0.25">
      <c r="E52" s="3" t="s">
        <v>100</v>
      </c>
      <c r="P52" t="str">
        <f>_xlfn.CONCAT("    on ", $F53,".",G45," = ", $F54,".",G45, " and ", $F53, ".", G46, " = ", $F54, ".", G46)</f>
        <v xml:space="preserve">    on a.clm_id = b.clm_id and a.bene_id = b.bene_id</v>
      </c>
      <c r="Q52" t="str">
        <f>_xlfn.CONCAT("    on ", $F53,".",H45," = ", $F54,".",H45, " and ", $F53, ".", H46, " = ", $F54, ".", H46)</f>
        <v xml:space="preserve">    on a.clm_id = b.clm_id and a.bene_id = b.bene_id</v>
      </c>
    </row>
    <row r="53" spans="1:17" x14ac:dyDescent="0.25">
      <c r="E53" t="s">
        <v>136</v>
      </c>
      <c r="F53" t="s">
        <v>101</v>
      </c>
      <c r="P53" t="str">
        <f>_xlfn.CONCAT("left join data_warehouse.", $E55, " ", $F55)</f>
        <v>left join data_warehouse.dim_uth_claim_id c</v>
      </c>
      <c r="Q53" t="str">
        <f t="shared" ref="Q53" si="5">_xlfn.CONCAT("left join data_warehouse.", $E55, " ", $F55)</f>
        <v>left join data_warehouse.dim_uth_claim_id c</v>
      </c>
    </row>
    <row r="54" spans="1:17" x14ac:dyDescent="0.25">
      <c r="E54" t="s">
        <v>137</v>
      </c>
      <c r="F54" t="s">
        <v>102</v>
      </c>
      <c r="P54" t="str">
        <f>_xlfn.CONCAT("    on ", $F53, ".", G45, " = ", $F55, ".", $B45, " and ", $F55, ".data_source = ", G5, ";" )</f>
        <v xml:space="preserve">    on a.clm_id = c.claim_id_src and c.data_source = 'mcrt';</v>
      </c>
      <c r="Q54" t="str">
        <f>_xlfn.CONCAT("    on ", $F53, ".", H45, " = ", $F55, ".", $B45, " and ", $F55, ".data_source = ", H5, ";" )</f>
        <v xml:space="preserve">    on a.clm_id = c.claim_id_src and c.data_source = 'mcrt';</v>
      </c>
    </row>
    <row r="55" spans="1:17" x14ac:dyDescent="0.25">
      <c r="E55" t="s">
        <v>99</v>
      </c>
      <c r="F55" t="s">
        <v>103</v>
      </c>
    </row>
  </sheetData>
  <mergeCells count="4">
    <mergeCell ref="C1:E1"/>
    <mergeCell ref="C2:E2"/>
    <mergeCell ref="G3:H3"/>
    <mergeCell ref="K3:L3"/>
  </mergeCells>
  <conditionalFormatting sqref="C5:C49">
    <cfRule type="containsText" dxfId="29" priority="1" operator="containsText" text="float">
      <formula>NOT(ISERROR(SEARCH("float",C5)))</formula>
    </cfRule>
    <cfRule type="containsText" dxfId="28" priority="2" operator="containsText" text="numeric">
      <formula>NOT(ISERROR(SEARCH("numeric",C5)))</formula>
    </cfRule>
    <cfRule type="containsText" dxfId="27" priority="3" operator="containsText" text="int">
      <formula>NOT(ISERROR(SEARCH("int",C5)))</formula>
    </cfRule>
    <cfRule type="containsText" dxfId="26" priority="4" operator="containsText" text="date">
      <formula>NOT(ISERROR(SEARCH("date",C5)))</formula>
    </cfRule>
  </conditionalFormatting>
  <conditionalFormatting sqref="I5:I49">
    <cfRule type="containsBlanks" dxfId="25" priority="5">
      <formula>LEN(TRIM(I5))=0</formula>
    </cfRule>
  </conditionalFormatting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6634C-0467-4273-9A93-C19CD1A2AC14}">
  <dimension ref="A1:W37"/>
  <sheetViews>
    <sheetView zoomScale="80" zoomScaleNormal="80" workbookViewId="0">
      <selection activeCell="C21" sqref="C21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12" width="18.28515625" customWidth="1"/>
    <col min="13" max="13" width="1.28515625" customWidth="1"/>
    <col min="14" max="14" width="17.28515625" customWidth="1"/>
    <col min="15" max="15" width="12.7109375" customWidth="1"/>
    <col min="16" max="16" width="1.28515625" customWidth="1"/>
    <col min="17" max="17" width="61.140625" customWidth="1"/>
    <col min="18" max="18" width="1" customWidth="1"/>
    <col min="19" max="19" width="60.42578125" customWidth="1"/>
    <col min="20" max="23" width="48.140625" customWidth="1"/>
  </cols>
  <sheetData>
    <row r="1" spans="1:23" x14ac:dyDescent="0.25">
      <c r="B1" s="3" t="s">
        <v>76</v>
      </c>
      <c r="C1" s="15" t="s">
        <v>77</v>
      </c>
      <c r="D1" s="15"/>
      <c r="E1" s="15"/>
      <c r="G1" t="str">
        <f>IF($C$1="medicare_texas", "mcrt", "mcrn")</f>
        <v>mcrt</v>
      </c>
    </row>
    <row r="2" spans="1:23" x14ac:dyDescent="0.25">
      <c r="B2" s="3" t="s">
        <v>112</v>
      </c>
      <c r="C2" s="15" t="s">
        <v>152</v>
      </c>
      <c r="D2" s="15"/>
      <c r="E2" s="15"/>
      <c r="S2" s="9" t="s">
        <v>116</v>
      </c>
    </row>
    <row r="3" spans="1:23" x14ac:dyDescent="0.25">
      <c r="G3" s="14" t="s">
        <v>55</v>
      </c>
      <c r="H3" s="14"/>
      <c r="I3" s="14"/>
      <c r="J3" s="14"/>
      <c r="K3" s="14"/>
      <c r="L3" s="7"/>
      <c r="N3" s="14" t="s">
        <v>78</v>
      </c>
      <c r="O3" s="14"/>
      <c r="Q3" s="8" t="s">
        <v>115</v>
      </c>
      <c r="S3" s="8" t="str">
        <f>G4</f>
        <v>inpatient</v>
      </c>
      <c r="T3" s="8" t="str">
        <f t="shared" ref="T3:W3" si="0">H4</f>
        <v>hha</v>
      </c>
      <c r="U3" s="8" t="str">
        <f t="shared" si="0"/>
        <v>hospice</v>
      </c>
      <c r="V3" s="8" t="str">
        <f t="shared" si="0"/>
        <v>snf</v>
      </c>
      <c r="W3" s="8" t="str">
        <f t="shared" si="0"/>
        <v>outpatient</v>
      </c>
    </row>
    <row r="4" spans="1:23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5" t="s">
        <v>106</v>
      </c>
      <c r="M4" s="6"/>
      <c r="N4" s="5" t="s">
        <v>79</v>
      </c>
      <c r="O4" s="5" t="s">
        <v>80</v>
      </c>
      <c r="Q4" t="str">
        <f>_xlfn.CONCAT("insert into dw_staging.", G1, "_", C2, "(")</f>
        <v>insert into dw_staging.mcrt_claim_header(</v>
      </c>
      <c r="R4" t="s">
        <v>94</v>
      </c>
      <c r="S4" t="s">
        <v>117</v>
      </c>
      <c r="T4" t="s">
        <v>117</v>
      </c>
      <c r="U4" t="s">
        <v>117</v>
      </c>
      <c r="V4" t="s">
        <v>117</v>
      </c>
      <c r="W4" t="s">
        <v>117</v>
      </c>
    </row>
    <row r="5" spans="1:23" x14ac:dyDescent="0.25">
      <c r="A5">
        <v>1</v>
      </c>
      <c r="B5" t="s">
        <v>0</v>
      </c>
      <c r="C5" t="s">
        <v>82</v>
      </c>
      <c r="D5" s="1" t="str">
        <f t="shared" ref="D5:D32" si="1">IFERROR(VLOOKUP(E5,$E$36:$F$37, 2, FALSE), "")</f>
        <v/>
      </c>
      <c r="E5" t="s">
        <v>97</v>
      </c>
      <c r="F5" s="1" t="str">
        <f>IF(D5="", "", ".")</f>
        <v/>
      </c>
      <c r="G5" s="2" t="str">
        <f t="shared" ref="G5:J5" si="2">IF($C$1="medicare_texas", "'mcrt'", "'mcrn'")</f>
        <v>'mcrt'</v>
      </c>
      <c r="H5" s="2" t="str">
        <f t="shared" si="2"/>
        <v>'mcrt'</v>
      </c>
      <c r="I5" s="2" t="str">
        <f t="shared" si="2"/>
        <v>'mcrt'</v>
      </c>
      <c r="J5" s="2" t="str">
        <f t="shared" si="2"/>
        <v>'mcrt'</v>
      </c>
      <c r="K5" s="2" t="str">
        <f>IF($C$1="medicare_texas", "'mcrt'", "'mcrn'")</f>
        <v>'mcrt'</v>
      </c>
      <c r="L5" s="2" t="str">
        <f>IF(AND(G5="NULL", H5="NULL", I5="NULL", J5="NULL", K5="NULL"), "", _xlfn.CONCAT(B5, ", "))</f>
        <v xml:space="preserve">data_source, </v>
      </c>
      <c r="Q5" t="str">
        <f>_xlfn.CONCAT("     ", L5:L10)</f>
        <v xml:space="preserve">     data_source, year, uth_member_id, uth_claim_id, claim_type, from_date_of_service, </v>
      </c>
      <c r="R5" t="s">
        <v>94</v>
      </c>
      <c r="S5" t="str">
        <f>IF($L5="", "", _xlfn.CONCAT("    ", IF(G5&lt;&gt;"NULL", _xlfn.CONCAT($N5,$D5,$F5,G5,$O5), G5), " as ",$L5))</f>
        <v xml:space="preserve">    'mcrt' as data_source, </v>
      </c>
      <c r="T5" t="str">
        <f t="shared" ref="T5:W20" si="3">IF($L5="", "", _xlfn.CONCAT("    ", IF(H5&lt;&gt;"NULL", _xlfn.CONCAT($N5,$D5,$F5,H5,$O5), H5), " as ",$L5))</f>
        <v xml:space="preserve">    'mcrt' as data_source, </v>
      </c>
      <c r="U5" t="str">
        <f t="shared" si="3"/>
        <v xml:space="preserve">    'mcrt' as data_source, </v>
      </c>
      <c r="V5" t="str">
        <f t="shared" si="3"/>
        <v xml:space="preserve">    'mcrt' as data_source, </v>
      </c>
      <c r="W5" t="str">
        <f t="shared" si="3"/>
        <v xml:space="preserve">    'mcrt' as data_source, </v>
      </c>
    </row>
    <row r="6" spans="1:23" x14ac:dyDescent="0.25">
      <c r="A6">
        <v>2</v>
      </c>
      <c r="B6" t="s">
        <v>1</v>
      </c>
      <c r="C6" t="s">
        <v>83</v>
      </c>
      <c r="D6" s="1" t="str">
        <f t="shared" si="1"/>
        <v>a</v>
      </c>
      <c r="E6" t="s">
        <v>105</v>
      </c>
      <c r="F6" s="1" t="str">
        <f t="shared" ref="F6" si="4">IF(D6="", "", ".")</f>
        <v>.</v>
      </c>
      <c r="G6" t="s">
        <v>57</v>
      </c>
      <c r="H6" t="s">
        <v>57</v>
      </c>
      <c r="I6" t="s">
        <v>57</v>
      </c>
      <c r="J6" t="s">
        <v>57</v>
      </c>
      <c r="K6" t="s">
        <v>57</v>
      </c>
      <c r="L6" s="2" t="str">
        <f>IF(AND(G6="NULL", H6="NULL", I6="NULL", J6="NULL", K6="NULL"), "", _xlfn.CONCAT(B6, ", "))</f>
        <v xml:space="preserve">year, </v>
      </c>
      <c r="N6" t="s">
        <v>95</v>
      </c>
      <c r="O6" t="s">
        <v>96</v>
      </c>
      <c r="Q6" t="str">
        <f>_xlfn.CONCAT("     ", L11:L16)</f>
        <v xml:space="preserve">     to_date_of_service, total_charge_amount, total_allowed_amount, total_paid_amount, fiscal_year, </v>
      </c>
      <c r="R6" t="s">
        <v>94</v>
      </c>
      <c r="S6" t="str">
        <f t="shared" ref="S6:W32" si="5">IF($L6="", "", _xlfn.CONCAT("    ", IF(G6&lt;&gt;"NULL", _xlfn.CONCAT($N6,$D6,$F6,G6,$O6), G6), " as ",$L6))</f>
        <v xml:space="preserve">     extract(year from a.clm_from_dt::date) as year, </v>
      </c>
      <c r="T6" t="str">
        <f t="shared" si="3"/>
        <v xml:space="preserve">     extract(year from a.clm_from_dt::date) as year, </v>
      </c>
      <c r="U6" t="str">
        <f t="shared" si="3"/>
        <v xml:space="preserve">     extract(year from a.clm_from_dt::date) as year, </v>
      </c>
      <c r="V6" t="str">
        <f t="shared" si="3"/>
        <v xml:space="preserve">     extract(year from a.clm_from_dt::date) as year, </v>
      </c>
      <c r="W6" t="str">
        <f t="shared" si="3"/>
        <v xml:space="preserve">     extract(year from a.clm_from_dt::date) as year, </v>
      </c>
    </row>
    <row r="7" spans="1:23" x14ac:dyDescent="0.25">
      <c r="A7">
        <v>3</v>
      </c>
      <c r="B7" t="s">
        <v>2</v>
      </c>
      <c r="C7" t="s">
        <v>84</v>
      </c>
      <c r="D7" s="1" t="str">
        <f t="shared" si="1"/>
        <v>b</v>
      </c>
      <c r="E7" t="s">
        <v>99</v>
      </c>
      <c r="F7" s="1" t="str">
        <f t="shared" ref="F7:F32" si="6">IF(D7="", "", ".")</f>
        <v>.</v>
      </c>
      <c r="G7" t="s">
        <v>2</v>
      </c>
      <c r="H7" t="s">
        <v>2</v>
      </c>
      <c r="I7" t="s">
        <v>2</v>
      </c>
      <c r="J7" t="s">
        <v>2</v>
      </c>
      <c r="K7" t="s">
        <v>2</v>
      </c>
      <c r="L7" s="2" t="str">
        <f t="shared" ref="L7:L32" si="7">IF(AND(G7="NULL", H7="NULL", I7="NULL", J7="NULL", K7="NULL"), "", _xlfn.CONCAT(B7, ", "))</f>
        <v xml:space="preserve">uth_member_id, </v>
      </c>
      <c r="Q7" t="str">
        <f>_xlfn.CONCAT("     ", L17:L23)</f>
        <v xml:space="preserve">     bill_provider, ref_provider, other_provider, perf_rn_provider, perf_at_provider, perf_op_provider, </v>
      </c>
      <c r="R7" t="s">
        <v>94</v>
      </c>
      <c r="S7" t="str">
        <f t="shared" si="5"/>
        <v xml:space="preserve">    b.uth_member_id as uth_member_id, </v>
      </c>
      <c r="T7" t="str">
        <f t="shared" si="3"/>
        <v xml:space="preserve">    b.uth_member_id as uth_member_id, </v>
      </c>
      <c r="U7" t="str">
        <f t="shared" si="3"/>
        <v xml:space="preserve">    b.uth_member_id as uth_member_id, </v>
      </c>
      <c r="V7" t="str">
        <f t="shared" si="3"/>
        <v xml:space="preserve">    b.uth_member_id as uth_member_id, </v>
      </c>
      <c r="W7" t="str">
        <f t="shared" si="3"/>
        <v xml:space="preserve">    b.uth_member_id as uth_member_id, </v>
      </c>
    </row>
    <row r="8" spans="1:23" x14ac:dyDescent="0.25">
      <c r="A8">
        <v>4</v>
      </c>
      <c r="B8" t="s">
        <v>3</v>
      </c>
      <c r="C8" t="s">
        <v>85</v>
      </c>
      <c r="D8" s="1" t="str">
        <f t="shared" si="1"/>
        <v>b</v>
      </c>
      <c r="E8" t="s">
        <v>99</v>
      </c>
      <c r="F8" s="1" t="str">
        <f t="shared" si="6"/>
        <v>.</v>
      </c>
      <c r="G8" t="s">
        <v>3</v>
      </c>
      <c r="H8" t="s">
        <v>3</v>
      </c>
      <c r="I8" t="s">
        <v>3</v>
      </c>
      <c r="J8" t="s">
        <v>3</v>
      </c>
      <c r="K8" t="s">
        <v>3</v>
      </c>
      <c r="L8" s="2" t="str">
        <f t="shared" si="7"/>
        <v xml:space="preserve">uth_claim_id, </v>
      </c>
      <c r="Q8" t="str">
        <f>_xlfn.CONCAT("     ", L24:L32)</f>
        <v xml:space="preserve">     claim_id_src, member_id_src, table_id_src, load_date, deductible, coins</v>
      </c>
      <c r="R8" t="s">
        <v>94</v>
      </c>
      <c r="S8" t="str">
        <f t="shared" si="5"/>
        <v xml:space="preserve">    b.uth_claim_id as uth_claim_id, </v>
      </c>
      <c r="T8" t="str">
        <f t="shared" si="3"/>
        <v xml:space="preserve">    b.uth_claim_id as uth_claim_id, </v>
      </c>
      <c r="U8" t="str">
        <f t="shared" si="3"/>
        <v xml:space="preserve">    b.uth_claim_id as uth_claim_id, </v>
      </c>
      <c r="V8" t="str">
        <f t="shared" si="3"/>
        <v xml:space="preserve">    b.uth_claim_id as uth_claim_id, </v>
      </c>
      <c r="W8" t="str">
        <f t="shared" si="3"/>
        <v xml:space="preserve">    b.uth_claim_id as uth_claim_id, </v>
      </c>
    </row>
    <row r="9" spans="1:23" x14ac:dyDescent="0.25">
      <c r="A9">
        <v>5</v>
      </c>
      <c r="B9" t="s">
        <v>138</v>
      </c>
      <c r="C9" t="s">
        <v>88</v>
      </c>
      <c r="D9" s="1" t="str">
        <f t="shared" si="1"/>
        <v/>
      </c>
      <c r="E9" t="s">
        <v>97</v>
      </c>
      <c r="F9" s="1" t="str">
        <f t="shared" si="6"/>
        <v/>
      </c>
      <c r="G9" t="s">
        <v>143</v>
      </c>
      <c r="H9" t="s">
        <v>143</v>
      </c>
      <c r="I9" t="s">
        <v>143</v>
      </c>
      <c r="J9" t="s">
        <v>143</v>
      </c>
      <c r="K9" t="s">
        <v>143</v>
      </c>
      <c r="L9" s="2" t="str">
        <f t="shared" si="7"/>
        <v xml:space="preserve">claim_type, </v>
      </c>
      <c r="Q9" t="s">
        <v>114</v>
      </c>
      <c r="R9" t="s">
        <v>94</v>
      </c>
      <c r="S9" t="str">
        <f t="shared" si="5"/>
        <v xml:space="preserve">    'F' as claim_type, </v>
      </c>
      <c r="T9" t="str">
        <f t="shared" si="3"/>
        <v xml:space="preserve">    'F' as claim_type, </v>
      </c>
      <c r="U9" t="str">
        <f t="shared" si="3"/>
        <v xml:space="preserve">    'F' as claim_type, </v>
      </c>
      <c r="V9" t="str">
        <f t="shared" si="3"/>
        <v xml:space="preserve">    'F' as claim_type, </v>
      </c>
      <c r="W9" t="str">
        <f t="shared" si="3"/>
        <v xml:space="preserve">    'F' as claim_type, </v>
      </c>
    </row>
    <row r="10" spans="1:23" x14ac:dyDescent="0.25">
      <c r="A10">
        <v>6</v>
      </c>
      <c r="B10" t="s">
        <v>5</v>
      </c>
      <c r="C10" t="s">
        <v>87</v>
      </c>
      <c r="D10" s="1" t="str">
        <f t="shared" si="1"/>
        <v>a</v>
      </c>
      <c r="E10" t="s">
        <v>105</v>
      </c>
      <c r="F10" s="1" t="str">
        <f t="shared" si="6"/>
        <v>.</v>
      </c>
      <c r="G10" t="s">
        <v>57</v>
      </c>
      <c r="H10" t="s">
        <v>57</v>
      </c>
      <c r="I10" t="s">
        <v>57</v>
      </c>
      <c r="J10" t="s">
        <v>57</v>
      </c>
      <c r="K10" t="s">
        <v>57</v>
      </c>
      <c r="L10" s="2" t="str">
        <f t="shared" si="7"/>
        <v xml:space="preserve">from_date_of_service, </v>
      </c>
      <c r="O10" t="s">
        <v>107</v>
      </c>
      <c r="R10" t="s">
        <v>94</v>
      </c>
      <c r="S10" t="str">
        <f t="shared" si="5"/>
        <v xml:space="preserve">    a.clm_from_dt::date as from_date_of_service, </v>
      </c>
      <c r="T10" t="str">
        <f t="shared" si="3"/>
        <v xml:space="preserve">    a.clm_from_dt::date as from_date_of_service, </v>
      </c>
      <c r="U10" t="str">
        <f t="shared" si="3"/>
        <v xml:space="preserve">    a.clm_from_dt::date as from_date_of_service, </v>
      </c>
      <c r="V10" t="str">
        <f t="shared" si="3"/>
        <v xml:space="preserve">    a.clm_from_dt::date as from_date_of_service, </v>
      </c>
      <c r="W10" t="str">
        <f t="shared" si="3"/>
        <v xml:space="preserve">    a.clm_from_dt::date as from_date_of_service, </v>
      </c>
    </row>
    <row r="11" spans="1:23" x14ac:dyDescent="0.25">
      <c r="A11">
        <v>7</v>
      </c>
      <c r="B11" t="s">
        <v>6</v>
      </c>
      <c r="C11" t="s">
        <v>87</v>
      </c>
      <c r="D11" s="1" t="str">
        <f t="shared" si="1"/>
        <v>a</v>
      </c>
      <c r="E11" t="s">
        <v>105</v>
      </c>
      <c r="F11" s="1" t="str">
        <f t="shared" si="6"/>
        <v>.</v>
      </c>
      <c r="G11" t="s">
        <v>58</v>
      </c>
      <c r="H11" t="s">
        <v>58</v>
      </c>
      <c r="I11" t="s">
        <v>58</v>
      </c>
      <c r="J11" t="s">
        <v>58</v>
      </c>
      <c r="K11" t="s">
        <v>58</v>
      </c>
      <c r="L11" s="2" t="str">
        <f t="shared" si="7"/>
        <v xml:space="preserve">to_date_of_service, </v>
      </c>
      <c r="O11" t="s">
        <v>107</v>
      </c>
      <c r="R11" t="s">
        <v>94</v>
      </c>
      <c r="S11" t="str">
        <f t="shared" si="5"/>
        <v xml:space="preserve">    a.clm_thru_dt::date as to_date_of_service, </v>
      </c>
      <c r="T11" t="str">
        <f t="shared" si="3"/>
        <v xml:space="preserve">    a.clm_thru_dt::date as to_date_of_service, </v>
      </c>
      <c r="U11" t="str">
        <f t="shared" si="3"/>
        <v xml:space="preserve">    a.clm_thru_dt::date as to_date_of_service, </v>
      </c>
      <c r="V11" t="str">
        <f t="shared" si="3"/>
        <v xml:space="preserve">    a.clm_thru_dt::date as to_date_of_service, </v>
      </c>
      <c r="W11" t="str">
        <f t="shared" si="3"/>
        <v xml:space="preserve">    a.clm_thru_dt::date as to_date_of_service, </v>
      </c>
    </row>
    <row r="12" spans="1:23" x14ac:dyDescent="0.25">
      <c r="A12">
        <v>8</v>
      </c>
      <c r="B12" t="s">
        <v>139</v>
      </c>
      <c r="C12" t="s">
        <v>85</v>
      </c>
      <c r="D12" s="1" t="str">
        <f t="shared" si="1"/>
        <v/>
      </c>
      <c r="E12" t="s">
        <v>97</v>
      </c>
      <c r="F12" s="1" t="str">
        <f t="shared" si="6"/>
        <v/>
      </c>
      <c r="G12" t="s">
        <v>65</v>
      </c>
      <c r="H12" t="s">
        <v>65</v>
      </c>
      <c r="I12" t="s">
        <v>65</v>
      </c>
      <c r="J12" t="s">
        <v>65</v>
      </c>
      <c r="K12" t="s">
        <v>65</v>
      </c>
      <c r="L12" s="2" t="str">
        <f t="shared" si="7"/>
        <v/>
      </c>
      <c r="R12" t="s">
        <v>94</v>
      </c>
      <c r="S12" t="str">
        <f t="shared" si="5"/>
        <v/>
      </c>
      <c r="T12" t="str">
        <f t="shared" si="3"/>
        <v/>
      </c>
      <c r="U12" t="str">
        <f t="shared" si="3"/>
        <v/>
      </c>
      <c r="V12" t="str">
        <f t="shared" si="3"/>
        <v/>
      </c>
      <c r="W12" t="str">
        <f t="shared" si="3"/>
        <v/>
      </c>
    </row>
    <row r="13" spans="1:23" x14ac:dyDescent="0.25">
      <c r="A13">
        <v>9</v>
      </c>
      <c r="B13" t="s">
        <v>140</v>
      </c>
      <c r="C13" t="s">
        <v>85</v>
      </c>
      <c r="D13" s="1" t="str">
        <f t="shared" si="1"/>
        <v>a</v>
      </c>
      <c r="E13" t="s">
        <v>105</v>
      </c>
      <c r="F13" s="1" t="str">
        <f t="shared" si="6"/>
        <v>.</v>
      </c>
      <c r="G13" t="s">
        <v>144</v>
      </c>
      <c r="H13" t="s">
        <v>144</v>
      </c>
      <c r="I13" t="s">
        <v>144</v>
      </c>
      <c r="J13" t="s">
        <v>144</v>
      </c>
      <c r="K13" t="s">
        <v>144</v>
      </c>
      <c r="L13" s="2" t="str">
        <f t="shared" si="7"/>
        <v xml:space="preserve">total_charge_amount, </v>
      </c>
      <c r="O13" t="s">
        <v>111</v>
      </c>
      <c r="R13" t="s">
        <v>94</v>
      </c>
      <c r="S13" t="str">
        <f t="shared" si="5"/>
        <v xml:space="preserve">    a.clm_tot_chrg_amt::numeric as total_charge_amount, </v>
      </c>
      <c r="T13" t="str">
        <f t="shared" si="3"/>
        <v xml:space="preserve">    a.clm_tot_chrg_amt::numeric as total_charge_amount, </v>
      </c>
      <c r="U13" t="str">
        <f t="shared" si="3"/>
        <v xml:space="preserve">    a.clm_tot_chrg_amt::numeric as total_charge_amount, </v>
      </c>
      <c r="V13" t="str">
        <f t="shared" si="3"/>
        <v xml:space="preserve">    a.clm_tot_chrg_amt::numeric as total_charge_amount, </v>
      </c>
      <c r="W13" t="str">
        <f t="shared" si="3"/>
        <v xml:space="preserve">    a.clm_tot_chrg_amt::numeric as total_charge_amount, </v>
      </c>
    </row>
    <row r="14" spans="1:23" x14ac:dyDescent="0.25">
      <c r="A14">
        <v>10</v>
      </c>
      <c r="B14" t="s">
        <v>141</v>
      </c>
      <c r="C14" t="s">
        <v>85</v>
      </c>
      <c r="D14" s="1" t="str">
        <f t="shared" si="1"/>
        <v>a</v>
      </c>
      <c r="E14" t="s">
        <v>105</v>
      </c>
      <c r="F14" s="1" t="str">
        <f t="shared" si="6"/>
        <v>.</v>
      </c>
      <c r="G14" t="s">
        <v>160</v>
      </c>
      <c r="H14" t="s">
        <v>155</v>
      </c>
      <c r="I14" t="s">
        <v>155</v>
      </c>
      <c r="J14" t="s">
        <v>156</v>
      </c>
      <c r="K14" t="s">
        <v>157</v>
      </c>
      <c r="L14" s="2" t="str">
        <f t="shared" si="7"/>
        <v xml:space="preserve">total_allowed_amount, </v>
      </c>
      <c r="O14" t="s">
        <v>111</v>
      </c>
      <c r="R14" t="s">
        <v>94</v>
      </c>
      <c r="S14" t="str">
        <f t="shared" si="5"/>
        <v xml:space="preserve">    a.clm_pmt_amt::numeric + (clm_pass_thru_per_diem_amt::numeric * clm_utlztn_day_cnt::numeric) + nch_prmry_pyr_clm_pd_amt::numeric + nch_ip_tot_ddctn_amt::numeric + clm_uncompd_care_pmt_amt::numeric  + clm_ip_low_vol_pmt_amt::numeric + clm_hrr_adjstmt_pmt_amt::numeric as total_allowed_amount, </v>
      </c>
      <c r="T14" t="str">
        <f t="shared" si="3"/>
        <v xml:space="preserve">    a.clm_pmt_amt::numeric + nch_prmry_pyr_clm_pd_amt::numeric as total_allowed_amount, </v>
      </c>
      <c r="U14" t="str">
        <f t="shared" si="3"/>
        <v xml:space="preserve">    a.clm_pmt_amt::numeric + nch_prmry_pyr_clm_pd_amt::numeric as total_allowed_amount, </v>
      </c>
      <c r="V14" t="str">
        <f t="shared" si="3"/>
        <v xml:space="preserve">    a.clm_pmt_amt::numeric + nch_prmry_pyr_clm_pd_amt::numeric + nch_ip_tot_ddctn_amt::numeric as total_allowed_amount, </v>
      </c>
      <c r="W14" t="str">
        <f t="shared" si="3"/>
        <v xml:space="preserve">    a.clm_pmt_amt::numeric + nch_prmry_pyr_clm_pd_amt::numeric + nch_bene_ptb_coinsrnc_amt::numeric + nch_bene_ptb_ddctbl_amt::numeric + nch_bene_blood_ddctbl_lblty_am::numeric as total_allowed_amount, </v>
      </c>
    </row>
    <row r="15" spans="1:23" x14ac:dyDescent="0.25">
      <c r="A15">
        <v>11</v>
      </c>
      <c r="B15" t="s">
        <v>142</v>
      </c>
      <c r="C15" t="s">
        <v>85</v>
      </c>
      <c r="D15" s="1" t="str">
        <f t="shared" si="1"/>
        <v>a</v>
      </c>
      <c r="E15" t="s">
        <v>105</v>
      </c>
      <c r="F15" s="1" t="str">
        <f t="shared" si="6"/>
        <v>.</v>
      </c>
      <c r="G15" t="s">
        <v>161</v>
      </c>
      <c r="H15" t="s">
        <v>148</v>
      </c>
      <c r="I15" t="s">
        <v>148</v>
      </c>
      <c r="J15" t="s">
        <v>148</v>
      </c>
      <c r="K15" t="s">
        <v>148</v>
      </c>
      <c r="L15" s="2" t="str">
        <f t="shared" si="7"/>
        <v xml:space="preserve">total_paid_amount, </v>
      </c>
      <c r="O15" t="s">
        <v>111</v>
      </c>
      <c r="R15" t="s">
        <v>94</v>
      </c>
      <c r="S15" t="str">
        <f t="shared" si="5"/>
        <v xml:space="preserve">    a.clm_pmt_amt::numeric + (clm_pass_thru_per_diem_amt::numeric * clm_utlztn_day_cnt::numeric) + clm_uncompd_care_pmt_amt::numeric  + clm_ip_low_vol_pmt_amt::numeric + clm_hrr_adjstmt_pmt_amt::numeric as total_paid_amount, </v>
      </c>
      <c r="T15" t="str">
        <f t="shared" si="3"/>
        <v xml:space="preserve">    a.clm_pmt_amt::numeric as total_paid_amount, </v>
      </c>
      <c r="U15" t="str">
        <f t="shared" si="3"/>
        <v xml:space="preserve">    a.clm_pmt_amt::numeric as total_paid_amount, </v>
      </c>
      <c r="V15" t="str">
        <f t="shared" si="3"/>
        <v xml:space="preserve">    a.clm_pmt_amt::numeric as total_paid_amount, </v>
      </c>
      <c r="W15" t="str">
        <f t="shared" si="3"/>
        <v xml:space="preserve">    a.clm_pmt_amt::numeric as total_paid_amount, </v>
      </c>
    </row>
    <row r="16" spans="1:23" x14ac:dyDescent="0.25">
      <c r="A16">
        <v>12</v>
      </c>
      <c r="B16" t="s">
        <v>31</v>
      </c>
      <c r="C16" t="s">
        <v>83</v>
      </c>
      <c r="D16" s="1" t="str">
        <f t="shared" si="1"/>
        <v>a</v>
      </c>
      <c r="E16" t="s">
        <v>105</v>
      </c>
      <c r="F16" s="1" t="str">
        <f t="shared" si="6"/>
        <v>.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s="2" t="str">
        <f t="shared" si="7"/>
        <v xml:space="preserve">fiscal_year, </v>
      </c>
      <c r="N16" t="s">
        <v>109</v>
      </c>
      <c r="O16" t="s">
        <v>96</v>
      </c>
      <c r="R16" t="s">
        <v>94</v>
      </c>
      <c r="S16" t="str">
        <f t="shared" si="5"/>
        <v xml:space="preserve">    get_fy_from_date(a.clm_from_dt::date) as fiscal_year, </v>
      </c>
      <c r="T16" t="str">
        <f t="shared" si="3"/>
        <v xml:space="preserve">    get_fy_from_date(a.clm_from_dt::date) as fiscal_year, </v>
      </c>
      <c r="U16" t="str">
        <f t="shared" si="3"/>
        <v xml:space="preserve">    get_fy_from_date(a.clm_from_dt::date) as fiscal_year, </v>
      </c>
      <c r="V16" t="str">
        <f t="shared" si="3"/>
        <v xml:space="preserve">    get_fy_from_date(a.clm_from_dt::date) as fiscal_year, </v>
      </c>
      <c r="W16" t="str">
        <f t="shared" si="3"/>
        <v xml:space="preserve">    get_fy_from_date(a.clm_from_dt::date) as fiscal_year, </v>
      </c>
    </row>
    <row r="17" spans="1:23" x14ac:dyDescent="0.25">
      <c r="A17">
        <v>13</v>
      </c>
      <c r="B17" t="s">
        <v>32</v>
      </c>
      <c r="C17" t="s">
        <v>83</v>
      </c>
      <c r="D17" s="1" t="str">
        <f t="shared" si="1"/>
        <v/>
      </c>
      <c r="E17" t="s">
        <v>97</v>
      </c>
      <c r="F17" s="1" t="str">
        <f t="shared" si="6"/>
        <v/>
      </c>
      <c r="G17" t="s">
        <v>65</v>
      </c>
      <c r="H17" t="s">
        <v>65</v>
      </c>
      <c r="I17" t="s">
        <v>65</v>
      </c>
      <c r="J17" t="s">
        <v>65</v>
      </c>
      <c r="K17" t="s">
        <v>65</v>
      </c>
      <c r="L17" s="2" t="str">
        <f t="shared" si="7"/>
        <v/>
      </c>
      <c r="R17" t="s">
        <v>94</v>
      </c>
      <c r="S17" t="str">
        <f t="shared" si="5"/>
        <v/>
      </c>
      <c r="T17" t="str">
        <f t="shared" si="3"/>
        <v/>
      </c>
      <c r="U17" t="str">
        <f t="shared" si="3"/>
        <v/>
      </c>
      <c r="V17" t="str">
        <f t="shared" si="3"/>
        <v/>
      </c>
      <c r="W17" t="str">
        <f t="shared" si="3"/>
        <v/>
      </c>
    </row>
    <row r="18" spans="1:23" x14ac:dyDescent="0.25">
      <c r="A18">
        <v>14</v>
      </c>
      <c r="B18" t="s">
        <v>34</v>
      </c>
      <c r="C18" t="s">
        <v>88</v>
      </c>
      <c r="D18" s="1" t="str">
        <f t="shared" si="1"/>
        <v>a</v>
      </c>
      <c r="E18" t="s">
        <v>105</v>
      </c>
      <c r="F18" s="1" t="str">
        <f t="shared" si="6"/>
        <v>.</v>
      </c>
      <c r="G18" t="s">
        <v>120</v>
      </c>
      <c r="H18" t="s">
        <v>120</v>
      </c>
      <c r="I18" t="s">
        <v>120</v>
      </c>
      <c r="J18" t="s">
        <v>120</v>
      </c>
      <c r="K18" t="s">
        <v>120</v>
      </c>
      <c r="L18" s="2" t="str">
        <f t="shared" si="7"/>
        <v xml:space="preserve">bill_provider, </v>
      </c>
      <c r="R18" t="s">
        <v>94</v>
      </c>
      <c r="S18" t="str">
        <f t="shared" si="5"/>
        <v xml:space="preserve">    a.org_npi_num as bill_provider, </v>
      </c>
      <c r="T18" t="str">
        <f t="shared" si="3"/>
        <v xml:space="preserve">    a.org_npi_num as bill_provider, </v>
      </c>
      <c r="U18" t="str">
        <f t="shared" si="3"/>
        <v xml:space="preserve">    a.org_npi_num as bill_provider, </v>
      </c>
      <c r="V18" t="str">
        <f t="shared" si="3"/>
        <v xml:space="preserve">    a.org_npi_num as bill_provider, </v>
      </c>
      <c r="W18" t="str">
        <f t="shared" si="3"/>
        <v xml:space="preserve">    a.org_npi_num as bill_provider, </v>
      </c>
    </row>
    <row r="19" spans="1:23" x14ac:dyDescent="0.25">
      <c r="A19">
        <v>15</v>
      </c>
      <c r="B19" t="s">
        <v>35</v>
      </c>
      <c r="C19" t="s">
        <v>88</v>
      </c>
      <c r="D19" s="1" t="str">
        <f t="shared" si="1"/>
        <v>a</v>
      </c>
      <c r="E19" t="s">
        <v>105</v>
      </c>
      <c r="F19" s="1" t="str">
        <f t="shared" si="6"/>
        <v>.</v>
      </c>
      <c r="G19" t="s">
        <v>65</v>
      </c>
      <c r="H19" t="s">
        <v>167</v>
      </c>
      <c r="I19" t="s">
        <v>167</v>
      </c>
      <c r="J19" t="s">
        <v>65</v>
      </c>
      <c r="K19" t="s">
        <v>167</v>
      </c>
      <c r="L19" s="2" t="str">
        <f t="shared" si="7"/>
        <v xml:space="preserve">ref_provider, </v>
      </c>
      <c r="R19" t="s">
        <v>94</v>
      </c>
      <c r="S19" t="str">
        <f t="shared" si="5"/>
        <v xml:space="preserve">    NULL as ref_provider, </v>
      </c>
      <c r="T19" t="str">
        <f t="shared" si="3"/>
        <v xml:space="preserve">    a.rfr_physn_npi as ref_provider, </v>
      </c>
      <c r="U19" t="str">
        <f t="shared" si="3"/>
        <v xml:space="preserve">    a.rfr_physn_npi as ref_provider, </v>
      </c>
      <c r="V19" t="str">
        <f t="shared" si="3"/>
        <v xml:space="preserve">    NULL as ref_provider, </v>
      </c>
      <c r="W19" t="str">
        <f t="shared" si="3"/>
        <v xml:space="preserve">    a.rfr_physn_npi as ref_provider, </v>
      </c>
    </row>
    <row r="20" spans="1:23" ht="15" customHeight="1" x14ac:dyDescent="0.25">
      <c r="A20">
        <v>16</v>
      </c>
      <c r="B20" t="s">
        <v>36</v>
      </c>
      <c r="C20" t="s">
        <v>88</v>
      </c>
      <c r="D20" s="1" t="str">
        <f t="shared" si="1"/>
        <v>a</v>
      </c>
      <c r="E20" t="s">
        <v>105</v>
      </c>
      <c r="F20" s="1" t="str">
        <f t="shared" si="6"/>
        <v>.</v>
      </c>
      <c r="G20" t="s">
        <v>166</v>
      </c>
      <c r="H20" t="s">
        <v>166</v>
      </c>
      <c r="I20" t="s">
        <v>166</v>
      </c>
      <c r="J20" t="s">
        <v>166</v>
      </c>
      <c r="K20" t="s">
        <v>166</v>
      </c>
      <c r="L20" s="2" t="str">
        <f t="shared" si="7"/>
        <v xml:space="preserve">other_provider, </v>
      </c>
      <c r="R20" t="s">
        <v>94</v>
      </c>
      <c r="S20" t="str">
        <f t="shared" si="5"/>
        <v xml:space="preserve">    a.ot_physn_npi as other_provider, </v>
      </c>
      <c r="T20" t="str">
        <f t="shared" si="3"/>
        <v xml:space="preserve">    a.ot_physn_npi as other_provider, </v>
      </c>
      <c r="U20" t="str">
        <f t="shared" si="3"/>
        <v xml:space="preserve">    a.ot_physn_npi as other_provider, </v>
      </c>
      <c r="V20" t="str">
        <f t="shared" si="3"/>
        <v xml:space="preserve">    a.ot_physn_npi as other_provider, </v>
      </c>
      <c r="W20" t="str">
        <f t="shared" si="3"/>
        <v xml:space="preserve">    a.ot_physn_npi as other_provider, </v>
      </c>
    </row>
    <row r="21" spans="1:23" x14ac:dyDescent="0.25">
      <c r="A21">
        <v>17</v>
      </c>
      <c r="B21" t="s">
        <v>37</v>
      </c>
      <c r="C21" t="s">
        <v>88</v>
      </c>
      <c r="D21" s="1" t="str">
        <f t="shared" si="1"/>
        <v>a</v>
      </c>
      <c r="E21" t="s">
        <v>105</v>
      </c>
      <c r="F21" s="1" t="str">
        <f t="shared" si="6"/>
        <v>.</v>
      </c>
      <c r="G21" t="s">
        <v>70</v>
      </c>
      <c r="H21" t="s">
        <v>70</v>
      </c>
      <c r="I21" t="s">
        <v>70</v>
      </c>
      <c r="J21" t="s">
        <v>70</v>
      </c>
      <c r="K21" t="s">
        <v>70</v>
      </c>
      <c r="L21" s="2" t="str">
        <f t="shared" si="7"/>
        <v xml:space="preserve">perf_rn_provider, </v>
      </c>
      <c r="R21" t="s">
        <v>94</v>
      </c>
      <c r="S21" t="str">
        <f t="shared" si="5"/>
        <v xml:space="preserve">    a.rndrng_physn_npi as perf_rn_provider, </v>
      </c>
      <c r="T21" t="str">
        <f t="shared" si="5"/>
        <v xml:space="preserve">    a.rndrng_physn_npi as perf_rn_provider, </v>
      </c>
      <c r="U21" t="str">
        <f t="shared" si="5"/>
        <v xml:space="preserve">    a.rndrng_physn_npi as perf_rn_provider, </v>
      </c>
      <c r="V21" t="str">
        <f t="shared" si="5"/>
        <v xml:space="preserve">    a.rndrng_physn_npi as perf_rn_provider, </v>
      </c>
      <c r="W21" t="str">
        <f t="shared" si="5"/>
        <v xml:space="preserve">    a.rndrng_physn_npi as perf_rn_provider, </v>
      </c>
    </row>
    <row r="22" spans="1:23" x14ac:dyDescent="0.25">
      <c r="A22">
        <v>18</v>
      </c>
      <c r="B22" t="s">
        <v>38</v>
      </c>
      <c r="C22" t="s">
        <v>88</v>
      </c>
      <c r="D22" s="1" t="str">
        <f t="shared" si="1"/>
        <v>a</v>
      </c>
      <c r="E22" t="s">
        <v>105</v>
      </c>
      <c r="F22" s="1" t="str">
        <f t="shared" si="6"/>
        <v>.</v>
      </c>
      <c r="G22" t="s">
        <v>118</v>
      </c>
      <c r="H22" t="s">
        <v>118</v>
      </c>
      <c r="I22" t="s">
        <v>118</v>
      </c>
      <c r="J22" t="s">
        <v>118</v>
      </c>
      <c r="K22" t="s">
        <v>118</v>
      </c>
      <c r="L22" s="2" t="str">
        <f t="shared" si="7"/>
        <v xml:space="preserve">perf_at_provider, </v>
      </c>
      <c r="R22" t="s">
        <v>94</v>
      </c>
      <c r="S22" t="str">
        <f t="shared" si="5"/>
        <v xml:space="preserve">    a.at_physn_npi as perf_at_provider, </v>
      </c>
      <c r="T22" t="str">
        <f t="shared" si="5"/>
        <v xml:space="preserve">    a.at_physn_npi as perf_at_provider, </v>
      </c>
      <c r="U22" t="str">
        <f t="shared" si="5"/>
        <v xml:space="preserve">    a.at_physn_npi as perf_at_provider, </v>
      </c>
      <c r="V22" t="str">
        <f t="shared" si="5"/>
        <v xml:space="preserve">    a.at_physn_npi as perf_at_provider, </v>
      </c>
      <c r="W22" t="str">
        <f t="shared" si="5"/>
        <v xml:space="preserve">    a.at_physn_npi as perf_at_provider, </v>
      </c>
    </row>
    <row r="23" spans="1:23" x14ac:dyDescent="0.25">
      <c r="A23">
        <v>19</v>
      </c>
      <c r="B23" t="s">
        <v>39</v>
      </c>
      <c r="C23" t="s">
        <v>88</v>
      </c>
      <c r="D23" s="1" t="str">
        <f t="shared" si="1"/>
        <v>a</v>
      </c>
      <c r="E23" t="s">
        <v>105</v>
      </c>
      <c r="F23" s="1" t="str">
        <f t="shared" si="6"/>
        <v>.</v>
      </c>
      <c r="G23" t="s">
        <v>119</v>
      </c>
      <c r="H23" t="s">
        <v>119</v>
      </c>
      <c r="I23" t="s">
        <v>119</v>
      </c>
      <c r="J23" t="s">
        <v>119</v>
      </c>
      <c r="K23" t="s">
        <v>119</v>
      </c>
      <c r="L23" s="2" t="str">
        <f t="shared" si="7"/>
        <v xml:space="preserve">perf_op_provider, </v>
      </c>
      <c r="R23" t="s">
        <v>94</v>
      </c>
      <c r="S23" t="str">
        <f t="shared" si="5"/>
        <v xml:space="preserve">    a.op_physn_npi as perf_op_provider, </v>
      </c>
      <c r="T23" t="str">
        <f t="shared" si="5"/>
        <v xml:space="preserve">    a.op_physn_npi as perf_op_provider, </v>
      </c>
      <c r="U23" t="str">
        <f t="shared" si="5"/>
        <v xml:space="preserve">    a.op_physn_npi as perf_op_provider, </v>
      </c>
      <c r="V23" t="str">
        <f t="shared" si="5"/>
        <v xml:space="preserve">    a.op_physn_npi as perf_op_provider, </v>
      </c>
      <c r="W23" t="str">
        <f t="shared" si="5"/>
        <v xml:space="preserve">    a.op_physn_npi as perf_op_provider, </v>
      </c>
    </row>
    <row r="24" spans="1:23" x14ac:dyDescent="0.25">
      <c r="A24">
        <v>20</v>
      </c>
      <c r="B24" t="s">
        <v>40</v>
      </c>
      <c r="C24" t="s">
        <v>88</v>
      </c>
      <c r="D24" s="1" t="str">
        <f t="shared" si="1"/>
        <v>a</v>
      </c>
      <c r="E24" t="s">
        <v>105</v>
      </c>
      <c r="F24" s="1" t="str">
        <f t="shared" si="6"/>
        <v>.</v>
      </c>
      <c r="G24" t="s">
        <v>72</v>
      </c>
      <c r="H24" t="s">
        <v>72</v>
      </c>
      <c r="I24" t="s">
        <v>72</v>
      </c>
      <c r="J24" t="s">
        <v>72</v>
      </c>
      <c r="K24" t="s">
        <v>72</v>
      </c>
      <c r="L24" s="2" t="str">
        <f t="shared" si="7"/>
        <v xml:space="preserve">claim_id_src, </v>
      </c>
      <c r="R24" t="s">
        <v>94</v>
      </c>
      <c r="S24" t="str">
        <f t="shared" si="5"/>
        <v xml:space="preserve">    a.clm_id as claim_id_src, </v>
      </c>
      <c r="T24" t="str">
        <f t="shared" si="5"/>
        <v xml:space="preserve">    a.clm_id as claim_id_src, </v>
      </c>
      <c r="U24" t="str">
        <f t="shared" si="5"/>
        <v xml:space="preserve">    a.clm_id as claim_id_src, </v>
      </c>
      <c r="V24" t="str">
        <f t="shared" si="5"/>
        <v xml:space="preserve">    a.clm_id as claim_id_src, </v>
      </c>
      <c r="W24" t="str">
        <f t="shared" si="5"/>
        <v xml:space="preserve">    a.clm_id as claim_id_src, </v>
      </c>
    </row>
    <row r="25" spans="1:23" x14ac:dyDescent="0.25">
      <c r="A25">
        <v>21</v>
      </c>
      <c r="B25" t="s">
        <v>41</v>
      </c>
      <c r="C25" t="s">
        <v>88</v>
      </c>
      <c r="D25" s="1" t="str">
        <f t="shared" si="1"/>
        <v>a</v>
      </c>
      <c r="E25" t="s">
        <v>105</v>
      </c>
      <c r="F25" s="1" t="str">
        <f t="shared" si="6"/>
        <v>.</v>
      </c>
      <c r="G25" t="s">
        <v>73</v>
      </c>
      <c r="H25" t="s">
        <v>73</v>
      </c>
      <c r="I25" t="s">
        <v>73</v>
      </c>
      <c r="J25" t="s">
        <v>73</v>
      </c>
      <c r="K25" t="s">
        <v>73</v>
      </c>
      <c r="L25" s="2" t="str">
        <f t="shared" si="7"/>
        <v xml:space="preserve">member_id_src, </v>
      </c>
      <c r="R25" t="s">
        <v>94</v>
      </c>
      <c r="S25" t="str">
        <f t="shared" si="5"/>
        <v xml:space="preserve">    a.bene_id as member_id_src, </v>
      </c>
      <c r="T25" t="str">
        <f t="shared" si="5"/>
        <v xml:space="preserve">    a.bene_id as member_id_src, </v>
      </c>
      <c r="U25" t="str">
        <f t="shared" si="5"/>
        <v xml:space="preserve">    a.bene_id as member_id_src, </v>
      </c>
      <c r="V25" t="str">
        <f t="shared" si="5"/>
        <v xml:space="preserve">    a.bene_id as member_id_src, </v>
      </c>
      <c r="W25" t="str">
        <f t="shared" si="5"/>
        <v xml:space="preserve">    a.bene_id as member_id_src, </v>
      </c>
    </row>
    <row r="26" spans="1:23" x14ac:dyDescent="0.25">
      <c r="A26">
        <v>22</v>
      </c>
      <c r="B26" t="s">
        <v>33</v>
      </c>
      <c r="C26" t="s">
        <v>88</v>
      </c>
      <c r="D26" s="1" t="str">
        <f t="shared" si="1"/>
        <v/>
      </c>
      <c r="E26" t="s">
        <v>97</v>
      </c>
      <c r="F26" s="1" t="str">
        <f t="shared" si="6"/>
        <v/>
      </c>
      <c r="G26" t="s">
        <v>145</v>
      </c>
      <c r="H26" t="s">
        <v>149</v>
      </c>
      <c r="I26" t="s">
        <v>150</v>
      </c>
      <c r="J26" t="s">
        <v>151</v>
      </c>
      <c r="K26" t="s">
        <v>153</v>
      </c>
      <c r="L26" s="2" t="str">
        <f t="shared" si="7"/>
        <v xml:space="preserve">table_id_src, </v>
      </c>
      <c r="R26" t="s">
        <v>94</v>
      </c>
      <c r="S26" t="str">
        <f t="shared" si="5"/>
        <v xml:space="preserve">    'inpatient' as table_id_src, </v>
      </c>
      <c r="T26" t="str">
        <f t="shared" si="5"/>
        <v xml:space="preserve">    'hha' as table_id_src, </v>
      </c>
      <c r="U26" t="str">
        <f t="shared" si="5"/>
        <v xml:space="preserve">    'hospice' as table_id_src, </v>
      </c>
      <c r="V26" t="str">
        <f t="shared" si="5"/>
        <v xml:space="preserve">    'snf' as table_id_src, </v>
      </c>
      <c r="W26" t="str">
        <f t="shared" si="5"/>
        <v xml:space="preserve">    'outpatient' as table_id_src, </v>
      </c>
    </row>
    <row r="27" spans="1:23" x14ac:dyDescent="0.25">
      <c r="A27">
        <v>23</v>
      </c>
      <c r="B27" t="s">
        <v>42</v>
      </c>
      <c r="C27" t="s">
        <v>87</v>
      </c>
      <c r="D27" s="1" t="str">
        <f t="shared" si="1"/>
        <v/>
      </c>
      <c r="E27" t="s">
        <v>97</v>
      </c>
      <c r="F27" s="1" t="str">
        <f t="shared" si="6"/>
        <v/>
      </c>
      <c r="G27" t="s">
        <v>74</v>
      </c>
      <c r="H27" t="s">
        <v>74</v>
      </c>
      <c r="I27" t="s">
        <v>74</v>
      </c>
      <c r="J27" t="s">
        <v>74</v>
      </c>
      <c r="K27" t="s">
        <v>74</v>
      </c>
      <c r="L27" s="2" t="str">
        <f t="shared" si="7"/>
        <v xml:space="preserve">load_date, </v>
      </c>
      <c r="R27" t="s">
        <v>94</v>
      </c>
      <c r="S27" t="str">
        <f t="shared" si="5"/>
        <v xml:space="preserve">    current_date as load_date, </v>
      </c>
      <c r="T27" t="str">
        <f t="shared" si="5"/>
        <v xml:space="preserve">    current_date as load_date, </v>
      </c>
      <c r="U27" t="str">
        <f>IF($L27="", "", _xlfn.CONCAT("    ", IF(I27&lt;&gt;"NULL", _xlfn.CONCAT($N27,$D27,$F27,I27,$O27), I27), " as ",$L27))</f>
        <v xml:space="preserve">    current_date as load_date, </v>
      </c>
      <c r="V27" t="str">
        <f t="shared" si="5"/>
        <v xml:space="preserve">    current_date as load_date, </v>
      </c>
      <c r="W27" t="str">
        <f t="shared" si="5"/>
        <v xml:space="preserve">    current_date as load_date, </v>
      </c>
    </row>
    <row r="28" spans="1:23" ht="15" hidden="1" customHeight="1" x14ac:dyDescent="0.25">
      <c r="A28">
        <v>24</v>
      </c>
      <c r="B28" t="s">
        <v>43</v>
      </c>
      <c r="C28" t="s">
        <v>88</v>
      </c>
      <c r="D28" s="1" t="str">
        <f t="shared" si="1"/>
        <v/>
      </c>
      <c r="E28" t="s">
        <v>98</v>
      </c>
      <c r="F28" s="1" t="str">
        <f t="shared" si="6"/>
        <v/>
      </c>
      <c r="G28" t="s">
        <v>65</v>
      </c>
      <c r="H28" t="s">
        <v>65</v>
      </c>
      <c r="I28" t="s">
        <v>65</v>
      </c>
      <c r="J28" t="s">
        <v>65</v>
      </c>
      <c r="K28" t="s">
        <v>65</v>
      </c>
      <c r="L28" s="2" t="str">
        <f t="shared" si="7"/>
        <v/>
      </c>
      <c r="R28" t="s">
        <v>94</v>
      </c>
      <c r="S28" t="str">
        <f t="shared" si="5"/>
        <v/>
      </c>
      <c r="T28" t="str">
        <f t="shared" si="5"/>
        <v/>
      </c>
      <c r="U28" t="str">
        <f t="shared" si="5"/>
        <v/>
      </c>
      <c r="V28" t="str">
        <f t="shared" si="5"/>
        <v/>
      </c>
      <c r="W28" t="str">
        <f t="shared" si="5"/>
        <v/>
      </c>
    </row>
    <row r="29" spans="1:23" x14ac:dyDescent="0.25">
      <c r="A29">
        <v>25</v>
      </c>
      <c r="B29" t="s">
        <v>24</v>
      </c>
      <c r="C29" t="s">
        <v>85</v>
      </c>
      <c r="D29" s="1" t="str">
        <f t="shared" si="1"/>
        <v>a</v>
      </c>
      <c r="E29" t="s">
        <v>105</v>
      </c>
      <c r="F29" s="1" t="str">
        <f t="shared" si="6"/>
        <v>.</v>
      </c>
      <c r="G29" t="s">
        <v>158</v>
      </c>
      <c r="H29" t="s">
        <v>65</v>
      </c>
      <c r="I29" t="s">
        <v>65</v>
      </c>
      <c r="J29" t="s">
        <v>158</v>
      </c>
      <c r="K29" t="s">
        <v>159</v>
      </c>
      <c r="L29" s="2" t="str">
        <f t="shared" si="7"/>
        <v xml:space="preserve">deductible, </v>
      </c>
      <c r="O29" t="s">
        <v>111</v>
      </c>
      <c r="R29" t="s">
        <v>94</v>
      </c>
      <c r="S29" t="str">
        <f t="shared" si="5"/>
        <v xml:space="preserve">    a.nch_bene_ip_ddctbl_amt::numeric + nch_bene_blood_ddctbl_lblty_am::numeric as deductible, </v>
      </c>
      <c r="T29" t="str">
        <f t="shared" si="5"/>
        <v xml:space="preserve">    NULL as deductible, </v>
      </c>
      <c r="U29" t="str">
        <f t="shared" si="5"/>
        <v xml:space="preserve">    NULL as deductible, </v>
      </c>
      <c r="V29" t="str">
        <f t="shared" si="5"/>
        <v xml:space="preserve">    a.nch_bene_ip_ddctbl_amt::numeric + nch_bene_blood_ddctbl_lblty_am::numeric as deductible, </v>
      </c>
      <c r="W29" t="str">
        <f t="shared" si="5"/>
        <v xml:space="preserve">    a.nch_bene_ptb_ddctbl_amt::numeric + nch_bene_blood_ddctbl_lblty_am::numeric as deductible, </v>
      </c>
    </row>
    <row r="30" spans="1:23" hidden="1" x14ac:dyDescent="0.25">
      <c r="A30">
        <v>26</v>
      </c>
      <c r="B30" t="s">
        <v>23</v>
      </c>
      <c r="C30" t="s">
        <v>85</v>
      </c>
      <c r="D30" s="1" t="str">
        <f t="shared" si="1"/>
        <v/>
      </c>
      <c r="E30" t="s">
        <v>97</v>
      </c>
      <c r="F30" s="1" t="str">
        <f t="shared" si="6"/>
        <v/>
      </c>
      <c r="G30" t="s">
        <v>65</v>
      </c>
      <c r="H30" t="s">
        <v>65</v>
      </c>
      <c r="I30" t="s">
        <v>65</v>
      </c>
      <c r="J30" t="s">
        <v>65</v>
      </c>
      <c r="K30" t="s">
        <v>65</v>
      </c>
      <c r="L30" s="2" t="str">
        <f t="shared" si="7"/>
        <v/>
      </c>
      <c r="R30" t="s">
        <v>94</v>
      </c>
      <c r="S30" t="str">
        <f t="shared" si="5"/>
        <v/>
      </c>
      <c r="T30" t="str">
        <f t="shared" si="5"/>
        <v/>
      </c>
      <c r="U30" t="str">
        <f t="shared" si="5"/>
        <v/>
      </c>
      <c r="V30" t="str">
        <f t="shared" si="5"/>
        <v/>
      </c>
      <c r="W30" t="str">
        <f t="shared" si="5"/>
        <v/>
      </c>
    </row>
    <row r="31" spans="1:23" x14ac:dyDescent="0.25">
      <c r="A31">
        <v>27</v>
      </c>
      <c r="B31" t="s">
        <v>25</v>
      </c>
      <c r="C31" t="s">
        <v>85</v>
      </c>
      <c r="D31" s="1" t="str">
        <f t="shared" si="1"/>
        <v>a</v>
      </c>
      <c r="E31" t="s">
        <v>105</v>
      </c>
      <c r="F31" s="1" t="str">
        <f t="shared" si="6"/>
        <v>.</v>
      </c>
      <c r="G31" t="s">
        <v>146</v>
      </c>
      <c r="H31" t="s">
        <v>65</v>
      </c>
      <c r="I31" t="s">
        <v>65</v>
      </c>
      <c r="J31" t="s">
        <v>146</v>
      </c>
      <c r="K31" t="s">
        <v>154</v>
      </c>
      <c r="L31" s="2" t="str">
        <f>IF(AND(G31="NULL", H31="NULL", I31="NULL", J31="NULL", K31="NULL"), "", _xlfn.CONCAT(B31, ""))</f>
        <v>coins</v>
      </c>
      <c r="O31" t="s">
        <v>111</v>
      </c>
      <c r="R31" t="s">
        <v>94</v>
      </c>
      <c r="S31" t="str">
        <f t="shared" si="5"/>
        <v xml:space="preserve">    a.nch_bene_pta_coinsrnc_lblty_am::numeric as coins</v>
      </c>
      <c r="T31" t="str">
        <f t="shared" si="5"/>
        <v xml:space="preserve">    NULL as coins</v>
      </c>
      <c r="U31" t="str">
        <f t="shared" si="5"/>
        <v xml:space="preserve">    NULL as coins</v>
      </c>
      <c r="V31" t="str">
        <f t="shared" si="5"/>
        <v xml:space="preserve">    a.nch_bene_pta_coinsrnc_lblty_am::numeric as coins</v>
      </c>
      <c r="W31" t="str">
        <f t="shared" si="5"/>
        <v xml:space="preserve">    a.nch_bene_ptb_coinsrnc_amt::numeric as coins</v>
      </c>
    </row>
    <row r="32" spans="1:23" hidden="1" x14ac:dyDescent="0.25">
      <c r="A32">
        <v>28</v>
      </c>
      <c r="B32" s="10" t="s">
        <v>147</v>
      </c>
      <c r="C32" t="s">
        <v>85</v>
      </c>
      <c r="D32" s="1" t="str">
        <f t="shared" si="1"/>
        <v/>
      </c>
      <c r="E32" t="s">
        <v>97</v>
      </c>
      <c r="F32" s="1" t="str">
        <f t="shared" si="6"/>
        <v/>
      </c>
      <c r="G32" t="s">
        <v>65</v>
      </c>
      <c r="H32" t="s">
        <v>65</v>
      </c>
      <c r="I32" t="s">
        <v>65</v>
      </c>
      <c r="J32" t="s">
        <v>65</v>
      </c>
      <c r="K32" t="s">
        <v>65</v>
      </c>
      <c r="L32" s="2" t="str">
        <f t="shared" si="7"/>
        <v/>
      </c>
      <c r="O32" t="s">
        <v>111</v>
      </c>
      <c r="R32" t="s">
        <v>94</v>
      </c>
      <c r="S32" t="str">
        <f t="shared" si="5"/>
        <v/>
      </c>
      <c r="T32" t="str">
        <f t="shared" si="5"/>
        <v/>
      </c>
      <c r="U32" t="str">
        <f t="shared" si="5"/>
        <v/>
      </c>
      <c r="V32" t="str">
        <f t="shared" si="5"/>
        <v/>
      </c>
      <c r="W32" t="str">
        <f t="shared" si="5"/>
        <v/>
      </c>
    </row>
    <row r="33" spans="5:23" x14ac:dyDescent="0.25">
      <c r="S33" t="str">
        <f>_xlfn.CONCAT("from ", $C1, ".", G4, "_", $E36, " ", $F36)</f>
        <v>from medicare_texas.inpatient_base_claims_k a</v>
      </c>
      <c r="T33" t="str">
        <f>_xlfn.CONCAT("from ", $C1, ".", H4, "_", $E36, " ", $F36)</f>
        <v>from medicare_texas.hha_base_claims_k a</v>
      </c>
      <c r="U33" t="str">
        <f>_xlfn.CONCAT("from ", $C1, ".", I4, "_", $E36, " ", $F36)</f>
        <v>from medicare_texas.hospice_base_claims_k a</v>
      </c>
      <c r="V33" t="str">
        <f>_xlfn.CONCAT("from ", $C1, ".", J4, "_", $E36, " ", $F36)</f>
        <v>from medicare_texas.snf_base_claims_k a</v>
      </c>
      <c r="W33" t="str">
        <f>_xlfn.CONCAT("from ", $C1, ".", K4, "_", $E36, " ", $F36)</f>
        <v>from medicare_texas.outpatient_base_claims_k a</v>
      </c>
    </row>
    <row r="34" spans="5:23" x14ac:dyDescent="0.25">
      <c r="S34" t="str">
        <f>_xlfn.CONCAT("left join data_warehouse.", $E37, " ", $F37)</f>
        <v>left join data_warehouse.dim_uth_claim_id b</v>
      </c>
      <c r="T34" t="str">
        <f>_xlfn.CONCAT("left join data_warehouse.", $E37, " ", $F37)</f>
        <v>left join data_warehouse.dim_uth_claim_id b</v>
      </c>
      <c r="U34" t="str">
        <f>_xlfn.CONCAT("left join data_warehouse.", $E37, " ", $F37)</f>
        <v>left join data_warehouse.dim_uth_claim_id b</v>
      </c>
      <c r="V34" t="str">
        <f>_xlfn.CONCAT("left join data_warehouse.", $E37, " ", $F37)</f>
        <v>left join data_warehouse.dim_uth_claim_id b</v>
      </c>
      <c r="W34" t="str">
        <f>_xlfn.CONCAT("left join data_warehouse.", $E37, " ", $F37)</f>
        <v>left join data_warehouse.dim_uth_claim_id b</v>
      </c>
    </row>
    <row r="35" spans="5:23" x14ac:dyDescent="0.25">
      <c r="E35" s="3" t="s">
        <v>100</v>
      </c>
      <c r="S35" t="str">
        <f xml:space="preserve"> _xlfn.CONCAT("    on ", $F36,".",G24," = ",$F37, ".",$B$24, " and ", $F37, ".", $B$5, " = ", G5, ";")</f>
        <v xml:space="preserve">    on a.clm_id = b.claim_id_src and b.data_source = 'mcrt';</v>
      </c>
      <c r="T35" t="str">
        <f t="shared" ref="T35:W35" si="8" xml:space="preserve"> _xlfn.CONCAT("    on ", $F36,".",H24," = ",$F37, ".",$B$24, " and ", $F37, ".", $B$5, " = ", H5, ";")</f>
        <v xml:space="preserve">    on a.clm_id = b.claim_id_src and b.data_source = 'mcrt';</v>
      </c>
      <c r="U35" t="str">
        <f t="shared" si="8"/>
        <v xml:space="preserve">    on a.clm_id = b.claim_id_src and b.data_source = 'mcrt';</v>
      </c>
      <c r="V35" t="str">
        <f t="shared" si="8"/>
        <v xml:space="preserve">    on a.clm_id = b.claim_id_src and b.data_source = 'mcrt';</v>
      </c>
      <c r="W35" t="str">
        <f t="shared" si="8"/>
        <v xml:space="preserve">    on a.clm_id = b.claim_id_src and b.data_source = 'mcrt';</v>
      </c>
    </row>
    <row r="36" spans="5:23" x14ac:dyDescent="0.25">
      <c r="E36" t="s">
        <v>105</v>
      </c>
      <c r="F36" t="s">
        <v>101</v>
      </c>
    </row>
    <row r="37" spans="5:23" x14ac:dyDescent="0.25">
      <c r="E37" t="s">
        <v>99</v>
      </c>
      <c r="F37" t="s">
        <v>102</v>
      </c>
    </row>
  </sheetData>
  <mergeCells count="4">
    <mergeCell ref="C1:E1"/>
    <mergeCell ref="C2:E2"/>
    <mergeCell ref="G3:K3"/>
    <mergeCell ref="N3:O3"/>
  </mergeCells>
  <conditionalFormatting sqref="C5:C32">
    <cfRule type="containsText" dxfId="24" priority="1" operator="containsText" text="float">
      <formula>NOT(ISERROR(SEARCH("float",C5)))</formula>
    </cfRule>
    <cfRule type="containsText" dxfId="23" priority="2" operator="containsText" text="numeric">
      <formula>NOT(ISERROR(SEARCH("numeric",C5)))</formula>
    </cfRule>
    <cfRule type="containsText" dxfId="22" priority="3" operator="containsText" text="int">
      <formula>NOT(ISERROR(SEARCH("int",C5)))</formula>
    </cfRule>
    <cfRule type="containsText" dxfId="21" priority="4" operator="containsText" text="date">
      <formula>NOT(ISERROR(SEARCH("date",C5)))</formula>
    </cfRule>
  </conditionalFormatting>
  <conditionalFormatting sqref="L5:L32">
    <cfRule type="containsBlanks" dxfId="20" priority="5">
      <formula>LEN(TRIM(L5))=0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A696E-E5F7-444B-B677-B8C1C922B19C}">
  <dimension ref="A1:Q37"/>
  <sheetViews>
    <sheetView zoomScale="80" zoomScaleNormal="80" workbookViewId="0">
      <selection activeCell="P36" sqref="P36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9" width="18.28515625" customWidth="1"/>
    <col min="10" max="10" width="1.28515625" customWidth="1"/>
    <col min="11" max="11" width="17.28515625" customWidth="1"/>
    <col min="12" max="12" width="12.7109375" customWidth="1"/>
    <col min="13" max="13" width="1.28515625" customWidth="1"/>
    <col min="14" max="14" width="85.28515625" customWidth="1"/>
    <col min="15" max="15" width="1" customWidth="1"/>
    <col min="16" max="16" width="60.42578125" customWidth="1"/>
    <col min="17" max="17" width="48.140625" customWidth="1"/>
  </cols>
  <sheetData>
    <row r="1" spans="1:17" x14ac:dyDescent="0.25">
      <c r="B1" s="3" t="s">
        <v>76</v>
      </c>
      <c r="C1" s="15" t="s">
        <v>77</v>
      </c>
      <c r="D1" s="15"/>
      <c r="E1" s="15"/>
      <c r="G1" t="str">
        <f>IF($C$1="medicare_texas", "mcrt", "mcrn")</f>
        <v>mcrt</v>
      </c>
    </row>
    <row r="2" spans="1:17" x14ac:dyDescent="0.25">
      <c r="B2" s="3" t="s">
        <v>112</v>
      </c>
      <c r="C2" s="15" t="s">
        <v>152</v>
      </c>
      <c r="D2" s="15"/>
      <c r="E2" s="15"/>
      <c r="P2" s="9" t="s">
        <v>116</v>
      </c>
    </row>
    <row r="3" spans="1:17" x14ac:dyDescent="0.25">
      <c r="G3" s="14" t="s">
        <v>55</v>
      </c>
      <c r="H3" s="14"/>
      <c r="I3" s="7"/>
      <c r="K3" s="14" t="s">
        <v>78</v>
      </c>
      <c r="L3" s="14"/>
      <c r="N3" s="8" t="s">
        <v>115</v>
      </c>
      <c r="P3" s="8" t="str">
        <f>G4</f>
        <v>bcarrier</v>
      </c>
      <c r="Q3" s="8" t="str">
        <f>H4</f>
        <v>dme</v>
      </c>
    </row>
    <row r="4" spans="1:17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53</v>
      </c>
      <c r="H4" s="5" t="s">
        <v>54</v>
      </c>
      <c r="I4" s="5" t="s">
        <v>106</v>
      </c>
      <c r="J4" s="6"/>
      <c r="K4" s="5" t="s">
        <v>79</v>
      </c>
      <c r="L4" s="5" t="s">
        <v>80</v>
      </c>
      <c r="N4" t="str">
        <f>_xlfn.CONCAT("insert into dw_staging.", G1, "_", C2, "(")</f>
        <v>insert into dw_staging.mcrt_claim_header(</v>
      </c>
      <c r="O4" t="s">
        <v>94</v>
      </c>
      <c r="P4" t="s">
        <v>117</v>
      </c>
      <c r="Q4" t="s">
        <v>117</v>
      </c>
    </row>
    <row r="5" spans="1:17" x14ac:dyDescent="0.25">
      <c r="A5">
        <v>1</v>
      </c>
      <c r="B5" t="s">
        <v>0</v>
      </c>
      <c r="C5" t="s">
        <v>82</v>
      </c>
      <c r="D5" s="1" t="str">
        <f t="shared" ref="D5:D32" si="0">IFERROR(VLOOKUP(E5,$E$36:$F$37, 2, FALSE), "")</f>
        <v/>
      </c>
      <c r="E5" t="s">
        <v>97</v>
      </c>
      <c r="F5" s="1" t="str">
        <f>IF(D5="", "", ".")</f>
        <v/>
      </c>
      <c r="G5" s="2" t="str">
        <f t="shared" ref="G5:H5" si="1">IF($C$1="medicare_texas", "'mcrt'", "'mcrn'")</f>
        <v>'mcrt'</v>
      </c>
      <c r="H5" s="2" t="str">
        <f t="shared" si="1"/>
        <v>'mcrt'</v>
      </c>
      <c r="I5" s="2" t="str">
        <f>IF(AND(G5="NULL", H5="NULL"), "", _xlfn.CONCAT(B5, ", "))</f>
        <v xml:space="preserve">data_source, </v>
      </c>
      <c r="N5" t="str">
        <f>_xlfn.CONCAT("     ", I5:I10)</f>
        <v xml:space="preserve">     data_source, year, uth_member_id, uth_claim_id, claim_type, from_date_of_service, </v>
      </c>
      <c r="O5" t="s">
        <v>94</v>
      </c>
      <c r="P5" t="str">
        <f t="shared" ref="P5:P32" si="2">IF($I5="", "", _xlfn.CONCAT("    ", IF(G5&lt;&gt;"NULL", _xlfn.CONCAT($K5,$D5,$F5,G5,$L5), G5), " as ",$I5))</f>
        <v xml:space="preserve">    'mcrt' as data_source, </v>
      </c>
      <c r="Q5" t="str">
        <f t="shared" ref="Q5:Q32" si="3">IF($I5="", "", _xlfn.CONCAT("    ", IF(H5&lt;&gt;"NULL", _xlfn.CONCAT($K5,$D5,$F5,H5,$L5), H5), " as ",$I5))</f>
        <v xml:space="preserve">    'mcrt' as data_source, </v>
      </c>
    </row>
    <row r="6" spans="1:17" x14ac:dyDescent="0.25">
      <c r="A6">
        <v>2</v>
      </c>
      <c r="B6" t="s">
        <v>1</v>
      </c>
      <c r="C6" t="s">
        <v>83</v>
      </c>
      <c r="D6" s="1" t="str">
        <f t="shared" si="0"/>
        <v>a</v>
      </c>
      <c r="E6" t="s">
        <v>136</v>
      </c>
      <c r="F6" s="1" t="str">
        <f t="shared" ref="F6:F32" si="4">IF(D6="", "", ".")</f>
        <v>.</v>
      </c>
      <c r="G6" t="s">
        <v>57</v>
      </c>
      <c r="H6" t="s">
        <v>57</v>
      </c>
      <c r="I6" s="2" t="str">
        <f t="shared" ref="I6:I32" si="5">IF(AND(G6="NULL", H6="NULL"), "", _xlfn.CONCAT(B6, ", "))</f>
        <v xml:space="preserve">year, </v>
      </c>
      <c r="K6" t="s">
        <v>95</v>
      </c>
      <c r="L6" t="s">
        <v>96</v>
      </c>
      <c r="N6" t="str">
        <f>_xlfn.CONCAT("     ", I11:I16)</f>
        <v xml:space="preserve">     to_date_of_service, total_charge_amount, total_allowed_amount, total_paid_amount, fiscal_year, </v>
      </c>
      <c r="O6" t="s">
        <v>94</v>
      </c>
      <c r="P6" t="str">
        <f t="shared" si="2"/>
        <v xml:space="preserve">     extract(year from a.clm_from_dt::date) as year, </v>
      </c>
      <c r="Q6" t="str">
        <f t="shared" si="3"/>
        <v xml:space="preserve">     extract(year from a.clm_from_dt::date) as year, </v>
      </c>
    </row>
    <row r="7" spans="1:17" x14ac:dyDescent="0.25">
      <c r="A7">
        <v>3</v>
      </c>
      <c r="B7" t="s">
        <v>2</v>
      </c>
      <c r="C7" t="s">
        <v>84</v>
      </c>
      <c r="D7" s="1" t="str">
        <f t="shared" si="0"/>
        <v>b</v>
      </c>
      <c r="E7" t="s">
        <v>99</v>
      </c>
      <c r="F7" s="1" t="str">
        <f t="shared" si="4"/>
        <v>.</v>
      </c>
      <c r="G7" t="s">
        <v>2</v>
      </c>
      <c r="H7" t="s">
        <v>2</v>
      </c>
      <c r="I7" s="2" t="str">
        <f t="shared" si="5"/>
        <v xml:space="preserve">uth_member_id, </v>
      </c>
      <c r="N7" t="str">
        <f>_xlfn.CONCAT("     ", I17:I23)</f>
        <v xml:space="preserve">     bill_provider, ref_provider, </v>
      </c>
      <c r="O7" t="s">
        <v>94</v>
      </c>
      <c r="P7" t="str">
        <f t="shared" si="2"/>
        <v xml:space="preserve">    b.uth_member_id as uth_member_id, </v>
      </c>
      <c r="Q7" t="str">
        <f t="shared" si="3"/>
        <v xml:space="preserve">    b.uth_member_id as uth_member_id, </v>
      </c>
    </row>
    <row r="8" spans="1:17" x14ac:dyDescent="0.25">
      <c r="A8">
        <v>4</v>
      </c>
      <c r="B8" t="s">
        <v>3</v>
      </c>
      <c r="C8" t="s">
        <v>85</v>
      </c>
      <c r="D8" s="1" t="str">
        <f t="shared" si="0"/>
        <v>b</v>
      </c>
      <c r="E8" t="s">
        <v>99</v>
      </c>
      <c r="F8" s="1" t="str">
        <f t="shared" si="4"/>
        <v>.</v>
      </c>
      <c r="G8" t="s">
        <v>3</v>
      </c>
      <c r="H8" t="s">
        <v>3</v>
      </c>
      <c r="I8" s="2" t="str">
        <f t="shared" si="5"/>
        <v xml:space="preserve">uth_claim_id, </v>
      </c>
      <c r="N8" t="str">
        <f>_xlfn.CONCAT("     ", I24:I32)</f>
        <v xml:space="preserve">     claim_id_src, member_id_src, table_id_src, load_date, deductible</v>
      </c>
      <c r="O8" t="s">
        <v>94</v>
      </c>
      <c r="P8" t="str">
        <f t="shared" si="2"/>
        <v xml:space="preserve">    b.uth_claim_id as uth_claim_id, </v>
      </c>
      <c r="Q8" t="str">
        <f t="shared" si="3"/>
        <v xml:space="preserve">    b.uth_claim_id as uth_claim_id, </v>
      </c>
    </row>
    <row r="9" spans="1:17" x14ac:dyDescent="0.25">
      <c r="A9">
        <v>5</v>
      </c>
      <c r="B9" t="s">
        <v>138</v>
      </c>
      <c r="C9" t="s">
        <v>88</v>
      </c>
      <c r="D9" s="1" t="str">
        <f t="shared" si="0"/>
        <v/>
      </c>
      <c r="E9" t="s">
        <v>97</v>
      </c>
      <c r="F9" s="1" t="str">
        <f t="shared" si="4"/>
        <v/>
      </c>
      <c r="G9" t="s">
        <v>162</v>
      </c>
      <c r="H9" t="s">
        <v>162</v>
      </c>
      <c r="I9" s="2" t="str">
        <f t="shared" si="5"/>
        <v xml:space="preserve">claim_type, </v>
      </c>
      <c r="N9" t="s">
        <v>114</v>
      </c>
      <c r="O9" t="s">
        <v>94</v>
      </c>
      <c r="P9" t="str">
        <f t="shared" si="2"/>
        <v xml:space="preserve">    'P' as claim_type, </v>
      </c>
      <c r="Q9" t="str">
        <f t="shared" si="3"/>
        <v xml:space="preserve">    'P' as claim_type, </v>
      </c>
    </row>
    <row r="10" spans="1:17" x14ac:dyDescent="0.25">
      <c r="A10">
        <v>6</v>
      </c>
      <c r="B10" t="s">
        <v>5</v>
      </c>
      <c r="C10" t="s">
        <v>87</v>
      </c>
      <c r="D10" s="1" t="str">
        <f t="shared" si="0"/>
        <v>a</v>
      </c>
      <c r="E10" t="s">
        <v>136</v>
      </c>
      <c r="F10" s="1" t="str">
        <f t="shared" si="4"/>
        <v>.</v>
      </c>
      <c r="G10" t="s">
        <v>57</v>
      </c>
      <c r="H10" t="s">
        <v>57</v>
      </c>
      <c r="I10" s="2" t="str">
        <f t="shared" si="5"/>
        <v xml:space="preserve">from_date_of_service, </v>
      </c>
      <c r="L10" t="s">
        <v>107</v>
      </c>
      <c r="O10" t="s">
        <v>94</v>
      </c>
      <c r="P10" t="str">
        <f t="shared" si="2"/>
        <v xml:space="preserve">    a.clm_from_dt::date as from_date_of_service, </v>
      </c>
      <c r="Q10" t="str">
        <f t="shared" si="3"/>
        <v xml:space="preserve">    a.clm_from_dt::date as from_date_of_service, </v>
      </c>
    </row>
    <row r="11" spans="1:17" x14ac:dyDescent="0.25">
      <c r="A11">
        <v>7</v>
      </c>
      <c r="B11" t="s">
        <v>6</v>
      </c>
      <c r="C11" t="s">
        <v>87</v>
      </c>
      <c r="D11" s="1" t="str">
        <f t="shared" si="0"/>
        <v>a</v>
      </c>
      <c r="E11" t="s">
        <v>136</v>
      </c>
      <c r="F11" s="1" t="str">
        <f t="shared" si="4"/>
        <v>.</v>
      </c>
      <c r="G11" t="s">
        <v>58</v>
      </c>
      <c r="H11" t="s">
        <v>58</v>
      </c>
      <c r="I11" s="2" t="str">
        <f t="shared" si="5"/>
        <v xml:space="preserve">to_date_of_service, </v>
      </c>
      <c r="L11" t="s">
        <v>107</v>
      </c>
      <c r="O11" t="s">
        <v>94</v>
      </c>
      <c r="P11" t="str">
        <f t="shared" si="2"/>
        <v xml:space="preserve">    a.clm_thru_dt::date as to_date_of_service, </v>
      </c>
      <c r="Q11" t="str">
        <f t="shared" si="3"/>
        <v xml:space="preserve">    a.clm_thru_dt::date as to_date_of_service, </v>
      </c>
    </row>
    <row r="12" spans="1:17" hidden="1" x14ac:dyDescent="0.25">
      <c r="A12">
        <v>8</v>
      </c>
      <c r="B12" t="s">
        <v>139</v>
      </c>
      <c r="C12" t="s">
        <v>85</v>
      </c>
      <c r="D12" s="1" t="str">
        <f t="shared" si="0"/>
        <v/>
      </c>
      <c r="E12" t="s">
        <v>97</v>
      </c>
      <c r="F12" s="1" t="str">
        <f t="shared" si="4"/>
        <v/>
      </c>
      <c r="G12" t="s">
        <v>65</v>
      </c>
      <c r="H12" t="s">
        <v>65</v>
      </c>
      <c r="I12" s="2" t="str">
        <f t="shared" si="5"/>
        <v/>
      </c>
      <c r="O12" t="s">
        <v>94</v>
      </c>
      <c r="P12" t="str">
        <f t="shared" si="2"/>
        <v/>
      </c>
      <c r="Q12" t="str">
        <f t="shared" si="3"/>
        <v/>
      </c>
    </row>
    <row r="13" spans="1:17" x14ac:dyDescent="0.25">
      <c r="A13">
        <v>9</v>
      </c>
      <c r="B13" t="s">
        <v>140</v>
      </c>
      <c r="C13" t="s">
        <v>85</v>
      </c>
      <c r="D13" s="1" t="str">
        <f t="shared" si="0"/>
        <v>a</v>
      </c>
      <c r="E13" t="s">
        <v>136</v>
      </c>
      <c r="F13" s="1" t="str">
        <f t="shared" si="4"/>
        <v>.</v>
      </c>
      <c r="G13" t="s">
        <v>163</v>
      </c>
      <c r="H13" t="s">
        <v>163</v>
      </c>
      <c r="I13" s="2" t="str">
        <f t="shared" si="5"/>
        <v xml:space="preserve">total_charge_amount, </v>
      </c>
      <c r="L13" t="s">
        <v>111</v>
      </c>
      <c r="O13" t="s">
        <v>94</v>
      </c>
      <c r="P13" t="str">
        <f t="shared" si="2"/>
        <v xml:space="preserve">    a.nch_carr_clm_sbmtd_chrg_amt::numeric as total_charge_amount, </v>
      </c>
      <c r="Q13" t="str">
        <f t="shared" si="3"/>
        <v xml:space="preserve">    a.nch_carr_clm_sbmtd_chrg_amt::numeric as total_charge_amount, </v>
      </c>
    </row>
    <row r="14" spans="1:17" x14ac:dyDescent="0.25">
      <c r="A14">
        <v>10</v>
      </c>
      <c r="B14" t="s">
        <v>141</v>
      </c>
      <c r="C14" t="s">
        <v>85</v>
      </c>
      <c r="D14" s="1" t="str">
        <f t="shared" si="0"/>
        <v>a</v>
      </c>
      <c r="E14" t="s">
        <v>136</v>
      </c>
      <c r="F14" s="1" t="str">
        <f t="shared" si="4"/>
        <v>.</v>
      </c>
      <c r="G14" t="s">
        <v>164</v>
      </c>
      <c r="H14" t="s">
        <v>164</v>
      </c>
      <c r="I14" s="2" t="str">
        <f t="shared" si="5"/>
        <v xml:space="preserve">total_allowed_amount, </v>
      </c>
      <c r="L14" t="s">
        <v>111</v>
      </c>
      <c r="O14" t="s">
        <v>94</v>
      </c>
      <c r="P14" t="str">
        <f t="shared" si="2"/>
        <v xml:space="preserve">    a.nch_carr_clm_alowd_amt::numeric as total_allowed_amount, </v>
      </c>
      <c r="Q14" t="str">
        <f t="shared" si="3"/>
        <v xml:space="preserve">    a.nch_carr_clm_alowd_amt::numeric as total_allowed_amount, </v>
      </c>
    </row>
    <row r="15" spans="1:17" x14ac:dyDescent="0.25">
      <c r="A15">
        <v>11</v>
      </c>
      <c r="B15" t="s">
        <v>142</v>
      </c>
      <c r="C15" t="s">
        <v>85</v>
      </c>
      <c r="D15" s="1" t="str">
        <f t="shared" si="0"/>
        <v>a</v>
      </c>
      <c r="E15" t="s">
        <v>136</v>
      </c>
      <c r="F15" s="1" t="str">
        <f t="shared" si="4"/>
        <v>.</v>
      </c>
      <c r="G15" t="s">
        <v>148</v>
      </c>
      <c r="H15" t="s">
        <v>148</v>
      </c>
      <c r="I15" s="2" t="str">
        <f t="shared" si="5"/>
        <v xml:space="preserve">total_paid_amount, </v>
      </c>
      <c r="L15" t="s">
        <v>111</v>
      </c>
      <c r="O15" t="s">
        <v>94</v>
      </c>
      <c r="P15" t="str">
        <f t="shared" si="2"/>
        <v xml:space="preserve">    a.clm_pmt_amt::numeric as total_paid_amount, </v>
      </c>
      <c r="Q15" t="str">
        <f t="shared" si="3"/>
        <v xml:space="preserve">    a.clm_pmt_amt::numeric as total_paid_amount, </v>
      </c>
    </row>
    <row r="16" spans="1:17" x14ac:dyDescent="0.25">
      <c r="A16">
        <v>12</v>
      </c>
      <c r="B16" t="s">
        <v>31</v>
      </c>
      <c r="C16" t="s">
        <v>83</v>
      </c>
      <c r="D16" s="1" t="str">
        <f t="shared" si="0"/>
        <v>a</v>
      </c>
      <c r="E16" t="s">
        <v>136</v>
      </c>
      <c r="F16" s="1" t="str">
        <f t="shared" si="4"/>
        <v>.</v>
      </c>
      <c r="G16" t="s">
        <v>57</v>
      </c>
      <c r="H16" t="s">
        <v>57</v>
      </c>
      <c r="I16" s="2" t="str">
        <f t="shared" si="5"/>
        <v xml:space="preserve">fiscal_year, </v>
      </c>
      <c r="K16" t="s">
        <v>109</v>
      </c>
      <c r="L16" t="s">
        <v>96</v>
      </c>
      <c r="O16" t="s">
        <v>94</v>
      </c>
      <c r="P16" t="str">
        <f t="shared" si="2"/>
        <v xml:space="preserve">    get_fy_from_date(a.clm_from_dt::date) as fiscal_year, </v>
      </c>
      <c r="Q16" t="str">
        <f t="shared" si="3"/>
        <v xml:space="preserve">    get_fy_from_date(a.clm_from_dt::date) as fiscal_year, </v>
      </c>
    </row>
    <row r="17" spans="1:17" hidden="1" x14ac:dyDescent="0.25">
      <c r="A17">
        <v>13</v>
      </c>
      <c r="B17" t="s">
        <v>32</v>
      </c>
      <c r="C17" t="s">
        <v>83</v>
      </c>
      <c r="D17" s="1" t="str">
        <f t="shared" si="0"/>
        <v/>
      </c>
      <c r="E17" t="s">
        <v>97</v>
      </c>
      <c r="F17" s="1" t="str">
        <f t="shared" si="4"/>
        <v/>
      </c>
      <c r="G17" t="s">
        <v>65</v>
      </c>
      <c r="H17" t="s">
        <v>65</v>
      </c>
      <c r="I17" s="2" t="str">
        <f t="shared" si="5"/>
        <v/>
      </c>
      <c r="O17" t="s">
        <v>94</v>
      </c>
      <c r="P17" t="str">
        <f t="shared" si="2"/>
        <v/>
      </c>
      <c r="Q17" t="str">
        <f t="shared" si="3"/>
        <v/>
      </c>
    </row>
    <row r="18" spans="1:17" x14ac:dyDescent="0.25">
      <c r="A18">
        <v>14</v>
      </c>
      <c r="B18" t="s">
        <v>34</v>
      </c>
      <c r="C18" t="s">
        <v>88</v>
      </c>
      <c r="D18" s="1" t="str">
        <f t="shared" si="0"/>
        <v>a</v>
      </c>
      <c r="E18" t="s">
        <v>136</v>
      </c>
      <c r="F18" s="1" t="str">
        <f t="shared" si="4"/>
        <v>.</v>
      </c>
      <c r="G18" t="s">
        <v>168</v>
      </c>
      <c r="H18" t="s">
        <v>65</v>
      </c>
      <c r="I18" s="2" t="str">
        <f t="shared" si="5"/>
        <v xml:space="preserve">bill_provider, </v>
      </c>
      <c r="O18" t="s">
        <v>94</v>
      </c>
      <c r="P18" t="str">
        <f t="shared" si="2"/>
        <v xml:space="preserve">    a.cpo_org_npi_num as bill_provider, </v>
      </c>
      <c r="Q18" t="str">
        <f t="shared" si="3"/>
        <v xml:space="preserve">    NULL as bill_provider, </v>
      </c>
    </row>
    <row r="19" spans="1:17" x14ac:dyDescent="0.25">
      <c r="A19">
        <v>15</v>
      </c>
      <c r="B19" t="s">
        <v>35</v>
      </c>
      <c r="C19" t="s">
        <v>88</v>
      </c>
      <c r="D19" s="1" t="str">
        <f t="shared" si="0"/>
        <v>a</v>
      </c>
      <c r="E19" t="s">
        <v>136</v>
      </c>
      <c r="F19" s="1" t="str">
        <f t="shared" si="4"/>
        <v>.</v>
      </c>
      <c r="G19" t="s">
        <v>167</v>
      </c>
      <c r="H19" t="s">
        <v>167</v>
      </c>
      <c r="I19" s="2" t="str">
        <f t="shared" si="5"/>
        <v xml:space="preserve">ref_provider, </v>
      </c>
      <c r="O19" t="s">
        <v>94</v>
      </c>
      <c r="P19" t="str">
        <f t="shared" si="2"/>
        <v xml:space="preserve">    a.rfr_physn_npi as ref_provider, </v>
      </c>
      <c r="Q19" t="str">
        <f t="shared" si="3"/>
        <v xml:space="preserve">    a.rfr_physn_npi as ref_provider, </v>
      </c>
    </row>
    <row r="20" spans="1:17" ht="15" hidden="1" customHeight="1" x14ac:dyDescent="0.25">
      <c r="A20">
        <v>16</v>
      </c>
      <c r="B20" t="s">
        <v>36</v>
      </c>
      <c r="C20" t="s">
        <v>88</v>
      </c>
      <c r="D20" s="1" t="str">
        <f t="shared" si="0"/>
        <v/>
      </c>
      <c r="E20" s="2" t="s">
        <v>97</v>
      </c>
      <c r="F20" s="1" t="str">
        <f t="shared" si="4"/>
        <v/>
      </c>
      <c r="G20" t="s">
        <v>65</v>
      </c>
      <c r="H20" t="s">
        <v>65</v>
      </c>
      <c r="I20" s="2" t="str">
        <f t="shared" si="5"/>
        <v/>
      </c>
      <c r="O20" t="s">
        <v>94</v>
      </c>
      <c r="P20" t="str">
        <f t="shared" si="2"/>
        <v/>
      </c>
      <c r="Q20" t="str">
        <f t="shared" si="3"/>
        <v/>
      </c>
    </row>
    <row r="21" spans="1:17" hidden="1" x14ac:dyDescent="0.25">
      <c r="A21">
        <v>17</v>
      </c>
      <c r="B21" t="s">
        <v>37</v>
      </c>
      <c r="C21" t="s">
        <v>88</v>
      </c>
      <c r="D21" s="1" t="str">
        <f t="shared" si="0"/>
        <v>a</v>
      </c>
      <c r="E21" t="s">
        <v>136</v>
      </c>
      <c r="F21" s="1" t="str">
        <f t="shared" si="4"/>
        <v>.</v>
      </c>
      <c r="G21" t="s">
        <v>65</v>
      </c>
      <c r="H21" t="s">
        <v>65</v>
      </c>
      <c r="I21" s="2" t="str">
        <f t="shared" si="5"/>
        <v/>
      </c>
      <c r="O21" t="s">
        <v>94</v>
      </c>
      <c r="P21" t="str">
        <f t="shared" si="2"/>
        <v/>
      </c>
      <c r="Q21" t="str">
        <f t="shared" si="3"/>
        <v/>
      </c>
    </row>
    <row r="22" spans="1:17" hidden="1" x14ac:dyDescent="0.25">
      <c r="A22">
        <v>18</v>
      </c>
      <c r="B22" t="s">
        <v>38</v>
      </c>
      <c r="C22" t="s">
        <v>88</v>
      </c>
      <c r="D22" s="1" t="str">
        <f t="shared" si="0"/>
        <v/>
      </c>
      <c r="E22" t="s">
        <v>97</v>
      </c>
      <c r="F22" s="1" t="str">
        <f t="shared" si="4"/>
        <v/>
      </c>
      <c r="G22" t="s">
        <v>65</v>
      </c>
      <c r="H22" t="s">
        <v>65</v>
      </c>
      <c r="I22" s="2" t="str">
        <f t="shared" si="5"/>
        <v/>
      </c>
      <c r="O22" t="s">
        <v>94</v>
      </c>
      <c r="P22" t="str">
        <f t="shared" si="2"/>
        <v/>
      </c>
      <c r="Q22" t="str">
        <f t="shared" si="3"/>
        <v/>
      </c>
    </row>
    <row r="23" spans="1:17" hidden="1" x14ac:dyDescent="0.25">
      <c r="A23">
        <v>19</v>
      </c>
      <c r="B23" t="s">
        <v>39</v>
      </c>
      <c r="C23" t="s">
        <v>88</v>
      </c>
      <c r="D23" s="1" t="str">
        <f t="shared" si="0"/>
        <v/>
      </c>
      <c r="E23" t="s">
        <v>97</v>
      </c>
      <c r="F23" s="1" t="str">
        <f t="shared" si="4"/>
        <v/>
      </c>
      <c r="G23" t="s">
        <v>65</v>
      </c>
      <c r="H23" t="s">
        <v>65</v>
      </c>
      <c r="I23" s="2" t="str">
        <f t="shared" si="5"/>
        <v/>
      </c>
      <c r="O23" t="s">
        <v>94</v>
      </c>
      <c r="P23" t="str">
        <f t="shared" si="2"/>
        <v/>
      </c>
      <c r="Q23" t="str">
        <f t="shared" si="3"/>
        <v/>
      </c>
    </row>
    <row r="24" spans="1:17" x14ac:dyDescent="0.25">
      <c r="A24">
        <v>20</v>
      </c>
      <c r="B24" t="s">
        <v>40</v>
      </c>
      <c r="C24" t="s">
        <v>88</v>
      </c>
      <c r="D24" s="1" t="str">
        <f t="shared" si="0"/>
        <v>a</v>
      </c>
      <c r="E24" t="s">
        <v>136</v>
      </c>
      <c r="F24" s="1" t="str">
        <f t="shared" si="4"/>
        <v>.</v>
      </c>
      <c r="G24" t="s">
        <v>72</v>
      </c>
      <c r="H24" t="s">
        <v>72</v>
      </c>
      <c r="I24" s="2" t="str">
        <f t="shared" si="5"/>
        <v xml:space="preserve">claim_id_src, </v>
      </c>
      <c r="O24" t="s">
        <v>94</v>
      </c>
      <c r="P24" t="str">
        <f t="shared" si="2"/>
        <v xml:space="preserve">    a.clm_id as claim_id_src, </v>
      </c>
      <c r="Q24" t="str">
        <f t="shared" si="3"/>
        <v xml:space="preserve">    a.clm_id as claim_id_src, </v>
      </c>
    </row>
    <row r="25" spans="1:17" x14ac:dyDescent="0.25">
      <c r="A25">
        <v>21</v>
      </c>
      <c r="B25" t="s">
        <v>41</v>
      </c>
      <c r="C25" t="s">
        <v>88</v>
      </c>
      <c r="D25" s="1" t="str">
        <f t="shared" si="0"/>
        <v>a</v>
      </c>
      <c r="E25" t="s">
        <v>136</v>
      </c>
      <c r="F25" s="1" t="str">
        <f t="shared" si="4"/>
        <v>.</v>
      </c>
      <c r="G25" t="s">
        <v>73</v>
      </c>
      <c r="H25" t="s">
        <v>73</v>
      </c>
      <c r="I25" s="2" t="str">
        <f t="shared" si="5"/>
        <v xml:space="preserve">member_id_src, </v>
      </c>
      <c r="O25" t="s">
        <v>94</v>
      </c>
      <c r="P25" t="str">
        <f t="shared" si="2"/>
        <v xml:space="preserve">    a.bene_id as member_id_src, </v>
      </c>
      <c r="Q25" t="str">
        <f t="shared" si="3"/>
        <v xml:space="preserve">    a.bene_id as member_id_src, </v>
      </c>
    </row>
    <row r="26" spans="1:17" x14ac:dyDescent="0.25">
      <c r="A26">
        <v>22</v>
      </c>
      <c r="B26" t="s">
        <v>33</v>
      </c>
      <c r="C26" t="s">
        <v>88</v>
      </c>
      <c r="D26" s="1" t="str">
        <f t="shared" si="0"/>
        <v/>
      </c>
      <c r="E26" t="s">
        <v>97</v>
      </c>
      <c r="F26" s="1" t="str">
        <f t="shared" si="4"/>
        <v/>
      </c>
      <c r="G26" t="s">
        <v>131</v>
      </c>
      <c r="H26" t="s">
        <v>134</v>
      </c>
      <c r="I26" s="2" t="str">
        <f t="shared" si="5"/>
        <v xml:space="preserve">table_id_src, </v>
      </c>
      <c r="O26" t="s">
        <v>94</v>
      </c>
      <c r="P26" t="str">
        <f t="shared" si="2"/>
        <v xml:space="preserve">    'bcarrier' as table_id_src, </v>
      </c>
      <c r="Q26" t="str">
        <f t="shared" si="3"/>
        <v xml:space="preserve">    'dme' as table_id_src, </v>
      </c>
    </row>
    <row r="27" spans="1:17" x14ac:dyDescent="0.25">
      <c r="A27">
        <v>23</v>
      </c>
      <c r="B27" t="s">
        <v>42</v>
      </c>
      <c r="C27" t="s">
        <v>87</v>
      </c>
      <c r="D27" s="1" t="str">
        <f t="shared" si="0"/>
        <v/>
      </c>
      <c r="E27" t="s">
        <v>97</v>
      </c>
      <c r="F27" s="1" t="str">
        <f t="shared" si="4"/>
        <v/>
      </c>
      <c r="G27" t="s">
        <v>74</v>
      </c>
      <c r="H27" t="s">
        <v>74</v>
      </c>
      <c r="I27" s="2" t="str">
        <f t="shared" si="5"/>
        <v xml:space="preserve">load_date, </v>
      </c>
      <c r="O27" t="s">
        <v>94</v>
      </c>
      <c r="P27" t="str">
        <f t="shared" si="2"/>
        <v xml:space="preserve">    current_date as load_date, </v>
      </c>
      <c r="Q27" t="str">
        <f t="shared" si="3"/>
        <v xml:space="preserve">    current_date as load_date, </v>
      </c>
    </row>
    <row r="28" spans="1:17" ht="15" hidden="1" customHeight="1" x14ac:dyDescent="0.25">
      <c r="A28">
        <v>24</v>
      </c>
      <c r="B28" t="s">
        <v>43</v>
      </c>
      <c r="C28" t="s">
        <v>88</v>
      </c>
      <c r="D28" s="1" t="str">
        <f t="shared" si="0"/>
        <v/>
      </c>
      <c r="E28" t="s">
        <v>98</v>
      </c>
      <c r="F28" s="1" t="str">
        <f t="shared" si="4"/>
        <v/>
      </c>
      <c r="G28" t="s">
        <v>65</v>
      </c>
      <c r="H28" t="s">
        <v>65</v>
      </c>
      <c r="I28" s="2" t="str">
        <f t="shared" si="5"/>
        <v/>
      </c>
      <c r="O28" t="s">
        <v>94</v>
      </c>
      <c r="P28" t="str">
        <f t="shared" si="2"/>
        <v/>
      </c>
      <c r="Q28" t="str">
        <f t="shared" si="3"/>
        <v/>
      </c>
    </row>
    <row r="29" spans="1:17" x14ac:dyDescent="0.25">
      <c r="A29">
        <v>25</v>
      </c>
      <c r="B29" t="s">
        <v>24</v>
      </c>
      <c r="C29" t="s">
        <v>85</v>
      </c>
      <c r="D29" s="1" t="str">
        <f t="shared" si="0"/>
        <v>a</v>
      </c>
      <c r="E29" t="s">
        <v>136</v>
      </c>
      <c r="F29" s="1" t="str">
        <f t="shared" si="4"/>
        <v>.</v>
      </c>
      <c r="G29" t="s">
        <v>165</v>
      </c>
      <c r="H29" t="s">
        <v>165</v>
      </c>
      <c r="I29" s="2" t="str">
        <f>IF(AND(G29="NULL", H29="NULL"), "", _xlfn.CONCAT(B29, ""))</f>
        <v>deductible</v>
      </c>
      <c r="L29" t="s">
        <v>111</v>
      </c>
      <c r="O29" t="s">
        <v>94</v>
      </c>
      <c r="P29" t="str">
        <f t="shared" si="2"/>
        <v xml:space="preserve">    a.carr_clm_cash_ddctbl_apld_amt::numeric as deductible</v>
      </c>
      <c r="Q29" t="str">
        <f t="shared" si="3"/>
        <v xml:space="preserve">    a.carr_clm_cash_ddctbl_apld_amt::numeric as deductible</v>
      </c>
    </row>
    <row r="30" spans="1:17" hidden="1" x14ac:dyDescent="0.25">
      <c r="A30">
        <v>26</v>
      </c>
      <c r="B30" t="s">
        <v>23</v>
      </c>
      <c r="C30" t="s">
        <v>85</v>
      </c>
      <c r="D30" s="1" t="str">
        <f t="shared" si="0"/>
        <v/>
      </c>
      <c r="E30" t="s">
        <v>97</v>
      </c>
      <c r="F30" s="1" t="str">
        <f t="shared" si="4"/>
        <v/>
      </c>
      <c r="G30" t="s">
        <v>65</v>
      </c>
      <c r="H30" t="s">
        <v>65</v>
      </c>
      <c r="I30" s="2" t="str">
        <f t="shared" si="5"/>
        <v/>
      </c>
      <c r="O30" t="s">
        <v>94</v>
      </c>
      <c r="P30" t="str">
        <f t="shared" si="2"/>
        <v/>
      </c>
      <c r="Q30" t="str">
        <f t="shared" si="3"/>
        <v/>
      </c>
    </row>
    <row r="31" spans="1:17" hidden="1" x14ac:dyDescent="0.25">
      <c r="A31">
        <v>27</v>
      </c>
      <c r="B31" s="10" t="s">
        <v>25</v>
      </c>
      <c r="C31" t="s">
        <v>85</v>
      </c>
      <c r="D31" s="1" t="str">
        <f t="shared" si="0"/>
        <v/>
      </c>
      <c r="E31" t="s">
        <v>97</v>
      </c>
      <c r="F31" s="1" t="str">
        <f t="shared" si="4"/>
        <v/>
      </c>
      <c r="G31" t="s">
        <v>65</v>
      </c>
      <c r="H31" t="s">
        <v>65</v>
      </c>
      <c r="I31" s="2" t="str">
        <f>IF(AND(G31="NULL", H31="NULL"), "", _xlfn.CONCAT(B31, ""))</f>
        <v/>
      </c>
      <c r="L31" t="s">
        <v>111</v>
      </c>
      <c r="O31" t="s">
        <v>94</v>
      </c>
      <c r="P31" t="str">
        <f t="shared" si="2"/>
        <v/>
      </c>
      <c r="Q31" t="str">
        <f t="shared" si="3"/>
        <v/>
      </c>
    </row>
    <row r="32" spans="1:17" hidden="1" x14ac:dyDescent="0.25">
      <c r="A32">
        <v>28</v>
      </c>
      <c r="B32" s="10" t="s">
        <v>147</v>
      </c>
      <c r="C32" t="s">
        <v>85</v>
      </c>
      <c r="D32" s="1" t="str">
        <f t="shared" si="0"/>
        <v/>
      </c>
      <c r="E32" t="s">
        <v>97</v>
      </c>
      <c r="F32" s="1" t="str">
        <f t="shared" si="4"/>
        <v/>
      </c>
      <c r="G32" t="s">
        <v>65</v>
      </c>
      <c r="H32" t="s">
        <v>65</v>
      </c>
      <c r="I32" s="2" t="str">
        <f t="shared" si="5"/>
        <v/>
      </c>
      <c r="L32" t="s">
        <v>111</v>
      </c>
      <c r="O32" t="s">
        <v>94</v>
      </c>
      <c r="P32" t="str">
        <f t="shared" si="2"/>
        <v/>
      </c>
      <c r="Q32" t="str">
        <f t="shared" si="3"/>
        <v/>
      </c>
    </row>
    <row r="33" spans="5:17" x14ac:dyDescent="0.25">
      <c r="P33" t="str">
        <f>_xlfn.CONCAT("from ", $C1, ".", G4, "_", $E36, " ", $F36)</f>
        <v>from medicare_texas.bcarrier_claims_k a</v>
      </c>
      <c r="Q33" t="str">
        <f>_xlfn.CONCAT("from ", $C1, ".", H4, "_", $E36, " ", $F36)</f>
        <v>from medicare_texas.dme_claims_k a</v>
      </c>
    </row>
    <row r="34" spans="5:17" x14ac:dyDescent="0.25">
      <c r="P34" t="str">
        <f>_xlfn.CONCAT("left join data_warehouse.", $E37, " ", $F37)</f>
        <v>left join data_warehouse.dim_uth_claim_id b</v>
      </c>
      <c r="Q34" t="str">
        <f>_xlfn.CONCAT("left join data_warehouse.", $E37, " ", $F37)</f>
        <v>left join data_warehouse.dim_uth_claim_id b</v>
      </c>
    </row>
    <row r="35" spans="5:17" x14ac:dyDescent="0.25">
      <c r="E35" s="3" t="s">
        <v>100</v>
      </c>
      <c r="P35" t="str">
        <f xml:space="preserve"> _xlfn.CONCAT("    on ", $F36,".",G24," = ",$F37, ".",$B$24, " and ", $F37, ".", $B$5, " = ", G5, ";")</f>
        <v xml:space="preserve">    on a.clm_id = b.claim_id_src and b.data_source = 'mcrt';</v>
      </c>
      <c r="Q35" t="str">
        <f xml:space="preserve"> _xlfn.CONCAT("    on ", $F36,".",H24," = ",$F37, ".",$B$24, " and ", $F37, ".", $B$5, " = ", H5, ";")</f>
        <v xml:space="preserve">    on a.clm_id = b.claim_id_src and b.data_source = 'mcrt';</v>
      </c>
    </row>
    <row r="36" spans="5:17" x14ac:dyDescent="0.25">
      <c r="E36" t="s">
        <v>136</v>
      </c>
      <c r="F36" t="s">
        <v>101</v>
      </c>
    </row>
    <row r="37" spans="5:17" x14ac:dyDescent="0.25">
      <c r="E37" t="s">
        <v>99</v>
      </c>
      <c r="F37" t="s">
        <v>102</v>
      </c>
    </row>
  </sheetData>
  <mergeCells count="4">
    <mergeCell ref="C1:E1"/>
    <mergeCell ref="C2:E2"/>
    <mergeCell ref="G3:H3"/>
    <mergeCell ref="K3:L3"/>
  </mergeCells>
  <conditionalFormatting sqref="C5:C32">
    <cfRule type="containsText" dxfId="19" priority="1" operator="containsText" text="float">
      <formula>NOT(ISERROR(SEARCH("float",C5)))</formula>
    </cfRule>
    <cfRule type="containsText" dxfId="18" priority="2" operator="containsText" text="numeric">
      <formula>NOT(ISERROR(SEARCH("numeric",C5)))</formula>
    </cfRule>
    <cfRule type="containsText" dxfId="17" priority="3" operator="containsText" text="int">
      <formula>NOT(ISERROR(SEARCH("int",C5)))</formula>
    </cfRule>
    <cfRule type="containsText" dxfId="16" priority="4" operator="containsText" text="date">
      <formula>NOT(ISERROR(SEARCH("date",C5)))</formula>
    </cfRule>
  </conditionalFormatting>
  <conditionalFormatting sqref="I5:I32">
    <cfRule type="containsBlanks" dxfId="15" priority="5">
      <formula>LEN(TRIM(I5))=0</formula>
    </cfRule>
  </conditionalFormatting>
  <pageMargins left="0.7" right="0.7" top="0.75" bottom="0.75" header="0.3" footer="0.3"/>
  <pageSetup paperSize="0" orientation="portrait" horizontalDpi="0" verticalDpi="0" copies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1773A-AF19-4CF7-B75E-DE6F4B32E2A6}">
  <dimension ref="A1:V23"/>
  <sheetViews>
    <sheetView topLeftCell="N1" zoomScale="80" zoomScaleNormal="80" workbookViewId="0">
      <selection activeCell="V4" sqref="V4:V23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15" width="18.28515625" customWidth="1"/>
    <col min="16" max="16" width="1.28515625" customWidth="1"/>
    <col min="17" max="17" width="17.28515625" customWidth="1"/>
    <col min="18" max="18" width="12.7109375" customWidth="1"/>
    <col min="19" max="19" width="1.28515625" customWidth="1"/>
    <col min="20" max="20" width="54.28515625" customWidth="1"/>
    <col min="21" max="21" width="1" customWidth="1"/>
    <col min="22" max="22" width="60.42578125" customWidth="1"/>
  </cols>
  <sheetData>
    <row r="1" spans="1:22" x14ac:dyDescent="0.25">
      <c r="B1" s="3" t="s">
        <v>76</v>
      </c>
      <c r="C1" s="15" t="s">
        <v>238</v>
      </c>
      <c r="D1" s="15"/>
      <c r="E1" s="15"/>
      <c r="G1" t="str">
        <f>IF($C$1="medicare_enc_texas", "mcet", "mcen")</f>
        <v>mcet</v>
      </c>
    </row>
    <row r="2" spans="1:22" x14ac:dyDescent="0.25">
      <c r="B2" s="3" t="s">
        <v>112</v>
      </c>
      <c r="C2" s="15" t="s">
        <v>183</v>
      </c>
      <c r="D2" s="15"/>
      <c r="E2" s="15"/>
      <c r="V2" s="9" t="s">
        <v>116</v>
      </c>
    </row>
    <row r="3" spans="1:22" x14ac:dyDescent="0.25">
      <c r="G3" s="14" t="s">
        <v>55</v>
      </c>
      <c r="H3" s="14"/>
      <c r="I3" s="14"/>
      <c r="J3" s="14"/>
      <c r="K3" s="14"/>
      <c r="L3" s="12"/>
      <c r="M3" s="12"/>
      <c r="N3" s="16" t="s">
        <v>177</v>
      </c>
      <c r="O3" s="7"/>
      <c r="Q3" s="14" t="s">
        <v>78</v>
      </c>
      <c r="R3" s="14"/>
      <c r="T3" s="8" t="s">
        <v>115</v>
      </c>
      <c r="V3" s="11" t="s">
        <v>180</v>
      </c>
    </row>
    <row r="4" spans="1:22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13" t="s">
        <v>53</v>
      </c>
      <c r="M4" s="13" t="s">
        <v>54</v>
      </c>
      <c r="N4" s="16"/>
      <c r="O4" s="5" t="s">
        <v>106</v>
      </c>
      <c r="P4" s="6"/>
      <c r="Q4" s="5" t="s">
        <v>79</v>
      </c>
      <c r="R4" s="5" t="s">
        <v>80</v>
      </c>
      <c r="T4" t="str">
        <f>_xlfn.CONCAT("insert into dw_staging.", G1, "_", C2, "(")</f>
        <v>insert into dw_staging.mcet_claim_diag(</v>
      </c>
      <c r="U4" t="s">
        <v>94</v>
      </c>
      <c r="V4" t="s">
        <v>117</v>
      </c>
    </row>
    <row r="5" spans="1:22" x14ac:dyDescent="0.25">
      <c r="A5">
        <v>1</v>
      </c>
      <c r="B5" t="s">
        <v>0</v>
      </c>
      <c r="C5" t="s">
        <v>88</v>
      </c>
      <c r="D5" s="1" t="str">
        <f t="shared" ref="D5:D18" si="0">IFERROR(VLOOKUP(E5,$E$22:$F$23, 2, FALSE), "")</f>
        <v/>
      </c>
      <c r="E5" t="s">
        <v>97</v>
      </c>
      <c r="F5" s="1" t="str">
        <f>IF(D5="", "", ".")</f>
        <v/>
      </c>
      <c r="G5" t="str">
        <f t="shared" ref="G5:N5" si="1">IF($C$1="medicare_enc_texas", "mcet", "mcen")</f>
        <v>mcet</v>
      </c>
      <c r="H5" t="str">
        <f t="shared" si="1"/>
        <v>mcet</v>
      </c>
      <c r="I5" t="str">
        <f t="shared" si="1"/>
        <v>mcet</v>
      </c>
      <c r="J5" t="str">
        <f t="shared" si="1"/>
        <v>mcet</v>
      </c>
      <c r="K5" t="str">
        <f t="shared" si="1"/>
        <v>mcet</v>
      </c>
      <c r="L5" t="str">
        <f t="shared" si="1"/>
        <v>mcet</v>
      </c>
      <c r="M5" t="str">
        <f t="shared" si="1"/>
        <v>mcet</v>
      </c>
      <c r="N5" t="str">
        <f t="shared" si="1"/>
        <v>mcet</v>
      </c>
      <c r="O5" s="2" t="str">
        <f>IF(AND(G5="NULL", H5="NULL", I5="NULL", J5="NULL", K5="NULL", L5="NULL", M5="NULL"), "", _xlfn.CONCAT(B5, ", "))</f>
        <v xml:space="preserve">data_source, </v>
      </c>
      <c r="T5" t="str">
        <f>_xlfn.CONCAT("     ", O5:O10)</f>
        <v xml:space="preserve">     data_source, uth_member_id, uth_claim_id, from_date_of_service, diag_cd, diag_position, </v>
      </c>
      <c r="U5" t="s">
        <v>94</v>
      </c>
      <c r="V5" t="str">
        <f>IF($O5="", "", _xlfn.CONCAT("    ", IF(N5&lt;&gt;"NULL", _xlfn.CONCAT($Q5,$D5,$F5,N5,$R5), N5), " as ",$O5))</f>
        <v xml:space="preserve">    mcet as data_source, </v>
      </c>
    </row>
    <row r="6" spans="1:22" x14ac:dyDescent="0.25">
      <c r="A6">
        <v>2</v>
      </c>
      <c r="B6" t="s">
        <v>2</v>
      </c>
      <c r="C6" t="s">
        <v>84</v>
      </c>
      <c r="D6" s="1" t="str">
        <f t="shared" si="0"/>
        <v>b</v>
      </c>
      <c r="E6" t="s">
        <v>99</v>
      </c>
      <c r="F6" s="1" t="str">
        <f t="shared" ref="F6:F7" si="2">IF(D6="", "", ".")</f>
        <v>.</v>
      </c>
      <c r="G6" t="s">
        <v>2</v>
      </c>
      <c r="H6" t="s">
        <v>2</v>
      </c>
      <c r="I6" t="s">
        <v>2</v>
      </c>
      <c r="J6" t="s">
        <v>2</v>
      </c>
      <c r="K6" t="s">
        <v>2</v>
      </c>
      <c r="L6" t="s">
        <v>2</v>
      </c>
      <c r="M6" t="s">
        <v>2</v>
      </c>
      <c r="N6" t="s">
        <v>2</v>
      </c>
      <c r="O6" s="2" t="str">
        <f>IF(AND(G6="NULL", H6="NULL", I6="NULL", J6="NULL", K6="NULL", L6="NULL", M6="NULL"), "", _xlfn.CONCAT(B6, ", "))</f>
        <v xml:space="preserve">uth_member_id, </v>
      </c>
      <c r="T6" t="str">
        <f>_xlfn.CONCAT("     ", O11:O18)</f>
        <v xml:space="preserve">     poa_src, icd_version, load_date, year, fiscal_year, claim_id_src, member_id_src, table_id_src</v>
      </c>
      <c r="U6" t="s">
        <v>94</v>
      </c>
      <c r="V6" t="str">
        <f t="shared" ref="V6:V18" si="3">IF($O6="", "", _xlfn.CONCAT("    ", IF(N6&lt;&gt;"NULL", _xlfn.CONCAT($Q6,$D6,$F6,N6,$R6), N6), " as ",$O6))</f>
        <v xml:space="preserve">    b.uth_member_id as uth_member_id, </v>
      </c>
    </row>
    <row r="7" spans="1:22" x14ac:dyDescent="0.25">
      <c r="A7">
        <v>3</v>
      </c>
      <c r="B7" t="s">
        <v>3</v>
      </c>
      <c r="C7" t="s">
        <v>84</v>
      </c>
      <c r="D7" s="1" t="str">
        <f t="shared" si="0"/>
        <v>b</v>
      </c>
      <c r="E7" t="s">
        <v>99</v>
      </c>
      <c r="F7" s="1" t="str">
        <f t="shared" si="2"/>
        <v>.</v>
      </c>
      <c r="G7" t="s">
        <v>3</v>
      </c>
      <c r="H7" t="s">
        <v>3</v>
      </c>
      <c r="I7" t="s">
        <v>3</v>
      </c>
      <c r="J7" t="s">
        <v>3</v>
      </c>
      <c r="K7" t="s">
        <v>3</v>
      </c>
      <c r="L7" t="s">
        <v>3</v>
      </c>
      <c r="M7" t="s">
        <v>3</v>
      </c>
      <c r="N7" t="s">
        <v>3</v>
      </c>
      <c r="O7" s="2" t="str">
        <f t="shared" ref="O7:O17" si="4">IF(AND(G7="NULL", H7="NULL", I7="NULL", J7="NULL", K7="NULL", L7="NULL", M7="NULL"), "", _xlfn.CONCAT(B7, ", "))</f>
        <v xml:space="preserve">uth_claim_id, </v>
      </c>
      <c r="T7" t="s">
        <v>114</v>
      </c>
      <c r="U7" t="s">
        <v>94</v>
      </c>
      <c r="V7" t="str">
        <f t="shared" si="3"/>
        <v xml:space="preserve">    b.uth_claim_id as uth_claim_id, </v>
      </c>
    </row>
    <row r="8" spans="1:22" x14ac:dyDescent="0.25">
      <c r="A8">
        <v>4</v>
      </c>
      <c r="B8" t="s">
        <v>5</v>
      </c>
      <c r="C8" t="s">
        <v>87</v>
      </c>
      <c r="D8" s="1" t="str">
        <f t="shared" si="0"/>
        <v>a</v>
      </c>
      <c r="E8" t="s">
        <v>239</v>
      </c>
      <c r="F8" s="1" t="str">
        <f t="shared" ref="F8:F18" si="5">IF(D8="", "", ".")</f>
        <v>.</v>
      </c>
      <c r="G8" t="s">
        <v>57</v>
      </c>
      <c r="H8" t="s">
        <v>57</v>
      </c>
      <c r="I8" t="s">
        <v>57</v>
      </c>
      <c r="J8" t="s">
        <v>57</v>
      </c>
      <c r="K8" t="s">
        <v>57</v>
      </c>
      <c r="L8" t="s">
        <v>57</v>
      </c>
      <c r="M8" t="s">
        <v>57</v>
      </c>
      <c r="N8" t="s">
        <v>57</v>
      </c>
      <c r="O8" s="2" t="str">
        <f t="shared" si="4"/>
        <v xml:space="preserve">from_date_of_service, </v>
      </c>
      <c r="U8" t="s">
        <v>94</v>
      </c>
      <c r="V8" t="str">
        <f t="shared" si="3"/>
        <v xml:space="preserve">    a.clm_from_dt as from_date_of_service, </v>
      </c>
    </row>
    <row r="9" spans="1:22" x14ac:dyDescent="0.25">
      <c r="A9">
        <v>5</v>
      </c>
      <c r="B9" t="s">
        <v>169</v>
      </c>
      <c r="C9" t="s">
        <v>88</v>
      </c>
      <c r="D9" s="1" t="str">
        <f t="shared" si="0"/>
        <v>a</v>
      </c>
      <c r="E9" t="s">
        <v>239</v>
      </c>
      <c r="F9" s="1" t="str">
        <f t="shared" si="5"/>
        <v>.</v>
      </c>
      <c r="G9" t="s">
        <v>175</v>
      </c>
      <c r="H9" t="s">
        <v>175</v>
      </c>
      <c r="I9" t="s">
        <v>175</v>
      </c>
      <c r="J9" t="s">
        <v>175</v>
      </c>
      <c r="K9" t="s">
        <v>175</v>
      </c>
      <c r="L9" t="s">
        <v>175</v>
      </c>
      <c r="M9" t="s">
        <v>175</v>
      </c>
      <c r="N9" t="s">
        <v>178</v>
      </c>
      <c r="O9" s="2" t="str">
        <f t="shared" si="4"/>
        <v xml:space="preserve">diag_cd, </v>
      </c>
      <c r="U9" t="s">
        <v>94</v>
      </c>
      <c r="V9" t="str">
        <f t="shared" si="3"/>
        <v xml:space="preserve">    a.dx as diag_cd, </v>
      </c>
    </row>
    <row r="10" spans="1:22" x14ac:dyDescent="0.25">
      <c r="A10">
        <v>6</v>
      </c>
      <c r="B10" t="s">
        <v>170</v>
      </c>
      <c r="C10" t="s">
        <v>86</v>
      </c>
      <c r="D10" s="1" t="str">
        <f t="shared" si="0"/>
        <v/>
      </c>
      <c r="E10" s="2" t="s">
        <v>97</v>
      </c>
      <c r="F10" s="1" t="str">
        <f t="shared" si="5"/>
        <v/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 t="s">
        <v>45</v>
      </c>
      <c r="O10" s="2" t="str">
        <f t="shared" si="4"/>
        <v xml:space="preserve">diag_position, </v>
      </c>
      <c r="U10" t="s">
        <v>94</v>
      </c>
      <c r="V10" t="str">
        <f t="shared" si="3"/>
        <v xml:space="preserve">    pos as diag_position, </v>
      </c>
    </row>
    <row r="11" spans="1:22" x14ac:dyDescent="0.25">
      <c r="A11">
        <v>7</v>
      </c>
      <c r="B11" t="s">
        <v>171</v>
      </c>
      <c r="C11" t="s">
        <v>88</v>
      </c>
      <c r="D11" s="1" t="str">
        <f t="shared" si="0"/>
        <v>a</v>
      </c>
      <c r="E11" t="s">
        <v>239</v>
      </c>
      <c r="F11" s="1" t="str">
        <f t="shared" si="5"/>
        <v>.</v>
      </c>
      <c r="G11" t="s">
        <v>174</v>
      </c>
      <c r="H11" t="s">
        <v>65</v>
      </c>
      <c r="I11" t="s">
        <v>65</v>
      </c>
      <c r="J11" t="s">
        <v>65</v>
      </c>
      <c r="K11" t="s">
        <v>65</v>
      </c>
      <c r="L11" t="s">
        <v>65</v>
      </c>
      <c r="M11" t="s">
        <v>65</v>
      </c>
      <c r="N11" t="s">
        <v>176</v>
      </c>
      <c r="O11" s="2" t="str">
        <f t="shared" si="4"/>
        <v xml:space="preserve">poa_src, </v>
      </c>
      <c r="U11" t="s">
        <v>94</v>
      </c>
      <c r="V11" t="str">
        <f t="shared" si="3"/>
        <v xml:space="preserve">    a.poa as poa_src, </v>
      </c>
    </row>
    <row r="12" spans="1:22" x14ac:dyDescent="0.25">
      <c r="A12">
        <v>8</v>
      </c>
      <c r="B12" t="s">
        <v>172</v>
      </c>
      <c r="C12" t="s">
        <v>91</v>
      </c>
      <c r="D12" s="1" t="str">
        <f t="shared" si="0"/>
        <v/>
      </c>
      <c r="E12" s="2" t="s">
        <v>97</v>
      </c>
      <c r="F12" s="1" t="str">
        <f t="shared" si="5"/>
        <v/>
      </c>
      <c r="G12" t="s">
        <v>65</v>
      </c>
      <c r="H12" t="s">
        <v>65</v>
      </c>
      <c r="I12" t="s">
        <v>65</v>
      </c>
      <c r="J12" t="s">
        <v>65</v>
      </c>
      <c r="K12" t="s">
        <v>65</v>
      </c>
      <c r="L12" t="s">
        <v>182</v>
      </c>
      <c r="M12" t="s">
        <v>182</v>
      </c>
      <c r="N12" t="s">
        <v>179</v>
      </c>
      <c r="O12" s="2" t="str">
        <f t="shared" si="4"/>
        <v xml:space="preserve">icd_version, </v>
      </c>
      <c r="U12" t="s">
        <v>94</v>
      </c>
      <c r="V12" t="str">
        <f t="shared" si="3"/>
        <v xml:space="preserve">    dx_version as icd_version, </v>
      </c>
    </row>
    <row r="13" spans="1:22" x14ac:dyDescent="0.25">
      <c r="A13">
        <v>9</v>
      </c>
      <c r="B13" t="s">
        <v>42</v>
      </c>
      <c r="C13" t="s">
        <v>87</v>
      </c>
      <c r="D13" s="1" t="str">
        <f t="shared" si="0"/>
        <v/>
      </c>
      <c r="E13" s="2" t="s">
        <v>97</v>
      </c>
      <c r="F13" s="1" t="str">
        <f t="shared" si="5"/>
        <v/>
      </c>
      <c r="G13" t="s">
        <v>74</v>
      </c>
      <c r="H13" t="s">
        <v>74</v>
      </c>
      <c r="I13" t="s">
        <v>74</v>
      </c>
      <c r="J13" t="s">
        <v>74</v>
      </c>
      <c r="K13" t="s">
        <v>74</v>
      </c>
      <c r="L13" t="s">
        <v>74</v>
      </c>
      <c r="M13" t="s">
        <v>74</v>
      </c>
      <c r="N13" t="s">
        <v>74</v>
      </c>
      <c r="O13" s="2" t="str">
        <f t="shared" si="4"/>
        <v xml:space="preserve">load_date, </v>
      </c>
      <c r="U13" t="s">
        <v>94</v>
      </c>
      <c r="V13" t="str">
        <f t="shared" si="3"/>
        <v xml:space="preserve">    current_date as load_date, </v>
      </c>
    </row>
    <row r="14" spans="1:22" x14ac:dyDescent="0.25">
      <c r="A14">
        <v>10</v>
      </c>
      <c r="B14" t="s">
        <v>1</v>
      </c>
      <c r="C14" t="s">
        <v>86</v>
      </c>
      <c r="D14" s="1" t="str">
        <f t="shared" si="0"/>
        <v>a</v>
      </c>
      <c r="E14" t="s">
        <v>239</v>
      </c>
      <c r="F14" s="1" t="str">
        <f t="shared" si="5"/>
        <v>.</v>
      </c>
      <c r="G14" t="s">
        <v>57</v>
      </c>
      <c r="H14" t="s">
        <v>57</v>
      </c>
      <c r="I14" t="s">
        <v>57</v>
      </c>
      <c r="J14" t="s">
        <v>57</v>
      </c>
      <c r="K14" t="s">
        <v>57</v>
      </c>
      <c r="L14" t="s">
        <v>57</v>
      </c>
      <c r="M14" t="s">
        <v>57</v>
      </c>
      <c r="N14" t="s">
        <v>57</v>
      </c>
      <c r="O14" s="2" t="str">
        <f t="shared" si="4"/>
        <v xml:space="preserve">year, </v>
      </c>
      <c r="Q14" t="s">
        <v>181</v>
      </c>
      <c r="R14" t="s">
        <v>114</v>
      </c>
      <c r="U14" t="s">
        <v>94</v>
      </c>
      <c r="V14" t="str">
        <f t="shared" si="3"/>
        <v xml:space="preserve">    extract(year from a.clm_from_dt) as year, </v>
      </c>
    </row>
    <row r="15" spans="1:22" x14ac:dyDescent="0.25">
      <c r="A15">
        <v>11</v>
      </c>
      <c r="B15" t="s">
        <v>31</v>
      </c>
      <c r="C15" t="s">
        <v>86</v>
      </c>
      <c r="D15" s="1" t="str">
        <f t="shared" si="0"/>
        <v>a</v>
      </c>
      <c r="E15" t="s">
        <v>239</v>
      </c>
      <c r="F15" s="1" t="str">
        <f t="shared" si="5"/>
        <v>.</v>
      </c>
      <c r="G15" t="s">
        <v>57</v>
      </c>
      <c r="H15" t="s">
        <v>57</v>
      </c>
      <c r="I15" t="s">
        <v>57</v>
      </c>
      <c r="J15" t="s">
        <v>57</v>
      </c>
      <c r="K15" t="s">
        <v>57</v>
      </c>
      <c r="L15" t="s">
        <v>57</v>
      </c>
      <c r="M15" t="s">
        <v>57</v>
      </c>
      <c r="N15" t="s">
        <v>57</v>
      </c>
      <c r="O15" s="2" t="str">
        <f t="shared" si="4"/>
        <v xml:space="preserve">fiscal_year, </v>
      </c>
      <c r="Q15" t="s">
        <v>109</v>
      </c>
      <c r="R15" t="s">
        <v>114</v>
      </c>
      <c r="U15" t="s">
        <v>94</v>
      </c>
      <c r="V15" t="str">
        <f t="shared" si="3"/>
        <v xml:space="preserve">    get_fy_from_date(a.clm_from_dt) as fiscal_year, </v>
      </c>
    </row>
    <row r="16" spans="1:22" x14ac:dyDescent="0.25">
      <c r="A16">
        <v>12</v>
      </c>
      <c r="B16" t="s">
        <v>40</v>
      </c>
      <c r="C16" t="s">
        <v>88</v>
      </c>
      <c r="D16" s="1" t="str">
        <f t="shared" si="0"/>
        <v>a</v>
      </c>
      <c r="E16" t="s">
        <v>239</v>
      </c>
      <c r="F16" s="1" t="str">
        <f t="shared" si="5"/>
        <v>.</v>
      </c>
      <c r="G16" t="s">
        <v>243</v>
      </c>
      <c r="H16" t="s">
        <v>243</v>
      </c>
      <c r="I16" t="s">
        <v>243</v>
      </c>
      <c r="J16" t="s">
        <v>243</v>
      </c>
      <c r="K16" t="s">
        <v>243</v>
      </c>
      <c r="L16" t="s">
        <v>243</v>
      </c>
      <c r="M16" t="s">
        <v>243</v>
      </c>
      <c r="N16" t="s">
        <v>243</v>
      </c>
      <c r="O16" s="2" t="str">
        <f t="shared" si="4"/>
        <v xml:space="preserve">claim_id_src, </v>
      </c>
      <c r="U16" t="s">
        <v>94</v>
      </c>
      <c r="V16" t="str">
        <f t="shared" si="3"/>
        <v xml:space="preserve">    a.enc_join_key as claim_id_src, </v>
      </c>
    </row>
    <row r="17" spans="1:22" x14ac:dyDescent="0.25">
      <c r="A17">
        <v>13</v>
      </c>
      <c r="B17" t="s">
        <v>41</v>
      </c>
      <c r="C17" t="s">
        <v>88</v>
      </c>
      <c r="D17" s="1" t="str">
        <f t="shared" si="0"/>
        <v>a</v>
      </c>
      <c r="E17" t="s">
        <v>239</v>
      </c>
      <c r="F17" s="1" t="str">
        <f t="shared" si="5"/>
        <v>.</v>
      </c>
      <c r="G17" t="s">
        <v>73</v>
      </c>
      <c r="H17" t="s">
        <v>73</v>
      </c>
      <c r="I17" t="s">
        <v>73</v>
      </c>
      <c r="J17" t="s">
        <v>73</v>
      </c>
      <c r="K17" t="s">
        <v>73</v>
      </c>
      <c r="L17" t="s">
        <v>73</v>
      </c>
      <c r="M17" t="s">
        <v>73</v>
      </c>
      <c r="N17" t="s">
        <v>73</v>
      </c>
      <c r="O17" s="2" t="str">
        <f t="shared" si="4"/>
        <v xml:space="preserve">member_id_src, </v>
      </c>
      <c r="U17" t="s">
        <v>94</v>
      </c>
      <c r="V17" t="str">
        <f t="shared" si="3"/>
        <v xml:space="preserve">    a.bene_id as member_id_src, </v>
      </c>
    </row>
    <row r="18" spans="1:22" x14ac:dyDescent="0.25">
      <c r="A18">
        <v>14</v>
      </c>
      <c r="B18" t="s">
        <v>33</v>
      </c>
      <c r="C18" t="s">
        <v>173</v>
      </c>
      <c r="D18" s="1" t="str">
        <f t="shared" si="0"/>
        <v/>
      </c>
      <c r="E18" s="2" t="s">
        <v>97</v>
      </c>
      <c r="F18" s="1" t="str">
        <f t="shared" si="5"/>
        <v/>
      </c>
      <c r="G18" t="str">
        <f>_xlfn.CONCAT("'", G4, "'")</f>
        <v>'inpatient'</v>
      </c>
      <c r="H18" t="str">
        <f t="shared" ref="H18:K18" si="6">_xlfn.CONCAT("'", H4, "'")</f>
        <v>'hha'</v>
      </c>
      <c r="I18" t="str">
        <f t="shared" si="6"/>
        <v>'hospice'</v>
      </c>
      <c r="J18" t="str">
        <f t="shared" si="6"/>
        <v>'snf'</v>
      </c>
      <c r="K18" t="str">
        <f t="shared" si="6"/>
        <v>'outpatient'</v>
      </c>
      <c r="L18" t="str">
        <f t="shared" ref="L18:M18" si="7">_xlfn.CONCAT("'", L4, "'")</f>
        <v>'bcarrier'</v>
      </c>
      <c r="M18" t="str">
        <f t="shared" si="7"/>
        <v>'dme'</v>
      </c>
      <c r="N18" t="s">
        <v>33</v>
      </c>
      <c r="O18" s="2" t="str">
        <f>IF(AND(G18="NULL", H18="NULL", I18="NULL", J18="NULL", K18="NULL", L18="NULL", M18="NULL"), "", _xlfn.CONCAT(B18, ""))</f>
        <v>table_id_src</v>
      </c>
      <c r="U18" t="s">
        <v>94</v>
      </c>
      <c r="V18" t="str">
        <f t="shared" si="3"/>
        <v xml:space="preserve">    table_id_src as table_id_src</v>
      </c>
    </row>
    <row r="19" spans="1:22" x14ac:dyDescent="0.25">
      <c r="V19" t="str">
        <f>_xlfn.CONCAT("from dw_staging.", G1, "_diag_etl a")</f>
        <v>from dw_staging.mcet_diag_etl a</v>
      </c>
    </row>
    <row r="20" spans="1:22" x14ac:dyDescent="0.25">
      <c r="V20" t="str">
        <f>_xlfn.CONCAT("left join data_warehouse.", $E23, " ", $F23)</f>
        <v>left join data_warehouse.dim_uth_claim_id b</v>
      </c>
    </row>
    <row r="21" spans="1:22" x14ac:dyDescent="0.25">
      <c r="E21" s="3" t="s">
        <v>100</v>
      </c>
      <c r="V21" t="str">
        <f>_xlfn.CONCAT("    on ", F23, ".data_source = ", G5)</f>
        <v xml:space="preserve">    on b.data_source = mcet</v>
      </c>
    </row>
    <row r="22" spans="1:22" x14ac:dyDescent="0.25">
      <c r="E22" t="s">
        <v>239</v>
      </c>
      <c r="F22" t="s">
        <v>101</v>
      </c>
      <c r="V22" t="str">
        <f>_xlfn.CONCAT("    and ", F22, ".enc_join_key = ", F23, ".claim_id_src")</f>
        <v xml:space="preserve">    and a.enc_join_key = b.claim_id_src</v>
      </c>
    </row>
    <row r="23" spans="1:22" x14ac:dyDescent="0.25">
      <c r="E23" t="s">
        <v>99</v>
      </c>
      <c r="F23" t="s">
        <v>102</v>
      </c>
      <c r="V23" t="str">
        <f>_xlfn.CONCAT("    and ",F22,".bene_id = ",F23,".member_id_src;")</f>
        <v xml:space="preserve">    and a.bene_id = b.member_id_src;</v>
      </c>
    </row>
  </sheetData>
  <mergeCells count="5">
    <mergeCell ref="C1:E1"/>
    <mergeCell ref="C2:E2"/>
    <mergeCell ref="G3:K3"/>
    <mergeCell ref="Q3:R3"/>
    <mergeCell ref="N3:N4"/>
  </mergeCells>
  <conditionalFormatting sqref="C5:C18">
    <cfRule type="containsText" dxfId="14" priority="1" operator="containsText" text="float">
      <formula>NOT(ISERROR(SEARCH("float",C5)))</formula>
    </cfRule>
    <cfRule type="containsText" dxfId="13" priority="2" operator="containsText" text="numeric">
      <formula>NOT(ISERROR(SEARCH("numeric",C5)))</formula>
    </cfRule>
    <cfRule type="containsText" dxfId="12" priority="3" operator="containsText" text="int">
      <formula>NOT(ISERROR(SEARCH("int",C5)))</formula>
    </cfRule>
    <cfRule type="containsText" dxfId="11" priority="4" operator="containsText" text="date">
      <formula>NOT(ISERROR(SEARCH("date",C5)))</formula>
    </cfRule>
  </conditionalFormatting>
  <conditionalFormatting sqref="O5:O18">
    <cfRule type="containsBlanks" dxfId="10" priority="5">
      <formula>LEN(TRIM(O5))=0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64C361-7513-4C9D-B5D2-233FB0A2919D}">
  <dimension ref="A1:V22"/>
  <sheetViews>
    <sheetView topLeftCell="Q1" zoomScale="80" zoomScaleNormal="80" workbookViewId="0">
      <selection activeCell="V4" sqref="V4:V22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7" width="18.28515625" customWidth="1"/>
    <col min="8" max="9" width="8.5703125" customWidth="1"/>
    <col min="10" max="11" width="18.28515625" customWidth="1"/>
    <col min="12" max="13" width="8.42578125" customWidth="1"/>
    <col min="14" max="15" width="18.28515625" customWidth="1"/>
    <col min="16" max="16" width="1.28515625" customWidth="1"/>
    <col min="17" max="17" width="17.28515625" customWidth="1"/>
    <col min="18" max="18" width="12.7109375" customWidth="1"/>
    <col min="19" max="19" width="1.28515625" customWidth="1"/>
    <col min="20" max="20" width="74.140625" customWidth="1"/>
    <col min="21" max="21" width="1" customWidth="1"/>
    <col min="22" max="22" width="60.42578125" customWidth="1"/>
  </cols>
  <sheetData>
    <row r="1" spans="1:22" x14ac:dyDescent="0.25">
      <c r="B1" s="3" t="s">
        <v>76</v>
      </c>
      <c r="C1" s="15" t="s">
        <v>238</v>
      </c>
      <c r="D1" s="15"/>
      <c r="E1" s="15"/>
      <c r="G1" t="str">
        <f>IF($C$1="medicare_enc_texas", "mcet", "mcen")</f>
        <v>mcet</v>
      </c>
    </row>
    <row r="2" spans="1:22" x14ac:dyDescent="0.25">
      <c r="B2" s="3" t="s">
        <v>112</v>
      </c>
      <c r="C2" s="15" t="s">
        <v>188</v>
      </c>
      <c r="D2" s="15"/>
      <c r="E2" s="15"/>
      <c r="V2" s="9" t="s">
        <v>116</v>
      </c>
    </row>
    <row r="3" spans="1:22" x14ac:dyDescent="0.25">
      <c r="G3" s="14" t="s">
        <v>55</v>
      </c>
      <c r="H3" s="14"/>
      <c r="I3" s="14"/>
      <c r="J3" s="14"/>
      <c r="K3" s="14"/>
      <c r="L3" s="12"/>
      <c r="M3" s="12"/>
      <c r="N3" s="16" t="s">
        <v>177</v>
      </c>
      <c r="O3" s="7"/>
      <c r="Q3" s="14" t="s">
        <v>78</v>
      </c>
      <c r="R3" s="14"/>
      <c r="T3" s="8" t="s">
        <v>115</v>
      </c>
      <c r="V3" s="11" t="s">
        <v>180</v>
      </c>
    </row>
    <row r="4" spans="1:22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48</v>
      </c>
      <c r="H4" s="5" t="s">
        <v>49</v>
      </c>
      <c r="I4" s="5" t="s">
        <v>50</v>
      </c>
      <c r="J4" s="5" t="s">
        <v>51</v>
      </c>
      <c r="K4" s="5" t="s">
        <v>52</v>
      </c>
      <c r="L4" s="13" t="s">
        <v>53</v>
      </c>
      <c r="M4" s="13" t="s">
        <v>54</v>
      </c>
      <c r="N4" s="16"/>
      <c r="O4" s="5" t="s">
        <v>106</v>
      </c>
      <c r="P4" s="6"/>
      <c r="Q4" s="5" t="s">
        <v>79</v>
      </c>
      <c r="R4" s="5" t="s">
        <v>80</v>
      </c>
      <c r="T4" t="str">
        <f>_xlfn.CONCAT("insert into dw_staging.", G1, "_", C2, "(")</f>
        <v>insert into dw_staging.mcet_claim_icd_proc(</v>
      </c>
      <c r="U4" t="s">
        <v>94</v>
      </c>
      <c r="V4" t="s">
        <v>117</v>
      </c>
    </row>
    <row r="5" spans="1:22" x14ac:dyDescent="0.25">
      <c r="A5">
        <v>1</v>
      </c>
      <c r="B5" t="s">
        <v>0</v>
      </c>
      <c r="C5" t="s">
        <v>82</v>
      </c>
      <c r="D5" s="1" t="str">
        <f t="shared" ref="D5:D17" si="0">IFERROR(VLOOKUP(E5,$E$21:$F$22, 2, FALSE), "")</f>
        <v/>
      </c>
      <c r="E5" t="s">
        <v>97</v>
      </c>
      <c r="F5" s="1" t="str">
        <f>IF(D5="", "", ".")</f>
        <v/>
      </c>
      <c r="G5" t="str">
        <f>IF($C$1="medicare_enc_texas", "mcet", "mcen")</f>
        <v>mcet</v>
      </c>
      <c r="H5" s="17" t="s">
        <v>186</v>
      </c>
      <c r="I5" s="17" t="s">
        <v>186</v>
      </c>
      <c r="J5" t="str">
        <f>IF($C$1="medicare_enc_texas", "mcet", "mcen")</f>
        <v>mcet</v>
      </c>
      <c r="K5" t="str">
        <f>IF($C$1="medicare_enc_texas", "mcet", "mcen")</f>
        <v>mcet</v>
      </c>
      <c r="L5" s="17" t="s">
        <v>186</v>
      </c>
      <c r="M5" s="17" t="s">
        <v>186</v>
      </c>
      <c r="N5" t="str">
        <f>IF($C$1="medicare_enc_texas", "mcet", "mcen")</f>
        <v>mcet</v>
      </c>
      <c r="O5" s="2" t="str">
        <f t="shared" ref="O5:O16" si="1">IF(AND(G5="NULL", J5="NULL", K5="NULL"), "", _xlfn.CONCAT(B5, ", "))</f>
        <v xml:space="preserve">data_source, </v>
      </c>
      <c r="T5" t="str">
        <f>_xlfn.CONCAT("     ", O5:O10)</f>
        <v xml:space="preserve">     data_source, uth_member_id, uth_claim_id, from_date_of_service, proc_cd, proc_position, </v>
      </c>
      <c r="U5" t="s">
        <v>94</v>
      </c>
      <c r="V5" t="str">
        <f>IF($O5="", "", _xlfn.CONCAT("    ", IF(N5&lt;&gt;"NULL", _xlfn.CONCAT($Q5,$D5,$F5,N5,$R5), N5), " as ",$O5))</f>
        <v xml:space="preserve">    mcet as data_source, </v>
      </c>
    </row>
    <row r="6" spans="1:22" x14ac:dyDescent="0.25">
      <c r="A6">
        <v>2</v>
      </c>
      <c r="B6" t="s">
        <v>2</v>
      </c>
      <c r="C6" t="s">
        <v>84</v>
      </c>
      <c r="D6" s="1" t="str">
        <f t="shared" si="0"/>
        <v>b</v>
      </c>
      <c r="E6" t="s">
        <v>99</v>
      </c>
      <c r="F6" s="1" t="str">
        <f t="shared" ref="F6:F17" si="2">IF(D6="", "", ".")</f>
        <v>.</v>
      </c>
      <c r="G6" t="s">
        <v>2</v>
      </c>
      <c r="H6" s="17"/>
      <c r="I6" s="17"/>
      <c r="J6" t="s">
        <v>2</v>
      </c>
      <c r="K6" t="s">
        <v>2</v>
      </c>
      <c r="L6" s="17"/>
      <c r="M6" s="17"/>
      <c r="N6" t="s">
        <v>2</v>
      </c>
      <c r="O6" s="2" t="str">
        <f t="shared" si="1"/>
        <v xml:space="preserve">uth_member_id, </v>
      </c>
      <c r="T6" t="str">
        <f>_xlfn.CONCAT("     ", O11:O17)</f>
        <v xml:space="preserve">     load_date, year, fiscal_year, claim_id_src, member_id_src, table_id_src</v>
      </c>
      <c r="U6" t="s">
        <v>94</v>
      </c>
      <c r="V6" t="str">
        <f t="shared" ref="V6:V17" si="3">IF($O6="", "", _xlfn.CONCAT("    ", IF(N6&lt;&gt;"NULL", _xlfn.CONCAT($Q6,$D6,$F6,N6,$R6), N6), " as ",$O6))</f>
        <v xml:space="preserve">    b.uth_member_id as uth_member_id, </v>
      </c>
    </row>
    <row r="7" spans="1:22" x14ac:dyDescent="0.25">
      <c r="A7">
        <v>3</v>
      </c>
      <c r="B7" t="s">
        <v>3</v>
      </c>
      <c r="C7" t="s">
        <v>84</v>
      </c>
      <c r="D7" s="1" t="str">
        <f t="shared" si="0"/>
        <v>b</v>
      </c>
      <c r="E7" t="s">
        <v>99</v>
      </c>
      <c r="F7" s="1" t="str">
        <f t="shared" si="2"/>
        <v>.</v>
      </c>
      <c r="G7" t="s">
        <v>3</v>
      </c>
      <c r="H7" s="17"/>
      <c r="I7" s="17"/>
      <c r="J7" t="s">
        <v>3</v>
      </c>
      <c r="K7" t="s">
        <v>3</v>
      </c>
      <c r="L7" s="17"/>
      <c r="M7" s="17"/>
      <c r="N7" t="s">
        <v>3</v>
      </c>
      <c r="O7" s="2" t="str">
        <f t="shared" si="1"/>
        <v xml:space="preserve">uth_claim_id, </v>
      </c>
      <c r="T7" t="s">
        <v>114</v>
      </c>
      <c r="U7" t="s">
        <v>94</v>
      </c>
      <c r="V7" t="str">
        <f t="shared" si="3"/>
        <v xml:space="preserve">    b.uth_claim_id as uth_claim_id, </v>
      </c>
    </row>
    <row r="8" spans="1:22" x14ac:dyDescent="0.25">
      <c r="A8">
        <v>4</v>
      </c>
      <c r="B8" t="s">
        <v>5</v>
      </c>
      <c r="C8" t="s">
        <v>87</v>
      </c>
      <c r="D8" s="1" t="str">
        <f t="shared" si="0"/>
        <v>a</v>
      </c>
      <c r="E8" t="s">
        <v>239</v>
      </c>
      <c r="F8" s="1" t="str">
        <f t="shared" si="2"/>
        <v>.</v>
      </c>
      <c r="G8" t="s">
        <v>240</v>
      </c>
      <c r="H8" s="17"/>
      <c r="I8" s="17"/>
      <c r="J8" t="s">
        <v>240</v>
      </c>
      <c r="K8" t="s">
        <v>240</v>
      </c>
      <c r="L8" s="17"/>
      <c r="M8" s="17"/>
      <c r="N8" t="s">
        <v>187</v>
      </c>
      <c r="O8" s="2" t="str">
        <f t="shared" si="1"/>
        <v xml:space="preserve">from_date_of_service, </v>
      </c>
      <c r="U8" t="s">
        <v>94</v>
      </c>
      <c r="V8" t="str">
        <f t="shared" si="3"/>
        <v xml:space="preserve">    a.prcdr_dt as from_date_of_service, </v>
      </c>
    </row>
    <row r="9" spans="1:22" x14ac:dyDescent="0.25">
      <c r="A9">
        <v>5</v>
      </c>
      <c r="B9" t="s">
        <v>184</v>
      </c>
      <c r="C9" t="s">
        <v>88</v>
      </c>
      <c r="D9" s="1" t="str">
        <f t="shared" si="0"/>
        <v>a</v>
      </c>
      <c r="E9" t="s">
        <v>239</v>
      </c>
      <c r="F9" s="1" t="str">
        <f t="shared" si="2"/>
        <v>.</v>
      </c>
      <c r="G9" t="s">
        <v>241</v>
      </c>
      <c r="H9" s="17"/>
      <c r="I9" s="17"/>
      <c r="J9" t="s">
        <v>241</v>
      </c>
      <c r="K9" t="s">
        <v>241</v>
      </c>
      <c r="L9" s="17"/>
      <c r="M9" s="17"/>
      <c r="N9" t="s">
        <v>184</v>
      </c>
      <c r="O9" s="2" t="str">
        <f t="shared" si="1"/>
        <v xml:space="preserve">proc_cd, </v>
      </c>
      <c r="U9" t="s">
        <v>94</v>
      </c>
      <c r="V9" t="str">
        <f t="shared" si="3"/>
        <v xml:space="preserve">    a.proc_cd as proc_cd, </v>
      </c>
    </row>
    <row r="10" spans="1:22" x14ac:dyDescent="0.25">
      <c r="A10">
        <v>6</v>
      </c>
      <c r="B10" t="s">
        <v>185</v>
      </c>
      <c r="C10" t="s">
        <v>83</v>
      </c>
      <c r="D10" s="1" t="str">
        <f t="shared" si="0"/>
        <v/>
      </c>
      <c r="E10" s="2" t="s">
        <v>97</v>
      </c>
      <c r="F10" s="1" t="str">
        <f t="shared" si="2"/>
        <v/>
      </c>
      <c r="G10" t="s">
        <v>242</v>
      </c>
      <c r="H10" s="17"/>
      <c r="I10" s="17"/>
      <c r="J10" t="s">
        <v>242</v>
      </c>
      <c r="K10" t="s">
        <v>242</v>
      </c>
      <c r="L10" s="17"/>
      <c r="M10" s="17"/>
      <c r="N10" t="s">
        <v>45</v>
      </c>
      <c r="O10" s="2" t="str">
        <f t="shared" si="1"/>
        <v xml:space="preserve">proc_position, </v>
      </c>
      <c r="U10" t="s">
        <v>94</v>
      </c>
      <c r="V10" t="str">
        <f t="shared" si="3"/>
        <v xml:space="preserve">    pos as proc_position, </v>
      </c>
    </row>
    <row r="11" spans="1:22" hidden="1" x14ac:dyDescent="0.25">
      <c r="A11">
        <v>7</v>
      </c>
      <c r="B11" t="s">
        <v>172</v>
      </c>
      <c r="C11" t="s">
        <v>91</v>
      </c>
      <c r="D11" s="1" t="str">
        <f t="shared" si="0"/>
        <v/>
      </c>
      <c r="E11" s="2" t="s">
        <v>97</v>
      </c>
      <c r="F11" s="1" t="str">
        <f t="shared" si="2"/>
        <v/>
      </c>
      <c r="G11" t="s">
        <v>65</v>
      </c>
      <c r="H11" s="17"/>
      <c r="I11" s="17"/>
      <c r="J11" t="s">
        <v>65</v>
      </c>
      <c r="K11" t="s">
        <v>65</v>
      </c>
      <c r="L11" s="17"/>
      <c r="M11" s="17"/>
      <c r="O11" s="2" t="str">
        <f>IF(AND(G11="NULL", J11="NULL", K11="NULL"), "", _xlfn.CONCAT(B11, ", "))</f>
        <v/>
      </c>
      <c r="U11" t="s">
        <v>94</v>
      </c>
      <c r="V11" t="str">
        <f t="shared" si="3"/>
        <v/>
      </c>
    </row>
    <row r="12" spans="1:22" x14ac:dyDescent="0.25">
      <c r="A12">
        <v>8</v>
      </c>
      <c r="B12" t="s">
        <v>42</v>
      </c>
      <c r="C12" t="s">
        <v>87</v>
      </c>
      <c r="D12" s="1" t="str">
        <f t="shared" si="0"/>
        <v/>
      </c>
      <c r="E12" s="2" t="s">
        <v>97</v>
      </c>
      <c r="F12" s="1" t="str">
        <f t="shared" si="2"/>
        <v/>
      </c>
      <c r="G12" t="s">
        <v>74</v>
      </c>
      <c r="H12" s="17"/>
      <c r="I12" s="17"/>
      <c r="J12" t="s">
        <v>74</v>
      </c>
      <c r="K12" t="s">
        <v>74</v>
      </c>
      <c r="L12" s="17"/>
      <c r="M12" s="17"/>
      <c r="N12" t="s">
        <v>74</v>
      </c>
      <c r="O12" s="2" t="str">
        <f t="shared" si="1"/>
        <v xml:space="preserve">load_date, </v>
      </c>
      <c r="U12" t="s">
        <v>94</v>
      </c>
      <c r="V12" t="str">
        <f t="shared" si="3"/>
        <v xml:space="preserve">    current_date as load_date, </v>
      </c>
    </row>
    <row r="13" spans="1:22" x14ac:dyDescent="0.25">
      <c r="A13">
        <v>9</v>
      </c>
      <c r="B13" t="s">
        <v>1</v>
      </c>
      <c r="C13" t="s">
        <v>86</v>
      </c>
      <c r="D13" s="1" t="str">
        <f t="shared" si="0"/>
        <v>a</v>
      </c>
      <c r="E13" t="s">
        <v>239</v>
      </c>
      <c r="F13" s="1" t="str">
        <f t="shared" si="2"/>
        <v>.</v>
      </c>
      <c r="G13" t="s">
        <v>240</v>
      </c>
      <c r="H13" s="17"/>
      <c r="I13" s="17"/>
      <c r="J13" t="s">
        <v>240</v>
      </c>
      <c r="K13" t="s">
        <v>240</v>
      </c>
      <c r="L13" s="17"/>
      <c r="M13" s="17"/>
      <c r="N13" t="s">
        <v>187</v>
      </c>
      <c r="O13" s="2" t="str">
        <f t="shared" si="1"/>
        <v xml:space="preserve">year, </v>
      </c>
      <c r="Q13" t="s">
        <v>181</v>
      </c>
      <c r="R13" t="s">
        <v>114</v>
      </c>
      <c r="U13" t="s">
        <v>94</v>
      </c>
      <c r="V13" t="str">
        <f t="shared" si="3"/>
        <v xml:space="preserve">    extract(year from a.prcdr_dt) as year, </v>
      </c>
    </row>
    <row r="14" spans="1:22" x14ac:dyDescent="0.25">
      <c r="A14">
        <v>10</v>
      </c>
      <c r="B14" t="s">
        <v>31</v>
      </c>
      <c r="C14" t="s">
        <v>86</v>
      </c>
      <c r="D14" s="1" t="str">
        <f t="shared" si="0"/>
        <v>a</v>
      </c>
      <c r="E14" t="s">
        <v>239</v>
      </c>
      <c r="F14" s="1" t="str">
        <f t="shared" si="2"/>
        <v>.</v>
      </c>
      <c r="G14" t="s">
        <v>240</v>
      </c>
      <c r="H14" s="17"/>
      <c r="I14" s="17"/>
      <c r="J14" t="s">
        <v>240</v>
      </c>
      <c r="K14" t="s">
        <v>240</v>
      </c>
      <c r="L14" s="17"/>
      <c r="M14" s="17"/>
      <c r="N14" t="s">
        <v>187</v>
      </c>
      <c r="O14" s="2" t="str">
        <f t="shared" si="1"/>
        <v xml:space="preserve">fiscal_year, </v>
      </c>
      <c r="Q14" t="s">
        <v>109</v>
      </c>
      <c r="R14" t="s">
        <v>114</v>
      </c>
      <c r="U14" t="s">
        <v>94</v>
      </c>
      <c r="V14" t="str">
        <f t="shared" si="3"/>
        <v xml:space="preserve">    get_fy_from_date(a.prcdr_dt) as fiscal_year, </v>
      </c>
    </row>
    <row r="15" spans="1:22" x14ac:dyDescent="0.25">
      <c r="A15">
        <v>11</v>
      </c>
      <c r="B15" t="s">
        <v>40</v>
      </c>
      <c r="C15" t="s">
        <v>88</v>
      </c>
      <c r="D15" s="1" t="str">
        <f t="shared" si="0"/>
        <v>a</v>
      </c>
      <c r="E15" t="s">
        <v>239</v>
      </c>
      <c r="F15" s="1" t="str">
        <f t="shared" si="2"/>
        <v>.</v>
      </c>
      <c r="G15" t="s">
        <v>243</v>
      </c>
      <c r="H15" s="17"/>
      <c r="I15" s="17"/>
      <c r="J15" t="s">
        <v>243</v>
      </c>
      <c r="K15" t="s">
        <v>243</v>
      </c>
      <c r="L15" s="17"/>
      <c r="M15" s="17"/>
      <c r="N15" t="s">
        <v>72</v>
      </c>
      <c r="O15" s="2" t="str">
        <f t="shared" si="1"/>
        <v xml:space="preserve">claim_id_src, </v>
      </c>
      <c r="U15" t="s">
        <v>94</v>
      </c>
      <c r="V15" t="str">
        <f t="shared" si="3"/>
        <v xml:space="preserve">    a.clm_id as claim_id_src, </v>
      </c>
    </row>
    <row r="16" spans="1:22" x14ac:dyDescent="0.25">
      <c r="A16">
        <v>12</v>
      </c>
      <c r="B16" t="s">
        <v>41</v>
      </c>
      <c r="C16" t="s">
        <v>88</v>
      </c>
      <c r="D16" s="1" t="str">
        <f t="shared" si="0"/>
        <v>a</v>
      </c>
      <c r="E16" t="s">
        <v>239</v>
      </c>
      <c r="F16" s="1" t="str">
        <f t="shared" si="2"/>
        <v>.</v>
      </c>
      <c r="G16" t="s">
        <v>73</v>
      </c>
      <c r="H16" s="17"/>
      <c r="I16" s="17"/>
      <c r="J16" t="s">
        <v>73</v>
      </c>
      <c r="K16" t="s">
        <v>73</v>
      </c>
      <c r="L16" s="17"/>
      <c r="M16" s="17"/>
      <c r="N16" t="s">
        <v>73</v>
      </c>
      <c r="O16" s="2" t="str">
        <f t="shared" si="1"/>
        <v xml:space="preserve">member_id_src, </v>
      </c>
      <c r="U16" t="s">
        <v>94</v>
      </c>
      <c r="V16" t="str">
        <f t="shared" si="3"/>
        <v xml:space="preserve">    a.bene_id as member_id_src, </v>
      </c>
    </row>
    <row r="17" spans="1:22" x14ac:dyDescent="0.25">
      <c r="A17">
        <v>13</v>
      </c>
      <c r="B17" t="s">
        <v>33</v>
      </c>
      <c r="C17" t="s">
        <v>173</v>
      </c>
      <c r="D17" s="1" t="str">
        <f t="shared" si="0"/>
        <v/>
      </c>
      <c r="E17" s="2" t="s">
        <v>97</v>
      </c>
      <c r="F17" s="1" t="str">
        <f t="shared" si="2"/>
        <v/>
      </c>
      <c r="G17" t="str">
        <f>_xlfn.CONCAT("'", G4, "'")</f>
        <v>'inpatient'</v>
      </c>
      <c r="H17" s="17"/>
      <c r="I17" s="17"/>
      <c r="J17" t="str">
        <f>_xlfn.CONCAT("'", J4, "'")</f>
        <v>'snf'</v>
      </c>
      <c r="K17" t="str">
        <f>_xlfn.CONCAT("'", K4, "'")</f>
        <v>'outpatient'</v>
      </c>
      <c r="L17" s="17"/>
      <c r="M17" s="17"/>
      <c r="N17" t="s">
        <v>33</v>
      </c>
      <c r="O17" s="2" t="str">
        <f>IF(AND(G17="NULL", J17="NULL", K17="NULL"), "", _xlfn.CONCAT(B17, ""))</f>
        <v>table_id_src</v>
      </c>
      <c r="U17" t="s">
        <v>94</v>
      </c>
      <c r="V17" t="str">
        <f t="shared" si="3"/>
        <v xml:space="preserve">    table_id_src as table_id_src</v>
      </c>
    </row>
    <row r="18" spans="1:22" x14ac:dyDescent="0.25">
      <c r="V18" t="str">
        <f>_xlfn.CONCAT("from dw_staging.", G1, "_proc_etl a")</f>
        <v>from dw_staging.mcet_proc_etl a</v>
      </c>
    </row>
    <row r="19" spans="1:22" x14ac:dyDescent="0.25">
      <c r="V19" t="str">
        <f>_xlfn.CONCAT("left join data_warehouse.", $E22, " ", $F22)</f>
        <v>left join data_warehouse.dim_uth_claim_id b</v>
      </c>
    </row>
    <row r="20" spans="1:22" x14ac:dyDescent="0.25">
      <c r="E20" s="3" t="s">
        <v>100</v>
      </c>
      <c r="V20" t="str">
        <f>_xlfn.CONCAT("    on ", F22, ".data_source = ", G5)</f>
        <v xml:space="preserve">    on b.data_source = mcet</v>
      </c>
    </row>
    <row r="21" spans="1:22" x14ac:dyDescent="0.25">
      <c r="E21" t="s">
        <v>239</v>
      </c>
      <c r="F21" t="s">
        <v>101</v>
      </c>
      <c r="V21" t="str">
        <f>_xlfn.CONCAT("    and ", F21, ".clm_id = ", F22, ".claim_id_src")</f>
        <v xml:space="preserve">    and a.clm_id = b.claim_id_src</v>
      </c>
    </row>
    <row r="22" spans="1:22" x14ac:dyDescent="0.25">
      <c r="E22" t="s">
        <v>99</v>
      </c>
      <c r="F22" t="s">
        <v>102</v>
      </c>
      <c r="V22" t="str">
        <f>_xlfn.CONCAT("    and ",F21,".bene_id = ",F22,".member_id_src;")</f>
        <v xml:space="preserve">    and a.bene_id = b.member_id_src;</v>
      </c>
    </row>
  </sheetData>
  <mergeCells count="9">
    <mergeCell ref="H5:H17"/>
    <mergeCell ref="I5:I17"/>
    <mergeCell ref="L5:L17"/>
    <mergeCell ref="M5:M17"/>
    <mergeCell ref="C1:E1"/>
    <mergeCell ref="C2:E2"/>
    <mergeCell ref="G3:K3"/>
    <mergeCell ref="N3:N4"/>
    <mergeCell ref="Q3:R3"/>
  </mergeCells>
  <conditionalFormatting sqref="C5:C17">
    <cfRule type="containsText" dxfId="9" priority="1" operator="containsText" text="float">
      <formula>NOT(ISERROR(SEARCH("float",C5)))</formula>
    </cfRule>
    <cfRule type="containsText" dxfId="8" priority="2" operator="containsText" text="numeric">
      <formula>NOT(ISERROR(SEARCH("numeric",C5)))</formula>
    </cfRule>
    <cfRule type="containsText" dxfId="7" priority="3" operator="containsText" text="int">
      <formula>NOT(ISERROR(SEARCH("int",C5)))</formula>
    </cfRule>
    <cfRule type="containsText" dxfId="6" priority="4" operator="containsText" text="date">
      <formula>NOT(ISERROR(SEARCH("date",C5)))</formula>
    </cfRule>
  </conditionalFormatting>
  <conditionalFormatting sqref="O5:O17">
    <cfRule type="containsBlanks" dxfId="5" priority="5">
      <formula>LEN(TRIM(O5))=0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674788-FC97-4026-B67F-65FB172CF0E8}">
  <dimension ref="A1:O50"/>
  <sheetViews>
    <sheetView zoomScale="80" zoomScaleNormal="80" workbookViewId="0">
      <selection activeCell="M45" sqref="M45"/>
    </sheetView>
  </sheetViews>
  <sheetFormatPr defaultRowHeight="15" x14ac:dyDescent="0.25"/>
  <cols>
    <col min="1" max="1" width="5.5703125" customWidth="1"/>
    <col min="2" max="2" width="23.7109375" bestFit="1" customWidth="1"/>
    <col min="3" max="3" width="12" bestFit="1" customWidth="1"/>
    <col min="4" max="4" width="5.5703125" bestFit="1" customWidth="1"/>
    <col min="5" max="5" width="22.5703125" customWidth="1"/>
    <col min="6" max="6" width="3.28515625" customWidth="1"/>
    <col min="7" max="8" width="18.28515625" customWidth="1"/>
    <col min="9" max="9" width="1.28515625" customWidth="1"/>
    <col min="10" max="10" width="17.28515625" customWidth="1"/>
    <col min="11" max="11" width="12.7109375" customWidth="1"/>
    <col min="12" max="12" width="1.28515625" customWidth="1"/>
    <col min="13" max="13" width="129.5703125" customWidth="1"/>
    <col min="14" max="14" width="1" customWidth="1"/>
    <col min="15" max="15" width="71.7109375" customWidth="1"/>
  </cols>
  <sheetData>
    <row r="1" spans="1:15" x14ac:dyDescent="0.25">
      <c r="B1" s="3" t="s">
        <v>76</v>
      </c>
      <c r="C1" s="15" t="s">
        <v>77</v>
      </c>
      <c r="D1" s="15"/>
      <c r="E1" s="15"/>
      <c r="G1" t="str">
        <f>IF($C$1="medicare_texas", "mcrt", "mcrn")</f>
        <v>mcrt</v>
      </c>
    </row>
    <row r="2" spans="1:15" x14ac:dyDescent="0.25">
      <c r="B2" s="3" t="s">
        <v>112</v>
      </c>
      <c r="C2" s="15" t="s">
        <v>189</v>
      </c>
      <c r="D2" s="15"/>
      <c r="E2" s="15"/>
      <c r="O2" s="9" t="s">
        <v>116</v>
      </c>
    </row>
    <row r="3" spans="1:15" x14ac:dyDescent="0.25">
      <c r="G3" s="4" t="s">
        <v>55</v>
      </c>
      <c r="H3" s="7"/>
      <c r="J3" s="14" t="s">
        <v>78</v>
      </c>
      <c r="K3" s="14"/>
      <c r="M3" s="8" t="s">
        <v>115</v>
      </c>
      <c r="O3" s="8" t="str">
        <f>G4</f>
        <v>pde_file</v>
      </c>
    </row>
    <row r="4" spans="1:15" x14ac:dyDescent="0.25">
      <c r="A4" s="5" t="s">
        <v>45</v>
      </c>
      <c r="B4" s="5" t="s">
        <v>46</v>
      </c>
      <c r="C4" s="5" t="s">
        <v>81</v>
      </c>
      <c r="D4" s="5" t="s">
        <v>121</v>
      </c>
      <c r="E4" s="5" t="s">
        <v>47</v>
      </c>
      <c r="F4" s="5" t="s">
        <v>104</v>
      </c>
      <c r="G4" s="5" t="s">
        <v>190</v>
      </c>
      <c r="H4" s="5" t="s">
        <v>106</v>
      </c>
      <c r="I4" s="6"/>
      <c r="J4" s="5" t="s">
        <v>79</v>
      </c>
      <c r="K4" s="5" t="s">
        <v>80</v>
      </c>
      <c r="M4" t="str">
        <f>_xlfn.CONCAT("insert into dw_staging.", G1, "_", C2, "(")</f>
        <v>insert into dw_staging.mcrt_pharmacy_claims(</v>
      </c>
      <c r="N4" t="s">
        <v>94</v>
      </c>
      <c r="O4" t="s">
        <v>117</v>
      </c>
    </row>
    <row r="5" spans="1:15" x14ac:dyDescent="0.25">
      <c r="A5">
        <v>1</v>
      </c>
      <c r="B5" t="s">
        <v>0</v>
      </c>
      <c r="C5" t="s">
        <v>82</v>
      </c>
      <c r="D5" s="1" t="str">
        <f t="shared" ref="D5:D45" si="0">IFERROR(VLOOKUP(E5,$E$49:$F$50, 2, FALSE), "")</f>
        <v/>
      </c>
      <c r="E5" t="s">
        <v>97</v>
      </c>
      <c r="F5" s="1" t="str">
        <f>IF(D5="", "", ".")</f>
        <v/>
      </c>
      <c r="G5" s="2" t="str">
        <f t="shared" ref="G5" si="1">IF($C$1="medicare_texas", "'mcrt'", "'mcrn'")</f>
        <v>'mcrt'</v>
      </c>
      <c r="H5" s="2" t="str">
        <f>IF(G5="NULL", "", _xlfn.CONCAT(B5, ", "))</f>
        <v xml:space="preserve">data_source, </v>
      </c>
      <c r="M5" t="str">
        <f>_xlfn.CONCAT("     ", H5:H10)</f>
        <v xml:space="preserve">     data_source, year, uth_rx_claim_id, uth_member_id, fill_date, ndc, </v>
      </c>
      <c r="N5" t="s">
        <v>94</v>
      </c>
      <c r="O5" t="str">
        <f t="shared" ref="O5:O22" si="2">IF($H5="", "", _xlfn.CONCAT("    ", IF(G5&lt;&gt;"NULL", _xlfn.CONCAT($J5,$D5,$F5,G5,$K5), G5), " as ",$H5))</f>
        <v xml:space="preserve">    'mcrt' as data_source, </v>
      </c>
    </row>
    <row r="6" spans="1:15" x14ac:dyDescent="0.25">
      <c r="A6">
        <v>2</v>
      </c>
      <c r="B6" t="s">
        <v>1</v>
      </c>
      <c r="C6" t="s">
        <v>83</v>
      </c>
      <c r="D6" s="1" t="str">
        <f t="shared" si="0"/>
        <v>a</v>
      </c>
      <c r="E6" t="s">
        <v>190</v>
      </c>
      <c r="F6" s="1" t="str">
        <f t="shared" ref="F6:F43" si="3">IF(D6="", "", ".")</f>
        <v>.</v>
      </c>
      <c r="G6" t="s">
        <v>219</v>
      </c>
      <c r="H6" s="2" t="str">
        <f t="shared" ref="H6:H43" si="4">IF(G6="NULL", "", _xlfn.CONCAT(B6, ", "))</f>
        <v xml:space="preserve">year, </v>
      </c>
      <c r="J6" t="s">
        <v>95</v>
      </c>
      <c r="K6" t="s">
        <v>96</v>
      </c>
      <c r="M6" t="str">
        <f>_xlfn.CONCAT("     ", H11:H16)</f>
        <v xml:space="preserve">     days_supply, script_id, refill_count, month_year_id, generic_ind, generic_name, </v>
      </c>
      <c r="N6" t="s">
        <v>94</v>
      </c>
      <c r="O6" t="str">
        <f t="shared" si="2"/>
        <v xml:space="preserve">     extract(year from a.srvc_dt::date) as year, </v>
      </c>
    </row>
    <row r="7" spans="1:15" x14ac:dyDescent="0.25">
      <c r="A7">
        <v>3</v>
      </c>
      <c r="B7" t="s">
        <v>191</v>
      </c>
      <c r="C7" t="s">
        <v>84</v>
      </c>
      <c r="D7" s="1" t="str">
        <f t="shared" si="0"/>
        <v>b</v>
      </c>
      <c r="E7" t="s">
        <v>235</v>
      </c>
      <c r="F7" s="1" t="str">
        <f t="shared" si="3"/>
        <v>.</v>
      </c>
      <c r="G7" t="s">
        <v>191</v>
      </c>
      <c r="H7" s="2" t="str">
        <f t="shared" si="4"/>
        <v xml:space="preserve">uth_rx_claim_id, </v>
      </c>
      <c r="M7" t="str">
        <f>_xlfn.CONCAT("     ", H17:H22)</f>
        <v xml:space="preserve">     brand_name, provider_npi, total_charge_amount, total_allowed_amount, total_paid_amount, </v>
      </c>
      <c r="N7" t="s">
        <v>94</v>
      </c>
      <c r="O7" t="str">
        <f t="shared" si="2"/>
        <v xml:space="preserve">    b.uth_rx_claim_id as uth_rx_claim_id, </v>
      </c>
    </row>
    <row r="8" spans="1:15" x14ac:dyDescent="0.25">
      <c r="A8">
        <v>4</v>
      </c>
      <c r="B8" t="s">
        <v>2</v>
      </c>
      <c r="C8" t="s">
        <v>84</v>
      </c>
      <c r="D8" s="1" t="str">
        <f t="shared" si="0"/>
        <v>b</v>
      </c>
      <c r="E8" t="s">
        <v>235</v>
      </c>
      <c r="F8" s="1" t="str">
        <f t="shared" si="3"/>
        <v>.</v>
      </c>
      <c r="G8" t="s">
        <v>2</v>
      </c>
      <c r="H8" s="2" t="str">
        <f t="shared" si="4"/>
        <v xml:space="preserve">uth_member_id, </v>
      </c>
      <c r="M8" t="str">
        <f>_xlfn.CONCAT("     ", H23:H45)</f>
        <v xml:space="preserve">     fiscal_year, dispensed_as_written, dose, strength, rx_claim_id_src, member_id_src, table_id_src, load_date, oop, quantity</v>
      </c>
      <c r="N8" t="s">
        <v>94</v>
      </c>
      <c r="O8" t="str">
        <f t="shared" si="2"/>
        <v xml:space="preserve">    b.uth_member_id as uth_member_id, </v>
      </c>
    </row>
    <row r="9" spans="1:15" x14ac:dyDescent="0.25">
      <c r="A9">
        <v>5</v>
      </c>
      <c r="B9" t="s">
        <v>192</v>
      </c>
      <c r="C9" t="s">
        <v>87</v>
      </c>
      <c r="D9" s="1" t="str">
        <f t="shared" si="0"/>
        <v>a</v>
      </c>
      <c r="E9" t="s">
        <v>190</v>
      </c>
      <c r="F9" s="1" t="str">
        <f t="shared" si="3"/>
        <v>.</v>
      </c>
      <c r="G9" t="s">
        <v>219</v>
      </c>
      <c r="H9" s="2" t="str">
        <f t="shared" si="4"/>
        <v xml:space="preserve">fill_date, </v>
      </c>
      <c r="K9" t="s">
        <v>107</v>
      </c>
      <c r="M9" t="s">
        <v>114</v>
      </c>
      <c r="N9" t="s">
        <v>94</v>
      </c>
      <c r="O9" t="str">
        <f t="shared" si="2"/>
        <v xml:space="preserve">    a.srvc_dt::date as fill_date, </v>
      </c>
    </row>
    <row r="10" spans="1:15" x14ac:dyDescent="0.25">
      <c r="A10">
        <v>6</v>
      </c>
      <c r="B10" t="s">
        <v>193</v>
      </c>
      <c r="C10" t="s">
        <v>194</v>
      </c>
      <c r="D10" s="1" t="str">
        <f t="shared" si="0"/>
        <v>a</v>
      </c>
      <c r="E10" t="s">
        <v>190</v>
      </c>
      <c r="F10" s="1" t="str">
        <f t="shared" si="3"/>
        <v>.</v>
      </c>
      <c r="G10" t="s">
        <v>220</v>
      </c>
      <c r="H10" s="2" t="str">
        <f t="shared" si="4"/>
        <v xml:space="preserve">ndc, </v>
      </c>
      <c r="N10" t="s">
        <v>94</v>
      </c>
      <c r="O10" t="str">
        <f t="shared" si="2"/>
        <v xml:space="preserve">    a.prod_srvc_id as ndc, </v>
      </c>
    </row>
    <row r="11" spans="1:15" x14ac:dyDescent="0.25">
      <c r="A11">
        <v>7</v>
      </c>
      <c r="B11" t="s">
        <v>195</v>
      </c>
      <c r="C11" t="s">
        <v>83</v>
      </c>
      <c r="D11" s="1" t="str">
        <f t="shared" si="0"/>
        <v>a</v>
      </c>
      <c r="E11" t="s">
        <v>190</v>
      </c>
      <c r="F11" s="1" t="str">
        <f t="shared" si="3"/>
        <v>.</v>
      </c>
      <c r="G11" t="s">
        <v>221</v>
      </c>
      <c r="H11" s="2" t="str">
        <f t="shared" si="4"/>
        <v xml:space="preserve">days_supply, </v>
      </c>
      <c r="K11" t="s">
        <v>122</v>
      </c>
      <c r="N11" t="s">
        <v>94</v>
      </c>
      <c r="O11" t="str">
        <f t="shared" si="2"/>
        <v xml:space="preserve">    a.days_suply_num::int as days_supply, </v>
      </c>
    </row>
    <row r="12" spans="1:15" x14ac:dyDescent="0.25">
      <c r="A12">
        <v>8</v>
      </c>
      <c r="B12" t="s">
        <v>196</v>
      </c>
      <c r="C12" t="s">
        <v>88</v>
      </c>
      <c r="D12" s="1" t="str">
        <f t="shared" si="0"/>
        <v>a</v>
      </c>
      <c r="E12" t="s">
        <v>190</v>
      </c>
      <c r="F12" s="1" t="str">
        <f t="shared" si="3"/>
        <v>.</v>
      </c>
      <c r="G12" t="s">
        <v>222</v>
      </c>
      <c r="H12" s="2" t="str">
        <f t="shared" si="4"/>
        <v xml:space="preserve">script_id, </v>
      </c>
      <c r="N12" t="s">
        <v>94</v>
      </c>
      <c r="O12" t="str">
        <f t="shared" si="2"/>
        <v xml:space="preserve">    a.rx_srvc_rfrnc_num as script_id, </v>
      </c>
    </row>
    <row r="13" spans="1:15" x14ac:dyDescent="0.25">
      <c r="A13">
        <v>9</v>
      </c>
      <c r="B13" t="s">
        <v>197</v>
      </c>
      <c r="C13" t="s">
        <v>83</v>
      </c>
      <c r="D13" s="1" t="str">
        <f t="shared" si="0"/>
        <v>a</v>
      </c>
      <c r="E13" t="s">
        <v>190</v>
      </c>
      <c r="F13" s="1" t="str">
        <f t="shared" si="3"/>
        <v>.</v>
      </c>
      <c r="G13" t="s">
        <v>223</v>
      </c>
      <c r="H13" s="2" t="str">
        <f t="shared" si="4"/>
        <v xml:space="preserve">refill_count, </v>
      </c>
      <c r="K13" t="s">
        <v>122</v>
      </c>
      <c r="N13" t="s">
        <v>94</v>
      </c>
      <c r="O13" t="str">
        <f t="shared" si="2"/>
        <v xml:space="preserve">    a.fill_num::int as refill_count, </v>
      </c>
    </row>
    <row r="14" spans="1:15" x14ac:dyDescent="0.25">
      <c r="A14">
        <v>10</v>
      </c>
      <c r="B14" t="s">
        <v>7</v>
      </c>
      <c r="C14" t="s">
        <v>86</v>
      </c>
      <c r="D14" s="1" t="str">
        <f t="shared" si="0"/>
        <v>a</v>
      </c>
      <c r="E14" t="s">
        <v>190</v>
      </c>
      <c r="F14" s="1" t="str">
        <f t="shared" si="3"/>
        <v>.</v>
      </c>
      <c r="G14" t="s">
        <v>219</v>
      </c>
      <c r="H14" s="2" t="str">
        <f t="shared" si="4"/>
        <v xml:space="preserve">month_year_id, </v>
      </c>
      <c r="J14" t="s">
        <v>110</v>
      </c>
      <c r="K14" t="s">
        <v>96</v>
      </c>
      <c r="N14" t="s">
        <v>94</v>
      </c>
      <c r="O14" t="str">
        <f t="shared" si="2"/>
        <v xml:space="preserve">    get_my_from_date(a.srvc_dt::date) as month_year_id, </v>
      </c>
    </row>
    <row r="15" spans="1:15" x14ac:dyDescent="0.25">
      <c r="A15">
        <v>11</v>
      </c>
      <c r="B15" t="s">
        <v>198</v>
      </c>
      <c r="C15" t="s">
        <v>91</v>
      </c>
      <c r="D15" s="1" t="str">
        <f t="shared" si="0"/>
        <v>a</v>
      </c>
      <c r="E15" t="s">
        <v>190</v>
      </c>
      <c r="F15" s="1" t="str">
        <f t="shared" si="3"/>
        <v>.</v>
      </c>
      <c r="G15" t="s">
        <v>224</v>
      </c>
      <c r="H15" s="2" t="str">
        <f t="shared" si="4"/>
        <v xml:space="preserve">generic_ind, </v>
      </c>
      <c r="N15" t="s">
        <v>94</v>
      </c>
      <c r="O15" t="str">
        <f t="shared" si="2"/>
        <v xml:space="preserve">    a.brnd_gnrc_cd as generic_ind, </v>
      </c>
    </row>
    <row r="16" spans="1:15" x14ac:dyDescent="0.25">
      <c r="A16">
        <v>12</v>
      </c>
      <c r="B16" t="s">
        <v>199</v>
      </c>
      <c r="C16" t="s">
        <v>88</v>
      </c>
      <c r="D16" s="1" t="str">
        <f t="shared" si="0"/>
        <v>a</v>
      </c>
      <c r="E16" t="s">
        <v>190</v>
      </c>
      <c r="F16" s="1" t="str">
        <f t="shared" si="3"/>
        <v>.</v>
      </c>
      <c r="G16" t="s">
        <v>225</v>
      </c>
      <c r="H16" s="2" t="str">
        <f t="shared" si="4"/>
        <v xml:space="preserve">generic_name, </v>
      </c>
      <c r="N16" t="s">
        <v>94</v>
      </c>
      <c r="O16" t="str">
        <f t="shared" si="2"/>
        <v xml:space="preserve">    a.gnn as generic_name, </v>
      </c>
    </row>
    <row r="17" spans="1:15" x14ac:dyDescent="0.25">
      <c r="A17">
        <v>13</v>
      </c>
      <c r="B17" t="s">
        <v>200</v>
      </c>
      <c r="C17" t="s">
        <v>88</v>
      </c>
      <c r="D17" s="1" t="str">
        <f t="shared" si="0"/>
        <v>a</v>
      </c>
      <c r="E17" t="s">
        <v>190</v>
      </c>
      <c r="F17" s="1" t="str">
        <f t="shared" si="3"/>
        <v>.</v>
      </c>
      <c r="G17" t="s">
        <v>226</v>
      </c>
      <c r="H17" s="2" t="str">
        <f t="shared" si="4"/>
        <v xml:space="preserve">brand_name, </v>
      </c>
      <c r="N17" t="s">
        <v>94</v>
      </c>
      <c r="O17" t="str">
        <f t="shared" si="2"/>
        <v xml:space="preserve">    a.bn as brand_name, </v>
      </c>
    </row>
    <row r="18" spans="1:15" x14ac:dyDescent="0.25">
      <c r="A18">
        <v>14</v>
      </c>
      <c r="B18" t="s">
        <v>202</v>
      </c>
      <c r="C18" t="s">
        <v>88</v>
      </c>
      <c r="D18" s="1" t="str">
        <f t="shared" si="0"/>
        <v>a</v>
      </c>
      <c r="E18" t="s">
        <v>190</v>
      </c>
      <c r="F18" s="1" t="str">
        <f t="shared" si="3"/>
        <v>.</v>
      </c>
      <c r="G18" t="s">
        <v>228</v>
      </c>
      <c r="H18" s="2" t="str">
        <f t="shared" si="4"/>
        <v xml:space="preserve">provider_npi, </v>
      </c>
      <c r="N18" t="s">
        <v>94</v>
      </c>
      <c r="O18" t="str">
        <f t="shared" si="2"/>
        <v xml:space="preserve">    a.srvc_prvdr_id as provider_npi, </v>
      </c>
    </row>
    <row r="19" spans="1:15" ht="15" hidden="1" customHeight="1" x14ac:dyDescent="0.25">
      <c r="A19">
        <v>15</v>
      </c>
      <c r="B19" t="s">
        <v>203</v>
      </c>
      <c r="C19" t="s">
        <v>88</v>
      </c>
      <c r="D19" s="1" t="str">
        <f t="shared" si="0"/>
        <v/>
      </c>
      <c r="E19" s="2" t="s">
        <v>97</v>
      </c>
      <c r="F19" s="1" t="str">
        <f t="shared" si="3"/>
        <v/>
      </c>
      <c r="G19" t="s">
        <v>65</v>
      </c>
      <c r="H19" s="2" t="str">
        <f t="shared" si="4"/>
        <v/>
      </c>
      <c r="N19" t="s">
        <v>94</v>
      </c>
      <c r="O19" t="str">
        <f t="shared" si="2"/>
        <v/>
      </c>
    </row>
    <row r="20" spans="1:15" x14ac:dyDescent="0.25">
      <c r="A20">
        <v>16</v>
      </c>
      <c r="B20" t="s">
        <v>140</v>
      </c>
      <c r="C20" t="s">
        <v>85</v>
      </c>
      <c r="D20" s="1" t="str">
        <f t="shared" si="0"/>
        <v>a</v>
      </c>
      <c r="E20" t="s">
        <v>190</v>
      </c>
      <c r="F20" s="1" t="str">
        <f t="shared" si="3"/>
        <v>.</v>
      </c>
      <c r="G20" t="s">
        <v>229</v>
      </c>
      <c r="H20" s="2" t="str">
        <f t="shared" si="4"/>
        <v xml:space="preserve">total_charge_amount, </v>
      </c>
      <c r="K20" t="s">
        <v>111</v>
      </c>
      <c r="N20" t="s">
        <v>94</v>
      </c>
      <c r="O20" t="str">
        <f t="shared" si="2"/>
        <v xml:space="preserve">    a.tot_rx_cst_amt::numeric as total_charge_amount, </v>
      </c>
    </row>
    <row r="21" spans="1:15" x14ac:dyDescent="0.25">
      <c r="A21">
        <v>17</v>
      </c>
      <c r="B21" t="s">
        <v>141</v>
      </c>
      <c r="C21" t="s">
        <v>85</v>
      </c>
      <c r="D21" s="1" t="str">
        <f t="shared" si="0"/>
        <v>a</v>
      </c>
      <c r="E21" t="s">
        <v>190</v>
      </c>
      <c r="F21" s="1" t="str">
        <f t="shared" si="3"/>
        <v>.</v>
      </c>
      <c r="G21" t="s">
        <v>229</v>
      </c>
      <c r="H21" s="2" t="str">
        <f t="shared" si="4"/>
        <v xml:space="preserve">total_allowed_amount, </v>
      </c>
      <c r="K21" t="s">
        <v>111</v>
      </c>
      <c r="N21" t="s">
        <v>94</v>
      </c>
      <c r="O21" t="str">
        <f t="shared" si="2"/>
        <v xml:space="preserve">    a.tot_rx_cst_amt::numeric as total_allowed_amount, </v>
      </c>
    </row>
    <row r="22" spans="1:15" x14ac:dyDescent="0.25">
      <c r="A22">
        <v>18</v>
      </c>
      <c r="B22" t="s">
        <v>142</v>
      </c>
      <c r="C22" t="s">
        <v>85</v>
      </c>
      <c r="D22" s="1" t="str">
        <f t="shared" si="0"/>
        <v>a</v>
      </c>
      <c r="E22" t="s">
        <v>190</v>
      </c>
      <c r="F22" s="1" t="str">
        <f t="shared" si="3"/>
        <v>.</v>
      </c>
      <c r="G22" t="s">
        <v>236</v>
      </c>
      <c r="H22" s="2" t="str">
        <f t="shared" si="4"/>
        <v xml:space="preserve">total_paid_amount, </v>
      </c>
      <c r="K22" t="s">
        <v>111</v>
      </c>
      <c r="N22" t="s">
        <v>94</v>
      </c>
      <c r="O22" t="str">
        <f t="shared" si="2"/>
        <v xml:space="preserve">    a.cvrd_d_plan_pd_amt::numeric + a.ncvrd_plan_pd_amt::numeric + a.lics_amt::numeric as total_paid_amount, </v>
      </c>
    </row>
    <row r="23" spans="1:15" hidden="1" x14ac:dyDescent="0.25">
      <c r="A23">
        <v>19</v>
      </c>
      <c r="B23" t="s">
        <v>24</v>
      </c>
      <c r="C23" t="s">
        <v>85</v>
      </c>
      <c r="D23" s="1" t="str">
        <f t="shared" si="0"/>
        <v/>
      </c>
      <c r="E23" t="s">
        <v>97</v>
      </c>
      <c r="F23" s="1" t="str">
        <f t="shared" si="3"/>
        <v/>
      </c>
      <c r="G23" t="s">
        <v>65</v>
      </c>
      <c r="H23" s="2" t="str">
        <f t="shared" si="4"/>
        <v/>
      </c>
      <c r="N23" t="s">
        <v>94</v>
      </c>
      <c r="O23" t="str">
        <f t="shared" ref="O23:O43" si="5">IF($H23="", "", _xlfn.CONCAT("    ", IF(G23&lt;&gt;"NULL", _xlfn.CONCAT($J23,$D23,$F23,G23,$K23), G23), " as ",$H23))</f>
        <v/>
      </c>
    </row>
    <row r="24" spans="1:15" hidden="1" x14ac:dyDescent="0.25">
      <c r="A24">
        <v>20</v>
      </c>
      <c r="B24" t="s">
        <v>23</v>
      </c>
      <c r="C24" t="s">
        <v>85</v>
      </c>
      <c r="D24" s="1" t="str">
        <f t="shared" si="0"/>
        <v/>
      </c>
      <c r="E24" t="s">
        <v>97</v>
      </c>
      <c r="F24" s="1" t="str">
        <f t="shared" si="3"/>
        <v/>
      </c>
      <c r="G24" t="s">
        <v>65</v>
      </c>
      <c r="H24" s="2" t="str">
        <f t="shared" si="4"/>
        <v/>
      </c>
      <c r="N24" t="s">
        <v>94</v>
      </c>
      <c r="O24" t="str">
        <f t="shared" si="5"/>
        <v/>
      </c>
    </row>
    <row r="25" spans="1:15" hidden="1" x14ac:dyDescent="0.25">
      <c r="A25">
        <v>21</v>
      </c>
      <c r="B25" t="s">
        <v>25</v>
      </c>
      <c r="C25" t="s">
        <v>85</v>
      </c>
      <c r="D25" s="1" t="str">
        <f t="shared" si="0"/>
        <v/>
      </c>
      <c r="E25" t="s">
        <v>97</v>
      </c>
      <c r="F25" s="1" t="str">
        <f t="shared" si="3"/>
        <v/>
      </c>
      <c r="G25" t="s">
        <v>65</v>
      </c>
      <c r="H25" s="2" t="str">
        <f t="shared" si="4"/>
        <v/>
      </c>
      <c r="N25" t="s">
        <v>94</v>
      </c>
      <c r="O25" t="str">
        <f t="shared" si="5"/>
        <v/>
      </c>
    </row>
    <row r="26" spans="1:15" hidden="1" x14ac:dyDescent="0.25">
      <c r="A26">
        <v>22</v>
      </c>
      <c r="B26" t="s">
        <v>26</v>
      </c>
      <c r="C26" t="s">
        <v>85</v>
      </c>
      <c r="D26" s="1" t="str">
        <f t="shared" si="0"/>
        <v/>
      </c>
      <c r="E26" t="s">
        <v>97</v>
      </c>
      <c r="F26" s="1" t="str">
        <f t="shared" si="3"/>
        <v/>
      </c>
      <c r="G26" t="s">
        <v>65</v>
      </c>
      <c r="H26" s="2" t="str">
        <f t="shared" si="4"/>
        <v/>
      </c>
      <c r="N26" t="s">
        <v>94</v>
      </c>
      <c r="O26" t="str">
        <f t="shared" si="5"/>
        <v/>
      </c>
    </row>
    <row r="27" spans="1:15" ht="15" customHeight="1" x14ac:dyDescent="0.25">
      <c r="A27">
        <v>23</v>
      </c>
      <c r="B27" t="s">
        <v>31</v>
      </c>
      <c r="C27" t="s">
        <v>83</v>
      </c>
      <c r="D27" s="1" t="str">
        <f t="shared" si="0"/>
        <v>a</v>
      </c>
      <c r="E27" t="s">
        <v>190</v>
      </c>
      <c r="F27" s="1" t="str">
        <f t="shared" si="3"/>
        <v>.</v>
      </c>
      <c r="G27" t="s">
        <v>219</v>
      </c>
      <c r="H27" s="2" t="str">
        <f t="shared" si="4"/>
        <v xml:space="preserve">fiscal_year, </v>
      </c>
      <c r="J27" t="s">
        <v>109</v>
      </c>
      <c r="K27" t="s">
        <v>96</v>
      </c>
      <c r="N27" t="s">
        <v>94</v>
      </c>
      <c r="O27" t="str">
        <f t="shared" si="5"/>
        <v xml:space="preserve">    get_fy_from_date(a.srvc_dt::date) as fiscal_year, </v>
      </c>
    </row>
    <row r="28" spans="1:15" hidden="1" x14ac:dyDescent="0.25">
      <c r="A28">
        <v>24</v>
      </c>
      <c r="B28" t="s">
        <v>32</v>
      </c>
      <c r="C28" t="s">
        <v>83</v>
      </c>
      <c r="D28" s="1" t="str">
        <f t="shared" si="0"/>
        <v/>
      </c>
      <c r="E28" t="s">
        <v>97</v>
      </c>
      <c r="F28" s="1" t="str">
        <f t="shared" si="3"/>
        <v/>
      </c>
      <c r="G28" t="s">
        <v>65</v>
      </c>
      <c r="H28" s="2" t="str">
        <f t="shared" si="4"/>
        <v/>
      </c>
      <c r="N28" t="s">
        <v>94</v>
      </c>
      <c r="O28" t="str">
        <f t="shared" si="5"/>
        <v/>
      </c>
    </row>
    <row r="29" spans="1:15" hidden="1" x14ac:dyDescent="0.25">
      <c r="A29">
        <v>25</v>
      </c>
      <c r="B29" t="s">
        <v>204</v>
      </c>
      <c r="C29" t="s">
        <v>88</v>
      </c>
      <c r="D29" s="1" t="str">
        <f t="shared" si="0"/>
        <v/>
      </c>
      <c r="E29" t="s">
        <v>97</v>
      </c>
      <c r="F29" s="1" t="str">
        <f t="shared" si="3"/>
        <v/>
      </c>
      <c r="G29" t="s">
        <v>65</v>
      </c>
      <c r="H29" s="2" t="str">
        <f t="shared" si="4"/>
        <v/>
      </c>
      <c r="N29" t="s">
        <v>94</v>
      </c>
      <c r="O29" t="str">
        <f t="shared" si="5"/>
        <v/>
      </c>
    </row>
    <row r="30" spans="1:15" hidden="1" x14ac:dyDescent="0.25">
      <c r="A30">
        <v>26</v>
      </c>
      <c r="B30" t="s">
        <v>205</v>
      </c>
      <c r="C30" t="s">
        <v>88</v>
      </c>
      <c r="D30" s="1" t="str">
        <f t="shared" si="0"/>
        <v/>
      </c>
      <c r="E30" t="s">
        <v>97</v>
      </c>
      <c r="F30" s="1" t="str">
        <f t="shared" si="3"/>
        <v/>
      </c>
      <c r="G30" t="s">
        <v>65</v>
      </c>
      <c r="H30" s="2" t="str">
        <f t="shared" si="4"/>
        <v/>
      </c>
      <c r="N30" t="s">
        <v>94</v>
      </c>
      <c r="O30" t="str">
        <f t="shared" si="5"/>
        <v/>
      </c>
    </row>
    <row r="31" spans="1:15" hidden="1" x14ac:dyDescent="0.25">
      <c r="A31">
        <v>27</v>
      </c>
      <c r="B31" t="s">
        <v>206</v>
      </c>
      <c r="C31" t="s">
        <v>91</v>
      </c>
      <c r="D31" s="1" t="str">
        <f t="shared" si="0"/>
        <v/>
      </c>
      <c r="E31" t="s">
        <v>97</v>
      </c>
      <c r="F31" s="1" t="str">
        <f t="shared" si="3"/>
        <v/>
      </c>
      <c r="G31" t="s">
        <v>65</v>
      </c>
      <c r="H31" s="2" t="str">
        <f t="shared" si="4"/>
        <v/>
      </c>
      <c r="O31" t="str">
        <f t="shared" si="5"/>
        <v/>
      </c>
    </row>
    <row r="32" spans="1:15" hidden="1" x14ac:dyDescent="0.25">
      <c r="A32">
        <v>28</v>
      </c>
      <c r="B32" t="s">
        <v>207</v>
      </c>
      <c r="C32" t="s">
        <v>91</v>
      </c>
      <c r="D32" s="1" t="str">
        <f t="shared" si="0"/>
        <v/>
      </c>
      <c r="E32" t="s">
        <v>97</v>
      </c>
      <c r="F32" s="1" t="str">
        <f t="shared" si="3"/>
        <v/>
      </c>
      <c r="G32" t="s">
        <v>65</v>
      </c>
      <c r="H32" s="2" t="str">
        <f t="shared" si="4"/>
        <v/>
      </c>
      <c r="O32" t="str">
        <f t="shared" si="5"/>
        <v/>
      </c>
    </row>
    <row r="33" spans="1:15" x14ac:dyDescent="0.25">
      <c r="A33">
        <v>29</v>
      </c>
      <c r="B33" t="s">
        <v>208</v>
      </c>
      <c r="C33" t="s">
        <v>90</v>
      </c>
      <c r="D33" s="1" t="str">
        <f t="shared" si="0"/>
        <v>a</v>
      </c>
      <c r="E33" t="s">
        <v>190</v>
      </c>
      <c r="F33" s="1" t="str">
        <f t="shared" si="3"/>
        <v>.</v>
      </c>
      <c r="G33" t="s">
        <v>230</v>
      </c>
      <c r="H33" s="2" t="str">
        <f t="shared" si="4"/>
        <v xml:space="preserve">dispensed_as_written, </v>
      </c>
      <c r="O33" t="str">
        <f t="shared" si="5"/>
        <v xml:space="preserve">    a.daw_prod_slctn_cd as dispensed_as_written, </v>
      </c>
    </row>
    <row r="34" spans="1:15" x14ac:dyDescent="0.25">
      <c r="A34">
        <v>30</v>
      </c>
      <c r="B34" t="s">
        <v>209</v>
      </c>
      <c r="C34" t="s">
        <v>210</v>
      </c>
      <c r="D34" s="1" t="str">
        <f t="shared" si="0"/>
        <v>a</v>
      </c>
      <c r="E34" t="s">
        <v>190</v>
      </c>
      <c r="F34" s="1" t="str">
        <f t="shared" si="3"/>
        <v>.</v>
      </c>
      <c r="G34" t="s">
        <v>231</v>
      </c>
      <c r="H34" s="2" t="str">
        <f t="shared" si="4"/>
        <v xml:space="preserve">dose, </v>
      </c>
      <c r="O34" t="str">
        <f t="shared" si="5"/>
        <v xml:space="preserve">    a.gcdf_desc as dose, </v>
      </c>
    </row>
    <row r="35" spans="1:15" x14ac:dyDescent="0.25">
      <c r="A35">
        <v>31</v>
      </c>
      <c r="B35" t="s">
        <v>211</v>
      </c>
      <c r="C35" t="s">
        <v>212</v>
      </c>
      <c r="D35" s="1" t="str">
        <f t="shared" si="0"/>
        <v>a</v>
      </c>
      <c r="E35" t="s">
        <v>190</v>
      </c>
      <c r="F35" s="1" t="str">
        <f t="shared" si="3"/>
        <v>.</v>
      </c>
      <c r="G35" t="s">
        <v>232</v>
      </c>
      <c r="H35" s="2" t="str">
        <f t="shared" si="4"/>
        <v xml:space="preserve">strength, </v>
      </c>
      <c r="O35" t="str">
        <f t="shared" si="5"/>
        <v xml:space="preserve">    a.str as strength, </v>
      </c>
    </row>
    <row r="36" spans="1:15" hidden="1" x14ac:dyDescent="0.25">
      <c r="A36">
        <v>32</v>
      </c>
      <c r="B36" t="s">
        <v>213</v>
      </c>
      <c r="C36" t="s">
        <v>91</v>
      </c>
      <c r="D36" s="1" t="str">
        <f t="shared" si="0"/>
        <v/>
      </c>
      <c r="E36" t="s">
        <v>97</v>
      </c>
      <c r="F36" s="1" t="str">
        <f t="shared" si="3"/>
        <v/>
      </c>
      <c r="G36" t="s">
        <v>65</v>
      </c>
      <c r="H36" s="2" t="str">
        <f t="shared" si="4"/>
        <v/>
      </c>
      <c r="O36" t="str">
        <f t="shared" si="5"/>
        <v/>
      </c>
    </row>
    <row r="37" spans="1:15" hidden="1" x14ac:dyDescent="0.25">
      <c r="A37">
        <v>33</v>
      </c>
      <c r="B37" t="s">
        <v>214</v>
      </c>
      <c r="C37" t="s">
        <v>91</v>
      </c>
      <c r="D37" s="1" t="str">
        <f t="shared" si="0"/>
        <v/>
      </c>
      <c r="E37" t="s">
        <v>97</v>
      </c>
      <c r="F37" s="1" t="str">
        <f t="shared" si="3"/>
        <v/>
      </c>
      <c r="G37" t="s">
        <v>65</v>
      </c>
      <c r="H37" s="2" t="str">
        <f t="shared" si="4"/>
        <v/>
      </c>
      <c r="O37" t="str">
        <f t="shared" si="5"/>
        <v/>
      </c>
    </row>
    <row r="38" spans="1:15" x14ac:dyDescent="0.25">
      <c r="A38">
        <v>34</v>
      </c>
      <c r="B38" t="s">
        <v>215</v>
      </c>
      <c r="C38" t="s">
        <v>88</v>
      </c>
      <c r="D38" s="1" t="str">
        <f t="shared" si="0"/>
        <v>a</v>
      </c>
      <c r="E38" t="s">
        <v>190</v>
      </c>
      <c r="F38" s="1" t="str">
        <f t="shared" si="3"/>
        <v>.</v>
      </c>
      <c r="G38" t="s">
        <v>237</v>
      </c>
      <c r="H38" s="2" t="str">
        <f t="shared" si="4"/>
        <v xml:space="preserve">rx_claim_id_src, </v>
      </c>
      <c r="O38" t="str">
        <f t="shared" si="5"/>
        <v xml:space="preserve">    a.pde_id as rx_claim_id_src, </v>
      </c>
    </row>
    <row r="39" spans="1:15" x14ac:dyDescent="0.25">
      <c r="A39">
        <v>35</v>
      </c>
      <c r="B39" t="s">
        <v>41</v>
      </c>
      <c r="C39" t="s">
        <v>88</v>
      </c>
      <c r="D39" s="1" t="str">
        <f t="shared" si="0"/>
        <v>a</v>
      </c>
      <c r="E39" t="s">
        <v>190</v>
      </c>
      <c r="F39" s="1" t="str">
        <f t="shared" si="3"/>
        <v>.</v>
      </c>
      <c r="G39" t="s">
        <v>73</v>
      </c>
      <c r="H39" s="2" t="str">
        <f t="shared" si="4"/>
        <v xml:space="preserve">member_id_src, </v>
      </c>
      <c r="O39" t="str">
        <f t="shared" si="5"/>
        <v xml:space="preserve">    a.bene_id as member_id_src, </v>
      </c>
    </row>
    <row r="40" spans="1:15" x14ac:dyDescent="0.25">
      <c r="A40">
        <v>36</v>
      </c>
      <c r="B40" t="s">
        <v>33</v>
      </c>
      <c r="C40" t="s">
        <v>88</v>
      </c>
      <c r="D40" s="1" t="str">
        <f t="shared" si="0"/>
        <v/>
      </c>
      <c r="E40" t="s">
        <v>97</v>
      </c>
      <c r="F40" s="1" t="str">
        <f t="shared" si="3"/>
        <v/>
      </c>
      <c r="G40" t="s">
        <v>233</v>
      </c>
      <c r="H40" s="2" t="str">
        <f t="shared" si="4"/>
        <v xml:space="preserve">table_id_src, </v>
      </c>
      <c r="O40" t="str">
        <f t="shared" si="5"/>
        <v xml:space="preserve">    'pde_file' as table_id_src, </v>
      </c>
    </row>
    <row r="41" spans="1:15" hidden="1" x14ac:dyDescent="0.25">
      <c r="A41">
        <v>37</v>
      </c>
      <c r="B41" t="s">
        <v>216</v>
      </c>
      <c r="C41" t="s">
        <v>84</v>
      </c>
      <c r="D41" s="1" t="str">
        <f t="shared" si="0"/>
        <v/>
      </c>
      <c r="E41" t="s">
        <v>97</v>
      </c>
      <c r="F41" s="1" t="str">
        <f t="shared" si="3"/>
        <v/>
      </c>
      <c r="G41" t="s">
        <v>65</v>
      </c>
      <c r="H41" s="2" t="str">
        <f t="shared" si="4"/>
        <v/>
      </c>
      <c r="O41" t="str">
        <f t="shared" si="5"/>
        <v/>
      </c>
    </row>
    <row r="42" spans="1:15" x14ac:dyDescent="0.25">
      <c r="A42">
        <v>38</v>
      </c>
      <c r="B42" t="s">
        <v>42</v>
      </c>
      <c r="C42" t="s">
        <v>87</v>
      </c>
      <c r="D42" s="1" t="str">
        <f t="shared" si="0"/>
        <v/>
      </c>
      <c r="E42" t="s">
        <v>97</v>
      </c>
      <c r="F42" s="1" t="str">
        <f t="shared" si="3"/>
        <v/>
      </c>
      <c r="G42" t="s">
        <v>74</v>
      </c>
      <c r="H42" s="2" t="str">
        <f t="shared" si="4"/>
        <v xml:space="preserve">load_date, </v>
      </c>
      <c r="O42" t="str">
        <f t="shared" si="5"/>
        <v xml:space="preserve">    current_date as load_date, </v>
      </c>
    </row>
    <row r="43" spans="1:15" hidden="1" x14ac:dyDescent="0.25">
      <c r="A43">
        <v>39</v>
      </c>
      <c r="B43" t="s">
        <v>217</v>
      </c>
      <c r="C43" t="s">
        <v>218</v>
      </c>
      <c r="D43" s="1" t="str">
        <f t="shared" si="0"/>
        <v/>
      </c>
      <c r="E43" t="s">
        <v>97</v>
      </c>
      <c r="F43" s="1" t="str">
        <f t="shared" si="3"/>
        <v/>
      </c>
      <c r="G43" t="s">
        <v>65</v>
      </c>
      <c r="H43" s="2" t="str">
        <f t="shared" si="4"/>
        <v/>
      </c>
      <c r="O43" t="str">
        <f t="shared" si="5"/>
        <v/>
      </c>
    </row>
    <row r="44" spans="1:15" x14ac:dyDescent="0.25">
      <c r="A44">
        <v>40</v>
      </c>
      <c r="B44" t="s">
        <v>147</v>
      </c>
      <c r="C44" t="s">
        <v>85</v>
      </c>
      <c r="D44" s="1" t="str">
        <f t="shared" si="0"/>
        <v>a</v>
      </c>
      <c r="E44" t="s">
        <v>190</v>
      </c>
      <c r="F44" s="1" t="str">
        <f>IF(D44="", "", ".")</f>
        <v>.</v>
      </c>
      <c r="G44" t="s">
        <v>234</v>
      </c>
      <c r="H44" s="2" t="str">
        <f>IF(G44="NULL", "", _xlfn.CONCAT(B44, ", "))</f>
        <v xml:space="preserve">oop, </v>
      </c>
      <c r="K44" t="s">
        <v>111</v>
      </c>
      <c r="N44" t="s">
        <v>94</v>
      </c>
      <c r="O44" t="str">
        <f>IF($H44="", "", _xlfn.CONCAT("    ", IF(G44&lt;&gt;"NULL", _xlfn.CONCAT($J44,$D44,$F44,G44,$K44), G44), " as ",$H44))</f>
        <v xml:space="preserve">    a.ptnt_pay_amt::numeric as oop, </v>
      </c>
    </row>
    <row r="45" spans="1:15" x14ac:dyDescent="0.25">
      <c r="A45">
        <v>41</v>
      </c>
      <c r="B45" t="s">
        <v>201</v>
      </c>
      <c r="C45" t="s">
        <v>85</v>
      </c>
      <c r="D45" s="1" t="str">
        <f t="shared" si="0"/>
        <v>a</v>
      </c>
      <c r="E45" t="s">
        <v>190</v>
      </c>
      <c r="F45" s="1" t="str">
        <f t="shared" ref="F45" si="6">IF(D45="", "", ".")</f>
        <v>.</v>
      </c>
      <c r="G45" t="s">
        <v>227</v>
      </c>
      <c r="H45" s="2" t="str">
        <f>IF(G45="NULL", "", _xlfn.CONCAT(B45, ""))</f>
        <v>quantity</v>
      </c>
      <c r="K45" t="s">
        <v>111</v>
      </c>
      <c r="N45" t="s">
        <v>94</v>
      </c>
      <c r="O45" t="str">
        <f>IF($H45="", "", _xlfn.CONCAT("    ", IF(G45&lt;&gt;"NULL", _xlfn.CONCAT($J45,$D45,$F45,G45,$K45), G45), " as ",$H45))</f>
        <v xml:space="preserve">    a.qty_dspnsd_num::numeric as quantity</v>
      </c>
    </row>
    <row r="46" spans="1:15" x14ac:dyDescent="0.25">
      <c r="O46" t="str">
        <f>_xlfn.CONCAT("from ", $C1, ".", G4, " ", $F49)</f>
        <v>from medicare_texas.pde_file a</v>
      </c>
    </row>
    <row r="47" spans="1:15" x14ac:dyDescent="0.25">
      <c r="O47" t="str">
        <f>_xlfn.CONCAT("left join data_warehouse.", $E50, " ", $F50)</f>
        <v>left join data_warehouse.dim_uth_rx_claim_id b</v>
      </c>
    </row>
    <row r="48" spans="1:15" x14ac:dyDescent="0.25">
      <c r="E48" s="3" t="s">
        <v>100</v>
      </c>
      <c r="O48" t="str">
        <f xml:space="preserve"> _xlfn.CONCAT("    on ", $F49,".",G38," = ",$F50, ".",$B$38, " and ", $F50, ".", $B$5, " = ", G5, ";")</f>
        <v xml:space="preserve">    on a.pde_id = b.rx_claim_id_src and b.data_source = 'mcrt';</v>
      </c>
    </row>
    <row r="49" spans="5:6" x14ac:dyDescent="0.25">
      <c r="E49" t="s">
        <v>190</v>
      </c>
      <c r="F49" t="s">
        <v>101</v>
      </c>
    </row>
    <row r="50" spans="5:6" x14ac:dyDescent="0.25">
      <c r="E50" t="s">
        <v>235</v>
      </c>
      <c r="F50" t="s">
        <v>102</v>
      </c>
    </row>
  </sheetData>
  <mergeCells count="3">
    <mergeCell ref="C1:E1"/>
    <mergeCell ref="C2:E2"/>
    <mergeCell ref="J3:K3"/>
  </mergeCells>
  <conditionalFormatting sqref="C5:C45">
    <cfRule type="containsText" dxfId="4" priority="1" operator="containsText" text="float">
      <formula>NOT(ISERROR(SEARCH("float",C5)))</formula>
    </cfRule>
    <cfRule type="containsText" dxfId="3" priority="2" operator="containsText" text="numeric">
      <formula>NOT(ISERROR(SEARCH("numeric",C5)))</formula>
    </cfRule>
    <cfRule type="containsText" dxfId="2" priority="3" operator="containsText" text="int">
      <formula>NOT(ISERROR(SEARCH("int",C5)))</formula>
    </cfRule>
    <cfRule type="containsText" dxfId="1" priority="4" operator="containsText" text="date">
      <formula>NOT(ISERROR(SEARCH("date",C5)))</formula>
    </cfRule>
  </conditionalFormatting>
  <conditionalFormatting sqref="H5:H45">
    <cfRule type="containsBlanks" dxfId="0" priority="5">
      <formula>LEN(TRIM(H5))=0</formula>
    </cfRule>
  </conditionalFormatting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claim_detail facility</vt:lpstr>
      <vt:lpstr>claim_detail professional</vt:lpstr>
      <vt:lpstr>claim_header facility</vt:lpstr>
      <vt:lpstr>claim_header professional</vt:lpstr>
      <vt:lpstr>claim_diag (all)</vt:lpstr>
      <vt:lpstr>claim_icd_proc (all)</vt:lpstr>
      <vt:lpstr>pharmacy_claims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Zhang, Xiaorui</dc:creator>
  <cp:lastModifiedBy>Perez, Isrrael</cp:lastModifiedBy>
  <dcterms:created xsi:type="dcterms:W3CDTF">2015-06-05T18:17:20Z</dcterms:created>
  <dcterms:modified xsi:type="dcterms:W3CDTF">2024-02-07T21:15:11Z</dcterms:modified>
</cp:coreProperties>
</file>