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Tezz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8" i="1" l="1"/>
  <c r="E55" i="1"/>
  <c r="D63" i="1" l="1"/>
  <c r="E50" i="1"/>
  <c r="D12" i="1"/>
  <c r="D62" i="1" l="1"/>
  <c r="D17" i="1" l="1"/>
  <c r="E85" i="1"/>
  <c r="D84" i="1"/>
  <c r="E31" i="1" l="1"/>
  <c r="E53" i="1"/>
  <c r="D61" i="1" l="1"/>
  <c r="D28" i="1" l="1"/>
  <c r="D83" i="1" l="1"/>
  <c r="E79" i="1"/>
  <c r="E78" i="1"/>
  <c r="E71" i="1"/>
  <c r="E77" i="1"/>
  <c r="D32" i="1"/>
  <c r="E64" i="1" l="1"/>
  <c r="E68" i="1"/>
  <c r="E7" i="1"/>
  <c r="E19" i="1"/>
  <c r="E75" i="1" l="1"/>
  <c r="E37" i="1"/>
  <c r="E51" i="1"/>
  <c r="D36" i="1"/>
  <c r="D30" i="1"/>
  <c r="D27" i="1"/>
  <c r="E8" i="1" l="1"/>
  <c r="E6" i="1"/>
  <c r="E5" i="1"/>
  <c r="E4" i="1"/>
  <c r="E67" i="1"/>
  <c r="E66" i="1"/>
  <c r="E65" i="1"/>
  <c r="E59" i="1"/>
  <c r="E35" i="1" l="1"/>
  <c r="E34" i="1"/>
  <c r="E33" i="1"/>
  <c r="E24" i="1"/>
  <c r="E18" i="1"/>
  <c r="E14" i="1"/>
</calcChain>
</file>

<file path=xl/sharedStrings.xml><?xml version="1.0" encoding="utf-8"?>
<sst xmlns="http://schemas.openxmlformats.org/spreadsheetml/2006/main" count="263" uniqueCount="101">
  <si>
    <t>Planilha de Gastos - 2016</t>
  </si>
  <si>
    <t>Produto</t>
  </si>
  <si>
    <t>Quantidade</t>
  </si>
  <si>
    <t xml:space="preserve"> Valor Total</t>
  </si>
  <si>
    <t>Valor unitário</t>
  </si>
  <si>
    <t>Data Compra</t>
  </si>
  <si>
    <t xml:space="preserve">Ferro 4.2 </t>
  </si>
  <si>
    <t>Ferro 6.3</t>
  </si>
  <si>
    <t>Ferro 10</t>
  </si>
  <si>
    <t>Ferro 8</t>
  </si>
  <si>
    <t xml:space="preserve">Arame </t>
  </si>
  <si>
    <t>25 kg</t>
  </si>
  <si>
    <t>Prego 16x24</t>
  </si>
  <si>
    <t>10 kg</t>
  </si>
  <si>
    <t>Grampo</t>
  </si>
  <si>
    <t>2 kg</t>
  </si>
  <si>
    <t>Areia</t>
  </si>
  <si>
    <t>12 m³</t>
  </si>
  <si>
    <t>Pedra</t>
  </si>
  <si>
    <t>Cimento Cauê</t>
  </si>
  <si>
    <t>50 sc</t>
  </si>
  <si>
    <t>7 sc</t>
  </si>
  <si>
    <t>14 sc</t>
  </si>
  <si>
    <t>Total</t>
  </si>
  <si>
    <t>Tijolo 24 cm</t>
  </si>
  <si>
    <t>60 pc</t>
  </si>
  <si>
    <t>Tábua 30 cm</t>
  </si>
  <si>
    <t>Tábua 20 cm</t>
  </si>
  <si>
    <t>Tábua 15 cm</t>
  </si>
  <si>
    <t>20 pc</t>
  </si>
  <si>
    <t>15 pc</t>
  </si>
  <si>
    <t>Frete Cimento</t>
  </si>
  <si>
    <t>Tábua 10 cm</t>
  </si>
  <si>
    <t>Frete Tábuas</t>
  </si>
  <si>
    <t>Cal</t>
  </si>
  <si>
    <t>4 sc</t>
  </si>
  <si>
    <t>150 br</t>
  </si>
  <si>
    <t>100 br</t>
  </si>
  <si>
    <t>120 br</t>
  </si>
  <si>
    <t>10 mi</t>
  </si>
  <si>
    <t>Carga de Terra</t>
  </si>
  <si>
    <t>6 m³</t>
  </si>
  <si>
    <t>Cimento Votoram</t>
  </si>
  <si>
    <t>15 sc</t>
  </si>
  <si>
    <t>40 sc</t>
  </si>
  <si>
    <t>Cano Esgoto 100mm</t>
  </si>
  <si>
    <t>42 m</t>
  </si>
  <si>
    <t>Joelho esgoto 100mm</t>
  </si>
  <si>
    <t>Luva esgoto 100mm</t>
  </si>
  <si>
    <t>TE esgoto 100mm</t>
  </si>
  <si>
    <t>Denvercal 3.6L</t>
  </si>
  <si>
    <t>Denverimper Black 3.6L</t>
  </si>
  <si>
    <t>Pincel para pinxe</t>
  </si>
  <si>
    <t>131,83 m²</t>
  </si>
  <si>
    <t>20 br</t>
  </si>
  <si>
    <t>5 kg</t>
  </si>
  <si>
    <t>1 sc</t>
  </si>
  <si>
    <t>Tábua 12 cm</t>
  </si>
  <si>
    <t>150 m</t>
  </si>
  <si>
    <t>Lage</t>
  </si>
  <si>
    <t>1º</t>
  </si>
  <si>
    <t>Concreto</t>
  </si>
  <si>
    <t>10 m³ (foi 9,5m³)</t>
  </si>
  <si>
    <t>30 sc</t>
  </si>
  <si>
    <t>20 sc</t>
  </si>
  <si>
    <t>2º</t>
  </si>
  <si>
    <t>5 sc</t>
  </si>
  <si>
    <t>Caixa de luz pronta</t>
  </si>
  <si>
    <t>1 un</t>
  </si>
  <si>
    <t xml:space="preserve"> 1 un</t>
  </si>
  <si>
    <t>2 un</t>
  </si>
  <si>
    <t>4 un</t>
  </si>
  <si>
    <t>10 un</t>
  </si>
  <si>
    <t>Mangueira corrugada</t>
  </si>
  <si>
    <t>2 mi</t>
  </si>
  <si>
    <t>5 m³</t>
  </si>
  <si>
    <t>Tijolo 24 cm (meio)</t>
  </si>
  <si>
    <t>110 un</t>
  </si>
  <si>
    <t>2 Kg</t>
  </si>
  <si>
    <t>1 kg</t>
  </si>
  <si>
    <t>Prego 17x27</t>
  </si>
  <si>
    <t>10 br</t>
  </si>
  <si>
    <t>30 br</t>
  </si>
  <si>
    <t>12 m</t>
  </si>
  <si>
    <t>2 sc</t>
  </si>
  <si>
    <t>Pagar</t>
  </si>
  <si>
    <t>6,83 m³</t>
  </si>
  <si>
    <t>Laje e capa</t>
  </si>
  <si>
    <t>176,25 m²</t>
  </si>
  <si>
    <t>10 m³ (foi 8,5m³)</t>
  </si>
  <si>
    <t>100 m</t>
  </si>
  <si>
    <t>50 m</t>
  </si>
  <si>
    <t>3 Kg</t>
  </si>
  <si>
    <t>Eitão</t>
  </si>
  <si>
    <t xml:space="preserve">Tijolo 24 cm </t>
  </si>
  <si>
    <t>500 un</t>
  </si>
  <si>
    <t>Beiral</t>
  </si>
  <si>
    <t>8 sc</t>
  </si>
  <si>
    <t>00/03/2016</t>
  </si>
  <si>
    <t>4 br</t>
  </si>
  <si>
    <t>516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</si>
</sst>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164" fontId="0" fillId="2" borderId="2" xfId="0" applyNumberFormat="1" applyFill="1" applyBorder="1"/>
    <xf numFmtId="164" fontId="0" fillId="0" borderId="0" xfId="0" applyNumberFormat="1"/>
    <xf numFmtId="0" fontId="0" fillId="5" borderId="1" xfId="0" applyFill="1" applyBorder="1"/>
    <xf numFmtId="164" fontId="0" fillId="5" borderId="1" xfId="0" applyNumberFormat="1" applyFill="1" applyBorder="1"/>
    <xf numFmtId="44" fontId="0" fillId="5" borderId="1" xfId="0" applyNumberFormat="1" applyFill="1" applyBorder="1"/>
    <xf numFmtId="0" fontId="3" fillId="0" borderId="0" xfId="0" applyFont="1"/>
    <xf numFmtId="0" fontId="1" fillId="4" borderId="0" xfId="0" applyFont="1" applyFill="1"/>
    <xf numFmtId="0" fontId="0" fillId="0" borderId="1" xfId="0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3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4" fillId="11" borderId="5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164" fontId="4" fillId="3" borderId="1" xfId="0" applyNumberFormat="1" applyFont="1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9"/>
  <sheetViews>
    <sheetView tabSelected="1" topLeftCell="A67" workbookViewId="0">
      <selection activeCell="E89" sqref="E89"/>
    </sheetView>
  </sheetViews>
  <sheetFormatPr defaultRowHeight="15" x14ac:dyDescent="0.25"/>
  <cols>
    <col min="2" max="2" width="23" customWidth="1"/>
    <col min="3" max="3" width="16.42578125" customWidth="1"/>
    <col min="4" max="4" width="13.5703125" customWidth="1"/>
    <col min="5" max="5" width="11.42578125" customWidth="1"/>
    <col min="6" max="6" width="12.5703125" customWidth="1"/>
    <col min="7" max="7" width="13.5703125" customWidth="1"/>
    <col min="8" max="8" width="9.5703125" bestFit="1" customWidth="1"/>
    <col min="9" max="9" width="10.7109375" bestFit="1" customWidth="1"/>
  </cols>
  <sheetData>
    <row r="2" spans="1:9" ht="15.75" x14ac:dyDescent="0.25">
      <c r="A2" s="35" t="s">
        <v>0</v>
      </c>
      <c r="B2" s="36"/>
      <c r="C2" s="36"/>
      <c r="D2" s="36"/>
      <c r="E2" s="36"/>
      <c r="F2" s="36"/>
    </row>
    <row r="3" spans="1:9" x14ac:dyDescent="0.25">
      <c r="A3" s="16" t="s">
        <v>59</v>
      </c>
      <c r="B3" s="8" t="s">
        <v>1</v>
      </c>
      <c r="C3" s="8" t="s">
        <v>2</v>
      </c>
      <c r="D3" s="8" t="s">
        <v>4</v>
      </c>
      <c r="E3" s="8" t="s">
        <v>3</v>
      </c>
      <c r="F3" s="8" t="s">
        <v>5</v>
      </c>
    </row>
    <row r="4" spans="1:9" x14ac:dyDescent="0.25">
      <c r="A4" s="18" t="s">
        <v>60</v>
      </c>
      <c r="B4" s="1" t="s">
        <v>6</v>
      </c>
      <c r="C4" s="3" t="s">
        <v>36</v>
      </c>
      <c r="D4" s="4">
        <v>3.9</v>
      </c>
      <c r="E4" s="5">
        <f>D4*150</f>
        <v>585</v>
      </c>
      <c r="F4" s="6">
        <v>42375</v>
      </c>
    </row>
    <row r="5" spans="1:9" x14ac:dyDescent="0.25">
      <c r="A5" s="18" t="s">
        <v>60</v>
      </c>
      <c r="B5" s="1" t="s">
        <v>7</v>
      </c>
      <c r="C5" s="3" t="s">
        <v>37</v>
      </c>
      <c r="D5" s="4">
        <v>9.01</v>
      </c>
      <c r="E5" s="5">
        <f>D5*100</f>
        <v>901</v>
      </c>
      <c r="F5" s="6">
        <v>42375</v>
      </c>
    </row>
    <row r="6" spans="1:9" x14ac:dyDescent="0.25">
      <c r="A6" s="18" t="s">
        <v>60</v>
      </c>
      <c r="B6" s="1" t="s">
        <v>8</v>
      </c>
      <c r="C6" s="3" t="s">
        <v>37</v>
      </c>
      <c r="D6" s="4">
        <v>21.65</v>
      </c>
      <c r="E6" s="5">
        <f>D6*100</f>
        <v>2165</v>
      </c>
      <c r="F6" s="6">
        <v>42375</v>
      </c>
    </row>
    <row r="7" spans="1:9" x14ac:dyDescent="0.25">
      <c r="A7" s="18" t="s">
        <v>60</v>
      </c>
      <c r="B7" s="1" t="s">
        <v>8</v>
      </c>
      <c r="C7" s="3" t="s">
        <v>54</v>
      </c>
      <c r="D7" s="4">
        <v>21.65</v>
      </c>
      <c r="E7" s="5">
        <f>D7*20+2.35</f>
        <v>435.35</v>
      </c>
      <c r="F7" s="6">
        <v>42402</v>
      </c>
    </row>
    <row r="8" spans="1:9" x14ac:dyDescent="0.25">
      <c r="A8" s="18" t="s">
        <v>60</v>
      </c>
      <c r="B8" s="1" t="s">
        <v>9</v>
      </c>
      <c r="C8" s="3" t="s">
        <v>38</v>
      </c>
      <c r="D8" s="4">
        <v>14.52</v>
      </c>
      <c r="E8" s="5">
        <f>D8*120</f>
        <v>1742.3999999999999</v>
      </c>
      <c r="F8" s="6">
        <v>42375</v>
      </c>
    </row>
    <row r="9" spans="1:9" x14ac:dyDescent="0.25">
      <c r="A9" s="12" t="s">
        <v>65</v>
      </c>
      <c r="B9" s="1" t="s">
        <v>9</v>
      </c>
      <c r="C9" s="3" t="s">
        <v>81</v>
      </c>
      <c r="D9" s="4">
        <v>14.63</v>
      </c>
      <c r="E9" s="5">
        <v>146.30000000000001</v>
      </c>
      <c r="F9" s="6">
        <v>42432</v>
      </c>
    </row>
    <row r="10" spans="1:9" x14ac:dyDescent="0.25">
      <c r="A10" s="12" t="s">
        <v>65</v>
      </c>
      <c r="B10" s="1" t="s">
        <v>7</v>
      </c>
      <c r="C10" s="3" t="s">
        <v>81</v>
      </c>
      <c r="D10" s="4">
        <v>9.07</v>
      </c>
      <c r="E10" s="5">
        <v>90.7</v>
      </c>
      <c r="F10" s="6">
        <v>42432</v>
      </c>
    </row>
    <row r="11" spans="1:9" x14ac:dyDescent="0.25">
      <c r="A11" s="12" t="s">
        <v>65</v>
      </c>
      <c r="B11" s="1" t="s">
        <v>6</v>
      </c>
      <c r="C11" s="3" t="s">
        <v>82</v>
      </c>
      <c r="D11" s="4">
        <v>4.4400000000000004</v>
      </c>
      <c r="E11" s="5">
        <v>133.19999999999999</v>
      </c>
      <c r="F11" s="6">
        <v>42432</v>
      </c>
      <c r="I11" s="11"/>
    </row>
    <row r="12" spans="1:9" x14ac:dyDescent="0.25">
      <c r="A12" s="28" t="s">
        <v>96</v>
      </c>
      <c r="B12" s="1" t="s">
        <v>9</v>
      </c>
      <c r="C12" s="3" t="s">
        <v>99</v>
      </c>
      <c r="D12" s="4">
        <f>E12/4</f>
        <v>21</v>
      </c>
      <c r="E12" s="5">
        <v>84</v>
      </c>
      <c r="F12" s="6">
        <v>42461</v>
      </c>
    </row>
    <row r="13" spans="1:9" x14ac:dyDescent="0.25">
      <c r="A13" s="12" t="s">
        <v>65</v>
      </c>
      <c r="B13" s="1" t="s">
        <v>10</v>
      </c>
      <c r="C13" s="3" t="s">
        <v>55</v>
      </c>
      <c r="D13" s="4">
        <v>5.72</v>
      </c>
      <c r="E13" s="5">
        <v>28.6</v>
      </c>
      <c r="F13" s="6">
        <v>42432</v>
      </c>
    </row>
    <row r="14" spans="1:9" x14ac:dyDescent="0.25">
      <c r="A14" s="18" t="s">
        <v>60</v>
      </c>
      <c r="B14" s="1" t="s">
        <v>10</v>
      </c>
      <c r="C14" s="7" t="s">
        <v>11</v>
      </c>
      <c r="D14" s="4">
        <v>4.53</v>
      </c>
      <c r="E14" s="5">
        <f>25*D14</f>
        <v>113.25</v>
      </c>
      <c r="F14" s="6">
        <v>42375</v>
      </c>
    </row>
    <row r="15" spans="1:9" x14ac:dyDescent="0.25">
      <c r="A15" s="12" t="s">
        <v>65</v>
      </c>
      <c r="B15" s="1" t="s">
        <v>10</v>
      </c>
      <c r="C15" s="7" t="s">
        <v>78</v>
      </c>
      <c r="D15" s="4">
        <v>7.5</v>
      </c>
      <c r="E15" s="5">
        <v>15</v>
      </c>
      <c r="F15" s="6">
        <v>42426</v>
      </c>
    </row>
    <row r="16" spans="1:9" x14ac:dyDescent="0.25">
      <c r="A16" s="12" t="s">
        <v>65</v>
      </c>
      <c r="B16" s="1" t="s">
        <v>10</v>
      </c>
      <c r="C16" s="7" t="s">
        <v>78</v>
      </c>
      <c r="D16" s="4">
        <v>7.5</v>
      </c>
      <c r="E16" s="5">
        <v>15</v>
      </c>
      <c r="F16" s="6">
        <v>42432</v>
      </c>
    </row>
    <row r="17" spans="1:9" ht="15" customHeight="1" x14ac:dyDescent="0.25">
      <c r="A17" s="12" t="s">
        <v>65</v>
      </c>
      <c r="B17" s="1" t="s">
        <v>10</v>
      </c>
      <c r="C17" s="7" t="s">
        <v>92</v>
      </c>
      <c r="D17" s="4">
        <f>E17/3</f>
        <v>6.666666666666667</v>
      </c>
      <c r="E17" s="5">
        <v>20</v>
      </c>
      <c r="F17" s="6">
        <v>42450</v>
      </c>
    </row>
    <row r="18" spans="1:9" x14ac:dyDescent="0.25">
      <c r="A18" s="18" t="s">
        <v>60</v>
      </c>
      <c r="B18" s="1" t="s">
        <v>12</v>
      </c>
      <c r="C18" s="3" t="s">
        <v>13</v>
      </c>
      <c r="D18" s="4">
        <v>4.7300000000000004</v>
      </c>
      <c r="E18" s="5">
        <f>10*D18</f>
        <v>47.300000000000004</v>
      </c>
      <c r="F18" s="6">
        <v>42375</v>
      </c>
    </row>
    <row r="19" spans="1:9" x14ac:dyDescent="0.25">
      <c r="A19" s="18" t="s">
        <v>60</v>
      </c>
      <c r="B19" s="1" t="s">
        <v>12</v>
      </c>
      <c r="C19" s="3" t="s">
        <v>55</v>
      </c>
      <c r="D19" s="4">
        <v>4.7</v>
      </c>
      <c r="E19" s="5">
        <f>D19*5</f>
        <v>23.5</v>
      </c>
      <c r="F19" s="6">
        <v>42402</v>
      </c>
    </row>
    <row r="20" spans="1:9" x14ac:dyDescent="0.25">
      <c r="A20" s="12" t="s">
        <v>65</v>
      </c>
      <c r="B20" s="1" t="s">
        <v>80</v>
      </c>
      <c r="C20" s="3" t="s">
        <v>79</v>
      </c>
      <c r="D20" s="4">
        <v>8.5</v>
      </c>
      <c r="E20" s="5">
        <v>8.5</v>
      </c>
      <c r="F20" s="6">
        <v>42439</v>
      </c>
      <c r="I20" s="25"/>
    </row>
    <row r="21" spans="1:9" x14ac:dyDescent="0.25">
      <c r="A21" s="18" t="s">
        <v>60</v>
      </c>
      <c r="B21" s="1" t="s">
        <v>80</v>
      </c>
      <c r="C21" s="3" t="s">
        <v>79</v>
      </c>
      <c r="D21" s="4">
        <v>8.5</v>
      </c>
      <c r="E21" s="5">
        <v>8.5</v>
      </c>
      <c r="F21" s="6">
        <v>42443</v>
      </c>
      <c r="I21" s="11"/>
    </row>
    <row r="22" spans="1:9" x14ac:dyDescent="0.25">
      <c r="A22" s="12" t="s">
        <v>65</v>
      </c>
      <c r="B22" s="1" t="s">
        <v>80</v>
      </c>
      <c r="C22" s="3" t="s">
        <v>79</v>
      </c>
      <c r="D22" s="4">
        <v>8.5</v>
      </c>
      <c r="E22" s="5">
        <v>8.5</v>
      </c>
      <c r="F22" s="6">
        <v>42447</v>
      </c>
    </row>
    <row r="23" spans="1:9" x14ac:dyDescent="0.25">
      <c r="A23" s="28" t="s">
        <v>96</v>
      </c>
      <c r="B23" s="1" t="s">
        <v>80</v>
      </c>
      <c r="C23" s="3" t="s">
        <v>78</v>
      </c>
      <c r="D23" s="4">
        <v>8.5</v>
      </c>
      <c r="E23" s="5">
        <v>17</v>
      </c>
      <c r="F23" s="6">
        <v>42460</v>
      </c>
    </row>
    <row r="24" spans="1:9" x14ac:dyDescent="0.25">
      <c r="A24" s="12" t="s">
        <v>65</v>
      </c>
      <c r="B24" s="1" t="s">
        <v>14</v>
      </c>
      <c r="C24" s="3" t="s">
        <v>15</v>
      </c>
      <c r="D24" s="4">
        <v>7.45</v>
      </c>
      <c r="E24" s="5">
        <f>2*D24</f>
        <v>14.9</v>
      </c>
      <c r="F24" s="6">
        <v>42375</v>
      </c>
      <c r="G24" s="24"/>
      <c r="H24" s="26"/>
    </row>
    <row r="25" spans="1:9" x14ac:dyDescent="0.25">
      <c r="A25" s="18" t="s">
        <v>60</v>
      </c>
      <c r="B25" s="1" t="s">
        <v>14</v>
      </c>
      <c r="C25" s="3" t="s">
        <v>79</v>
      </c>
      <c r="D25" s="4">
        <v>8.5</v>
      </c>
      <c r="E25" s="5">
        <v>8.5</v>
      </c>
      <c r="F25" s="6">
        <v>42438</v>
      </c>
      <c r="H25" s="25"/>
    </row>
    <row r="26" spans="1:9" x14ac:dyDescent="0.25">
      <c r="A26" s="18" t="s">
        <v>60</v>
      </c>
      <c r="B26" s="1" t="s">
        <v>18</v>
      </c>
      <c r="C26" s="3" t="s">
        <v>17</v>
      </c>
      <c r="D26" s="4">
        <v>32.659999999999997</v>
      </c>
      <c r="E26" s="5">
        <v>392</v>
      </c>
      <c r="F26" s="2">
        <v>42381</v>
      </c>
    </row>
    <row r="27" spans="1:9" x14ac:dyDescent="0.25">
      <c r="A27" s="12" t="s">
        <v>65</v>
      </c>
      <c r="B27" s="1" t="s">
        <v>18</v>
      </c>
      <c r="C27" s="3" t="s">
        <v>41</v>
      </c>
      <c r="D27" s="4">
        <f>E27/6</f>
        <v>34.166666666666664</v>
      </c>
      <c r="E27" s="5">
        <v>205</v>
      </c>
      <c r="F27" s="2">
        <v>42388</v>
      </c>
    </row>
    <row r="28" spans="1:9" x14ac:dyDescent="0.25">
      <c r="A28" s="18" t="s">
        <v>60</v>
      </c>
      <c r="B28" s="1" t="s">
        <v>18</v>
      </c>
      <c r="C28" s="3" t="s">
        <v>75</v>
      </c>
      <c r="D28" s="4">
        <f>E28/5</f>
        <v>34.655999999999999</v>
      </c>
      <c r="E28" s="5">
        <v>173.28</v>
      </c>
      <c r="F28" s="2">
        <v>42426</v>
      </c>
    </row>
    <row r="29" spans="1:9" x14ac:dyDescent="0.25">
      <c r="A29" s="18" t="s">
        <v>60</v>
      </c>
      <c r="B29" s="1" t="s">
        <v>16</v>
      </c>
      <c r="C29" s="3" t="s">
        <v>17</v>
      </c>
      <c r="D29" s="4">
        <v>56.91</v>
      </c>
      <c r="E29" s="5">
        <v>683</v>
      </c>
      <c r="F29" s="2">
        <v>42381</v>
      </c>
    </row>
    <row r="30" spans="1:9" x14ac:dyDescent="0.25">
      <c r="A30" s="12" t="s">
        <v>65</v>
      </c>
      <c r="B30" s="1" t="s">
        <v>16</v>
      </c>
      <c r="C30" s="3" t="s">
        <v>17</v>
      </c>
      <c r="D30" s="4">
        <f>E30/12</f>
        <v>56.75</v>
      </c>
      <c r="E30" s="5">
        <v>681</v>
      </c>
      <c r="F30" s="2">
        <v>42388</v>
      </c>
    </row>
    <row r="31" spans="1:9" x14ac:dyDescent="0.25">
      <c r="A31" s="12" t="s">
        <v>65</v>
      </c>
      <c r="B31" s="1" t="s">
        <v>16</v>
      </c>
      <c r="C31" s="3" t="s">
        <v>86</v>
      </c>
      <c r="D31" s="4">
        <v>43</v>
      </c>
      <c r="E31" s="5">
        <f>D31*6.83</f>
        <v>293.69</v>
      </c>
      <c r="F31" s="2">
        <v>42444</v>
      </c>
    </row>
    <row r="32" spans="1:9" x14ac:dyDescent="0.25">
      <c r="A32" s="18" t="s">
        <v>60</v>
      </c>
      <c r="B32" s="1" t="s">
        <v>16</v>
      </c>
      <c r="C32" s="3" t="s">
        <v>41</v>
      </c>
      <c r="D32" s="4">
        <f>E32/6</f>
        <v>58.666666666666664</v>
      </c>
      <c r="E32" s="5">
        <v>352</v>
      </c>
      <c r="F32" s="2">
        <v>42416</v>
      </c>
    </row>
    <row r="33" spans="1:14" x14ac:dyDescent="0.25">
      <c r="A33" s="18" t="s">
        <v>60</v>
      </c>
      <c r="B33" s="1" t="s">
        <v>19</v>
      </c>
      <c r="C33" s="3" t="s">
        <v>20</v>
      </c>
      <c r="D33" s="4">
        <v>25</v>
      </c>
      <c r="E33" s="5">
        <f>50*D33+H33</f>
        <v>1300</v>
      </c>
      <c r="F33" s="2">
        <v>42382</v>
      </c>
      <c r="G33" s="12" t="s">
        <v>31</v>
      </c>
      <c r="H33" s="13">
        <v>50</v>
      </c>
    </row>
    <row r="34" spans="1:14" x14ac:dyDescent="0.25">
      <c r="A34" s="18" t="s">
        <v>60</v>
      </c>
      <c r="B34" s="1" t="s">
        <v>19</v>
      </c>
      <c r="C34" s="3" t="s">
        <v>21</v>
      </c>
      <c r="D34" s="4">
        <v>25</v>
      </c>
      <c r="E34" s="5">
        <f>7*D34</f>
        <v>175</v>
      </c>
      <c r="F34" s="2">
        <v>42383</v>
      </c>
    </row>
    <row r="35" spans="1:14" x14ac:dyDescent="0.25">
      <c r="A35" s="18" t="s">
        <v>60</v>
      </c>
      <c r="B35" s="1" t="s">
        <v>19</v>
      </c>
      <c r="C35" s="3" t="s">
        <v>22</v>
      </c>
      <c r="D35" s="4">
        <v>25</v>
      </c>
      <c r="E35" s="5">
        <f>14*D35</f>
        <v>350</v>
      </c>
      <c r="F35" s="2">
        <v>42384</v>
      </c>
    </row>
    <row r="36" spans="1:14" x14ac:dyDescent="0.25">
      <c r="A36" s="18" t="s">
        <v>60</v>
      </c>
      <c r="B36" s="1" t="s">
        <v>42</v>
      </c>
      <c r="C36" s="3" t="s">
        <v>43</v>
      </c>
      <c r="D36" s="4">
        <f>E36/15</f>
        <v>28</v>
      </c>
      <c r="E36" s="5">
        <v>420</v>
      </c>
      <c r="F36" s="2">
        <v>42390</v>
      </c>
    </row>
    <row r="37" spans="1:14" x14ac:dyDescent="0.25">
      <c r="A37" s="18" t="s">
        <v>60</v>
      </c>
      <c r="B37" s="1" t="s">
        <v>19</v>
      </c>
      <c r="C37" s="3" t="s">
        <v>44</v>
      </c>
      <c r="D37" s="4">
        <v>25</v>
      </c>
      <c r="E37" s="5">
        <f>D37*40</f>
        <v>1000</v>
      </c>
      <c r="F37" s="2">
        <v>42390</v>
      </c>
    </row>
    <row r="38" spans="1:14" x14ac:dyDescent="0.25">
      <c r="A38" s="12" t="s">
        <v>65</v>
      </c>
      <c r="B38" s="1" t="s">
        <v>19</v>
      </c>
      <c r="C38" s="3" t="s">
        <v>56</v>
      </c>
      <c r="D38" s="4">
        <v>25</v>
      </c>
      <c r="E38" s="5">
        <v>25</v>
      </c>
      <c r="F38" s="2">
        <v>42408</v>
      </c>
    </row>
    <row r="39" spans="1:14" x14ac:dyDescent="0.25">
      <c r="A39" s="12" t="s">
        <v>65</v>
      </c>
      <c r="B39" s="1" t="s">
        <v>19</v>
      </c>
      <c r="C39" s="3" t="s">
        <v>66</v>
      </c>
      <c r="D39" s="4">
        <v>25</v>
      </c>
      <c r="E39" s="5">
        <v>125</v>
      </c>
      <c r="F39" s="2">
        <v>42415</v>
      </c>
    </row>
    <row r="40" spans="1:14" x14ac:dyDescent="0.25">
      <c r="A40" s="12" t="s">
        <v>65</v>
      </c>
      <c r="B40" s="1" t="s">
        <v>19</v>
      </c>
      <c r="C40" s="3" t="s">
        <v>64</v>
      </c>
      <c r="D40" s="4">
        <v>25</v>
      </c>
      <c r="E40" s="5">
        <v>500</v>
      </c>
      <c r="F40" s="2">
        <v>42416</v>
      </c>
    </row>
    <row r="41" spans="1:14" x14ac:dyDescent="0.25">
      <c r="A41" s="12" t="s">
        <v>65</v>
      </c>
      <c r="B41" s="1" t="s">
        <v>19</v>
      </c>
      <c r="C41" s="3" t="s">
        <v>66</v>
      </c>
      <c r="D41" s="4">
        <v>25</v>
      </c>
      <c r="E41" s="5">
        <v>125</v>
      </c>
      <c r="F41" s="2">
        <v>42430</v>
      </c>
    </row>
    <row r="42" spans="1:14" x14ac:dyDescent="0.25">
      <c r="A42" s="18" t="s">
        <v>60</v>
      </c>
      <c r="B42" s="1" t="s">
        <v>19</v>
      </c>
      <c r="C42" s="3" t="s">
        <v>66</v>
      </c>
      <c r="D42" s="4">
        <v>25</v>
      </c>
      <c r="E42" s="5">
        <v>125</v>
      </c>
      <c r="F42" s="2">
        <v>42432</v>
      </c>
    </row>
    <row r="43" spans="1:14" x14ac:dyDescent="0.25">
      <c r="A43" s="12" t="s">
        <v>65</v>
      </c>
      <c r="B43" s="1" t="s">
        <v>19</v>
      </c>
      <c r="C43" s="3" t="s">
        <v>66</v>
      </c>
      <c r="D43" s="4">
        <v>25</v>
      </c>
      <c r="E43" s="5">
        <v>125</v>
      </c>
      <c r="F43" s="2">
        <v>42443</v>
      </c>
      <c r="G43" s="31"/>
      <c r="H43" s="31"/>
      <c r="I43" s="31"/>
      <c r="J43" s="31"/>
      <c r="K43" s="31"/>
      <c r="L43" s="31"/>
      <c r="M43" s="29"/>
      <c r="N43" s="30"/>
    </row>
    <row r="44" spans="1:14" x14ac:dyDescent="0.25">
      <c r="A44" s="18" t="s">
        <v>60</v>
      </c>
      <c r="B44" s="1" t="s">
        <v>19</v>
      </c>
      <c r="C44" s="3" t="s">
        <v>66</v>
      </c>
      <c r="D44" s="4">
        <v>25</v>
      </c>
      <c r="E44" s="5">
        <v>125</v>
      </c>
      <c r="F44" s="2">
        <v>42447</v>
      </c>
      <c r="G44" s="31"/>
      <c r="H44" s="31"/>
      <c r="I44" s="31"/>
      <c r="J44" s="31"/>
      <c r="K44" s="31"/>
      <c r="L44" s="31"/>
    </row>
    <row r="45" spans="1:14" x14ac:dyDescent="0.25">
      <c r="A45" s="27" t="s">
        <v>93</v>
      </c>
      <c r="B45" s="1" t="s">
        <v>19</v>
      </c>
      <c r="C45" s="3" t="s">
        <v>66</v>
      </c>
      <c r="D45" s="4">
        <v>25</v>
      </c>
      <c r="E45" s="5">
        <v>125</v>
      </c>
      <c r="F45" s="2">
        <v>42457</v>
      </c>
      <c r="G45" s="31"/>
      <c r="H45" s="31"/>
      <c r="I45" s="31"/>
      <c r="J45" s="31"/>
      <c r="K45" s="31"/>
      <c r="L45" s="31"/>
    </row>
    <row r="46" spans="1:14" x14ac:dyDescent="0.25">
      <c r="A46" s="28" t="s">
        <v>96</v>
      </c>
      <c r="B46" s="1" t="s">
        <v>19</v>
      </c>
      <c r="C46" s="3">
        <v>10</v>
      </c>
      <c r="D46" s="4">
        <v>25</v>
      </c>
      <c r="E46" s="5">
        <v>250</v>
      </c>
      <c r="F46" s="2">
        <v>42461</v>
      </c>
    </row>
    <row r="47" spans="1:14" x14ac:dyDescent="0.25">
      <c r="A47" s="28" t="s">
        <v>96</v>
      </c>
      <c r="B47" s="1" t="s">
        <v>19</v>
      </c>
      <c r="C47" s="3" t="s">
        <v>66</v>
      </c>
      <c r="D47" s="4">
        <v>25</v>
      </c>
      <c r="E47" s="5">
        <v>125</v>
      </c>
      <c r="F47" s="2">
        <v>42464</v>
      </c>
    </row>
    <row r="48" spans="1:14" x14ac:dyDescent="0.25">
      <c r="A48" s="27" t="s">
        <v>93</v>
      </c>
      <c r="B48" s="1" t="s">
        <v>42</v>
      </c>
      <c r="C48" s="3">
        <v>1</v>
      </c>
      <c r="D48" s="4">
        <v>31</v>
      </c>
      <c r="E48" s="5">
        <v>31</v>
      </c>
      <c r="F48" s="2">
        <v>42465</v>
      </c>
    </row>
    <row r="49" spans="1:13" x14ac:dyDescent="0.25">
      <c r="A49" s="27" t="s">
        <v>93</v>
      </c>
      <c r="B49" s="1" t="s">
        <v>42</v>
      </c>
      <c r="C49" s="3">
        <v>1</v>
      </c>
      <c r="D49" s="4">
        <v>31</v>
      </c>
      <c r="E49" s="5">
        <v>31</v>
      </c>
      <c r="F49" s="2">
        <v>42468</v>
      </c>
    </row>
    <row r="50" spans="1:13" x14ac:dyDescent="0.25">
      <c r="A50" s="18" t="s">
        <v>60</v>
      </c>
      <c r="B50" s="1" t="s">
        <v>34</v>
      </c>
      <c r="C50" s="3" t="s">
        <v>35</v>
      </c>
      <c r="D50" s="4">
        <v>9</v>
      </c>
      <c r="E50" s="5">
        <f>D50*4</f>
        <v>36</v>
      </c>
      <c r="F50" s="2">
        <v>42387</v>
      </c>
    </row>
    <row r="51" spans="1:13" x14ac:dyDescent="0.25">
      <c r="A51" s="12" t="s">
        <v>65</v>
      </c>
      <c r="B51" s="1" t="s">
        <v>34</v>
      </c>
      <c r="C51" s="3" t="s">
        <v>44</v>
      </c>
      <c r="D51" s="4">
        <v>8</v>
      </c>
      <c r="E51" s="5">
        <f>D51*40</f>
        <v>320</v>
      </c>
      <c r="F51" s="2">
        <v>42390</v>
      </c>
    </row>
    <row r="52" spans="1:13" x14ac:dyDescent="0.25">
      <c r="A52" s="18" t="s">
        <v>60</v>
      </c>
      <c r="B52" s="1" t="s">
        <v>34</v>
      </c>
      <c r="C52" s="3" t="s">
        <v>63</v>
      </c>
      <c r="D52" s="4">
        <v>8.4</v>
      </c>
      <c r="E52" s="5">
        <v>252</v>
      </c>
      <c r="F52" s="2">
        <v>42416</v>
      </c>
    </row>
    <row r="53" spans="1:13" x14ac:dyDescent="0.25">
      <c r="A53" s="12" t="s">
        <v>65</v>
      </c>
      <c r="B53" s="1" t="s">
        <v>34</v>
      </c>
      <c r="C53" s="3" t="s">
        <v>84</v>
      </c>
      <c r="D53" s="4">
        <v>8.9</v>
      </c>
      <c r="E53" s="5">
        <f>D53*2</f>
        <v>17.8</v>
      </c>
      <c r="F53" s="2">
        <v>42443</v>
      </c>
    </row>
    <row r="54" spans="1:13" x14ac:dyDescent="0.25">
      <c r="A54" s="27" t="s">
        <v>93</v>
      </c>
      <c r="B54" s="1" t="s">
        <v>34</v>
      </c>
      <c r="C54" s="3" t="s">
        <v>97</v>
      </c>
      <c r="D54" s="4">
        <v>8.5</v>
      </c>
      <c r="E54" s="5">
        <v>68</v>
      </c>
      <c r="F54" s="2">
        <v>42457</v>
      </c>
    </row>
    <row r="55" spans="1:13" x14ac:dyDescent="0.25">
      <c r="A55" s="27" t="s">
        <v>93</v>
      </c>
      <c r="B55" s="1" t="s">
        <v>34</v>
      </c>
      <c r="C55" s="3" t="s">
        <v>84</v>
      </c>
      <c r="D55" s="4">
        <v>9.5</v>
      </c>
      <c r="E55" s="5">
        <f>D55*2</f>
        <v>19</v>
      </c>
      <c r="F55" s="2">
        <v>42468</v>
      </c>
    </row>
    <row r="56" spans="1:13" x14ac:dyDescent="0.25">
      <c r="A56" s="18" t="s">
        <v>60</v>
      </c>
      <c r="B56" s="1" t="s">
        <v>50</v>
      </c>
      <c r="C56" s="3" t="s">
        <v>68</v>
      </c>
      <c r="D56" s="4">
        <v>34</v>
      </c>
      <c r="E56" s="5">
        <v>34</v>
      </c>
      <c r="F56" s="2">
        <v>42394</v>
      </c>
      <c r="M56" s="15"/>
    </row>
    <row r="57" spans="1:13" x14ac:dyDescent="0.25">
      <c r="A57" s="18" t="s">
        <v>60</v>
      </c>
      <c r="B57" s="1" t="s">
        <v>51</v>
      </c>
      <c r="C57" s="3" t="s">
        <v>68</v>
      </c>
      <c r="D57" s="4">
        <v>50.51</v>
      </c>
      <c r="E57" s="5">
        <v>50.51</v>
      </c>
      <c r="F57" s="2">
        <v>42394</v>
      </c>
    </row>
    <row r="58" spans="1:13" x14ac:dyDescent="0.25">
      <c r="A58" s="18" t="s">
        <v>60</v>
      </c>
      <c r="B58" s="1" t="s">
        <v>52</v>
      </c>
      <c r="C58" s="3" t="s">
        <v>68</v>
      </c>
      <c r="D58" s="4">
        <v>7.55</v>
      </c>
      <c r="E58" s="5">
        <v>7.55</v>
      </c>
      <c r="F58" s="2">
        <v>42394</v>
      </c>
    </row>
    <row r="59" spans="1:13" x14ac:dyDescent="0.25">
      <c r="A59" s="12" t="s">
        <v>65</v>
      </c>
      <c r="B59" s="1" t="s">
        <v>24</v>
      </c>
      <c r="C59" s="3" t="s">
        <v>39</v>
      </c>
      <c r="D59" s="4">
        <v>460</v>
      </c>
      <c r="E59" s="5">
        <f>D59*10</f>
        <v>4600</v>
      </c>
      <c r="F59" s="2">
        <v>42387</v>
      </c>
    </row>
    <row r="60" spans="1:13" x14ac:dyDescent="0.25">
      <c r="A60" s="12" t="s">
        <v>65</v>
      </c>
      <c r="B60" s="1" t="s">
        <v>24</v>
      </c>
      <c r="C60" s="3" t="s">
        <v>74</v>
      </c>
      <c r="D60" s="4">
        <v>540</v>
      </c>
      <c r="E60" s="5">
        <v>1080</v>
      </c>
      <c r="F60" s="2">
        <v>42425</v>
      </c>
    </row>
    <row r="61" spans="1:13" x14ac:dyDescent="0.25">
      <c r="A61" s="18" t="s">
        <v>60</v>
      </c>
      <c r="B61" s="1" t="s">
        <v>76</v>
      </c>
      <c r="C61" s="3" t="s">
        <v>77</v>
      </c>
      <c r="D61" s="4">
        <f>E61/110</f>
        <v>0.54545454545454541</v>
      </c>
      <c r="E61" s="5">
        <v>60</v>
      </c>
      <c r="F61" s="2">
        <v>42429</v>
      </c>
    </row>
    <row r="62" spans="1:13" x14ac:dyDescent="0.25">
      <c r="A62" s="27" t="s">
        <v>93</v>
      </c>
      <c r="B62" s="1" t="s">
        <v>94</v>
      </c>
      <c r="C62" s="3" t="s">
        <v>95</v>
      </c>
      <c r="D62" s="4">
        <f>E62/500</f>
        <v>0.55800000000000005</v>
      </c>
      <c r="E62" s="5">
        <v>279</v>
      </c>
      <c r="F62" s="2">
        <v>42457</v>
      </c>
    </row>
    <row r="63" spans="1:13" x14ac:dyDescent="0.25">
      <c r="A63" s="27" t="s">
        <v>93</v>
      </c>
      <c r="B63" s="1" t="s">
        <v>94</v>
      </c>
      <c r="C63" s="3" t="s">
        <v>100</v>
      </c>
      <c r="D63" s="11">
        <f>E63/516</f>
        <v>0.53875968992248058</v>
      </c>
      <c r="E63" s="34">
        <v>278</v>
      </c>
      <c r="F63" s="2">
        <v>42465</v>
      </c>
      <c r="G63" s="32"/>
      <c r="H63" s="33"/>
    </row>
    <row r="64" spans="1:13" x14ac:dyDescent="0.25">
      <c r="A64" s="18" t="s">
        <v>60</v>
      </c>
      <c r="B64" s="1" t="s">
        <v>26</v>
      </c>
      <c r="C64" s="3" t="s">
        <v>25</v>
      </c>
      <c r="D64" s="4">
        <v>13.74</v>
      </c>
      <c r="E64" s="5">
        <f>D64*60+H64</f>
        <v>824.4</v>
      </c>
      <c r="F64" s="2">
        <v>42387</v>
      </c>
      <c r="G64" s="39" t="s">
        <v>33</v>
      </c>
      <c r="H64" s="40"/>
    </row>
    <row r="65" spans="1:8" x14ac:dyDescent="0.25">
      <c r="A65" s="18" t="s">
        <v>60</v>
      </c>
      <c r="B65" s="1" t="s">
        <v>27</v>
      </c>
      <c r="C65" s="3" t="s">
        <v>29</v>
      </c>
      <c r="D65" s="4">
        <v>8.4</v>
      </c>
      <c r="E65" s="5">
        <f>D65*20</f>
        <v>168</v>
      </c>
      <c r="F65" s="2">
        <v>42387</v>
      </c>
      <c r="G65" s="41"/>
      <c r="H65" s="42"/>
    </row>
    <row r="66" spans="1:8" x14ac:dyDescent="0.25">
      <c r="A66" s="18" t="s">
        <v>60</v>
      </c>
      <c r="B66" s="1" t="s">
        <v>28</v>
      </c>
      <c r="C66" s="3" t="s">
        <v>30</v>
      </c>
      <c r="D66" s="4">
        <v>6.09</v>
      </c>
      <c r="E66" s="5">
        <f>D66*15</f>
        <v>91.35</v>
      </c>
      <c r="F66" s="2">
        <v>42387</v>
      </c>
      <c r="G66" s="41"/>
      <c r="H66" s="42"/>
    </row>
    <row r="67" spans="1:8" x14ac:dyDescent="0.25">
      <c r="A67" s="18" t="s">
        <v>60</v>
      </c>
      <c r="B67" s="1" t="s">
        <v>32</v>
      </c>
      <c r="C67" s="3" t="s">
        <v>30</v>
      </c>
      <c r="D67" s="4">
        <v>4.05</v>
      </c>
      <c r="E67" s="5">
        <f>D67*15</f>
        <v>60.75</v>
      </c>
      <c r="F67" s="2">
        <v>42387</v>
      </c>
      <c r="G67" s="43"/>
      <c r="H67" s="44"/>
    </row>
    <row r="68" spans="1:8" x14ac:dyDescent="0.25">
      <c r="A68" s="18" t="s">
        <v>60</v>
      </c>
      <c r="B68" s="1" t="s">
        <v>57</v>
      </c>
      <c r="C68" s="3" t="s">
        <v>58</v>
      </c>
      <c r="D68" s="4">
        <v>2.12</v>
      </c>
      <c r="E68" s="5">
        <f>D68*150+H68</f>
        <v>333</v>
      </c>
      <c r="F68" s="2">
        <v>42408</v>
      </c>
      <c r="G68" s="12" t="s">
        <v>33</v>
      </c>
      <c r="H68" s="14">
        <v>15</v>
      </c>
    </row>
    <row r="69" spans="1:8" x14ac:dyDescent="0.25">
      <c r="A69" s="18" t="s">
        <v>60</v>
      </c>
      <c r="B69" s="1" t="s">
        <v>40</v>
      </c>
      <c r="C69" s="3" t="s">
        <v>68</v>
      </c>
      <c r="D69" s="4">
        <v>150</v>
      </c>
      <c r="E69" s="5">
        <v>150</v>
      </c>
      <c r="F69" s="2">
        <v>42387</v>
      </c>
    </row>
    <row r="70" spans="1:8" x14ac:dyDescent="0.25">
      <c r="A70" s="18" t="s">
        <v>60</v>
      </c>
      <c r="B70" s="1" t="s">
        <v>40</v>
      </c>
      <c r="C70" s="3" t="s">
        <v>69</v>
      </c>
      <c r="D70" s="4">
        <v>120</v>
      </c>
      <c r="E70" s="5">
        <v>120</v>
      </c>
      <c r="F70" s="2">
        <v>42390</v>
      </c>
    </row>
    <row r="71" spans="1:8" x14ac:dyDescent="0.25">
      <c r="A71" s="18" t="s">
        <v>60</v>
      </c>
      <c r="B71" s="1" t="s">
        <v>40</v>
      </c>
      <c r="C71" s="3" t="s">
        <v>70</v>
      </c>
      <c r="D71" s="4">
        <v>120</v>
      </c>
      <c r="E71" s="5">
        <f>D71*2</f>
        <v>240</v>
      </c>
      <c r="F71" s="2">
        <v>42391</v>
      </c>
    </row>
    <row r="72" spans="1:8" x14ac:dyDescent="0.25">
      <c r="A72" s="18" t="s">
        <v>60</v>
      </c>
      <c r="B72" s="1" t="s">
        <v>40</v>
      </c>
      <c r="C72" s="3" t="s">
        <v>68</v>
      </c>
      <c r="D72" s="4">
        <v>120</v>
      </c>
      <c r="E72" s="5">
        <v>120</v>
      </c>
      <c r="F72" s="2">
        <v>42395</v>
      </c>
    </row>
    <row r="73" spans="1:8" x14ac:dyDescent="0.25">
      <c r="A73" s="18" t="s">
        <v>60</v>
      </c>
      <c r="B73" s="1" t="s">
        <v>40</v>
      </c>
      <c r="C73" s="3" t="s">
        <v>68</v>
      </c>
      <c r="D73" s="4">
        <v>100</v>
      </c>
      <c r="E73" s="5">
        <v>100</v>
      </c>
      <c r="F73" s="2" t="s">
        <v>98</v>
      </c>
    </row>
    <row r="74" spans="1:8" x14ac:dyDescent="0.25">
      <c r="A74" s="18" t="s">
        <v>60</v>
      </c>
      <c r="B74" s="1" t="s">
        <v>40</v>
      </c>
      <c r="C74" s="3" t="s">
        <v>68</v>
      </c>
      <c r="D74" s="4">
        <v>100</v>
      </c>
      <c r="E74" s="5">
        <v>100</v>
      </c>
      <c r="F74" s="2">
        <v>42466</v>
      </c>
    </row>
    <row r="75" spans="1:8" x14ac:dyDescent="0.25">
      <c r="A75" s="18" t="s">
        <v>60</v>
      </c>
      <c r="B75" s="1" t="s">
        <v>45</v>
      </c>
      <c r="C75" s="3" t="s">
        <v>46</v>
      </c>
      <c r="D75" s="4">
        <v>6.91</v>
      </c>
      <c r="E75" s="5">
        <f>D75*42</f>
        <v>290.22000000000003</v>
      </c>
      <c r="F75" s="2">
        <v>42390</v>
      </c>
    </row>
    <row r="76" spans="1:8" x14ac:dyDescent="0.25">
      <c r="A76" s="18" t="s">
        <v>60</v>
      </c>
      <c r="B76" s="1" t="s">
        <v>45</v>
      </c>
      <c r="C76" s="3" t="s">
        <v>83</v>
      </c>
      <c r="D76" s="4">
        <v>6.91</v>
      </c>
      <c r="E76" s="5">
        <v>82</v>
      </c>
      <c r="F76" s="2">
        <v>42440</v>
      </c>
    </row>
    <row r="77" spans="1:8" x14ac:dyDescent="0.25">
      <c r="A77" s="18" t="s">
        <v>60</v>
      </c>
      <c r="B77" s="1" t="s">
        <v>47</v>
      </c>
      <c r="C77" s="3" t="s">
        <v>71</v>
      </c>
      <c r="D77" s="4">
        <v>3.37</v>
      </c>
      <c r="E77" s="5">
        <f>D77*4</f>
        <v>13.48</v>
      </c>
      <c r="F77" s="2">
        <v>42392</v>
      </c>
    </row>
    <row r="78" spans="1:8" x14ac:dyDescent="0.25">
      <c r="A78" s="18" t="s">
        <v>60</v>
      </c>
      <c r="B78" s="1" t="s">
        <v>48</v>
      </c>
      <c r="C78" s="3" t="s">
        <v>71</v>
      </c>
      <c r="D78" s="4">
        <v>3.26</v>
      </c>
      <c r="E78" s="5">
        <f>D78*4</f>
        <v>13.04</v>
      </c>
      <c r="F78" s="2">
        <v>42392</v>
      </c>
    </row>
    <row r="79" spans="1:8" x14ac:dyDescent="0.25">
      <c r="A79" s="18" t="s">
        <v>60</v>
      </c>
      <c r="B79" s="1" t="s">
        <v>49</v>
      </c>
      <c r="C79" s="3" t="s">
        <v>71</v>
      </c>
      <c r="D79" s="4">
        <v>7.43</v>
      </c>
      <c r="E79" s="5">
        <f>D79*4</f>
        <v>29.72</v>
      </c>
      <c r="F79" s="2">
        <v>42392</v>
      </c>
    </row>
    <row r="80" spans="1:8" x14ac:dyDescent="0.25">
      <c r="A80" s="18" t="s">
        <v>60</v>
      </c>
      <c r="B80" s="1" t="s">
        <v>87</v>
      </c>
      <c r="C80" s="3" t="s">
        <v>53</v>
      </c>
      <c r="D80" s="4">
        <v>26</v>
      </c>
      <c r="E80" s="5">
        <v>3427.58</v>
      </c>
      <c r="F80" s="2">
        <v>42401</v>
      </c>
      <c r="G80" s="23"/>
    </row>
    <row r="81" spans="1:8" x14ac:dyDescent="0.25">
      <c r="A81" s="12" t="s">
        <v>65</v>
      </c>
      <c r="B81" s="1" t="s">
        <v>87</v>
      </c>
      <c r="C81" s="3" t="s">
        <v>88</v>
      </c>
      <c r="D81" s="4">
        <v>26</v>
      </c>
      <c r="E81" s="5">
        <v>4500</v>
      </c>
      <c r="F81" s="2">
        <v>42445</v>
      </c>
      <c r="G81" s="37" t="s">
        <v>85</v>
      </c>
      <c r="H81" s="38"/>
    </row>
    <row r="82" spans="1:8" x14ac:dyDescent="0.25">
      <c r="A82" s="18" t="s">
        <v>60</v>
      </c>
      <c r="B82" s="1" t="s">
        <v>67</v>
      </c>
      <c r="C82" s="3" t="s">
        <v>72</v>
      </c>
      <c r="D82" s="4">
        <v>7</v>
      </c>
      <c r="E82" s="5">
        <v>70</v>
      </c>
      <c r="F82" s="2">
        <v>42412</v>
      </c>
    </row>
    <row r="83" spans="1:8" x14ac:dyDescent="0.25">
      <c r="A83" s="18" t="s">
        <v>60</v>
      </c>
      <c r="B83" s="1" t="s">
        <v>73</v>
      </c>
      <c r="C83" s="3" t="s">
        <v>58</v>
      </c>
      <c r="D83" s="4">
        <f>E83/150</f>
        <v>1.294</v>
      </c>
      <c r="E83" s="5">
        <v>194.1</v>
      </c>
      <c r="F83" s="2">
        <v>42412</v>
      </c>
    </row>
    <row r="84" spans="1:8" x14ac:dyDescent="0.25">
      <c r="A84" s="12" t="s">
        <v>65</v>
      </c>
      <c r="B84" s="1" t="s">
        <v>73</v>
      </c>
      <c r="C84" s="3" t="s">
        <v>90</v>
      </c>
      <c r="D84" s="4">
        <f>E84/100</f>
        <v>1.1000000000000001</v>
      </c>
      <c r="E84" s="5">
        <v>110</v>
      </c>
      <c r="F84" s="2">
        <v>42450</v>
      </c>
    </row>
    <row r="85" spans="1:8" x14ac:dyDescent="0.25">
      <c r="A85" s="12" t="s">
        <v>65</v>
      </c>
      <c r="B85" s="1" t="s">
        <v>73</v>
      </c>
      <c r="C85" s="3" t="s">
        <v>91</v>
      </c>
      <c r="D85" s="4">
        <v>1.1000000000000001</v>
      </c>
      <c r="E85" s="5">
        <f>D85*50</f>
        <v>55.000000000000007</v>
      </c>
      <c r="F85" s="2">
        <v>42451</v>
      </c>
    </row>
    <row r="86" spans="1:8" x14ac:dyDescent="0.25">
      <c r="A86" s="18" t="s">
        <v>60</v>
      </c>
      <c r="B86" s="17" t="s">
        <v>61</v>
      </c>
      <c r="C86" s="19" t="s">
        <v>89</v>
      </c>
      <c r="D86" s="20">
        <v>300</v>
      </c>
      <c r="E86" s="21">
        <v>3000</v>
      </c>
      <c r="F86" s="22">
        <v>42415</v>
      </c>
    </row>
    <row r="87" spans="1:8" x14ac:dyDescent="0.25">
      <c r="A87" s="12" t="s">
        <v>65</v>
      </c>
      <c r="B87" s="17" t="s">
        <v>61</v>
      </c>
      <c r="C87" s="19" t="s">
        <v>62</v>
      </c>
      <c r="D87" s="20">
        <v>300</v>
      </c>
      <c r="E87" s="21">
        <v>3000</v>
      </c>
      <c r="F87" s="22">
        <v>42452</v>
      </c>
      <c r="G87" s="37" t="s">
        <v>85</v>
      </c>
      <c r="H87" s="38"/>
    </row>
    <row r="88" spans="1:8" ht="15.75" x14ac:dyDescent="0.25">
      <c r="B88" s="9" t="s">
        <v>23</v>
      </c>
      <c r="E88" s="10">
        <f>SUM(E4:E87)</f>
        <v>38542.97</v>
      </c>
    </row>
    <row r="89" spans="1:8" x14ac:dyDescent="0.25">
      <c r="H89" s="23"/>
    </row>
  </sheetData>
  <mergeCells count="4">
    <mergeCell ref="A2:F2"/>
    <mergeCell ref="G87:H87"/>
    <mergeCell ref="G64:H67"/>
    <mergeCell ref="G81:H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Tezza</dc:creator>
  <cp:lastModifiedBy>Alex Tezza</cp:lastModifiedBy>
  <dcterms:created xsi:type="dcterms:W3CDTF">2016-01-15T18:31:17Z</dcterms:created>
  <dcterms:modified xsi:type="dcterms:W3CDTF">2016-04-18T11:37:49Z</dcterms:modified>
</cp:coreProperties>
</file>