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rvin DULBERG\Desktop\"/>
    </mc:Choice>
  </mc:AlternateContent>
  <xr:revisionPtr revIDLastSave="0" documentId="8_{C31AB3AA-1859-4D72-ADB3-C57DCD3892D4}" xr6:coauthVersionLast="47" xr6:coauthVersionMax="47" xr10:uidLastSave="{00000000-0000-0000-0000-000000000000}"/>
  <bookViews>
    <workbookView xWindow="-28920" yWindow="-1485" windowWidth="29040" windowHeight="15720" xr2:uid="{EB0D59F8-11BB-4B8F-B7F7-600E8104CA3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 s="1"/>
  <c r="D51" i="1"/>
  <c r="G39" i="1"/>
  <c r="G35" i="1"/>
  <c r="G34" i="1"/>
  <c r="G33" i="1"/>
  <c r="G32" i="1"/>
  <c r="G31" i="1"/>
  <c r="C18" i="1"/>
  <c r="B18" i="1"/>
  <c r="D18" i="1" s="1"/>
  <c r="D22" i="1" l="1"/>
  <c r="G22" i="1"/>
  <c r="D26" i="1"/>
  <c r="G26" i="1" s="1"/>
  <c r="D27" i="1"/>
  <c r="G27" i="1" s="1"/>
  <c r="D25" i="1"/>
  <c r="D42" i="1" l="1"/>
  <c r="G42" i="1" s="1"/>
  <c r="D41" i="1"/>
  <c r="G41" i="1" s="1"/>
  <c r="D40" i="1"/>
  <c r="G40" i="1" s="1"/>
  <c r="D28" i="1"/>
  <c r="G28" i="1" s="1"/>
  <c r="D29" i="1"/>
  <c r="G25" i="1"/>
  <c r="G29" i="1" s="1"/>
  <c r="D37" i="1"/>
  <c r="G37" i="1" s="1"/>
  <c r="D44" i="1" l="1"/>
  <c r="G46" i="1" s="1"/>
  <c r="G44" i="1" l="1"/>
</calcChain>
</file>

<file path=xl/sharedStrings.xml><?xml version="1.0" encoding="utf-8"?>
<sst xmlns="http://schemas.openxmlformats.org/spreadsheetml/2006/main" count="76" uniqueCount="74">
  <si>
    <t>DECOMPTE SALAIRE/TRAITEMENT</t>
  </si>
  <si>
    <t>N° Salarié :</t>
  </si>
  <si>
    <t>SYL Consulting Luxembourg SARL</t>
  </si>
  <si>
    <t xml:space="preserve">Indice : </t>
  </si>
  <si>
    <t>49, Duarrefstrooss</t>
  </si>
  <si>
    <t>38, Grand-Rue</t>
  </si>
  <si>
    <t>Emploi :</t>
  </si>
  <si>
    <t>Assistant/Consultant en procurement et logistique</t>
  </si>
  <si>
    <t>L-9905 Troisvierges</t>
  </si>
  <si>
    <t xml:space="preserve">Date d'entrée : </t>
  </si>
  <si>
    <t>Matricule assuré :</t>
  </si>
  <si>
    <t>1985 0917 006 64</t>
  </si>
  <si>
    <t>Matricule employeur :</t>
  </si>
  <si>
    <t>2013 3400 169</t>
  </si>
  <si>
    <t>Période :</t>
  </si>
  <si>
    <t>Janvier 2025</t>
  </si>
  <si>
    <t>Les montants sont exprimées en Euros.</t>
  </si>
  <si>
    <t>Désignation</t>
  </si>
  <si>
    <t>Quantité (heures)</t>
  </si>
  <si>
    <t>Valeur</t>
  </si>
  <si>
    <t>Total</t>
  </si>
  <si>
    <t>Cumuls M-1</t>
  </si>
  <si>
    <t>Appointement</t>
  </si>
  <si>
    <t>Jours fériée</t>
  </si>
  <si>
    <t>Congés (H)</t>
  </si>
  <si>
    <t>Total brut</t>
  </si>
  <si>
    <t>Cotisation</t>
  </si>
  <si>
    <t>Assurance Maladie</t>
  </si>
  <si>
    <t>A-M Majoration espèce</t>
  </si>
  <si>
    <t>Assurance Pension</t>
  </si>
  <si>
    <t>Assurance dépendance</t>
  </si>
  <si>
    <t>Total Cotisation</t>
  </si>
  <si>
    <t>Deduction</t>
  </si>
  <si>
    <t>FD</t>
  </si>
  <si>
    <t>AC</t>
  </si>
  <si>
    <t>FFO</t>
  </si>
  <si>
    <t>FDS</t>
  </si>
  <si>
    <t>Total Imposable</t>
  </si>
  <si>
    <t>IMPOT</t>
  </si>
  <si>
    <t>CISSM</t>
  </si>
  <si>
    <t>CIS-CIP-CIM</t>
  </si>
  <si>
    <t>CI-CO2</t>
  </si>
  <si>
    <t>NET</t>
  </si>
  <si>
    <t xml:space="preserve">Remboursement frais </t>
  </si>
  <si>
    <t xml:space="preserve">  </t>
  </si>
  <si>
    <t xml:space="preserve">Advanced payment </t>
  </si>
  <si>
    <t>NET A PAYER</t>
  </si>
  <si>
    <t>Légaux</t>
  </si>
  <si>
    <t>Rémunération</t>
  </si>
  <si>
    <t>Fiche d'impôts</t>
  </si>
  <si>
    <t>Report</t>
  </si>
  <si>
    <t>Salaire mensuel</t>
  </si>
  <si>
    <t>N° de carte</t>
  </si>
  <si>
    <t>D782299-2022</t>
  </si>
  <si>
    <t>Pris :</t>
  </si>
  <si>
    <t>Heures</t>
  </si>
  <si>
    <t>Classe</t>
  </si>
  <si>
    <t>1a</t>
  </si>
  <si>
    <t>Solde :</t>
  </si>
  <si>
    <t>Salaire horaire</t>
  </si>
  <si>
    <t>Taux</t>
  </si>
  <si>
    <t>-</t>
  </si>
  <si>
    <t>CONSERVEZ CE BULLETIN DE PAIE SANS LIMITATION DE DUREE</t>
  </si>
  <si>
    <t>Compagny SARL</t>
  </si>
  <si>
    <t>L-9974 Huldange</t>
  </si>
  <si>
    <t>Thierry Henry</t>
  </si>
  <si>
    <t>93, Avenue du président Wilson</t>
  </si>
  <si>
    <t xml:space="preserve">L-2110 Luxembourg </t>
  </si>
  <si>
    <t>Absences maladie</t>
  </si>
  <si>
    <t>Cheque repas</t>
  </si>
  <si>
    <t>voir 1.1</t>
  </si>
  <si>
    <t>1.1</t>
  </si>
  <si>
    <t>=</t>
  </si>
  <si>
    <t>https://www.calculatrice.lu/calculatrice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</si>
</sst>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6" fillId="0" borderId="0" xfId="0" applyFont="1"/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/>
    <xf numFmtId="2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10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0" xfId="0" applyFo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0" xfId="0" quotePrefix="1" applyNumberFormat="1" applyFont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5" xfId="0" applyFont="1" applyBorder="1"/>
    <xf numFmtId="49" fontId="5" fillId="0" borderId="16" xfId="0" applyNumberFormat="1" applyFont="1" applyBorder="1" applyAlignment="1">
      <alignment horizontal="left"/>
    </xf>
    <xf numFmtId="0" fontId="4" fillId="0" borderId="16" xfId="0" applyFont="1" applyBorder="1"/>
    <xf numFmtId="0" fontId="5" fillId="0" borderId="17" xfId="0" applyFont="1" applyBorder="1"/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7" xfId="0" applyFont="1" applyBorder="1"/>
    <xf numFmtId="2" fontId="5" fillId="0" borderId="22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11" xfId="0" applyFont="1" applyBorder="1"/>
    <xf numFmtId="2" fontId="5" fillId="0" borderId="1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0" xfId="0" applyFont="1"/>
    <xf numFmtId="0" fontId="5" fillId="0" borderId="9" xfId="0" applyFont="1" applyBorder="1"/>
    <xf numFmtId="10" fontId="5" fillId="0" borderId="0" xfId="0" applyNumberFormat="1" applyFont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5" fillId="0" borderId="13" xfId="0" applyFont="1" applyBorder="1"/>
    <xf numFmtId="2" fontId="5" fillId="0" borderId="2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0" fontId="5" fillId="0" borderId="7" xfId="0" applyFont="1" applyBorder="1"/>
    <xf numFmtId="0" fontId="6" fillId="0" borderId="11" xfId="0" applyFont="1" applyBorder="1"/>
    <xf numFmtId="2" fontId="5" fillId="0" borderId="25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4" fillId="0" borderId="18" xfId="0" applyFont="1" applyBorder="1"/>
    <xf numFmtId="2" fontId="6" fillId="0" borderId="21" xfId="0" applyNumberFormat="1" applyFont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4" fillId="0" borderId="2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4" fillId="0" borderId="30" xfId="0" applyFont="1" applyBorder="1"/>
    <xf numFmtId="2" fontId="5" fillId="0" borderId="27" xfId="0" applyNumberFormat="1" applyFont="1" applyBorder="1" applyAlignment="1">
      <alignment horizontal="center"/>
    </xf>
    <xf numFmtId="0" fontId="5" fillId="0" borderId="31" xfId="0" applyFont="1" applyBorder="1"/>
    <xf numFmtId="0" fontId="6" fillId="0" borderId="32" xfId="0" applyFont="1" applyBorder="1" applyAlignment="1">
      <alignment horizontal="center"/>
    </xf>
    <xf numFmtId="0" fontId="4" fillId="0" borderId="33" xfId="0" applyFont="1" applyBorder="1"/>
    <xf numFmtId="2" fontId="5" fillId="0" borderId="33" xfId="0" applyNumberFormat="1" applyFont="1" applyBorder="1" applyAlignment="1">
      <alignment horizontal="center"/>
    </xf>
    <xf numFmtId="0" fontId="5" fillId="0" borderId="34" xfId="0" applyFont="1" applyBorder="1"/>
    <xf numFmtId="0" fontId="6" fillId="0" borderId="35" xfId="0" applyFont="1" applyBorder="1" applyAlignment="1">
      <alignment horizontal="center"/>
    </xf>
    <xf numFmtId="0" fontId="4" fillId="0" borderId="36" xfId="0" applyFont="1" applyBorder="1"/>
    <xf numFmtId="2" fontId="5" fillId="0" borderId="36" xfId="0" applyNumberFormat="1" applyFont="1" applyBorder="1" applyAlignment="1">
      <alignment horizontal="center"/>
    </xf>
    <xf numFmtId="0" fontId="5" fillId="0" borderId="37" xfId="0" applyFont="1" applyBorder="1"/>
    <xf numFmtId="9" fontId="6" fillId="0" borderId="38" xfId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Border="1"/>
    <xf numFmtId="2" fontId="6" fillId="0" borderId="0" xfId="0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5494-2825-4237-92C7-FC5A45631863}">
  <dimension ref="A3:L58"/>
  <sheetViews>
    <sheetView tabSelected="1" workbookViewId="0">
      <selection activeCell="B52" sqref="B52"/>
    </sheetView>
  </sheetViews>
  <sheetFormatPr baseColWidth="10" defaultRowHeight="14.4" x14ac:dyDescent="0.3"/>
  <cols>
    <col min="1" max="1" width="19" customWidth="1"/>
    <col min="2" max="2" width="14.6640625" customWidth="1"/>
    <col min="3" max="3" width="11.109375" customWidth="1"/>
    <col min="4" max="4" width="10.109375" customWidth="1"/>
    <col min="5" max="5" width="7.109375" customWidth="1"/>
    <col min="7" max="7" width="17.6640625" customWidth="1"/>
  </cols>
  <sheetData>
    <row r="3" spans="1:7" ht="15" thickBot="1" x14ac:dyDescent="0.35">
      <c r="A3" s="1"/>
      <c r="B3" s="1"/>
      <c r="C3" s="1"/>
      <c r="D3" s="1"/>
      <c r="E3" s="1"/>
      <c r="F3" s="1"/>
      <c r="G3" s="1"/>
    </row>
    <row r="4" spans="1:7" ht="15" thickBot="1" x14ac:dyDescent="0.35">
      <c r="A4" s="2" t="s">
        <v>0</v>
      </c>
      <c r="B4" s="3"/>
      <c r="C4" s="3"/>
      <c r="D4" s="3"/>
      <c r="E4" s="3"/>
      <c r="F4" s="3"/>
      <c r="G4" s="4"/>
    </row>
    <row r="5" spans="1:7" x14ac:dyDescent="0.3">
      <c r="A5" s="1"/>
      <c r="B5" s="1"/>
      <c r="C5" s="1"/>
      <c r="D5" s="1"/>
      <c r="E5" s="1"/>
      <c r="F5" s="1"/>
      <c r="G5" s="1"/>
    </row>
    <row r="6" spans="1:7" ht="15" thickBot="1" x14ac:dyDescent="0.35">
      <c r="A6" s="1"/>
      <c r="B6" s="1"/>
      <c r="C6" s="1"/>
      <c r="D6" s="1"/>
      <c r="E6" s="1"/>
      <c r="F6" s="1"/>
      <c r="G6" s="1"/>
    </row>
    <row r="7" spans="1:7" x14ac:dyDescent="0.3">
      <c r="A7" s="5" t="s">
        <v>1</v>
      </c>
      <c r="B7" s="6">
        <v>11</v>
      </c>
      <c r="C7" s="7"/>
      <c r="D7" s="8"/>
      <c r="E7" s="9"/>
      <c r="F7" s="10" t="s">
        <v>63</v>
      </c>
      <c r="G7" s="11" t="s">
        <v>2</v>
      </c>
    </row>
    <row r="8" spans="1:7" x14ac:dyDescent="0.3">
      <c r="A8" s="12" t="s">
        <v>3</v>
      </c>
      <c r="B8" s="13">
        <v>968.04</v>
      </c>
      <c r="C8" s="14"/>
      <c r="D8" s="15"/>
      <c r="E8" s="9"/>
      <c r="F8" s="16" t="s">
        <v>4</v>
      </c>
      <c r="G8" s="17" t="s">
        <v>5</v>
      </c>
    </row>
    <row r="9" spans="1:7" ht="15" thickBot="1" x14ac:dyDescent="0.35">
      <c r="A9" s="12" t="s">
        <v>6</v>
      </c>
      <c r="B9" s="18" t="s">
        <v>7</v>
      </c>
      <c r="C9" s="14"/>
      <c r="D9" s="15"/>
      <c r="E9" s="9"/>
      <c r="F9" s="19" t="s">
        <v>64</v>
      </c>
      <c r="G9" s="20" t="s">
        <v>8</v>
      </c>
    </row>
    <row r="10" spans="1:7" ht="15" thickBot="1" x14ac:dyDescent="0.35">
      <c r="A10" s="12" t="s">
        <v>9</v>
      </c>
      <c r="B10" s="21">
        <v>44743</v>
      </c>
      <c r="C10" s="14"/>
      <c r="D10" s="15"/>
      <c r="E10" s="9"/>
      <c r="F10" s="22"/>
      <c r="G10" s="23"/>
    </row>
    <row r="11" spans="1:7" x14ac:dyDescent="0.3">
      <c r="A11" s="12" t="s">
        <v>10</v>
      </c>
      <c r="B11" s="24" t="s">
        <v>11</v>
      </c>
      <c r="C11" s="14"/>
      <c r="D11" s="15"/>
      <c r="E11" s="9"/>
      <c r="F11" s="10" t="s">
        <v>65</v>
      </c>
      <c r="G11" s="11"/>
    </row>
    <row r="12" spans="1:7" x14ac:dyDescent="0.3">
      <c r="A12" s="12" t="s">
        <v>12</v>
      </c>
      <c r="B12" s="25" t="s">
        <v>13</v>
      </c>
      <c r="C12" s="14"/>
      <c r="D12" s="15"/>
      <c r="E12" s="9"/>
      <c r="F12" s="26" t="s">
        <v>66</v>
      </c>
      <c r="G12" s="27"/>
    </row>
    <row r="13" spans="1:7" ht="15" thickBot="1" x14ac:dyDescent="0.35">
      <c r="A13" s="28" t="s">
        <v>14</v>
      </c>
      <c r="B13" s="29" t="s">
        <v>15</v>
      </c>
      <c r="C13" s="30"/>
      <c r="D13" s="31"/>
      <c r="E13" s="9"/>
      <c r="F13" s="32" t="s">
        <v>67</v>
      </c>
      <c r="G13" s="33"/>
    </row>
    <row r="14" spans="1:7" x14ac:dyDescent="0.3">
      <c r="A14" s="34" t="s">
        <v>16</v>
      </c>
      <c r="B14" s="34"/>
      <c r="C14" s="34"/>
      <c r="D14" s="34"/>
      <c r="E14" s="9"/>
      <c r="F14" s="9"/>
      <c r="G14" s="9"/>
    </row>
    <row r="15" spans="1:7" ht="15" thickBot="1" x14ac:dyDescent="0.35">
      <c r="A15" s="9"/>
      <c r="B15" s="9"/>
      <c r="C15" s="9"/>
      <c r="D15" s="9"/>
      <c r="E15" s="9"/>
      <c r="F15" s="9"/>
      <c r="G15" s="9"/>
    </row>
    <row r="16" spans="1:7" ht="21" thickBot="1" x14ac:dyDescent="0.35">
      <c r="A16" s="35" t="s">
        <v>17</v>
      </c>
      <c r="B16" s="36" t="s">
        <v>18</v>
      </c>
      <c r="C16" s="37" t="s">
        <v>19</v>
      </c>
      <c r="D16" s="38" t="s">
        <v>20</v>
      </c>
      <c r="E16" s="39"/>
      <c r="F16" s="35" t="s">
        <v>21</v>
      </c>
      <c r="G16" s="40" t="s">
        <v>20</v>
      </c>
    </row>
    <row r="17" spans="1:7" ht="15" thickBot="1" x14ac:dyDescent="0.35">
      <c r="A17" s="18"/>
      <c r="B17" s="41"/>
      <c r="C17" s="41"/>
      <c r="D17" s="41"/>
      <c r="E17" s="41"/>
      <c r="F17" s="41"/>
      <c r="G17" s="9"/>
    </row>
    <row r="18" spans="1:7" x14ac:dyDescent="0.3">
      <c r="A18" s="42" t="s">
        <v>22</v>
      </c>
      <c r="B18" s="43">
        <f>D52</f>
        <v>173</v>
      </c>
      <c r="C18" s="43">
        <f>D53</f>
        <v>18.67435</v>
      </c>
      <c r="D18" s="44">
        <f>B18*C18</f>
        <v>3230.66255</v>
      </c>
      <c r="E18" s="45"/>
      <c r="F18" s="45"/>
      <c r="G18" s="9"/>
    </row>
    <row r="19" spans="1:7" x14ac:dyDescent="0.3">
      <c r="A19" s="46" t="s">
        <v>23</v>
      </c>
      <c r="B19" s="45">
        <v>8</v>
      </c>
      <c r="C19" s="45">
        <v>0</v>
      </c>
      <c r="D19" s="47">
        <v>0</v>
      </c>
      <c r="E19" s="45"/>
      <c r="F19" s="45"/>
      <c r="G19" s="9"/>
    </row>
    <row r="20" spans="1:7" x14ac:dyDescent="0.3">
      <c r="A20" s="46" t="s">
        <v>24</v>
      </c>
      <c r="B20" s="45">
        <v>0</v>
      </c>
      <c r="C20" s="45">
        <v>0</v>
      </c>
      <c r="D20" s="47">
        <v>0</v>
      </c>
      <c r="E20" s="45"/>
      <c r="F20" s="45"/>
      <c r="G20" s="9"/>
    </row>
    <row r="21" spans="1:7" ht="15" thickBot="1" x14ac:dyDescent="0.35">
      <c r="A21" s="46" t="s">
        <v>68</v>
      </c>
      <c r="B21" s="45">
        <v>0</v>
      </c>
      <c r="C21" s="45">
        <v>0</v>
      </c>
      <c r="D21" s="47">
        <v>0</v>
      </c>
      <c r="E21" s="45"/>
      <c r="F21" s="45"/>
      <c r="G21" s="9"/>
    </row>
    <row r="22" spans="1:7" ht="15" thickBot="1" x14ac:dyDescent="0.35">
      <c r="A22" s="48" t="s">
        <v>25</v>
      </c>
      <c r="B22" s="49"/>
      <c r="C22" s="49"/>
      <c r="D22" s="50">
        <f>D18+D21</f>
        <v>3230.66255</v>
      </c>
      <c r="E22" s="51"/>
      <c r="F22" s="52">
        <v>0</v>
      </c>
      <c r="G22" s="53">
        <f>D22+F22</f>
        <v>3230.66255</v>
      </c>
    </row>
    <row r="23" spans="1:7" ht="15" thickBot="1" x14ac:dyDescent="0.35">
      <c r="A23" s="14"/>
      <c r="B23" s="45"/>
      <c r="C23" s="45"/>
      <c r="D23" s="51"/>
      <c r="E23" s="51"/>
      <c r="F23" s="45"/>
      <c r="G23" s="54"/>
    </row>
    <row r="24" spans="1:7" ht="15" thickBot="1" x14ac:dyDescent="0.35">
      <c r="A24" s="55" t="s">
        <v>26</v>
      </c>
      <c r="B24" s="56"/>
      <c r="C24" s="56"/>
      <c r="D24" s="57"/>
      <c r="E24" s="14"/>
      <c r="F24" s="58"/>
      <c r="G24" s="54"/>
    </row>
    <row r="25" spans="1:7" x14ac:dyDescent="0.3">
      <c r="A25" s="59" t="s">
        <v>27</v>
      </c>
      <c r="B25" s="60">
        <v>2.8000000000000001E-2</v>
      </c>
      <c r="C25" s="45"/>
      <c r="D25" s="61">
        <f>D22*B25</f>
        <v>90.458551400000005</v>
      </c>
      <c r="E25" s="45"/>
      <c r="F25" s="62">
        <v>0</v>
      </c>
      <c r="G25" s="63">
        <f>D25</f>
        <v>90.458551400000005</v>
      </c>
    </row>
    <row r="26" spans="1:7" x14ac:dyDescent="0.3">
      <c r="A26" s="59" t="s">
        <v>28</v>
      </c>
      <c r="B26" s="60">
        <v>2.5000000000000001E-3</v>
      </c>
      <c r="C26" s="45"/>
      <c r="D26" s="61">
        <f>B26*D22</f>
        <v>8.0766563750000007</v>
      </c>
      <c r="E26" s="45"/>
      <c r="F26" s="64">
        <v>0</v>
      </c>
      <c r="G26" s="65">
        <f t="shared" ref="G26:G41" si="0">D26</f>
        <v>8.0766563750000007</v>
      </c>
    </row>
    <row r="27" spans="1:7" x14ac:dyDescent="0.3">
      <c r="A27" s="59" t="s">
        <v>29</v>
      </c>
      <c r="B27" s="60">
        <v>0.08</v>
      </c>
      <c r="C27" s="45"/>
      <c r="D27" s="61">
        <f>B27*D22</f>
        <v>258.45300400000002</v>
      </c>
      <c r="E27" s="45"/>
      <c r="F27" s="64">
        <v>0</v>
      </c>
      <c r="G27" s="65">
        <f t="shared" si="0"/>
        <v>258.45300400000002</v>
      </c>
    </row>
    <row r="28" spans="1:7" ht="15" thickBot="1" x14ac:dyDescent="0.35">
      <c r="A28" s="59" t="s">
        <v>30</v>
      </c>
      <c r="B28" s="60">
        <v>1.4E-2</v>
      </c>
      <c r="C28" s="45"/>
      <c r="D28" s="61">
        <f>B28*(D22-675.93)</f>
        <v>35.766255700000002</v>
      </c>
      <c r="E28" s="45"/>
      <c r="F28" s="64">
        <v>0</v>
      </c>
      <c r="G28" s="65">
        <f t="shared" si="0"/>
        <v>35.766255700000002</v>
      </c>
    </row>
    <row r="29" spans="1:7" ht="15" thickBot="1" x14ac:dyDescent="0.35">
      <c r="A29" s="66" t="s">
        <v>31</v>
      </c>
      <c r="B29" s="66"/>
      <c r="C29" s="66"/>
      <c r="D29" s="67">
        <f>SUM(D25:D28)</f>
        <v>392.75446747500001</v>
      </c>
      <c r="E29" s="51"/>
      <c r="F29" s="52">
        <v>0</v>
      </c>
      <c r="G29" s="53">
        <f>SUM(G25:G28)</f>
        <v>392.75446747500001</v>
      </c>
    </row>
    <row r="30" spans="1:7" ht="15" thickBot="1" x14ac:dyDescent="0.35">
      <c r="A30" s="14"/>
      <c r="B30" s="60"/>
      <c r="C30" s="45"/>
      <c r="D30" s="51"/>
      <c r="E30" s="51"/>
      <c r="F30" s="45"/>
      <c r="G30" s="68"/>
    </row>
    <row r="31" spans="1:7" x14ac:dyDescent="0.3">
      <c r="A31" s="42" t="s">
        <v>32</v>
      </c>
      <c r="B31" s="43"/>
      <c r="C31" s="43"/>
      <c r="D31" s="69"/>
      <c r="E31" s="51"/>
      <c r="F31" s="62">
        <v>0</v>
      </c>
      <c r="G31" s="63">
        <f t="shared" si="0"/>
        <v>0</v>
      </c>
    </row>
    <row r="32" spans="1:7" x14ac:dyDescent="0.3">
      <c r="A32" s="46" t="s">
        <v>33</v>
      </c>
      <c r="B32" s="45"/>
      <c r="C32" s="45"/>
      <c r="D32" s="47">
        <v>214.5</v>
      </c>
      <c r="E32" s="45"/>
      <c r="F32" s="64">
        <v>0</v>
      </c>
      <c r="G32" s="65">
        <f t="shared" si="0"/>
        <v>214.5</v>
      </c>
    </row>
    <row r="33" spans="1:12" x14ac:dyDescent="0.3">
      <c r="A33" s="46" t="s">
        <v>34</v>
      </c>
      <c r="B33" s="45"/>
      <c r="C33" s="45"/>
      <c r="D33" s="47">
        <v>0</v>
      </c>
      <c r="E33" s="45"/>
      <c r="F33" s="64">
        <v>0</v>
      </c>
      <c r="G33" s="65">
        <f t="shared" si="0"/>
        <v>0</v>
      </c>
    </row>
    <row r="34" spans="1:12" x14ac:dyDescent="0.3">
      <c r="A34" s="46" t="s">
        <v>35</v>
      </c>
      <c r="B34" s="45"/>
      <c r="C34" s="45"/>
      <c r="D34" s="47">
        <v>0</v>
      </c>
      <c r="E34" s="45"/>
      <c r="F34" s="64">
        <v>0</v>
      </c>
      <c r="G34" s="65">
        <f t="shared" si="0"/>
        <v>0</v>
      </c>
    </row>
    <row r="35" spans="1:12" ht="15" thickBot="1" x14ac:dyDescent="0.35">
      <c r="A35" s="70" t="s">
        <v>36</v>
      </c>
      <c r="B35" s="71"/>
      <c r="C35" s="71"/>
      <c r="D35" s="72">
        <v>0</v>
      </c>
      <c r="E35" s="45"/>
      <c r="F35" s="73">
        <v>0</v>
      </c>
      <c r="G35" s="74">
        <f t="shared" si="0"/>
        <v>0</v>
      </c>
    </row>
    <row r="36" spans="1:12" ht="15" thickBot="1" x14ac:dyDescent="0.35">
      <c r="A36" s="18"/>
      <c r="B36" s="45"/>
      <c r="C36" s="45"/>
      <c r="D36" s="45"/>
      <c r="E36" s="45"/>
      <c r="F36" s="45"/>
      <c r="G36" s="68"/>
    </row>
    <row r="37" spans="1:12" ht="15" thickBot="1" x14ac:dyDescent="0.35">
      <c r="A37" s="66" t="s">
        <v>37</v>
      </c>
      <c r="B37" s="66"/>
      <c r="C37" s="66"/>
      <c r="D37" s="67">
        <f>D22-D25-D26-D27-D32-D33-D34-D35</f>
        <v>2659.1743382250002</v>
      </c>
      <c r="E37" s="51"/>
      <c r="F37" s="52">
        <v>0</v>
      </c>
      <c r="G37" s="53">
        <f>D37</f>
        <v>2659.1743382250002</v>
      </c>
    </row>
    <row r="38" spans="1:12" ht="15" thickBot="1" x14ac:dyDescent="0.35">
      <c r="A38" s="14"/>
      <c r="B38" s="45"/>
      <c r="C38" s="45"/>
      <c r="D38" s="51"/>
      <c r="E38" s="51"/>
      <c r="F38" s="45"/>
      <c r="G38" s="68"/>
    </row>
    <row r="39" spans="1:12" x14ac:dyDescent="0.3">
      <c r="A39" s="75" t="s">
        <v>38</v>
      </c>
      <c r="B39" s="43"/>
      <c r="C39" s="43" t="s">
        <v>70</v>
      </c>
      <c r="D39" s="44"/>
      <c r="E39" s="45"/>
      <c r="F39" s="62">
        <v>0</v>
      </c>
      <c r="G39" s="63">
        <f t="shared" si="0"/>
        <v>0</v>
      </c>
      <c r="J39" t="s">
        <v>71</v>
      </c>
      <c r="K39" t="s">
        <v>72</v>
      </c>
      <c r="L39" t="s">
        <v>73</v>
      </c>
    </row>
    <row r="40" spans="1:12" x14ac:dyDescent="0.3">
      <c r="A40" s="76" t="s">
        <v>39</v>
      </c>
      <c r="B40" s="45"/>
      <c r="C40" s="45"/>
      <c r="D40" s="47">
        <f>IF(D22&lt;1800,0,IF(D22&lt;3000,81,IF(D22&gt;3600,0,81/600*(3600-D22))))</f>
        <v>49.860555750000003</v>
      </c>
      <c r="E40" s="45"/>
      <c r="F40" s="64">
        <v>0</v>
      </c>
      <c r="G40" s="65">
        <f t="shared" si="0"/>
        <v>49.860555750000003</v>
      </c>
    </row>
    <row r="41" spans="1:12" x14ac:dyDescent="0.3">
      <c r="A41" s="46" t="s">
        <v>40</v>
      </c>
      <c r="B41" s="45"/>
      <c r="C41" s="45"/>
      <c r="D41" s="47">
        <f>IF(D22&lt;78,0,IF(D22&lt;936,((300+(D22*12-936)*0.029)/12),IF(D22&lt;3333.33,50,IF(D22&gt;6666.5,0,((600-(D22*12-40000)*0.015)/12)))))</f>
        <v>50</v>
      </c>
      <c r="E41" s="77"/>
      <c r="F41" s="64">
        <v>0</v>
      </c>
      <c r="G41" s="65">
        <f t="shared" si="0"/>
        <v>50</v>
      </c>
    </row>
    <row r="42" spans="1:12" ht="15" thickBot="1" x14ac:dyDescent="0.35">
      <c r="A42" s="70" t="s">
        <v>41</v>
      </c>
      <c r="B42" s="71"/>
      <c r="C42" s="71"/>
      <c r="D42" s="72">
        <f>IF(D22&lt;78,0,IF(D22&lt;3333.33,16,IF(D22&lt;6667,((16-(D22-3333.33)*0.0042)),0)))</f>
        <v>16</v>
      </c>
      <c r="E42" s="77"/>
      <c r="F42" s="73">
        <v>0</v>
      </c>
      <c r="G42" s="74">
        <f>D42</f>
        <v>16</v>
      </c>
    </row>
    <row r="43" spans="1:12" ht="15" thickBot="1" x14ac:dyDescent="0.35">
      <c r="A43" s="18"/>
      <c r="B43" s="45"/>
      <c r="C43" s="45"/>
      <c r="D43" s="41"/>
      <c r="E43" s="41"/>
      <c r="F43" s="45"/>
      <c r="G43" s="68"/>
    </row>
    <row r="44" spans="1:12" ht="15" thickBot="1" x14ac:dyDescent="0.35">
      <c r="A44" s="66" t="s">
        <v>42</v>
      </c>
      <c r="B44" s="66"/>
      <c r="C44" s="66"/>
      <c r="D44" s="78">
        <f>D22-D29-D39+D40+D41+D42</f>
        <v>2953.7686382749998</v>
      </c>
      <c r="E44" s="45"/>
      <c r="F44" s="52">
        <v>0</v>
      </c>
      <c r="G44" s="53">
        <f>D44</f>
        <v>2953.7686382749998</v>
      </c>
    </row>
    <row r="45" spans="1:12" ht="15" thickBot="1" x14ac:dyDescent="0.35">
      <c r="A45" s="66" t="s">
        <v>43</v>
      </c>
      <c r="B45" s="66"/>
      <c r="C45" s="66"/>
      <c r="D45" s="78">
        <v>74.42</v>
      </c>
      <c r="E45" s="18"/>
      <c r="F45" s="18" t="s">
        <v>44</v>
      </c>
      <c r="G45" s="54"/>
    </row>
    <row r="46" spans="1:12" ht="15" thickBot="1" x14ac:dyDescent="0.35">
      <c r="A46" s="66" t="s">
        <v>45</v>
      </c>
      <c r="B46" s="66"/>
      <c r="C46" s="66"/>
      <c r="D46" s="78">
        <v>500</v>
      </c>
      <c r="E46" s="18"/>
      <c r="F46" s="79" t="s">
        <v>46</v>
      </c>
      <c r="G46" s="80">
        <f>D44+D45-D46-D47</f>
        <v>2474.1886382749999</v>
      </c>
    </row>
    <row r="47" spans="1:12" ht="15" thickBot="1" x14ac:dyDescent="0.35">
      <c r="A47" s="66" t="s">
        <v>69</v>
      </c>
      <c r="B47" s="66"/>
      <c r="C47" s="66"/>
      <c r="D47" s="78">
        <v>54</v>
      </c>
      <c r="E47" s="18"/>
      <c r="F47" s="101"/>
      <c r="G47" s="102"/>
    </row>
    <row r="48" spans="1:12" ht="15" thickBot="1" x14ac:dyDescent="0.35">
      <c r="A48" s="18"/>
      <c r="B48" s="18"/>
      <c r="C48" s="18"/>
      <c r="D48" s="18"/>
      <c r="E48" s="18"/>
      <c r="F48" s="14"/>
      <c r="G48" s="9"/>
    </row>
    <row r="49" spans="1:7" ht="15" thickBot="1" x14ac:dyDescent="0.35">
      <c r="A49" s="81" t="s">
        <v>24</v>
      </c>
      <c r="B49" s="18"/>
      <c r="C49" s="58"/>
      <c r="D49" s="58"/>
      <c r="E49" s="58"/>
      <c r="F49" s="58"/>
      <c r="G49" s="9"/>
    </row>
    <row r="50" spans="1:7" ht="15" thickBot="1" x14ac:dyDescent="0.35">
      <c r="A50" s="82" t="s">
        <v>47</v>
      </c>
      <c r="B50" s="13">
        <v>208</v>
      </c>
      <c r="C50" s="66" t="s">
        <v>48</v>
      </c>
      <c r="D50" s="83"/>
      <c r="E50" s="84"/>
      <c r="F50" s="85" t="s">
        <v>49</v>
      </c>
      <c r="G50" s="86"/>
    </row>
    <row r="51" spans="1:7" x14ac:dyDescent="0.3">
      <c r="A51" s="87" t="s">
        <v>50</v>
      </c>
      <c r="B51" s="13">
        <v>10</v>
      </c>
      <c r="C51" s="82" t="s">
        <v>51</v>
      </c>
      <c r="D51" s="88">
        <f>D52*D53</f>
        <v>3230.66255</v>
      </c>
      <c r="E51" s="45"/>
      <c r="F51" s="89" t="s">
        <v>52</v>
      </c>
      <c r="G51" s="90" t="s">
        <v>53</v>
      </c>
    </row>
    <row r="52" spans="1:7" x14ac:dyDescent="0.3">
      <c r="A52" s="91" t="s">
        <v>54</v>
      </c>
      <c r="B52" s="13">
        <f>0+B20</f>
        <v>0</v>
      </c>
      <c r="C52" s="91" t="s">
        <v>55</v>
      </c>
      <c r="D52" s="92">
        <v>173</v>
      </c>
      <c r="E52" s="45"/>
      <c r="F52" s="93" t="s">
        <v>56</v>
      </c>
      <c r="G52" s="94" t="s">
        <v>57</v>
      </c>
    </row>
    <row r="53" spans="1:7" ht="15" thickBot="1" x14ac:dyDescent="0.35">
      <c r="A53" s="95" t="s">
        <v>58</v>
      </c>
      <c r="B53" s="13">
        <f>(B51+B50)-B52</f>
        <v>218</v>
      </c>
      <c r="C53" s="95" t="s">
        <v>59</v>
      </c>
      <c r="D53" s="96">
        <v>18.67435</v>
      </c>
      <c r="E53" s="45"/>
      <c r="F53" s="97" t="s">
        <v>60</v>
      </c>
      <c r="G53" s="98" t="s">
        <v>61</v>
      </c>
    </row>
    <row r="54" spans="1:7" x14ac:dyDescent="0.3">
      <c r="A54" s="14"/>
      <c r="B54" s="13"/>
      <c r="C54" s="14"/>
      <c r="D54" s="45"/>
      <c r="E54" s="45"/>
      <c r="F54" s="18"/>
      <c r="G54" s="9"/>
    </row>
    <row r="55" spans="1:7" x14ac:dyDescent="0.3">
      <c r="A55" s="99" t="s">
        <v>62</v>
      </c>
      <c r="B55" s="99"/>
      <c r="C55" s="99"/>
      <c r="D55" s="99"/>
      <c r="E55" s="18"/>
      <c r="F55" s="18"/>
      <c r="G55" s="9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00"/>
      <c r="B57" s="100"/>
      <c r="C57" s="100"/>
      <c r="D57" s="100"/>
      <c r="E57" s="1"/>
      <c r="F57" s="1"/>
      <c r="G57" s="1"/>
    </row>
    <row r="58" spans="1:7" x14ac:dyDescent="0.3">
      <c r="A58" s="1"/>
      <c r="B58" s="1"/>
      <c r="C58" s="1"/>
      <c r="D58" s="1"/>
      <c r="E58" s="1"/>
      <c r="F58" s="1"/>
      <c r="G58" s="1"/>
    </row>
  </sheetData>
  <mergeCells count="19">
    <mergeCell ref="A45:C45"/>
    <mergeCell ref="A46:C46"/>
    <mergeCell ref="C50:D50"/>
    <mergeCell ref="F50:G50"/>
    <mergeCell ref="A55:D55"/>
    <mergeCell ref="A57:D57"/>
    <mergeCell ref="A47:C47"/>
    <mergeCell ref="F13:G13"/>
    <mergeCell ref="A14:D14"/>
    <mergeCell ref="A22:C22"/>
    <mergeCell ref="A29:C29"/>
    <mergeCell ref="A37:C37"/>
    <mergeCell ref="A44:C44"/>
    <mergeCell ref="A4:G4"/>
    <mergeCell ref="F7:G7"/>
    <mergeCell ref="F8:G8"/>
    <mergeCell ref="F9:G9"/>
    <mergeCell ref="F11:G11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 DULBERG</dc:creator>
  <cp:lastModifiedBy>Irvin DULBERG</cp:lastModifiedBy>
  <dcterms:created xsi:type="dcterms:W3CDTF">2025-08-20T12:35:02Z</dcterms:created>
  <dcterms:modified xsi:type="dcterms:W3CDTF">2025-08-20T12:44:36Z</dcterms:modified>
</cp:coreProperties>
</file>