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<sst xmlns="http://schemas.openxmlformats.org/spreadsheetml/2006/main" count="7047" uniqueCount="951">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</sst>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79516328"/>
        <c:axId val="1786971491"/>
      </c:lineChart>
      <c:catAx>
        <c:axId val="9795163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86971491"/>
      </c:catAx>
      <c:valAx>
        <c:axId val="17869714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951632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35931851"/>
        <c:axId val="1774955662"/>
      </c:lineChart>
      <c:catAx>
        <c:axId val="8359318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4955662"/>
      </c:catAx>
      <c:valAx>
        <c:axId val="17749556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59318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77145556"/>
        <c:axId val="2041444255"/>
      </c:lineChart>
      <c:catAx>
        <c:axId val="4771455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41444255"/>
      </c:catAx>
      <c:valAx>
        <c:axId val="20414442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71455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36728522"/>
        <c:axId val="455835147"/>
      </c:barChart>
      <c:catAx>
        <c:axId val="6367285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5835147"/>
      </c:catAx>
      <c:valAx>
        <c:axId val="45583514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672852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65845824"/>
        <c:axId val="379318083"/>
      </c:lineChart>
      <c:catAx>
        <c:axId val="5658458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9318083"/>
      </c:catAx>
      <c:valAx>
        <c:axId val="3793180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58458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41865001"/>
        <c:axId val="404954256"/>
      </c:barChart>
      <c:catAx>
        <c:axId val="2418650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04954256"/>
      </c:catAx>
      <c:valAx>
        <c:axId val="4049542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186500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0.0005012531328</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1</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0</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1</v>
      </c>
      <c r="U12" s="70"/>
      <c r="V12" s="78">
        <f t="shared" si="9"/>
        <v>1995</v>
      </c>
      <c r="W12" s="70"/>
      <c r="X12" s="80">
        <f t="shared" si="10"/>
        <v>0.0005012531328</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138</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139</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140</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141</v>
      </c>
      <c r="C5" s="194" t="s">
        <v>142</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143</v>
      </c>
      <c r="D6" s="192" t="s">
        <v>144</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145</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146</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147</v>
      </c>
      <c r="C9" s="219" t="s">
        <v>148</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149</v>
      </c>
      <c r="C10" s="222" t="s">
        <v>150</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151</v>
      </c>
      <c r="C11" s="222" t="s">
        <v>152</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153</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154</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155</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156</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157</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158</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159</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160</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161</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162</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163</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164</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165</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166</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167</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168</v>
      </c>
      <c r="C27" s="222" t="s">
        <v>169</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170</v>
      </c>
      <c r="C28" s="222" t="s">
        <v>171</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172</v>
      </c>
      <c r="C29" s="222" t="s">
        <v>173</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174</v>
      </c>
      <c r="C30" s="222" t="s">
        <v>175</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176</v>
      </c>
      <c r="C31" s="222" t="s">
        <v>177</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178</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179</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180</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181</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182</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183</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184</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185</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186</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187</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188</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189</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190</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191</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192</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193</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194</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195</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196</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197</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198</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199</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200</v>
      </c>
      <c r="C54" s="249" t="s">
        <v>201</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202</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203</v>
      </c>
      <c r="C1" s="266">
        <f>BB30</f>
        <v>5059310</v>
      </c>
      <c r="D1" s="266">
        <f>AZ20</f>
        <v>380000</v>
      </c>
      <c r="E1" s="266">
        <f>BG23</f>
        <v>2789896.333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46082.0</v>
      </c>
      <c r="E5" s="70"/>
      <c r="F5" s="283" t="s">
        <v>207</v>
      </c>
      <c r="G5" s="284">
        <f>DAY(EOMONTH(D5,0))</f>
        <v>31</v>
      </c>
      <c r="H5" s="285" t="s">
        <v>208</v>
      </c>
      <c r="I5" s="283" t="s">
        <v>209</v>
      </c>
      <c r="J5" s="286" t="b">
        <v>0</v>
      </c>
      <c r="K5" s="283" t="s">
        <v>210</v>
      </c>
      <c r="L5" s="287" t="b">
        <v>0</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212</v>
      </c>
      <c r="C6" s="292" t="s">
        <v>213</v>
      </c>
      <c r="D6" s="86"/>
      <c r="E6" s="293" t="s">
        <v>214</v>
      </c>
      <c r="F6" s="70"/>
      <c r="G6" s="294" t="s">
        <v>215</v>
      </c>
      <c r="H6" s="294" t="s">
        <v>216</v>
      </c>
      <c r="I6" s="294" t="s">
        <v>217</v>
      </c>
      <c r="J6" s="294" t="s">
        <v>218</v>
      </c>
      <c r="K6" s="292" t="s">
        <v>219</v>
      </c>
      <c r="L6" s="295" t="s">
        <v>220</v>
      </c>
      <c r="M6" s="296"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224</v>
      </c>
      <c r="BG7" s="316"/>
      <c r="BL7" s="304"/>
    </row>
    <row r="8" ht="15.75" customHeight="1" outlineLevel="1">
      <c r="B8" s="317" t="s">
        <v>225</v>
      </c>
      <c r="C8" s="318">
        <f>M8/H8</f>
        <v>0.3562262772</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1889413.667</v>
      </c>
      <c r="M8" s="325">
        <f>L8-I8</f>
        <v>1802259.167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46082</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277</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278</v>
      </c>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284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285</v>
      </c>
      <c r="AX15" s="276"/>
      <c r="AY15" s="383" t="s">
        <v>286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287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IFERROR(__xludf.DUMMYFUNCTION("IMPORTRANGE(""https://docs.google.com/spreadsheets/d/1QbHfX9wvC_RRupa4CCe_ZxA6O4e2Ap9vqX5hrZPeQRg/edit?gid=284905409#gid=284905409"",""date2_1!C15"")/G5*COUNTIFS($E$13:$E$43,""&gt;0"")+sum(AZ14:BA19)"),380000.0)</f>
        <v>380000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293</v>
      </c>
      <c r="AX23" s="276"/>
      <c r="AY23" s="402" t="s">
        <v>294</v>
      </c>
      <c r="AZ23" s="403">
        <f>AR44</f>
        <v>0</v>
      </c>
      <c r="BA23" s="70"/>
      <c r="BB23" s="404">
        <f>AZ23-AZ24</f>
        <v>0</v>
      </c>
      <c r="BC23" s="276"/>
      <c r="BD23" s="405" t="s">
        <v>295</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298</v>
      </c>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304</v>
      </c>
      <c r="AZ30" s="406">
        <f>AS46</f>
        <v>4423470</v>
      </c>
      <c r="BA30" s="417" t="s">
        <v>133</v>
      </c>
      <c r="BB30" s="404">
        <f>SUM(AZ30:AZ36)</f>
        <v>5059310</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308</v>
      </c>
      <c r="AZ31" s="406">
        <f t="shared" ref="AZ31:AZ32" si="10">BA31/$G$5*COUNTIFS($E$13:$E$43,"&gt;0")</f>
        <v>271250</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310</v>
      </c>
      <c r="AZ32" s="406">
        <f t="shared" si="10"/>
        <v>109440</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313</v>
      </c>
      <c r="AZ36" s="384">
        <f>BB40</f>
        <v>255150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319</v>
      </c>
      <c r="AZ40" s="422">
        <v>255150.0</v>
      </c>
      <c r="BA40" s="432" t="s">
        <v>320</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325</v>
      </c>
      <c r="O2" s="494"/>
      <c r="P2" s="495"/>
      <c r="Q2" s="496"/>
      <c r="R2" s="496"/>
      <c r="S2" s="497"/>
      <c r="T2" s="496"/>
      <c r="U2" s="496"/>
      <c r="V2" s="496"/>
      <c r="W2" s="496"/>
      <c r="X2" s="496"/>
      <c r="Y2" s="498"/>
      <c r="Z2" s="261"/>
      <c r="AA2" s="261"/>
      <c r="AB2" s="261"/>
      <c r="AC2" s="261"/>
      <c r="AD2" s="261"/>
      <c r="AE2" s="261"/>
      <c r="AF2" s="499"/>
      <c r="AG2" s="500"/>
      <c r="AH2" s="501"/>
      <c r="AI2" s="502" t="s">
        <v>326</v>
      </c>
      <c r="AJ2" s="261"/>
      <c r="AO2" s="503"/>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4"/>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0</v>
      </c>
      <c r="J5" s="2"/>
      <c r="K5" s="556"/>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4"/>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46122</v>
      </c>
      <c r="C7" s="577"/>
      <c r="D7" s="489"/>
      <c r="E7" s="578">
        <f>today()+1</f>
        <v>46123</v>
      </c>
      <c r="F7" s="579"/>
      <c r="G7" s="489"/>
      <c r="H7" s="489"/>
      <c r="I7" s="580" t="s">
        <v>363</v>
      </c>
      <c r="J7" s="581" t="s">
        <v>364</v>
      </c>
      <c r="K7" s="582">
        <v>46082.0</v>
      </c>
      <c r="L7" s="583" t="s">
        <v>365</v>
      </c>
      <c r="M7" s="584" t="s">
        <v>366</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金</v>
      </c>
      <c r="D8" s="112"/>
      <c r="E8" s="593" t="s">
        <v>230</v>
      </c>
      <c r="F8" s="594" t="str">
        <f>TEXT(E7,"ddd")</f>
        <v>土</v>
      </c>
      <c r="G8" s="185"/>
      <c r="H8" s="185"/>
      <c r="I8" s="580"/>
      <c r="J8" s="595" t="s">
        <v>374</v>
      </c>
      <c r="K8" s="583" t="s">
        <v>375</v>
      </c>
      <c r="L8" s="596" t="s">
        <v>376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377</v>
      </c>
      <c r="L9" s="603" t="s">
        <v>378</v>
      </c>
      <c r="M9" s="604" t="s">
        <v>379</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378</v>
      </c>
      <c r="AT9" s="606" t="s">
        <v>378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380</v>
      </c>
      <c r="L10" s="603" t="s">
        <v>378</v>
      </c>
      <c r="M10" s="604" t="s">
        <v>381</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378</v>
      </c>
      <c r="AT10" s="606" t="s">
        <v>378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382</v>
      </c>
      <c r="M11" s="609"/>
      <c r="N11" s="610" t="s">
        <v>338</v>
      </c>
      <c r="O11" s="611" t="s">
        <v>338</v>
      </c>
      <c r="P11" s="611" t="s">
        <v>338</v>
      </c>
      <c r="Q11" s="611" t="s">
        <v>359</v>
      </c>
      <c r="R11" s="611" t="s">
        <v>338</v>
      </c>
      <c r="S11" s="611" t="s">
        <v>338</v>
      </c>
      <c r="T11" s="611" t="s">
        <v>338</v>
      </c>
      <c r="U11" s="611" t="s">
        <v>338</v>
      </c>
      <c r="V11" s="611" t="s">
        <v>338</v>
      </c>
      <c r="W11" s="611" t="s">
        <v>359</v>
      </c>
      <c r="X11" s="611" t="s">
        <v>359</v>
      </c>
      <c r="Y11" s="611" t="s">
        <v>338</v>
      </c>
      <c r="Z11" s="611" t="s">
        <v>338</v>
      </c>
      <c r="AA11" s="611" t="s">
        <v>338</v>
      </c>
      <c r="AB11" s="611" t="s">
        <v>338</v>
      </c>
      <c r="AC11" s="611" t="s">
        <v>338</v>
      </c>
      <c r="AD11" s="611" t="s">
        <v>338</v>
      </c>
      <c r="AE11" s="611" t="s">
        <v>359</v>
      </c>
      <c r="AF11" s="611" t="s">
        <v>338</v>
      </c>
      <c r="AG11" s="611" t="s">
        <v>338</v>
      </c>
      <c r="AH11" s="611" t="s">
        <v>338</v>
      </c>
      <c r="AI11" s="611" t="s">
        <v>338</v>
      </c>
      <c r="AJ11" s="611" t="s">
        <v>338</v>
      </c>
      <c r="AK11" s="611" t="s">
        <v>359</v>
      </c>
      <c r="AL11" s="611" t="s">
        <v>359</v>
      </c>
      <c r="AM11" s="611" t="s">
        <v>338</v>
      </c>
      <c r="AN11" s="611" t="s">
        <v>338</v>
      </c>
      <c r="AO11" s="611" t="s">
        <v>338</v>
      </c>
      <c r="AP11" s="611" t="s">
        <v>338</v>
      </c>
      <c r="AQ11" s="610" t="s">
        <v>338</v>
      </c>
      <c r="AR11" s="610" t="s">
        <v>338</v>
      </c>
      <c r="AS11" s="612">
        <f t="array" ref="AS11">SUM(COUNTIF(N11:AR11, {"◎","〇","☆","共","特","浴"}))</f>
        <v>25</v>
      </c>
      <c r="AT11" s="613" t="s">
        <v>383</v>
      </c>
      <c r="AU11" s="611" t="s">
        <v>338</v>
      </c>
      <c r="AV11" s="611" t="s">
        <v>338</v>
      </c>
      <c r="AW11" s="611" t="s">
        <v>359</v>
      </c>
      <c r="AX11" s="611" t="s">
        <v>338</v>
      </c>
      <c r="AY11" s="611" t="s">
        <v>338</v>
      </c>
      <c r="AZ11" s="611" t="s">
        <v>338</v>
      </c>
      <c r="BA11" s="611" t="s">
        <v>338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284</v>
      </c>
      <c r="L12" s="603" t="s">
        <v>384</v>
      </c>
      <c r="M12" s="609"/>
      <c r="N12" s="610" t="s">
        <v>336</v>
      </c>
      <c r="O12" s="610" t="s">
        <v>336</v>
      </c>
      <c r="P12" s="610" t="s">
        <v>338</v>
      </c>
      <c r="Q12" s="610" t="s">
        <v>336</v>
      </c>
      <c r="R12" s="610" t="s">
        <v>351</v>
      </c>
      <c r="S12" s="610" t="s">
        <v>336</v>
      </c>
      <c r="T12" s="610" t="s">
        <v>336</v>
      </c>
      <c r="U12" s="610" t="s">
        <v>336</v>
      </c>
      <c r="V12" s="610" t="s">
        <v>351</v>
      </c>
      <c r="W12" s="610" t="s">
        <v>336</v>
      </c>
      <c r="X12" s="610" t="s">
        <v>336</v>
      </c>
      <c r="Y12" s="610" t="s">
        <v>351</v>
      </c>
      <c r="Z12" s="610" t="s">
        <v>351</v>
      </c>
      <c r="AA12" s="610" t="s">
        <v>336</v>
      </c>
      <c r="AB12" s="610" t="s">
        <v>336</v>
      </c>
      <c r="AC12" s="610" t="s">
        <v>351</v>
      </c>
      <c r="AD12" s="610" t="s">
        <v>351</v>
      </c>
      <c r="AE12" s="610" t="s">
        <v>336</v>
      </c>
      <c r="AF12" s="610" t="s">
        <v>351</v>
      </c>
      <c r="AG12" s="610" t="s">
        <v>351</v>
      </c>
      <c r="AH12" s="610" t="s">
        <v>336</v>
      </c>
      <c r="AI12" s="610" t="s">
        <v>336</v>
      </c>
      <c r="AJ12" s="610" t="s">
        <v>351</v>
      </c>
      <c r="AK12" s="610" t="s">
        <v>336</v>
      </c>
      <c r="AL12" s="610" t="s">
        <v>336</v>
      </c>
      <c r="AM12" s="610" t="s">
        <v>351</v>
      </c>
      <c r="AN12" s="610" t="s">
        <v>336</v>
      </c>
      <c r="AO12" s="610" t="s">
        <v>336</v>
      </c>
      <c r="AP12" s="610" t="s">
        <v>336</v>
      </c>
      <c r="AQ12" s="610" t="s">
        <v>336</v>
      </c>
      <c r="AR12" s="610" t="s">
        <v>351</v>
      </c>
      <c r="AS12" s="612">
        <f t="array" ref="AS12">SUM(COUNTIF(N12:AR12, {"◎","〇","☆","共","特","浴"}))</f>
        <v>20</v>
      </c>
      <c r="AT12" s="613" t="s">
        <v>383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385</v>
      </c>
      <c r="L13" s="603" t="s">
        <v>386</v>
      </c>
      <c r="M13" s="609"/>
      <c r="N13" s="610" t="s">
        <v>351</v>
      </c>
      <c r="O13" s="611" t="s">
        <v>336</v>
      </c>
      <c r="P13" s="611" t="s">
        <v>336</v>
      </c>
      <c r="Q13" s="611" t="s">
        <v>336</v>
      </c>
      <c r="R13" s="610" t="s">
        <v>351</v>
      </c>
      <c r="S13" s="610" t="s">
        <v>336</v>
      </c>
      <c r="T13" s="610" t="s">
        <v>351</v>
      </c>
      <c r="U13" s="610" t="s">
        <v>336</v>
      </c>
      <c r="V13" s="610" t="s">
        <v>336</v>
      </c>
      <c r="W13" s="610" t="s">
        <v>351</v>
      </c>
      <c r="X13" s="611" t="s">
        <v>336</v>
      </c>
      <c r="Y13" s="610" t="s">
        <v>336</v>
      </c>
      <c r="Z13" s="610" t="s">
        <v>336</v>
      </c>
      <c r="AA13" s="610" t="s">
        <v>351</v>
      </c>
      <c r="AB13" s="610" t="s">
        <v>336</v>
      </c>
      <c r="AC13" s="610" t="s">
        <v>336</v>
      </c>
      <c r="AD13" s="610" t="s">
        <v>351</v>
      </c>
      <c r="AE13" s="611" t="s">
        <v>336</v>
      </c>
      <c r="AF13" s="610" t="s">
        <v>336</v>
      </c>
      <c r="AG13" s="610" t="s">
        <v>351</v>
      </c>
      <c r="AH13" s="610" t="s">
        <v>336</v>
      </c>
      <c r="AI13" s="610" t="s">
        <v>336</v>
      </c>
      <c r="AJ13" s="610" t="s">
        <v>336</v>
      </c>
      <c r="AK13" s="610" t="s">
        <v>351</v>
      </c>
      <c r="AL13" s="611" t="s">
        <v>336</v>
      </c>
      <c r="AM13" s="610" t="s">
        <v>336</v>
      </c>
      <c r="AN13" s="610" t="s">
        <v>336</v>
      </c>
      <c r="AO13" s="610" t="s">
        <v>351</v>
      </c>
      <c r="AP13" s="610" t="s">
        <v>336</v>
      </c>
      <c r="AQ13" s="610" t="s">
        <v>336</v>
      </c>
      <c r="AR13" s="610" t="s">
        <v>336</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386</v>
      </c>
      <c r="M14" s="609"/>
      <c r="N14" s="610" t="s">
        <v>351</v>
      </c>
      <c r="O14" s="610" t="s">
        <v>336</v>
      </c>
      <c r="P14" s="610" t="s">
        <v>336</v>
      </c>
      <c r="Q14" s="610" t="s">
        <v>336</v>
      </c>
      <c r="R14" s="610" t="s">
        <v>336</v>
      </c>
      <c r="S14" s="610" t="s">
        <v>336</v>
      </c>
      <c r="T14" s="610" t="s">
        <v>351</v>
      </c>
      <c r="U14" s="610" t="s">
        <v>351</v>
      </c>
      <c r="V14" s="610" t="s">
        <v>336</v>
      </c>
      <c r="W14" s="610" t="s">
        <v>336</v>
      </c>
      <c r="X14" s="610" t="s">
        <v>338</v>
      </c>
      <c r="Y14" s="610" t="s">
        <v>336</v>
      </c>
      <c r="Z14" s="610" t="s">
        <v>336</v>
      </c>
      <c r="AA14" s="610" t="s">
        <v>351</v>
      </c>
      <c r="AB14" s="610" t="s">
        <v>148</v>
      </c>
      <c r="AC14" s="610" t="s">
        <v>351</v>
      </c>
      <c r="AD14" s="610" t="s">
        <v>336</v>
      </c>
      <c r="AE14" s="610" t="s">
        <v>336</v>
      </c>
      <c r="AF14" s="610" t="s">
        <v>336</v>
      </c>
      <c r="AG14" s="610" t="s">
        <v>336</v>
      </c>
      <c r="AH14" s="610" t="s">
        <v>351</v>
      </c>
      <c r="AI14" s="610" t="s">
        <v>351</v>
      </c>
      <c r="AJ14" s="610" t="s">
        <v>336</v>
      </c>
      <c r="AK14" s="610" t="s">
        <v>336</v>
      </c>
      <c r="AL14" s="610" t="s">
        <v>338</v>
      </c>
      <c r="AM14" s="610" t="s">
        <v>336</v>
      </c>
      <c r="AN14" s="610" t="s">
        <v>351</v>
      </c>
      <c r="AO14" s="610" t="s">
        <v>336</v>
      </c>
      <c r="AP14" s="610" t="s">
        <v>351</v>
      </c>
      <c r="AQ14" s="610" t="s">
        <v>338</v>
      </c>
      <c r="AR14" s="610" t="s">
        <v>336</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387</v>
      </c>
      <c r="L15" s="603" t="s">
        <v>388</v>
      </c>
      <c r="M15" s="609"/>
      <c r="N15" s="610" t="s">
        <v>336</v>
      </c>
      <c r="O15" s="611" t="s">
        <v>336</v>
      </c>
      <c r="P15" s="610" t="s">
        <v>351</v>
      </c>
      <c r="Q15" s="611" t="s">
        <v>336</v>
      </c>
      <c r="R15" s="611" t="s">
        <v>336</v>
      </c>
      <c r="S15" s="611" t="s">
        <v>351</v>
      </c>
      <c r="T15" s="611" t="s">
        <v>336</v>
      </c>
      <c r="U15" s="610" t="s">
        <v>351</v>
      </c>
      <c r="V15" s="611" t="s">
        <v>336</v>
      </c>
      <c r="W15" s="610" t="s">
        <v>351</v>
      </c>
      <c r="X15" s="611" t="s">
        <v>336</v>
      </c>
      <c r="Y15" s="611" t="s">
        <v>336</v>
      </c>
      <c r="Z15" s="611" t="s">
        <v>336</v>
      </c>
      <c r="AA15" s="611" t="s">
        <v>336</v>
      </c>
      <c r="AB15" s="610" t="s">
        <v>351</v>
      </c>
      <c r="AC15" s="611" t="s">
        <v>336</v>
      </c>
      <c r="AD15" s="610" t="s">
        <v>351</v>
      </c>
      <c r="AE15" s="611" t="s">
        <v>336</v>
      </c>
      <c r="AF15" s="611" t="s">
        <v>336</v>
      </c>
      <c r="AG15" s="611" t="s">
        <v>336</v>
      </c>
      <c r="AH15" s="611" t="s">
        <v>336</v>
      </c>
      <c r="AI15" s="610" t="s">
        <v>351</v>
      </c>
      <c r="AJ15" s="611" t="s">
        <v>336</v>
      </c>
      <c r="AK15" s="610" t="s">
        <v>351</v>
      </c>
      <c r="AL15" s="611" t="s">
        <v>336</v>
      </c>
      <c r="AM15" s="611" t="s">
        <v>336</v>
      </c>
      <c r="AN15" s="611" t="s">
        <v>336</v>
      </c>
      <c r="AO15" s="611" t="s">
        <v>336</v>
      </c>
      <c r="AP15" s="610" t="s">
        <v>351</v>
      </c>
      <c r="AQ15" s="611" t="s">
        <v>336</v>
      </c>
      <c r="AR15" s="611" t="s">
        <v>351</v>
      </c>
      <c r="AS15" s="612">
        <f t="array" ref="AS15">SUM(COUNTIF(N15:AR15, {"◎","〇","☆","共","特","浴"}))</f>
        <v>21</v>
      </c>
      <c r="AT15" s="613" t="s">
        <v>383</v>
      </c>
      <c r="AU15" s="611" t="s">
        <v>336</v>
      </c>
      <c r="AV15" s="611"/>
      <c r="AW15" s="611" t="s">
        <v>336</v>
      </c>
      <c r="AX15" s="611" t="s">
        <v>336</v>
      </c>
      <c r="AY15" s="611" t="s">
        <v>336</v>
      </c>
      <c r="AZ15" s="611" t="s">
        <v>336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389</v>
      </c>
      <c r="L40" s="603" t="s">
        <v>382</v>
      </c>
      <c r="M40" s="604" t="s">
        <v>148</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378</v>
      </c>
      <c r="AT40" s="610" t="s">
        <v>378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390</v>
      </c>
      <c r="L41" s="603" t="s">
        <v>382</v>
      </c>
      <c r="M41" s="604" t="s">
        <v>341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378</v>
      </c>
      <c r="AT41" s="610" t="s">
        <v>378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391</v>
      </c>
      <c r="L42" s="620" t="s">
        <v>392</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378</v>
      </c>
      <c r="AT42" s="610" t="s">
        <v>378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393</v>
      </c>
      <c r="L43" s="603" t="s">
        <v>392</v>
      </c>
      <c r="M43" s="604" t="s">
        <v>394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378</v>
      </c>
      <c r="AT43" s="610" t="s">
        <v>378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395</v>
      </c>
      <c r="L44" s="603" t="s">
        <v>396</v>
      </c>
      <c r="M44" s="609"/>
      <c r="N44" s="623" t="s">
        <v>148</v>
      </c>
      <c r="O44" s="624"/>
      <c r="P44" s="625" t="s">
        <v>148</v>
      </c>
      <c r="Q44" s="626"/>
      <c r="R44" s="627" t="s">
        <v>148</v>
      </c>
      <c r="S44" s="628" t="s">
        <v>361</v>
      </c>
      <c r="T44" s="629"/>
      <c r="U44" s="623" t="s">
        <v>148</v>
      </c>
      <c r="V44" s="624"/>
      <c r="W44" s="625" t="s">
        <v>148</v>
      </c>
      <c r="X44" s="626"/>
      <c r="Y44" s="627" t="s">
        <v>148</v>
      </c>
      <c r="Z44" s="625" t="s">
        <v>148</v>
      </c>
      <c r="AA44" s="629"/>
      <c r="AB44" s="623" t="s">
        <v>148</v>
      </c>
      <c r="AC44" s="624"/>
      <c r="AD44" s="628" t="s">
        <v>359</v>
      </c>
      <c r="AE44" s="626"/>
      <c r="AF44" s="630" t="s">
        <v>359</v>
      </c>
      <c r="AG44" s="628" t="s">
        <v>359</v>
      </c>
      <c r="AH44" s="629"/>
      <c r="AI44" s="623" t="s">
        <v>148</v>
      </c>
      <c r="AJ44" s="624"/>
      <c r="AK44" s="625" t="s">
        <v>148</v>
      </c>
      <c r="AL44" s="626"/>
      <c r="AM44" s="627" t="s">
        <v>148</v>
      </c>
      <c r="AN44" s="625" t="s">
        <v>148</v>
      </c>
      <c r="AO44" s="631"/>
      <c r="AP44" s="623" t="s">
        <v>148</v>
      </c>
      <c r="AQ44" s="624"/>
      <c r="AR44" s="625" t="s">
        <v>148</v>
      </c>
      <c r="AS44" s="612">
        <f t="array" ref="AS44">SUM(COUNTIF(N44:AR44, {"◎","〇","☆","共","特","浴"}))</f>
        <v>14</v>
      </c>
      <c r="AT44" s="613" t="s">
        <v>397</v>
      </c>
      <c r="AU44" s="611"/>
      <c r="AV44" s="611" t="s">
        <v>148</v>
      </c>
      <c r="AW44" s="611"/>
      <c r="AX44" s="611" t="s">
        <v>148</v>
      </c>
      <c r="AY44" s="611" t="s">
        <v>148</v>
      </c>
      <c r="AZ44" s="611"/>
      <c r="BA44" s="611" t="s">
        <v>148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396</v>
      </c>
      <c r="M45" s="609"/>
      <c r="N45" s="632" t="s">
        <v>148</v>
      </c>
      <c r="O45" s="633"/>
      <c r="P45" s="634" t="s">
        <v>148</v>
      </c>
      <c r="Q45" s="634" t="s">
        <v>148</v>
      </c>
      <c r="R45" s="635"/>
      <c r="S45" s="635"/>
      <c r="T45" s="627" t="s">
        <v>148</v>
      </c>
      <c r="U45" s="632" t="s">
        <v>148</v>
      </c>
      <c r="V45" s="633"/>
      <c r="W45" s="634" t="s">
        <v>148</v>
      </c>
      <c r="X45" s="634" t="s">
        <v>148</v>
      </c>
      <c r="Y45" s="635"/>
      <c r="Z45" s="635"/>
      <c r="AA45" s="627" t="s">
        <v>148</v>
      </c>
      <c r="AB45" s="632" t="s">
        <v>148</v>
      </c>
      <c r="AC45" s="633"/>
      <c r="AD45" s="634" t="s">
        <v>148</v>
      </c>
      <c r="AE45" s="634" t="s">
        <v>148</v>
      </c>
      <c r="AF45" s="635"/>
      <c r="AG45" s="635"/>
      <c r="AH45" s="627" t="s">
        <v>148</v>
      </c>
      <c r="AI45" s="632" t="s">
        <v>148</v>
      </c>
      <c r="AJ45" s="633"/>
      <c r="AK45" s="634" t="s">
        <v>148</v>
      </c>
      <c r="AL45" s="634" t="s">
        <v>148</v>
      </c>
      <c r="AM45" s="635"/>
      <c r="AN45" s="635"/>
      <c r="AO45" s="627" t="s">
        <v>148</v>
      </c>
      <c r="AP45" s="632" t="s">
        <v>148</v>
      </c>
      <c r="AQ45" s="633"/>
      <c r="AR45" s="634" t="s">
        <v>148</v>
      </c>
      <c r="AS45" s="612">
        <f t="array" ref="AS45">SUM(COUNTIF(N45:AR45, {"◎","〇","☆","共","特","浴"}))</f>
        <v>18</v>
      </c>
      <c r="AT45" s="613" t="s">
        <v>397</v>
      </c>
      <c r="AU45" s="611"/>
      <c r="AV45" s="611" t="s">
        <v>148</v>
      </c>
      <c r="AW45" s="611" t="s">
        <v>148</v>
      </c>
      <c r="AX45" s="611"/>
      <c r="AY45" s="611"/>
      <c r="AZ45" s="611" t="s">
        <v>148</v>
      </c>
      <c r="BA45" s="611" t="s">
        <v>148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398</v>
      </c>
      <c r="L46" s="603" t="s">
        <v>396</v>
      </c>
      <c r="M46" s="609"/>
      <c r="N46" s="632" t="s">
        <v>148</v>
      </c>
      <c r="O46" s="633"/>
      <c r="P46" s="634" t="s">
        <v>148</v>
      </c>
      <c r="Q46" s="635"/>
      <c r="R46" s="634" t="s">
        <v>148</v>
      </c>
      <c r="S46" s="635"/>
      <c r="T46" s="636" t="s">
        <v>148</v>
      </c>
      <c r="U46" s="632" t="s">
        <v>148</v>
      </c>
      <c r="V46" s="633"/>
      <c r="W46" s="634" t="s">
        <v>148</v>
      </c>
      <c r="X46" s="635"/>
      <c r="Y46" s="634" t="s">
        <v>148</v>
      </c>
      <c r="Z46" s="635"/>
      <c r="AA46" s="636" t="s">
        <v>148</v>
      </c>
      <c r="AB46" s="632" t="s">
        <v>148</v>
      </c>
      <c r="AC46" s="633"/>
      <c r="AD46" s="634" t="s">
        <v>148</v>
      </c>
      <c r="AE46" s="635"/>
      <c r="AF46" s="634" t="s">
        <v>148</v>
      </c>
      <c r="AG46" s="635"/>
      <c r="AH46" s="636" t="s">
        <v>148</v>
      </c>
      <c r="AI46" s="632" t="s">
        <v>148</v>
      </c>
      <c r="AJ46" s="633"/>
      <c r="AK46" s="634" t="s">
        <v>148</v>
      </c>
      <c r="AL46" s="635"/>
      <c r="AM46" s="634" t="s">
        <v>148</v>
      </c>
      <c r="AN46" s="635"/>
      <c r="AO46" s="636" t="s">
        <v>148</v>
      </c>
      <c r="AP46" s="632" t="s">
        <v>148</v>
      </c>
      <c r="AQ46" s="633"/>
      <c r="AR46" s="634" t="s">
        <v>148</v>
      </c>
      <c r="AS46" s="612">
        <f t="array" ref="AS46">SUM(COUNTIF(N46:AR46, {"◎","〇","☆","共","特","浴"}))</f>
        <v>18</v>
      </c>
      <c r="AT46" s="613" t="s">
        <v>397</v>
      </c>
      <c r="AU46" s="611"/>
      <c r="AV46" s="611" t="s">
        <v>148</v>
      </c>
      <c r="AW46" s="611"/>
      <c r="AX46" s="611" t="s">
        <v>148</v>
      </c>
      <c r="AY46" s="611"/>
      <c r="AZ46" s="611" t="s">
        <v>148</v>
      </c>
      <c r="BA46" s="611" t="s">
        <v>148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399</v>
      </c>
      <c r="M47" s="604" t="s">
        <v>400</v>
      </c>
      <c r="N47" s="632" t="s">
        <v>148</v>
      </c>
      <c r="O47" s="633"/>
      <c r="P47" s="634" t="s">
        <v>148</v>
      </c>
      <c r="Q47" s="635"/>
      <c r="R47" s="637" t="s">
        <v>361</v>
      </c>
      <c r="S47" s="635"/>
      <c r="T47" s="636" t="s">
        <v>148</v>
      </c>
      <c r="U47" s="630" t="s">
        <v>359</v>
      </c>
      <c r="V47" s="633"/>
      <c r="W47" s="634" t="s">
        <v>148</v>
      </c>
      <c r="X47" s="635"/>
      <c r="Y47" s="634" t="s">
        <v>148</v>
      </c>
      <c r="Z47" s="635"/>
      <c r="AA47" s="636" t="s">
        <v>148</v>
      </c>
      <c r="AB47" s="627" t="s">
        <v>148</v>
      </c>
      <c r="AC47" s="633"/>
      <c r="AD47" s="634" t="s">
        <v>148</v>
      </c>
      <c r="AE47" s="635"/>
      <c r="AF47" s="634" t="s">
        <v>148</v>
      </c>
      <c r="AG47" s="635"/>
      <c r="AH47" s="636" t="s">
        <v>148</v>
      </c>
      <c r="AI47" s="630" t="s">
        <v>359</v>
      </c>
      <c r="AJ47" s="633"/>
      <c r="AK47" s="634" t="s">
        <v>148</v>
      </c>
      <c r="AL47" s="635"/>
      <c r="AM47" s="634" t="s">
        <v>148</v>
      </c>
      <c r="AN47" s="635"/>
      <c r="AO47" s="636" t="s">
        <v>148</v>
      </c>
      <c r="AP47" s="627" t="s">
        <v>148</v>
      </c>
      <c r="AQ47" s="633"/>
      <c r="AR47" s="634" t="s">
        <v>148</v>
      </c>
      <c r="AS47" s="612">
        <f t="array" ref="AS47">SUM(COUNTIF(N47:AR47, {"◎","〇","☆","共","特","浴"}))</f>
        <v>15</v>
      </c>
      <c r="AT47" s="613" t="s">
        <v>397</v>
      </c>
      <c r="AU47" s="611"/>
      <c r="AV47" s="611" t="s">
        <v>148</v>
      </c>
      <c r="AW47" s="611"/>
      <c r="AX47" s="611" t="s">
        <v>148</v>
      </c>
      <c r="AY47" s="611"/>
      <c r="AZ47" s="611" t="s">
        <v>148</v>
      </c>
      <c r="BA47" s="611" t="s">
        <v>148</v>
      </c>
      <c r="BB47" s="638" t="s">
        <v>401</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402</v>
      </c>
      <c r="L48" s="603" t="s">
        <v>396</v>
      </c>
      <c r="M48" s="609"/>
      <c r="N48" s="639"/>
      <c r="O48" s="640"/>
      <c r="P48" s="637" t="s">
        <v>148</v>
      </c>
      <c r="Q48" s="641"/>
      <c r="R48" s="637" t="s">
        <v>148</v>
      </c>
      <c r="S48" s="637" t="s">
        <v>148</v>
      </c>
      <c r="T48" s="642"/>
      <c r="U48" s="639"/>
      <c r="V48" s="640"/>
      <c r="W48" s="637" t="s">
        <v>148</v>
      </c>
      <c r="X48" s="641"/>
      <c r="Y48" s="637" t="s">
        <v>148</v>
      </c>
      <c r="Z48" s="637" t="s">
        <v>148</v>
      </c>
      <c r="AA48" s="642"/>
      <c r="AB48" s="639"/>
      <c r="AC48" s="640"/>
      <c r="AD48" s="637" t="s">
        <v>148</v>
      </c>
      <c r="AE48" s="641"/>
      <c r="AF48" s="637" t="s">
        <v>359</v>
      </c>
      <c r="AG48" s="637" t="s">
        <v>359</v>
      </c>
      <c r="AH48" s="642"/>
      <c r="AI48" s="639"/>
      <c r="AJ48" s="640"/>
      <c r="AK48" s="637" t="s">
        <v>148</v>
      </c>
      <c r="AL48" s="627" t="s">
        <v>148</v>
      </c>
      <c r="AM48" s="637" t="s">
        <v>148</v>
      </c>
      <c r="AN48" s="637" t="s">
        <v>359</v>
      </c>
      <c r="AO48" s="643"/>
      <c r="AP48" s="639"/>
      <c r="AQ48" s="640"/>
      <c r="AR48" s="637" t="s">
        <v>148</v>
      </c>
      <c r="AS48" s="612">
        <f t="array" ref="AS48">SUM(COUNTIF(N48:AR48, {"◎","〇","☆","共","特","浴"}))</f>
        <v>11</v>
      </c>
      <c r="AT48" s="613" t="s">
        <v>403</v>
      </c>
      <c r="AU48" s="611"/>
      <c r="AV48" s="611" t="s">
        <v>148</v>
      </c>
      <c r="AW48" s="611"/>
      <c r="AX48" s="611" t="s">
        <v>148</v>
      </c>
      <c r="AY48" s="611" t="s">
        <v>148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404</v>
      </c>
      <c r="L49" s="603" t="s">
        <v>396</v>
      </c>
      <c r="M49" s="604" t="s">
        <v>405</v>
      </c>
      <c r="N49" s="644" t="s">
        <v>361</v>
      </c>
      <c r="O49" s="627" t="s">
        <v>148</v>
      </c>
      <c r="P49" s="635"/>
      <c r="Q49" s="627" t="s">
        <v>148</v>
      </c>
      <c r="R49" s="634" t="s">
        <v>148</v>
      </c>
      <c r="S49" s="635"/>
      <c r="T49" s="645"/>
      <c r="U49" s="632" t="s">
        <v>148</v>
      </c>
      <c r="V49" s="627" t="s">
        <v>148</v>
      </c>
      <c r="W49" s="635"/>
      <c r="X49" s="627" t="s">
        <v>148</v>
      </c>
      <c r="Y49" s="634" t="s">
        <v>148</v>
      </c>
      <c r="Z49" s="635"/>
      <c r="AA49" s="645"/>
      <c r="AB49" s="632" t="s">
        <v>148</v>
      </c>
      <c r="AC49" s="627" t="s">
        <v>148</v>
      </c>
      <c r="AD49" s="635"/>
      <c r="AE49" s="627" t="s">
        <v>148</v>
      </c>
      <c r="AF49" s="634" t="s">
        <v>148</v>
      </c>
      <c r="AG49" s="635"/>
      <c r="AH49" s="645"/>
      <c r="AI49" s="632" t="s">
        <v>148</v>
      </c>
      <c r="AJ49" s="627" t="s">
        <v>148</v>
      </c>
      <c r="AK49" s="635"/>
      <c r="AL49" s="627" t="s">
        <v>148</v>
      </c>
      <c r="AM49" s="634" t="s">
        <v>148</v>
      </c>
      <c r="AN49" s="635"/>
      <c r="AO49" s="636"/>
      <c r="AP49" s="632" t="s">
        <v>148</v>
      </c>
      <c r="AQ49" s="627" t="s">
        <v>148</v>
      </c>
      <c r="AR49" s="635"/>
      <c r="AS49" s="612">
        <f t="array" ref="AS49">SUM(COUNTIF(N49:AR49, {"◎","〇","☆","共","特","浴"}))</f>
        <v>17</v>
      </c>
      <c r="AT49" s="613" t="s">
        <v>397</v>
      </c>
      <c r="AU49" s="611" t="s">
        <v>148</v>
      </c>
      <c r="AV49" s="611"/>
      <c r="AW49" s="611" t="s">
        <v>148</v>
      </c>
      <c r="AX49" s="611" t="s">
        <v>148</v>
      </c>
      <c r="AY49" s="611"/>
      <c r="AZ49" s="611"/>
      <c r="BA49" s="611" t="s">
        <v>148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406</v>
      </c>
      <c r="L50" s="603" t="s">
        <v>396</v>
      </c>
      <c r="M50" s="604"/>
      <c r="N50" s="646"/>
      <c r="O50" s="627" t="s">
        <v>148</v>
      </c>
      <c r="P50" s="635"/>
      <c r="Q50" s="635"/>
      <c r="R50" s="627" t="s">
        <v>148</v>
      </c>
      <c r="S50" s="637" t="s">
        <v>361</v>
      </c>
      <c r="T50" s="645"/>
      <c r="U50" s="646"/>
      <c r="V50" s="627" t="s">
        <v>148</v>
      </c>
      <c r="W50" s="635"/>
      <c r="X50" s="635"/>
      <c r="Y50" s="627" t="s">
        <v>148</v>
      </c>
      <c r="Z50" s="634" t="s">
        <v>148</v>
      </c>
      <c r="AA50" s="645"/>
      <c r="AB50" s="646"/>
      <c r="AC50" s="627" t="s">
        <v>148</v>
      </c>
      <c r="AD50" s="635"/>
      <c r="AE50" s="635"/>
      <c r="AF50" s="627" t="s">
        <v>148</v>
      </c>
      <c r="AG50" s="634" t="s">
        <v>148</v>
      </c>
      <c r="AH50" s="645"/>
      <c r="AI50" s="646"/>
      <c r="AJ50" s="630" t="s">
        <v>357</v>
      </c>
      <c r="AK50" s="635"/>
      <c r="AL50" s="627" t="s">
        <v>148</v>
      </c>
      <c r="AM50" s="627" t="s">
        <v>148</v>
      </c>
      <c r="AN50" s="634" t="s">
        <v>148</v>
      </c>
      <c r="AO50" s="636"/>
      <c r="AP50" s="646"/>
      <c r="AQ50" s="627" t="s">
        <v>148</v>
      </c>
      <c r="AR50" s="635"/>
      <c r="AS50" s="612">
        <f t="array" ref="AS50">SUM(COUNTIF(N50:AR50, {"◎","〇","☆","共","特","浴"}))</f>
        <v>12</v>
      </c>
      <c r="AT50" s="613" t="s">
        <v>397</v>
      </c>
      <c r="AU50" s="611" t="s">
        <v>148</v>
      </c>
      <c r="AV50" s="611"/>
      <c r="AW50" s="611"/>
      <c r="AX50" s="611" t="s">
        <v>148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396</v>
      </c>
      <c r="M51" s="604"/>
      <c r="N51" s="646"/>
      <c r="O51" s="627" t="s">
        <v>148</v>
      </c>
      <c r="P51" s="630" t="s">
        <v>359</v>
      </c>
      <c r="Q51" s="627" t="s">
        <v>148</v>
      </c>
      <c r="R51" s="627" t="s">
        <v>148</v>
      </c>
      <c r="S51" s="634" t="s">
        <v>148</v>
      </c>
      <c r="T51" s="645"/>
      <c r="U51" s="646"/>
      <c r="V51" s="627" t="s">
        <v>148</v>
      </c>
      <c r="W51" s="627" t="s">
        <v>148</v>
      </c>
      <c r="X51" s="627" t="s">
        <v>148</v>
      </c>
      <c r="Y51" s="630" t="s">
        <v>361</v>
      </c>
      <c r="Z51" s="634" t="s">
        <v>148</v>
      </c>
      <c r="AA51" s="645"/>
      <c r="AB51" s="646"/>
      <c r="AC51" s="627" t="s">
        <v>148</v>
      </c>
      <c r="AD51" s="627" t="s">
        <v>148</v>
      </c>
      <c r="AE51" s="627" t="s">
        <v>148</v>
      </c>
      <c r="AF51" s="627" t="s">
        <v>148</v>
      </c>
      <c r="AG51" s="634" t="s">
        <v>148</v>
      </c>
      <c r="AH51" s="645"/>
      <c r="AI51" s="646"/>
      <c r="AJ51" s="627" t="s">
        <v>148</v>
      </c>
      <c r="AK51" s="627" t="s">
        <v>148</v>
      </c>
      <c r="AL51" s="627" t="s">
        <v>148</v>
      </c>
      <c r="AM51" s="627" t="s">
        <v>148</v>
      </c>
      <c r="AN51" s="634" t="s">
        <v>148</v>
      </c>
      <c r="AO51" s="636"/>
      <c r="AP51" s="646"/>
      <c r="AQ51" s="627" t="s">
        <v>148</v>
      </c>
      <c r="AR51" s="627" t="s">
        <v>148</v>
      </c>
      <c r="AS51" s="612">
        <f t="array" ref="AS51">SUM(COUNTIF(N51:AR51, {"◎","〇","☆","共","特","浴"}))</f>
        <v>20</v>
      </c>
      <c r="AT51" s="613" t="s">
        <v>397</v>
      </c>
      <c r="AU51" s="611" t="s">
        <v>148</v>
      </c>
      <c r="AV51" s="611" t="s">
        <v>148</v>
      </c>
      <c r="AW51" s="611"/>
      <c r="AX51" s="611" t="s">
        <v>148</v>
      </c>
      <c r="AY51" s="611" t="s">
        <v>148</v>
      </c>
      <c r="AZ51" s="611"/>
      <c r="BA51" s="611"/>
      <c r="BB51" s="638" t="s">
        <v>407</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408</v>
      </c>
      <c r="L52" s="603" t="s">
        <v>396</v>
      </c>
      <c r="M52" s="609"/>
      <c r="N52" s="646"/>
      <c r="O52" s="630" t="s">
        <v>361</v>
      </c>
      <c r="P52" s="627" t="s">
        <v>148</v>
      </c>
      <c r="Q52" s="634" t="s">
        <v>148</v>
      </c>
      <c r="R52" s="637" t="s">
        <v>361</v>
      </c>
      <c r="S52" s="634" t="s">
        <v>148</v>
      </c>
      <c r="T52" s="636" t="s">
        <v>148</v>
      </c>
      <c r="U52" s="646"/>
      <c r="V52" s="630" t="s">
        <v>361</v>
      </c>
      <c r="W52" s="627" t="s">
        <v>148</v>
      </c>
      <c r="X52" s="634" t="s">
        <v>148</v>
      </c>
      <c r="Y52" s="634" t="s">
        <v>148</v>
      </c>
      <c r="Z52" s="634" t="s">
        <v>148</v>
      </c>
      <c r="AA52" s="636" t="s">
        <v>148</v>
      </c>
      <c r="AB52" s="646"/>
      <c r="AC52" s="627" t="s">
        <v>148</v>
      </c>
      <c r="AD52" s="627" t="s">
        <v>148</v>
      </c>
      <c r="AE52" s="634" t="s">
        <v>148</v>
      </c>
      <c r="AF52" s="634" t="s">
        <v>148</v>
      </c>
      <c r="AG52" s="634" t="s">
        <v>148</v>
      </c>
      <c r="AH52" s="645"/>
      <c r="AI52" s="646"/>
      <c r="AJ52" s="627" t="s">
        <v>148</v>
      </c>
      <c r="AK52" s="627" t="s">
        <v>148</v>
      </c>
      <c r="AL52" s="634" t="s">
        <v>148</v>
      </c>
      <c r="AM52" s="634" t="s">
        <v>148</v>
      </c>
      <c r="AN52" s="634" t="s">
        <v>148</v>
      </c>
      <c r="AO52" s="647" t="s">
        <v>357</v>
      </c>
      <c r="AP52" s="646"/>
      <c r="AQ52" s="627" t="s">
        <v>148</v>
      </c>
      <c r="AR52" s="630" t="s">
        <v>361</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409</v>
      </c>
      <c r="L53" s="603" t="s">
        <v>396</v>
      </c>
      <c r="M53" s="609"/>
      <c r="N53" s="632" t="s">
        <v>148</v>
      </c>
      <c r="O53" s="630" t="s">
        <v>361</v>
      </c>
      <c r="P53" s="627" t="s">
        <v>148</v>
      </c>
      <c r="Q53" s="634" t="s">
        <v>148</v>
      </c>
      <c r="R53" s="634" t="s">
        <v>148</v>
      </c>
      <c r="S53" s="634" t="s">
        <v>148</v>
      </c>
      <c r="T53" s="636" t="s">
        <v>148</v>
      </c>
      <c r="U53" s="632" t="s">
        <v>148</v>
      </c>
      <c r="V53" s="627" t="s">
        <v>148</v>
      </c>
      <c r="W53" s="627" t="s">
        <v>148</v>
      </c>
      <c r="X53" s="634" t="s">
        <v>148</v>
      </c>
      <c r="Y53" s="634" t="s">
        <v>148</v>
      </c>
      <c r="Z53" s="634" t="s">
        <v>148</v>
      </c>
      <c r="AA53" s="636" t="s">
        <v>148</v>
      </c>
      <c r="AB53" s="632" t="s">
        <v>148</v>
      </c>
      <c r="AC53" s="627" t="s">
        <v>148</v>
      </c>
      <c r="AD53" s="630" t="s">
        <v>361</v>
      </c>
      <c r="AE53" s="634" t="s">
        <v>148</v>
      </c>
      <c r="AF53" s="634" t="s">
        <v>148</v>
      </c>
      <c r="AG53" s="634" t="s">
        <v>148</v>
      </c>
      <c r="AH53" s="636" t="s">
        <v>148</v>
      </c>
      <c r="AI53" s="632" t="s">
        <v>148</v>
      </c>
      <c r="AJ53" s="627" t="s">
        <v>148</v>
      </c>
      <c r="AK53" s="627" t="s">
        <v>148</v>
      </c>
      <c r="AL53" s="634" t="s">
        <v>148</v>
      </c>
      <c r="AM53" s="634" t="s">
        <v>148</v>
      </c>
      <c r="AN53" s="634" t="s">
        <v>148</v>
      </c>
      <c r="AO53" s="636" t="s">
        <v>148</v>
      </c>
      <c r="AP53" s="632" t="s">
        <v>148</v>
      </c>
      <c r="AQ53" s="627" t="s">
        <v>148</v>
      </c>
      <c r="AR53" s="630" t="s">
        <v>361</v>
      </c>
      <c r="AS53" s="612">
        <f t="array" ref="AS53">SUM(COUNTIF(N53:AR53, {"◎","〇","☆","共","特","浴"}))</f>
        <v>28</v>
      </c>
      <c r="AT53" s="613" t="s">
        <v>383</v>
      </c>
      <c r="AU53" s="611" t="s">
        <v>148</v>
      </c>
      <c r="AV53" s="611" t="s">
        <v>148</v>
      </c>
      <c r="AW53" s="611" t="s">
        <v>148</v>
      </c>
      <c r="AX53" s="611" t="s">
        <v>148</v>
      </c>
      <c r="AY53" s="611" t="s">
        <v>148</v>
      </c>
      <c r="AZ53" s="611" t="s">
        <v>148</v>
      </c>
      <c r="BA53" s="611" t="s">
        <v>148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410</v>
      </c>
      <c r="L54" s="603" t="s">
        <v>399</v>
      </c>
      <c r="M54" s="609"/>
      <c r="N54" s="646"/>
      <c r="O54" s="648" t="s">
        <v>148</v>
      </c>
      <c r="P54" s="649"/>
      <c r="Q54" s="630" t="s">
        <v>361</v>
      </c>
      <c r="R54" s="650" t="s">
        <v>148</v>
      </c>
      <c r="S54" s="630" t="s">
        <v>361</v>
      </c>
      <c r="T54" s="651" t="s">
        <v>148</v>
      </c>
      <c r="U54" s="646"/>
      <c r="V54" s="648" t="s">
        <v>148</v>
      </c>
      <c r="W54" s="649"/>
      <c r="X54" s="627" t="s">
        <v>148</v>
      </c>
      <c r="Y54" s="650" t="s">
        <v>148</v>
      </c>
      <c r="Z54" s="630" t="s">
        <v>361</v>
      </c>
      <c r="AA54" s="651" t="s">
        <v>148</v>
      </c>
      <c r="AB54" s="646"/>
      <c r="AC54" s="648" t="s">
        <v>148</v>
      </c>
      <c r="AD54" s="649"/>
      <c r="AE54" s="627" t="s">
        <v>148</v>
      </c>
      <c r="AF54" s="650" t="s">
        <v>148</v>
      </c>
      <c r="AG54" s="627" t="s">
        <v>148</v>
      </c>
      <c r="AH54" s="651" t="s">
        <v>148</v>
      </c>
      <c r="AI54" s="652" t="s">
        <v>357</v>
      </c>
      <c r="AJ54" s="648" t="s">
        <v>148</v>
      </c>
      <c r="AK54" s="649"/>
      <c r="AL54" s="627" t="s">
        <v>148</v>
      </c>
      <c r="AM54" s="650" t="s">
        <v>148</v>
      </c>
      <c r="AN54" s="627" t="s">
        <v>148</v>
      </c>
      <c r="AO54" s="651" t="s">
        <v>148</v>
      </c>
      <c r="AP54" s="646"/>
      <c r="AQ54" s="648" t="s">
        <v>148</v>
      </c>
      <c r="AR54" s="649"/>
      <c r="AS54" s="612">
        <f t="array" ref="AS54">SUM(COUNTIF(N54:AR54, {"◎","〇","☆","共","特","浴"}))</f>
        <v>18</v>
      </c>
      <c r="AT54" s="613" t="s">
        <v>411</v>
      </c>
      <c r="AU54" s="611" t="s">
        <v>148</v>
      </c>
      <c r="AV54" s="611" t="s">
        <v>148</v>
      </c>
      <c r="AW54" s="611"/>
      <c r="AX54" s="611" t="s">
        <v>148</v>
      </c>
      <c r="AY54" s="611" t="s">
        <v>148</v>
      </c>
      <c r="AZ54" s="611" t="s">
        <v>148</v>
      </c>
      <c r="BA54" s="611" t="s">
        <v>148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412</v>
      </c>
      <c r="L55" s="603" t="s">
        <v>396</v>
      </c>
      <c r="M55" s="609"/>
      <c r="N55" s="632" t="s">
        <v>148</v>
      </c>
      <c r="O55" s="649"/>
      <c r="P55" s="627" t="s">
        <v>148</v>
      </c>
      <c r="Q55" s="634" t="s">
        <v>148</v>
      </c>
      <c r="R55" s="627" t="s">
        <v>148</v>
      </c>
      <c r="S55" s="650" t="s">
        <v>148</v>
      </c>
      <c r="T55" s="643" t="s">
        <v>148</v>
      </c>
      <c r="U55" s="632" t="s">
        <v>148</v>
      </c>
      <c r="V55" s="649"/>
      <c r="W55" s="649"/>
      <c r="X55" s="634" t="s">
        <v>148</v>
      </c>
      <c r="Y55" s="627" t="s">
        <v>148</v>
      </c>
      <c r="Z55" s="650" t="s">
        <v>148</v>
      </c>
      <c r="AA55" s="643" t="s">
        <v>148</v>
      </c>
      <c r="AB55" s="632" t="s">
        <v>148</v>
      </c>
      <c r="AC55" s="649"/>
      <c r="AD55" s="649"/>
      <c r="AE55" s="634" t="s">
        <v>148</v>
      </c>
      <c r="AF55" s="627" t="s">
        <v>148</v>
      </c>
      <c r="AG55" s="650" t="s">
        <v>148</v>
      </c>
      <c r="AH55" s="643" t="s">
        <v>148</v>
      </c>
      <c r="AI55" s="632" t="s">
        <v>148</v>
      </c>
      <c r="AJ55" s="648" t="s">
        <v>148</v>
      </c>
      <c r="AK55" s="649"/>
      <c r="AL55" s="634" t="s">
        <v>148</v>
      </c>
      <c r="AM55" s="627" t="s">
        <v>148</v>
      </c>
      <c r="AN55" s="650" t="s">
        <v>148</v>
      </c>
      <c r="AO55" s="643" t="s">
        <v>148</v>
      </c>
      <c r="AP55" s="632" t="s">
        <v>148</v>
      </c>
      <c r="AQ55" s="653" t="s">
        <v>148</v>
      </c>
      <c r="AR55" s="649"/>
      <c r="AS55" s="612">
        <f t="array" ref="AS55">SUM(COUNTIF(N55:AR55, {"◎","〇","☆","共","特","浴"}))</f>
        <v>24</v>
      </c>
      <c r="AT55" s="613" t="s">
        <v>383</v>
      </c>
      <c r="AU55" s="611" t="s">
        <v>148</v>
      </c>
      <c r="AV55" s="611"/>
      <c r="AW55" s="611"/>
      <c r="AX55" s="611"/>
      <c r="AY55" s="611" t="s">
        <v>148</v>
      </c>
      <c r="AZ55" s="611" t="s">
        <v>148</v>
      </c>
      <c r="BA55" s="611" t="s">
        <v>148</v>
      </c>
      <c r="BB55" s="638" t="s">
        <v>407</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413</v>
      </c>
      <c r="L56" s="603" t="s">
        <v>399</v>
      </c>
      <c r="M56" s="609"/>
      <c r="N56" s="632" t="s">
        <v>148</v>
      </c>
      <c r="O56" s="654"/>
      <c r="P56" s="650" t="s">
        <v>148</v>
      </c>
      <c r="Q56" s="655" t="s">
        <v>148</v>
      </c>
      <c r="R56" s="649"/>
      <c r="S56" s="650" t="s">
        <v>148</v>
      </c>
      <c r="T56" s="656"/>
      <c r="U56" s="657" t="s">
        <v>148</v>
      </c>
      <c r="V56" s="654"/>
      <c r="W56" s="650" t="s">
        <v>148</v>
      </c>
      <c r="X56" s="655" t="s">
        <v>148</v>
      </c>
      <c r="Y56" s="649"/>
      <c r="Z56" s="650" t="s">
        <v>148</v>
      </c>
      <c r="AA56" s="656"/>
      <c r="AB56" s="657" t="s">
        <v>148</v>
      </c>
      <c r="AC56" s="654"/>
      <c r="AD56" s="650" t="s">
        <v>148</v>
      </c>
      <c r="AE56" s="655" t="s">
        <v>148</v>
      </c>
      <c r="AF56" s="649"/>
      <c r="AG56" s="650" t="s">
        <v>148</v>
      </c>
      <c r="AH56" s="656"/>
      <c r="AI56" s="652" t="s">
        <v>148</v>
      </c>
      <c r="AJ56" s="654"/>
      <c r="AK56" s="650" t="s">
        <v>148</v>
      </c>
      <c r="AL56" s="655" t="s">
        <v>148</v>
      </c>
      <c r="AM56" s="649"/>
      <c r="AN56" s="650" t="s">
        <v>148</v>
      </c>
      <c r="AO56" s="651"/>
      <c r="AP56" s="657" t="s">
        <v>148</v>
      </c>
      <c r="AQ56" s="654"/>
      <c r="AR56" s="650" t="s">
        <v>148</v>
      </c>
      <c r="AS56" s="612">
        <f t="array" ref="AS56">SUM(COUNTIF(N56:AR56, {"◎","〇","☆","共","特","浴"}))</f>
        <v>18</v>
      </c>
      <c r="AT56" s="613" t="s">
        <v>414</v>
      </c>
      <c r="AU56" s="611"/>
      <c r="AV56" s="611"/>
      <c r="AW56" s="611" t="s">
        <v>148</v>
      </c>
      <c r="AX56" s="611"/>
      <c r="AY56" s="611" t="s">
        <v>148</v>
      </c>
      <c r="AZ56" s="611"/>
      <c r="BA56" s="611" t="s">
        <v>148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415</v>
      </c>
      <c r="L57" s="603" t="s">
        <v>396</v>
      </c>
      <c r="M57" s="609"/>
      <c r="N57" s="627" t="s">
        <v>148</v>
      </c>
      <c r="O57" s="653" t="s">
        <v>148</v>
      </c>
      <c r="P57" s="649"/>
      <c r="Q57" s="649"/>
      <c r="R57" s="649"/>
      <c r="S57" s="649"/>
      <c r="T57" s="658" t="s">
        <v>148</v>
      </c>
      <c r="U57" s="627" t="s">
        <v>148</v>
      </c>
      <c r="V57" s="653" t="s">
        <v>148</v>
      </c>
      <c r="W57" s="649"/>
      <c r="X57" s="649"/>
      <c r="Y57" s="649"/>
      <c r="Z57" s="649"/>
      <c r="AA57" s="658" t="s">
        <v>148</v>
      </c>
      <c r="AB57" s="627" t="s">
        <v>148</v>
      </c>
      <c r="AC57" s="653" t="s">
        <v>148</v>
      </c>
      <c r="AD57" s="649"/>
      <c r="AE57" s="649"/>
      <c r="AF57" s="649"/>
      <c r="AG57" s="649"/>
      <c r="AH57" s="658" t="s">
        <v>148</v>
      </c>
      <c r="AI57" s="627" t="s">
        <v>148</v>
      </c>
      <c r="AJ57" s="653" t="s">
        <v>148</v>
      </c>
      <c r="AK57" s="649"/>
      <c r="AL57" s="649"/>
      <c r="AM57" s="649"/>
      <c r="AN57" s="649"/>
      <c r="AO57" s="658" t="s">
        <v>148</v>
      </c>
      <c r="AP57" s="627" t="s">
        <v>148</v>
      </c>
      <c r="AQ57" s="653" t="s">
        <v>148</v>
      </c>
      <c r="AR57" s="649"/>
      <c r="AS57" s="612">
        <f t="array" ref="AS57">SUM(COUNTIF(N57:AR57, {"◎","〇","☆","共","特","浴"}))</f>
        <v>14</v>
      </c>
      <c r="AT57" s="613" t="s">
        <v>403</v>
      </c>
      <c r="AU57" s="611" t="s">
        <v>148</v>
      </c>
      <c r="AV57" s="611"/>
      <c r="AW57" s="611"/>
      <c r="AX57" s="611"/>
      <c r="AY57" s="611"/>
      <c r="AZ57" s="611" t="s">
        <v>148</v>
      </c>
      <c r="BA57" s="611" t="s">
        <v>148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416</v>
      </c>
      <c r="L58" s="603" t="s">
        <v>396</v>
      </c>
      <c r="M58" s="609"/>
      <c r="N58" s="659"/>
      <c r="O58" s="627" t="s">
        <v>148</v>
      </c>
      <c r="P58" s="650" t="s">
        <v>148</v>
      </c>
      <c r="Q58" s="650" t="s">
        <v>148</v>
      </c>
      <c r="R58" s="630" t="s">
        <v>361</v>
      </c>
      <c r="S58" s="650" t="s">
        <v>148</v>
      </c>
      <c r="T58" s="656"/>
      <c r="U58" s="659"/>
      <c r="V58" s="627" t="s">
        <v>148</v>
      </c>
      <c r="W58" s="650" t="s">
        <v>148</v>
      </c>
      <c r="X58" s="650" t="s">
        <v>148</v>
      </c>
      <c r="Y58" s="630" t="s">
        <v>361</v>
      </c>
      <c r="Z58" s="650" t="s">
        <v>148</v>
      </c>
      <c r="AA58" s="656"/>
      <c r="AB58" s="659"/>
      <c r="AC58" s="627" t="s">
        <v>148</v>
      </c>
      <c r="AD58" s="650" t="s">
        <v>148</v>
      </c>
      <c r="AE58" s="650" t="s">
        <v>148</v>
      </c>
      <c r="AF58" s="627" t="s">
        <v>148</v>
      </c>
      <c r="AG58" s="650" t="s">
        <v>148</v>
      </c>
      <c r="AH58" s="656"/>
      <c r="AI58" s="659"/>
      <c r="AJ58" s="627" t="s">
        <v>148</v>
      </c>
      <c r="AK58" s="650" t="s">
        <v>148</v>
      </c>
      <c r="AL58" s="650" t="s">
        <v>148</v>
      </c>
      <c r="AM58" s="627" t="s">
        <v>148</v>
      </c>
      <c r="AN58" s="650" t="s">
        <v>148</v>
      </c>
      <c r="AO58" s="651"/>
      <c r="AP58" s="659"/>
      <c r="AQ58" s="627" t="s">
        <v>148</v>
      </c>
      <c r="AR58" s="650" t="s">
        <v>148</v>
      </c>
      <c r="AS58" s="612">
        <f t="array" ref="AS58">SUM(COUNTIF(N58:AR58, {"◎","〇","☆","共","特","浴"}))</f>
        <v>20</v>
      </c>
      <c r="AT58" s="613" t="s">
        <v>403</v>
      </c>
      <c r="AU58" s="611" t="s">
        <v>148</v>
      </c>
      <c r="AV58" s="611" t="s">
        <v>148</v>
      </c>
      <c r="AW58" s="611" t="s">
        <v>148</v>
      </c>
      <c r="AX58" s="611" t="s">
        <v>148</v>
      </c>
      <c r="AY58" s="611" t="s">
        <v>148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417</v>
      </c>
      <c r="L59" s="603" t="s">
        <v>396</v>
      </c>
      <c r="M59" s="609"/>
      <c r="N59" s="630" t="s">
        <v>361</v>
      </c>
      <c r="O59" s="654"/>
      <c r="P59" s="649"/>
      <c r="Q59" s="649"/>
      <c r="R59" s="649"/>
      <c r="S59" s="649"/>
      <c r="T59" s="651" t="s">
        <v>148</v>
      </c>
      <c r="U59" s="651" t="s">
        <v>148</v>
      </c>
      <c r="V59" s="654"/>
      <c r="W59" s="649"/>
      <c r="X59" s="649"/>
      <c r="Y59" s="649"/>
      <c r="Z59" s="649"/>
      <c r="AA59" s="651" t="s">
        <v>148</v>
      </c>
      <c r="AB59" s="627" t="s">
        <v>148</v>
      </c>
      <c r="AC59" s="654"/>
      <c r="AD59" s="649"/>
      <c r="AE59" s="649"/>
      <c r="AF59" s="649"/>
      <c r="AG59" s="649"/>
      <c r="AH59" s="651" t="s">
        <v>148</v>
      </c>
      <c r="AI59" s="627" t="s">
        <v>148</v>
      </c>
      <c r="AJ59" s="654"/>
      <c r="AK59" s="649"/>
      <c r="AL59" s="649"/>
      <c r="AM59" s="649"/>
      <c r="AN59" s="649"/>
      <c r="AO59" s="651" t="s">
        <v>148</v>
      </c>
      <c r="AP59" s="659"/>
      <c r="AQ59" s="654"/>
      <c r="AR59" s="649"/>
      <c r="AS59" s="612">
        <f t="array" ref="AS59">SUM(COUNTIF(N59:AR59, {"◎","〇","☆","共","特","浴"}))</f>
        <v>7</v>
      </c>
      <c r="AT59" s="613" t="s">
        <v>414</v>
      </c>
      <c r="AU59" s="611"/>
      <c r="AV59" s="611"/>
      <c r="AW59" s="611"/>
      <c r="AX59" s="611"/>
      <c r="AY59" s="611"/>
      <c r="AZ59" s="611" t="s">
        <v>148</v>
      </c>
      <c r="BA59" s="611" t="s">
        <v>148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418</v>
      </c>
      <c r="L60" s="603" t="s">
        <v>396</v>
      </c>
      <c r="M60" s="609"/>
      <c r="N60" s="657" t="s">
        <v>148</v>
      </c>
      <c r="O60" s="648" t="s">
        <v>148</v>
      </c>
      <c r="P60" s="649"/>
      <c r="Q60" s="649"/>
      <c r="R60" s="649"/>
      <c r="S60" s="650" t="s">
        <v>148</v>
      </c>
      <c r="T60" s="651" t="s">
        <v>148</v>
      </c>
      <c r="U60" s="657" t="s">
        <v>148</v>
      </c>
      <c r="V60" s="648" t="s">
        <v>148</v>
      </c>
      <c r="W60" s="649"/>
      <c r="X60" s="649"/>
      <c r="Y60" s="649"/>
      <c r="Z60" s="650" t="s">
        <v>148</v>
      </c>
      <c r="AA60" s="651" t="s">
        <v>148</v>
      </c>
      <c r="AB60" s="657" t="s">
        <v>148</v>
      </c>
      <c r="AC60" s="648" t="s">
        <v>148</v>
      </c>
      <c r="AD60" s="649"/>
      <c r="AE60" s="649"/>
      <c r="AF60" s="649"/>
      <c r="AG60" s="650" t="s">
        <v>148</v>
      </c>
      <c r="AH60" s="651" t="s">
        <v>148</v>
      </c>
      <c r="AI60" s="657" t="s">
        <v>148</v>
      </c>
      <c r="AJ60" s="648" t="s">
        <v>148</v>
      </c>
      <c r="AK60" s="649"/>
      <c r="AL60" s="649"/>
      <c r="AM60" s="649"/>
      <c r="AN60" s="650" t="s">
        <v>148</v>
      </c>
      <c r="AO60" s="651" t="s">
        <v>148</v>
      </c>
      <c r="AP60" s="657" t="s">
        <v>148</v>
      </c>
      <c r="AQ60" s="648" t="s">
        <v>148</v>
      </c>
      <c r="AR60" s="649"/>
      <c r="AS60" s="612">
        <f t="array" ref="AS60">SUM(COUNTIF(N60:AR60, {"◎","〇","☆","共","特","浴"}))</f>
        <v>18</v>
      </c>
      <c r="AT60" s="613" t="s">
        <v>397</v>
      </c>
      <c r="AU60" s="611" t="s">
        <v>148</v>
      </c>
      <c r="AV60" s="611"/>
      <c r="AW60" s="611"/>
      <c r="AX60" s="611"/>
      <c r="AY60" s="611" t="s">
        <v>148</v>
      </c>
      <c r="AZ60" s="611" t="s">
        <v>148</v>
      </c>
      <c r="BA60" s="611" t="s">
        <v>148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419</v>
      </c>
      <c r="L61" s="603" t="s">
        <v>396</v>
      </c>
      <c r="M61" s="609"/>
      <c r="N61" s="657" t="s">
        <v>148</v>
      </c>
      <c r="O61" s="627" t="s">
        <v>148</v>
      </c>
      <c r="P61" s="627" t="s">
        <v>148</v>
      </c>
      <c r="Q61" s="660" t="s">
        <v>361</v>
      </c>
      <c r="R61" s="650" t="s">
        <v>148</v>
      </c>
      <c r="S61" s="650" t="s">
        <v>148</v>
      </c>
      <c r="T61" s="651" t="s">
        <v>148</v>
      </c>
      <c r="U61" s="657" t="s">
        <v>148</v>
      </c>
      <c r="V61" s="627" t="s">
        <v>148</v>
      </c>
      <c r="W61" s="627" t="s">
        <v>148</v>
      </c>
      <c r="X61" s="650" t="s">
        <v>148</v>
      </c>
      <c r="Y61" s="650" t="s">
        <v>148</v>
      </c>
      <c r="Z61" s="650" t="s">
        <v>148</v>
      </c>
      <c r="AA61" s="651" t="s">
        <v>148</v>
      </c>
      <c r="AB61" s="657" t="s">
        <v>148</v>
      </c>
      <c r="AC61" s="627" t="s">
        <v>148</v>
      </c>
      <c r="AD61" s="627" t="s">
        <v>148</v>
      </c>
      <c r="AE61" s="650" t="s">
        <v>148</v>
      </c>
      <c r="AF61" s="650" t="s">
        <v>148</v>
      </c>
      <c r="AG61" s="650" t="s">
        <v>148</v>
      </c>
      <c r="AH61" s="651" t="s">
        <v>148</v>
      </c>
      <c r="AI61" s="657" t="s">
        <v>148</v>
      </c>
      <c r="AJ61" s="627" t="s">
        <v>148</v>
      </c>
      <c r="AK61" s="630" t="s">
        <v>361</v>
      </c>
      <c r="AL61" s="650" t="s">
        <v>148</v>
      </c>
      <c r="AM61" s="660" t="s">
        <v>361</v>
      </c>
      <c r="AN61" s="650" t="s">
        <v>148</v>
      </c>
      <c r="AO61" s="651" t="s">
        <v>148</v>
      </c>
      <c r="AP61" s="657" t="s">
        <v>148</v>
      </c>
      <c r="AQ61" s="627" t="s">
        <v>148</v>
      </c>
      <c r="AR61" s="630" t="s">
        <v>361</v>
      </c>
      <c r="AS61" s="612">
        <f t="array" ref="AS61">SUM(COUNTIF(N61:AR61, {"◎","〇","☆","共","特","浴"}))</f>
        <v>27</v>
      </c>
      <c r="AT61" s="615"/>
      <c r="AU61" s="611" t="s">
        <v>148</v>
      </c>
      <c r="AV61" s="611" t="s">
        <v>148</v>
      </c>
      <c r="AW61" s="611" t="s">
        <v>148</v>
      </c>
      <c r="AX61" s="611" t="s">
        <v>148</v>
      </c>
      <c r="AY61" s="611" t="s">
        <v>148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420</v>
      </c>
      <c r="L62" s="603" t="s">
        <v>399</v>
      </c>
      <c r="M62" s="609"/>
      <c r="N62" s="659"/>
      <c r="O62" s="649"/>
      <c r="P62" s="627" t="s">
        <v>148</v>
      </c>
      <c r="Q62" s="650" t="s">
        <v>148</v>
      </c>
      <c r="R62" s="650" t="s">
        <v>148</v>
      </c>
      <c r="S62" s="649"/>
      <c r="T62" s="656"/>
      <c r="U62" s="659"/>
      <c r="V62" s="649"/>
      <c r="W62" s="627" t="s">
        <v>148</v>
      </c>
      <c r="X62" s="650" t="s">
        <v>148</v>
      </c>
      <c r="Y62" s="650" t="s">
        <v>148</v>
      </c>
      <c r="Z62" s="649"/>
      <c r="AA62" s="656"/>
      <c r="AB62" s="659"/>
      <c r="AC62" s="649"/>
      <c r="AD62" s="627" t="s">
        <v>148</v>
      </c>
      <c r="AE62" s="650" t="s">
        <v>148</v>
      </c>
      <c r="AF62" s="650" t="s">
        <v>148</v>
      </c>
      <c r="AG62" s="649"/>
      <c r="AH62" s="656"/>
      <c r="AI62" s="659"/>
      <c r="AJ62" s="649"/>
      <c r="AK62" s="627" t="s">
        <v>148</v>
      </c>
      <c r="AL62" s="650" t="s">
        <v>148</v>
      </c>
      <c r="AM62" s="650" t="s">
        <v>148</v>
      </c>
      <c r="AN62" s="649"/>
      <c r="AO62" s="651"/>
      <c r="AP62" s="657" t="s">
        <v>148</v>
      </c>
      <c r="AQ62" s="649"/>
      <c r="AR62" s="627" t="s">
        <v>148</v>
      </c>
      <c r="AS62" s="612">
        <f t="array" ref="AS62">SUM(COUNTIF(N62:AR62, {"◎","〇","☆","共","特","浴"}))</f>
        <v>14</v>
      </c>
      <c r="AT62" s="613" t="s">
        <v>403</v>
      </c>
      <c r="AU62" s="611"/>
      <c r="AV62" s="611" t="s">
        <v>148</v>
      </c>
      <c r="AW62" s="611" t="s">
        <v>148</v>
      </c>
      <c r="AX62" s="611" t="s">
        <v>148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421</v>
      </c>
      <c r="L63" s="603" t="s">
        <v>396</v>
      </c>
      <c r="M63" s="604"/>
      <c r="N63" s="661"/>
      <c r="O63" s="662" t="s">
        <v>148</v>
      </c>
      <c r="P63" s="663"/>
      <c r="Q63" s="664" t="s">
        <v>148</v>
      </c>
      <c r="R63" s="630" t="s">
        <v>361</v>
      </c>
      <c r="S63" s="664" t="s">
        <v>148</v>
      </c>
      <c r="T63" s="665" t="s">
        <v>148</v>
      </c>
      <c r="U63" s="661"/>
      <c r="V63" s="662" t="s">
        <v>148</v>
      </c>
      <c r="W63" s="663"/>
      <c r="X63" s="664" t="s">
        <v>148</v>
      </c>
      <c r="Y63" s="630" t="s">
        <v>361</v>
      </c>
      <c r="Z63" s="664" t="s">
        <v>148</v>
      </c>
      <c r="AA63" s="665" t="s">
        <v>148</v>
      </c>
      <c r="AB63" s="661"/>
      <c r="AC63" s="662" t="s">
        <v>148</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422</v>
      </c>
      <c r="C2" s="491"/>
      <c r="D2" s="491"/>
      <c r="E2" s="491"/>
      <c r="F2" s="672" t="s">
        <v>423</v>
      </c>
      <c r="G2" s="673" t="s">
        <v>424</v>
      </c>
      <c r="H2" s="216"/>
      <c r="I2" s="216"/>
      <c r="J2" s="216"/>
      <c r="K2" s="216"/>
      <c r="L2" s="216"/>
      <c r="M2" s="216"/>
      <c r="N2" s="216"/>
      <c r="O2" s="216"/>
      <c r="P2" s="216"/>
      <c r="Q2" s="2"/>
      <c r="R2" s="674" t="s">
        <v>425</v>
      </c>
      <c r="S2" s="667"/>
      <c r="T2" s="669"/>
      <c r="U2" s="675"/>
      <c r="V2" s="671"/>
      <c r="W2" s="667"/>
      <c r="X2" s="667"/>
      <c r="Y2" s="667"/>
      <c r="Z2" s="667"/>
    </row>
    <row r="3" ht="103.5" customHeight="1">
      <c r="A3" s="667"/>
      <c r="B3" s="676" t="s">
        <v>426</v>
      </c>
      <c r="C3" s="491"/>
      <c r="D3" s="491"/>
      <c r="E3" s="491"/>
      <c r="F3" s="677" t="s">
        <v>427</v>
      </c>
      <c r="G3" s="678" t="s">
        <v>428</v>
      </c>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46082.0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3</v>
      </c>
      <c r="W7" s="710"/>
      <c r="X7" s="701" t="s">
        <v>444</v>
      </c>
      <c r="Y7" s="667"/>
      <c r="Z7" s="667"/>
    </row>
    <row r="8" ht="17.25" customHeight="1" collapsed="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446</v>
      </c>
      <c r="H9" s="730"/>
      <c r="I9" s="731">
        <v>0.0</v>
      </c>
      <c r="J9" s="726"/>
      <c r="K9" s="726"/>
      <c r="L9" s="732"/>
      <c r="M9" s="732"/>
      <c r="N9" s="730">
        <v>130.0</v>
      </c>
      <c r="O9" s="733" t="s">
        <v>447</v>
      </c>
      <c r="Q9" s="734"/>
      <c r="R9" s="669"/>
      <c r="S9" s="212" t="str">
        <f t="array" ref="S9">IFERROR(INDEX('💻シート作成'!$D$6:$D1001, MATCH(T9, '💻シート作成'!$E$6:$E1001, 0)), "")</f>
        <v/>
      </c>
      <c r="T9" s="165" t="str">
        <f>IFERROR(__xludf.DUMMYFUNCTION("""COMPUTED_VALUE"""),"🔵クレーム")</f>
        <v>🔵クレーム</v>
      </c>
      <c r="U9" s="675"/>
      <c r="V9" s="721" t="s">
        <v>448</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402</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404</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409</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398</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395</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387</v>
      </c>
      <c r="W19" s="722"/>
      <c r="X19" s="723">
        <v>46388.0</v>
      </c>
      <c r="Y19" s="667"/>
      <c r="Z19" s="667"/>
    </row>
    <row r="20" hidden="1" outlineLevel="1">
      <c r="A20" s="667"/>
      <c r="B20" s="749"/>
      <c r="C20" s="750">
        <f>IF(C9="","",IF(DAY(C9+1)=1,"",C9+1))</f>
        <v>46083</v>
      </c>
      <c r="D20" s="751" t="str">
        <f>TEXT(C20,"ddd")</f>
        <v>月</v>
      </c>
      <c r="E20" s="752"/>
      <c r="F20" s="753" t="s">
        <v>450</v>
      </c>
      <c r="G20" s="754" t="s">
        <v>451</v>
      </c>
      <c r="H20" s="755"/>
      <c r="I20" s="756">
        <v>0.625</v>
      </c>
      <c r="J20" s="755">
        <v>9.0</v>
      </c>
      <c r="K20" s="755">
        <v>1.0</v>
      </c>
      <c r="L20" s="757"/>
      <c r="M20" s="757"/>
      <c r="N20" s="753">
        <v>120.0</v>
      </c>
      <c r="O20" s="758" t="s">
        <v>452</v>
      </c>
      <c r="Q20" s="734"/>
      <c r="R20" s="667"/>
      <c r="S20" s="212" t="str">
        <f t="array" ref="S20">IFERROR(INDEX('💻シート作成'!$D$6:$D1001, MATCH(T20, '💻シート作成'!$E$6:$E1001, 0)), "")</f>
        <v>11月</v>
      </c>
      <c r="T20" s="166" t="str">
        <f>IFERROR(__xludf.DUMMYFUNCTION("""COMPUTED_VALUE"""),"②R8_11シフト")</f>
        <v>②R8_11シフト</v>
      </c>
      <c r="U20" s="759"/>
      <c r="V20" s="721" t="s">
        <v>412</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413</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415</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416</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417</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410</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420</v>
      </c>
      <c r="W29" s="667"/>
      <c r="X29" s="762"/>
      <c r="Y29" s="667"/>
      <c r="Z29" s="667"/>
    </row>
    <row r="30" hidden="1" outlineLevel="1">
      <c r="A30" s="667"/>
      <c r="B30" s="744"/>
      <c r="C30" s="703"/>
      <c r="D30" s="703"/>
      <c r="E30" s="703"/>
      <c r="F30" s="763" t="s">
        <v>449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453</v>
      </c>
      <c r="H31" s="773"/>
      <c r="I31" s="774">
        <v>0.6458333333333334</v>
      </c>
      <c r="J31" s="773">
        <v>12.0</v>
      </c>
      <c r="K31" s="773">
        <v>1.0</v>
      </c>
      <c r="L31" s="775"/>
      <c r="M31" s="775"/>
      <c r="N31" s="771">
        <v>167.0</v>
      </c>
      <c r="O31" s="776" t="s">
        <v>452</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454</v>
      </c>
      <c r="H42" s="782"/>
      <c r="I42" s="783">
        <v>0.6875</v>
      </c>
      <c r="J42" s="782">
        <v>11.0</v>
      </c>
      <c r="K42" s="782">
        <v>0.0</v>
      </c>
      <c r="L42" s="760"/>
      <c r="M42" s="760"/>
      <c r="N42" s="780">
        <v>179.0</v>
      </c>
      <c r="O42" s="784" t="s">
        <v>455</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450</v>
      </c>
      <c r="G53" s="772" t="s">
        <v>456</v>
      </c>
      <c r="H53" s="773"/>
      <c r="I53" s="774">
        <v>0.6458333333333334</v>
      </c>
      <c r="J53" s="773">
        <v>11.0</v>
      </c>
      <c r="K53" s="773">
        <v>1.0</v>
      </c>
      <c r="L53" s="775"/>
      <c r="M53" s="775"/>
      <c r="N53" s="771">
        <v>185.0</v>
      </c>
      <c r="O53" s="776" t="s">
        <v>457</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459</v>
      </c>
      <c r="H65" s="782"/>
      <c r="I65" s="783">
        <v>0.625</v>
      </c>
      <c r="J65" s="782">
        <v>8.0</v>
      </c>
      <c r="K65" s="782">
        <v>1.0</v>
      </c>
      <c r="L65" s="760"/>
      <c r="M65" s="760"/>
      <c r="N65" s="780">
        <v>183.0</v>
      </c>
      <c r="O65" s="784" t="s">
        <v>460</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461</v>
      </c>
      <c r="H76" s="773"/>
      <c r="I76" s="774">
        <v>0.6354166666666666</v>
      </c>
      <c r="J76" s="773">
        <v>12.0</v>
      </c>
      <c r="K76" s="773">
        <v>1.0</v>
      </c>
      <c r="L76" s="775"/>
      <c r="M76" s="775"/>
      <c r="N76" s="771">
        <v>180.0</v>
      </c>
      <c r="O76" s="784" t="s">
        <v>462</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463</v>
      </c>
      <c r="H87" s="782"/>
      <c r="I87" s="783">
        <v>0.0</v>
      </c>
      <c r="J87" s="751"/>
      <c r="K87" s="751"/>
      <c r="L87" s="760"/>
      <c r="M87" s="760"/>
      <c r="N87" s="780">
        <v>143.0</v>
      </c>
      <c r="O87" s="784" t="s">
        <v>464</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465</v>
      </c>
      <c r="H98" s="773"/>
      <c r="I98" s="774">
        <v>0.6666666666666666</v>
      </c>
      <c r="J98" s="769"/>
      <c r="K98" s="769"/>
      <c r="L98" s="775"/>
      <c r="M98" s="775"/>
      <c r="N98" s="771">
        <v>148.0</v>
      </c>
      <c r="O98" s="776" t="s">
        <v>466</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467</v>
      </c>
      <c r="H109" s="782"/>
      <c r="I109" s="783">
        <v>0.6458333333333334</v>
      </c>
      <c r="J109" s="782">
        <v>11.0</v>
      </c>
      <c r="K109" s="782">
        <v>0.0</v>
      </c>
      <c r="L109" s="760"/>
      <c r="M109" s="760"/>
      <c r="N109" s="780">
        <v>186.0</v>
      </c>
      <c r="O109" s="784" t="s">
        <v>468</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470</v>
      </c>
      <c r="H121" s="773"/>
      <c r="I121" s="774">
        <v>0.6666666666666666</v>
      </c>
      <c r="J121" s="773">
        <v>11.0</v>
      </c>
      <c r="K121" s="773">
        <v>0.0</v>
      </c>
      <c r="L121" s="775"/>
      <c r="M121" s="775"/>
      <c r="N121" s="771">
        <v>180.0</v>
      </c>
      <c r="O121" s="776" t="s">
        <v>471</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449</v>
      </c>
      <c r="G131" s="746" t="s">
        <v>363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472</v>
      </c>
      <c r="H132" s="782"/>
      <c r="I132" s="783">
        <v>0.65625</v>
      </c>
      <c r="J132" s="751"/>
      <c r="K132" s="751"/>
      <c r="L132" s="760"/>
      <c r="M132" s="760"/>
      <c r="N132" s="780">
        <v>177.0</v>
      </c>
      <c r="O132" s="784" t="s">
        <v>452</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449</v>
      </c>
      <c r="G142" s="764" t="s">
        <v>363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473</v>
      </c>
      <c r="H143" s="773"/>
      <c r="I143" s="774">
        <v>0.6666666666666666</v>
      </c>
      <c r="J143" s="769"/>
      <c r="K143" s="769"/>
      <c r="L143" s="775"/>
      <c r="M143" s="775"/>
      <c r="N143" s="771">
        <v>184.0</v>
      </c>
      <c r="O143" s="776" t="s">
        <v>466</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449</v>
      </c>
      <c r="G153" s="746" t="s">
        <v>363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474</v>
      </c>
      <c r="H154" s="782"/>
      <c r="I154" s="783">
        <v>0.6458333333333334</v>
      </c>
      <c r="J154" s="751"/>
      <c r="K154" s="751"/>
      <c r="L154" s="760"/>
      <c r="M154" s="760"/>
      <c r="N154" s="780">
        <v>185.0</v>
      </c>
      <c r="O154" s="784" t="s">
        <v>475</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449</v>
      </c>
      <c r="G164" s="764" t="s">
        <v>363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450</v>
      </c>
      <c r="G165" s="772" t="s">
        <v>476</v>
      </c>
      <c r="H165" s="773"/>
      <c r="I165" s="774">
        <v>0.625</v>
      </c>
      <c r="J165" s="769"/>
      <c r="K165" s="769"/>
      <c r="L165" s="775"/>
      <c r="M165" s="775"/>
      <c r="N165" s="771">
        <v>153.0</v>
      </c>
      <c r="O165" s="776" t="s">
        <v>452</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449</v>
      </c>
      <c r="G175" s="746" t="s">
        <v>363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478</v>
      </c>
      <c r="H177" s="782"/>
      <c r="I177" s="783">
        <v>0.6388888888888888</v>
      </c>
      <c r="J177" s="751"/>
      <c r="K177" s="751"/>
      <c r="L177" s="760"/>
      <c r="M177" s="760"/>
      <c r="N177" s="780">
        <v>128.0</v>
      </c>
      <c r="O177" s="784" t="s">
        <v>479</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449</v>
      </c>
      <c r="G187" s="764" t="s">
        <v>363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480</v>
      </c>
      <c r="H188" s="773"/>
      <c r="I188" s="774">
        <v>0.6041666666666666</v>
      </c>
      <c r="J188" s="769"/>
      <c r="K188" s="769"/>
      <c r="L188" s="775"/>
      <c r="M188" s="775"/>
      <c r="N188" s="771">
        <v>179.0</v>
      </c>
      <c r="O188" s="776" t="s">
        <v>481</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449</v>
      </c>
      <c r="G198" s="746" t="s">
        <v>363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450</v>
      </c>
      <c r="G199" s="781" t="s">
        <v>482</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449</v>
      </c>
      <c r="G209" s="764" t="s">
        <v>363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483</v>
      </c>
      <c r="H210" s="773">
        <v>1.0</v>
      </c>
      <c r="I210" s="774">
        <v>0.625</v>
      </c>
      <c r="J210" s="769"/>
      <c r="K210" s="769"/>
      <c r="L210" s="775"/>
      <c r="M210" s="775"/>
      <c r="N210" s="771">
        <v>187.0</v>
      </c>
      <c r="O210" s="776" t="s">
        <v>468</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449</v>
      </c>
      <c r="G220" s="746" t="s">
        <v>363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484</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449</v>
      </c>
      <c r="G231" s="764" t="s">
        <v>363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486</v>
      </c>
      <c r="H233" s="773"/>
      <c r="I233" s="774">
        <v>0.6458333333333334</v>
      </c>
      <c r="J233" s="773">
        <v>11.0</v>
      </c>
      <c r="K233" s="773">
        <v>1.0</v>
      </c>
      <c r="L233" s="775"/>
      <c r="M233" s="775"/>
      <c r="N233" s="771">
        <v>170.0</v>
      </c>
      <c r="O233" s="776" t="s">
        <v>447</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449</v>
      </c>
      <c r="G243" s="746" t="s">
        <v>363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487</v>
      </c>
      <c r="H244" s="782"/>
      <c r="I244" s="783">
        <v>0.625</v>
      </c>
      <c r="J244" s="782">
        <v>12.0</v>
      </c>
      <c r="K244" s="782">
        <v>1.0</v>
      </c>
      <c r="L244" s="760"/>
      <c r="M244" s="760"/>
      <c r="N244" s="780">
        <v>160.0</v>
      </c>
      <c r="O244" s="784" t="s">
        <v>452</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449</v>
      </c>
      <c r="G254" s="764" t="s">
        <v>363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488</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449</v>
      </c>
      <c r="G265" s="746" t="s">
        <v>363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489</v>
      </c>
      <c r="H266" s="782"/>
      <c r="I266" s="783">
        <v>0.6458333333333334</v>
      </c>
      <c r="J266" s="782">
        <v>11.0</v>
      </c>
      <c r="K266" s="782">
        <v>1.0</v>
      </c>
      <c r="L266" s="760"/>
      <c r="M266" s="760"/>
      <c r="N266" s="780">
        <v>201.0</v>
      </c>
      <c r="O266" s="784" t="s">
        <v>490</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491</v>
      </c>
      <c r="H277" s="773"/>
      <c r="I277" s="774">
        <v>0.625</v>
      </c>
      <c r="J277" s="773">
        <v>12.0</v>
      </c>
      <c r="K277" s="773">
        <v>0.0</v>
      </c>
      <c r="L277" s="775"/>
      <c r="M277" s="775"/>
      <c r="N277" s="771">
        <v>216.0</v>
      </c>
      <c r="O277" s="776" t="s">
        <v>492</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494</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449</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495</v>
      </c>
      <c r="H300" s="773"/>
      <c r="I300" s="774">
        <v>0.6354166666666666</v>
      </c>
      <c r="J300" s="773">
        <v>11.0</v>
      </c>
      <c r="K300" s="773">
        <v>1.0</v>
      </c>
      <c r="L300" s="775"/>
      <c r="M300" s="775"/>
      <c r="N300" s="771">
        <v>221.0</v>
      </c>
      <c r="O300" s="776" t="s">
        <v>455</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496</v>
      </c>
      <c r="H311" s="782"/>
      <c r="I311" s="783">
        <v>0.6458333333333334</v>
      </c>
      <c r="J311" s="782">
        <v>11.0</v>
      </c>
      <c r="K311" s="782">
        <v>1.0</v>
      </c>
      <c r="L311" s="760"/>
      <c r="M311" s="760"/>
      <c r="N311" s="780">
        <v>220.0</v>
      </c>
      <c r="O311" s="784" t="s">
        <v>475</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450</v>
      </c>
      <c r="G322" s="772" t="s">
        <v>497</v>
      </c>
      <c r="H322" s="773"/>
      <c r="I322" s="774">
        <v>0.6354166666666666</v>
      </c>
      <c r="J322" s="773">
        <v>12.0</v>
      </c>
      <c r="K322" s="773">
        <v>1.0</v>
      </c>
      <c r="L322" s="775"/>
      <c r="M322" s="775"/>
      <c r="N322" s="771">
        <v>220.0</v>
      </c>
      <c r="O322" s="796" t="s">
        <v>475</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450</v>
      </c>
      <c r="G333" s="781" t="s">
        <v>498</v>
      </c>
      <c r="H333" s="782"/>
      <c r="I333" s="783">
        <v>0.0</v>
      </c>
      <c r="J333" s="782">
        <v>11.0</v>
      </c>
      <c r="K333" s="782">
        <v>1.0</v>
      </c>
      <c r="L333" s="760"/>
      <c r="M333" s="760"/>
      <c r="N333" s="780">
        <v>145.0</v>
      </c>
      <c r="O333" s="784" t="s">
        <v>499</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500</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504</v>
      </c>
      <c r="E5" s="819" t="b">
        <v>1</v>
      </c>
      <c r="F5" s="817" t="s">
        <v>505</v>
      </c>
      <c r="G5" s="820" t="s">
        <v>506</v>
      </c>
      <c r="H5" s="821" t="b">
        <v>1</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"),"①R8_3集計")</f>
        <v>①R8_3集計</v>
      </c>
      <c r="F8" s="486"/>
      <c r="G8" s="207"/>
      <c r="H8" s="207"/>
      <c r="I8" s="185"/>
      <c r="J8" s="822"/>
      <c r="K8" s="806"/>
      <c r="L8" s="835" t="s">
        <v>514</v>
      </c>
      <c r="M8" s="229"/>
      <c r="N8" s="229"/>
      <c r="O8" s="229"/>
      <c r="P8" s="229"/>
      <c r="Q8" s="229"/>
      <c r="R8" s="229"/>
      <c r="S8" s="231"/>
      <c r="U8" s="835" t="s">
        <v>515</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0.3562262772</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1802259.167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526</v>
      </c>
      <c r="M22" s="229"/>
      <c r="N22" s="229"/>
      <c r="O22" s="229"/>
      <c r="P22" s="229"/>
      <c r="Q22" s="229"/>
      <c r="R22" s="229"/>
      <c r="S22" s="231"/>
      <c r="U22" s="835" t="s">
        <v>527</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534</v>
      </c>
      <c r="M36" s="229"/>
      <c r="N36" s="229"/>
      <c r="O36" s="229"/>
      <c r="P36" s="229"/>
      <c r="Q36" s="229"/>
      <c r="R36" s="229"/>
      <c r="S36" s="231"/>
      <c r="U36" s="835" t="s">
        <v>535</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t="s">
        <v>542</v>
      </c>
      <c r="M50" s="229"/>
      <c r="N50" s="229"/>
      <c r="O50" s="229"/>
      <c r="P50" s="229"/>
      <c r="Q50" s="229"/>
      <c r="R50" s="229"/>
      <c r="S50" s="231"/>
      <c r="U50" s="835" t="s">
        <v>543</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t="s">
        <v>552</v>
      </c>
      <c r="M64" s="229"/>
      <c r="N64" s="229"/>
      <c r="O64" s="229"/>
      <c r="P64" s="229"/>
      <c r="Q64" s="229"/>
      <c r="R64" s="229"/>
      <c r="S64" s="231"/>
      <c r="U64" s="835" t="s">
        <v>553</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558</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560</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203</v>
      </c>
      <c r="C1" s="266">
        <f>BB30</f>
        <v>1435487</v>
      </c>
      <c r="D1" s="266">
        <f>AZ20</f>
        <v>114000</v>
      </c>
      <c r="E1" s="266">
        <f>BG23</f>
        <v>835956.3333</v>
      </c>
      <c r="F1" s="266">
        <f>BB23+BG40</f>
        <v>0</v>
      </c>
      <c r="G1" s="266">
        <f t="shared" ref="G1:H1" si="1">I8</f>
        <v>26146.35</v>
      </c>
      <c r="H1" s="266">
        <f t="shared" si="1"/>
        <v>0</v>
      </c>
      <c r="I1" s="267">
        <f>G8</f>
        <v>0.6154549611</v>
      </c>
      <c r="J1" s="267">
        <f>AT7</f>
        <v>0.0004572473708</v>
      </c>
      <c r="K1" s="268">
        <f>AV44</f>
        <v>1</v>
      </c>
      <c r="L1" s="269">
        <f>F44</f>
        <v>1995</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46113.0</v>
      </c>
      <c r="E5" s="70"/>
      <c r="F5" s="283" t="s">
        <v>207</v>
      </c>
      <c r="G5" s="284">
        <f>DAY(EOMONTH(D5,0))</f>
        <v>30</v>
      </c>
      <c r="H5" s="285" t="s">
        <v>208</v>
      </c>
      <c r="I5" s="283" t="s">
        <v>209</v>
      </c>
      <c r="J5" s="286" t="b">
        <v>0</v>
      </c>
      <c r="K5" s="283" t="s">
        <v>210</v>
      </c>
      <c r="L5" s="287" t="b">
        <v>0</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212</v>
      </c>
      <c r="C6" s="292" t="s">
        <v>213</v>
      </c>
      <c r="D6" s="86"/>
      <c r="E6" s="293" t="s">
        <v>214</v>
      </c>
      <c r="F6" s="70"/>
      <c r="G6" s="294" t="s">
        <v>215</v>
      </c>
      <c r="H6" s="294" t="s">
        <v>216</v>
      </c>
      <c r="I6" s="294" t="s">
        <v>217</v>
      </c>
      <c r="J6" s="294" t="s">
        <v>218</v>
      </c>
      <c r="K6" s="292" t="s">
        <v>219</v>
      </c>
      <c r="L6" s="295" t="s">
        <v>220</v>
      </c>
      <c r="M6" s="296"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0.0004572473708</v>
      </c>
      <c r="AU7" s="70"/>
      <c r="AV7" s="314">
        <f>IFERROR(__xludf.DUMMYFUNCTION("IMPORTRANGE(AT9,""日別集計!AI4"")"),22.0)</f>
        <v>22</v>
      </c>
      <c r="AW7" s="70"/>
      <c r="AX7" s="300"/>
      <c r="AY7" s="315" t="s">
        <v>224</v>
      </c>
      <c r="BG7" s="316"/>
      <c r="BL7" s="304"/>
    </row>
    <row r="8" ht="15.75" customHeight="1" outlineLevel="1">
      <c r="B8" s="317" t="s">
        <v>225</v>
      </c>
      <c r="C8" s="318">
        <f>M8/H8</f>
        <v>0.3200198376</v>
      </c>
      <c r="D8" s="70"/>
      <c r="E8" s="319">
        <f>(BB23+BG23-BE24)/H8</f>
        <v>0.5823503336</v>
      </c>
      <c r="F8" s="70"/>
      <c r="G8" s="320">
        <f>G47</f>
        <v>0.6154549611</v>
      </c>
      <c r="H8" s="321">
        <f>BB30</f>
        <v>1435487</v>
      </c>
      <c r="I8" s="322">
        <f>IFERROR(__xludf.DUMMYFUNCTION("IMPORTRANGE(""https://docs.google.com/spreadsheets/d/1QbHfX9wvC_RRupa4CCe_ZxA6O4e2Ap9vqX5hrZPeQRg/edit"",""date2_1!R15"")/G5*COUNTIFS($E$13:$E$43,""&gt;0"")"),26146.350000000002)</f>
        <v>26146.35</v>
      </c>
      <c r="J8" s="323">
        <f>IFERROR(__xludf.DUMMYFUNCTION("IMPORTRANGE(""https://docs.google.com/spreadsheets/d/1PIAlDmsTatDNi42y_Nu-aVFqvVCXfe6jiDJFQImKjZ0/edit#gid=630612029"",""R8_4!J12"")"),0.0)</f>
        <v>0</v>
      </c>
      <c r="K8" s="324">
        <f>BE24</f>
        <v>0</v>
      </c>
      <c r="L8" s="324">
        <f>BB30-BB23-AZ20-BG45-BG23+BE24</f>
        <v>485530.6667</v>
      </c>
      <c r="M8" s="325">
        <f>L8-I8</f>
        <v>459384.3167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1448247.695</v>
      </c>
      <c r="I9" s="335" t="s">
        <v>133</v>
      </c>
      <c r="J9" s="336" t="s">
        <v>133</v>
      </c>
      <c r="K9" s="337" t="s">
        <v>133</v>
      </c>
      <c r="L9" s="337" t="s">
        <v>133</v>
      </c>
      <c r="M9" s="338">
        <f>M7/G5*COUNTIFS($E$11:$E$41,"&gt;0")</f>
        <v>396316.4901</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46113</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277</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0.5793948239</v>
      </c>
      <c r="AV13" s="364">
        <f>countifs('🔵クレーム'!$C:$C,MONTH($D$5)&amp;"月",'🔵クレーム'!$D:$D,day(C13)&amp;"日",'🔵クレーム'!$I:$I,"&lt;&gt;")</f>
        <v>0</v>
      </c>
      <c r="AW13" s="372"/>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0.6071072345</v>
      </c>
      <c r="AV14" s="364">
        <f>countifs('🔵クレーム'!$C:$C,MONTH($D$5)&amp;"月",'🔵クレーム'!$D:$D,day(C14)&amp;"日",'🔵クレーム'!$I:$I,"&lt;&gt;")</f>
        <v>0</v>
      </c>
      <c r="AW14" s="382"/>
      <c r="AX14" s="276"/>
      <c r="AY14" s="383" t="s">
        <v>284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0.5701401626</v>
      </c>
      <c r="AV15" s="364">
        <f>countifs('🔵クレーム'!$C:$C,MONTH($D$5)&amp;"月",'🔵クレーム'!$D:$D,day(C15)&amp;"日",'🔵クレーム'!$I:$I,"&lt;&gt;")</f>
        <v>0</v>
      </c>
      <c r="AW15" s="372"/>
      <c r="AX15" s="276"/>
      <c r="AY15" s="383" t="s">
        <v>385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0.6376335063</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0.5262634003</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0.601335614</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0.516210425</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0.5722379784</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IFERROR(__xludf.DUMMYFUNCTION("IMPORTRANGE(""https://docs.google.com/spreadsheets/d/1QbHfX9wvC_RRupa4CCe_ZxA6O4e2Ap9vqX5hrZPeQRg/edit?gid=284905409#gid=284905409"",""date2_1!D15"")/G5*COUNTIFS($E$13:$E$43,""&gt;0"")+sum(AZ14:BA19)"),114000.0)</f>
        <v>114000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0.5701984609</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294</v>
      </c>
      <c r="AZ23" s="403">
        <f>AR44</f>
        <v>0</v>
      </c>
      <c r="BA23" s="70"/>
      <c r="BB23" s="404">
        <f>AZ23-AZ24</f>
        <v>0</v>
      </c>
      <c r="BC23" s="276"/>
      <c r="BD23" s="405" t="s">
        <v>295</v>
      </c>
      <c r="BE23" s="406">
        <f>IFERROR(__xludf.DUMMYFUNCTION("IMPORTRANGE(AT9,""total!ai2"")"),753116.3333333333)</f>
        <v>753116.3333</v>
      </c>
      <c r="BF23" s="406">
        <f>IFERROR(__xludf.DUMMYFUNCTION("IMPORTRANGE(AT9,""total!an2"")"),82840.0)</f>
        <v>82840</v>
      </c>
      <c r="BG23" s="404">
        <f>sum(BE23:BF27)+BE20</f>
        <v>835956.3333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304</v>
      </c>
      <c r="AZ30" s="406">
        <f>AS46</f>
        <v>1321280</v>
      </c>
      <c r="BA30" s="417" t="s">
        <v>133</v>
      </c>
      <c r="BB30" s="404">
        <f>SUM(AZ30:AZ36)</f>
        <v>1435487</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308</v>
      </c>
      <c r="AZ31" s="406">
        <f t="shared" ref="AZ31:AZ32" si="10">BA31/$G$5*COUNTIFS($E$13:$E$43,"&gt;0")</f>
        <v>81375</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310</v>
      </c>
      <c r="AZ32" s="406">
        <f t="shared" si="10"/>
        <v>32832</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313</v>
      </c>
      <c r="AZ36" s="384">
        <f>BB40</f>
        <v>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2187</v>
      </c>
      <c r="F44" s="441">
        <f t="shared" ref="F44:AB44" si="12">SUM(F13:F43)</f>
        <v>1995</v>
      </c>
      <c r="G44" s="441">
        <f t="shared" si="12"/>
        <v>1346</v>
      </c>
      <c r="H44" s="441">
        <f t="shared" si="12"/>
        <v>1346</v>
      </c>
      <c r="I44" s="441">
        <f t="shared" si="12"/>
        <v>0</v>
      </c>
      <c r="J44" s="441">
        <f t="shared" si="12"/>
        <v>649</v>
      </c>
      <c r="K44" s="441">
        <f t="shared" si="12"/>
        <v>1</v>
      </c>
      <c r="L44" s="441">
        <f t="shared" si="12"/>
        <v>0</v>
      </c>
      <c r="M44" s="441">
        <f t="shared" si="12"/>
        <v>9</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1321280</v>
      </c>
      <c r="AT44" s="444">
        <f t="shared" si="13"/>
        <v>753116.3333</v>
      </c>
      <c r="AU44" s="445">
        <f>AVERAGE(AU13:AU43)</f>
        <v>0.5756135118</v>
      </c>
      <c r="AV44" s="441">
        <f t="shared" ref="AV44:AW44" si="14">sum(AV13:AV43)</f>
        <v>1</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1251780</v>
      </c>
      <c r="I46" s="463">
        <f t="shared" si="15"/>
        <v>0</v>
      </c>
      <c r="J46" s="463">
        <f t="shared" si="15"/>
        <v>64900</v>
      </c>
      <c r="K46" s="463">
        <f t="shared" si="15"/>
        <v>100</v>
      </c>
      <c r="L46" s="463">
        <f t="shared" si="15"/>
        <v>0</v>
      </c>
      <c r="M46" s="463">
        <f t="shared" si="15"/>
        <v>4500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1321280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0">
        <f t="shared" ref="G47:H47" si="16">G44/$E$44</f>
        <v>0.6154549611</v>
      </c>
      <c r="H47" s="470">
        <f t="shared" si="16"/>
        <v>0.6154549611</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561</v>
      </c>
      <c r="O2" s="494"/>
      <c r="P2" s="495"/>
      <c r="Q2" s="496"/>
      <c r="R2" s="496"/>
      <c r="S2" s="497"/>
      <c r="T2" s="496"/>
      <c r="U2" s="496"/>
      <c r="V2" s="496"/>
      <c r="W2" s="496"/>
      <c r="X2" s="496"/>
      <c r="Y2" s="498"/>
      <c r="Z2" s="261"/>
      <c r="AA2" s="261"/>
      <c r="AB2" s="261"/>
      <c r="AC2" s="261"/>
      <c r="AD2" s="261"/>
      <c r="AE2" s="261"/>
      <c r="AF2" s="499"/>
      <c r="AG2" s="500"/>
      <c r="AH2" s="501"/>
      <c r="AI2" s="502" t="s">
        <v>562</v>
      </c>
      <c r="AJ2" s="261"/>
      <c r="AO2" s="503"/>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4"/>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1</v>
      </c>
      <c r="J5" s="2"/>
      <c r="K5" s="556" t="s">
        <v>284</v>
      </c>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4"/>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46122</v>
      </c>
      <c r="C7" s="577"/>
      <c r="D7" s="489"/>
      <c r="E7" s="578">
        <f>today()+1</f>
        <v>46123</v>
      </c>
      <c r="F7" s="579"/>
      <c r="G7" s="489"/>
      <c r="H7" s="489"/>
      <c r="I7" s="580" t="s">
        <v>363</v>
      </c>
      <c r="J7" s="581" t="s">
        <v>364</v>
      </c>
      <c r="K7" s="582">
        <v>46113.0</v>
      </c>
      <c r="L7" s="583" t="s">
        <v>365</v>
      </c>
      <c r="M7" s="584" t="s">
        <v>366</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金</v>
      </c>
      <c r="D8" s="112"/>
      <c r="E8" s="593" t="s">
        <v>230</v>
      </c>
      <c r="F8" s="594" t="str">
        <f>TEXT(E7,"ddd")</f>
        <v>土</v>
      </c>
      <c r="G8" s="185"/>
      <c r="H8" s="185"/>
      <c r="I8" s="580"/>
      <c r="J8" s="595" t="s">
        <v>374</v>
      </c>
      <c r="K8" s="583" t="s">
        <v>375</v>
      </c>
      <c r="L8" s="596" t="s">
        <v>376</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14</v>
      </c>
      <c r="D9" s="185"/>
      <c r="E9" s="600" t="str">
        <f t="shared" ref="E9:E13" si="6">K9</f>
        <v>出勤者数合計</v>
      </c>
      <c r="F9" s="601">
        <f t="shared" ref="F9:F13" si="7">if(E9="","", xlookup($E$7,$N$7:$AR$7,$N9:$AR9))</f>
        <v>14</v>
      </c>
      <c r="G9" s="185"/>
      <c r="H9" s="185"/>
      <c r="I9" s="166" t="b">
        <v>0</v>
      </c>
      <c r="J9" s="595"/>
      <c r="K9" s="602" t="s">
        <v>377</v>
      </c>
      <c r="L9" s="603" t="s">
        <v>378</v>
      </c>
      <c r="M9" s="604" t="s">
        <v>379</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14</v>
      </c>
      <c r="Y9" s="605">
        <f t="array" ref="Y9">SUM(COUNTIF(Y11:Y94, {"◎","〇","☆","共","特","浴"}))</f>
        <v>16</v>
      </c>
      <c r="Z9" s="605">
        <f t="array" ref="Z9">SUM(COUNTIF(Z11:Z94, {"◎","〇","☆","共","特","浴"}))</f>
        <v>14</v>
      </c>
      <c r="AA9" s="605">
        <f t="array" ref="AA9">SUM(COUNTIF(AA11:AA94, {"◎","〇","☆","共","特","浴"}))</f>
        <v>15</v>
      </c>
      <c r="AB9" s="605">
        <f t="array" ref="AB9">SUM(COUNTIF(AB11:AB94, {"◎","〇","☆","共","特","浴"}))</f>
        <v>15</v>
      </c>
      <c r="AC9" s="605">
        <f t="array" ref="AC9">SUM(COUNTIF(AC11:AC94, {"◎","〇","☆","共","特","浴"}))</f>
        <v>18</v>
      </c>
      <c r="AD9" s="605">
        <f t="array" ref="AD9">SUM(COUNTIF(AD11:AD94, {"◎","〇","☆","共","特","浴"}))</f>
        <v>16</v>
      </c>
      <c r="AE9" s="605">
        <f t="array" ref="AE9">SUM(COUNTIF(AE11:AE94, {"◎","〇","☆","共","特","浴"}))</f>
        <v>14</v>
      </c>
      <c r="AF9" s="605">
        <f t="array" ref="AF9">SUM(COUNTIF(AF11:AF94, {"◎","〇","☆","共","特","浴"}))</f>
        <v>16</v>
      </c>
      <c r="AG9" s="605">
        <f t="array" ref="AG9">SUM(COUNTIF(AG11:AG94, {"◎","〇","☆","共","特","浴"}))</f>
        <v>15</v>
      </c>
      <c r="AH9" s="605">
        <f t="array" ref="AH9">SUM(COUNTIF(AH11:AH94, {"◎","〇","☆","共","特","浴"}))</f>
        <v>14</v>
      </c>
      <c r="AI9" s="605">
        <f t="array" ref="AI9">SUM(COUNTIF(AI11:AI94, {"◎","〇","☆","共","特","浴"}))</f>
        <v>15</v>
      </c>
      <c r="AJ9" s="605">
        <f t="array" ref="AJ9">SUM(COUNTIF(AJ11:AJ94, {"◎","〇","☆","共","特","浴"}))</f>
        <v>17</v>
      </c>
      <c r="AK9" s="605">
        <f t="array" ref="AK9">SUM(COUNTIF(AK11:AK94, {"◎","〇","☆","共","特","浴"}))</f>
        <v>16</v>
      </c>
      <c r="AL9" s="605">
        <f t="array" ref="AL9">SUM(COUNTIF(AL11:AL94, {"◎","〇","☆","共","特","浴"}))</f>
        <v>14</v>
      </c>
      <c r="AM9" s="605">
        <f t="array" ref="AM9">SUM(COUNTIF(AM11:AM94, {"◎","〇","☆","共","特","浴"}))</f>
        <v>15</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378</v>
      </c>
      <c r="AT9" s="606" t="s">
        <v>378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2</v>
      </c>
      <c r="G10" s="185"/>
      <c r="H10" s="185"/>
      <c r="I10" s="166" t="b">
        <v>0</v>
      </c>
      <c r="J10" s="595"/>
      <c r="K10" s="602" t="s">
        <v>380</v>
      </c>
      <c r="L10" s="603" t="s">
        <v>378</v>
      </c>
      <c r="M10" s="604" t="s">
        <v>381</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4</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378</v>
      </c>
      <c r="AT10" s="606" t="s">
        <v>378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382</v>
      </c>
      <c r="M11" s="609"/>
      <c r="N11" s="611" t="s">
        <v>359</v>
      </c>
      <c r="O11" s="611" t="s">
        <v>338</v>
      </c>
      <c r="P11" s="611" t="s">
        <v>338</v>
      </c>
      <c r="Q11" s="611" t="s">
        <v>338</v>
      </c>
      <c r="R11" s="611" t="s">
        <v>338</v>
      </c>
      <c r="S11" s="611" t="s">
        <v>338</v>
      </c>
      <c r="T11" s="611" t="s">
        <v>359</v>
      </c>
      <c r="U11" s="611" t="s">
        <v>359</v>
      </c>
      <c r="V11" s="611" t="s">
        <v>338</v>
      </c>
      <c r="W11" s="611" t="s">
        <v>338</v>
      </c>
      <c r="X11" s="611" t="s">
        <v>338</v>
      </c>
      <c r="Y11" s="611" t="s">
        <v>338</v>
      </c>
      <c r="Z11" s="611" t="s">
        <v>338</v>
      </c>
      <c r="AA11" s="611" t="s">
        <v>338</v>
      </c>
      <c r="AB11" s="611" t="s">
        <v>359</v>
      </c>
      <c r="AC11" s="611" t="s">
        <v>338</v>
      </c>
      <c r="AD11" s="611" t="s">
        <v>338</v>
      </c>
      <c r="AE11" s="611" t="s">
        <v>338</v>
      </c>
      <c r="AF11" s="611" t="s">
        <v>338</v>
      </c>
      <c r="AG11" s="611" t="s">
        <v>338</v>
      </c>
      <c r="AH11" s="611" t="s">
        <v>359</v>
      </c>
      <c r="AI11" s="611" t="s">
        <v>359</v>
      </c>
      <c r="AJ11" s="611" t="s">
        <v>338</v>
      </c>
      <c r="AK11" s="611" t="s">
        <v>338</v>
      </c>
      <c r="AL11" s="611" t="s">
        <v>338</v>
      </c>
      <c r="AM11" s="611" t="s">
        <v>338</v>
      </c>
      <c r="AN11" s="611" t="s">
        <v>338</v>
      </c>
      <c r="AO11" s="611" t="s">
        <v>338</v>
      </c>
      <c r="AP11" s="611" t="s">
        <v>359</v>
      </c>
      <c r="AQ11" s="610" t="s">
        <v>338</v>
      </c>
      <c r="AR11" s="610"/>
      <c r="AS11" s="612">
        <f t="array" ref="AS11">SUM(COUNTIF(N11:AR11, {"◎","〇","☆","共","特","浴"}))</f>
        <v>23</v>
      </c>
      <c r="AT11" s="613" t="s">
        <v>383</v>
      </c>
      <c r="AU11" s="611" t="s">
        <v>338</v>
      </c>
      <c r="AV11" s="611" t="s">
        <v>338</v>
      </c>
      <c r="AW11" s="611" t="s">
        <v>359</v>
      </c>
      <c r="AX11" s="611" t="s">
        <v>338</v>
      </c>
      <c r="AY11" s="611" t="s">
        <v>338</v>
      </c>
      <c r="AZ11" s="611" t="s">
        <v>338</v>
      </c>
      <c r="BA11" s="611" t="s">
        <v>338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284</v>
      </c>
      <c r="L12" s="603" t="s">
        <v>384</v>
      </c>
      <c r="M12" s="609"/>
      <c r="N12" s="610" t="s">
        <v>336</v>
      </c>
      <c r="O12" s="610" t="s">
        <v>351</v>
      </c>
      <c r="P12" s="610" t="s">
        <v>336</v>
      </c>
      <c r="Q12" s="610" t="s">
        <v>336</v>
      </c>
      <c r="R12" s="610" t="s">
        <v>336</v>
      </c>
      <c r="S12" s="610" t="s">
        <v>351</v>
      </c>
      <c r="T12" s="610" t="s">
        <v>336</v>
      </c>
      <c r="U12" s="610" t="s">
        <v>336</v>
      </c>
      <c r="V12" s="610" t="s">
        <v>351</v>
      </c>
      <c r="W12" s="610" t="s">
        <v>336</v>
      </c>
      <c r="X12" s="610" t="s">
        <v>336</v>
      </c>
      <c r="Y12" s="610" t="s">
        <v>336</v>
      </c>
      <c r="Z12" s="610" t="s">
        <v>351</v>
      </c>
      <c r="AA12" s="610" t="s">
        <v>336</v>
      </c>
      <c r="AB12" s="610" t="s">
        <v>336</v>
      </c>
      <c r="AC12" s="610" t="s">
        <v>336</v>
      </c>
      <c r="AD12" s="610" t="s">
        <v>336</v>
      </c>
      <c r="AE12" s="610" t="s">
        <v>336</v>
      </c>
      <c r="AF12" s="610" t="s">
        <v>351</v>
      </c>
      <c r="AG12" s="610" t="s">
        <v>336</v>
      </c>
      <c r="AH12" s="610" t="s">
        <v>336</v>
      </c>
      <c r="AI12" s="610" t="s">
        <v>336</v>
      </c>
      <c r="AJ12" s="610" t="s">
        <v>351</v>
      </c>
      <c r="AK12" s="610" t="s">
        <v>336</v>
      </c>
      <c r="AL12" s="610" t="s">
        <v>336</v>
      </c>
      <c r="AM12" s="610" t="s">
        <v>336</v>
      </c>
      <c r="AN12" s="610" t="s">
        <v>351</v>
      </c>
      <c r="AO12" s="610" t="s">
        <v>336</v>
      </c>
      <c r="AP12" s="610" t="s">
        <v>336</v>
      </c>
      <c r="AQ12" s="610" t="s">
        <v>351</v>
      </c>
      <c r="AR12" s="610"/>
      <c r="AS12" s="612">
        <f t="array" ref="AS12">SUM(COUNTIF(N12:AR12, {"◎","〇","☆","共","特","浴"}))</f>
        <v>22</v>
      </c>
      <c r="AT12" s="613" t="s">
        <v>383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公</v>
      </c>
      <c r="D13" s="185"/>
      <c r="E13" s="600" t="str">
        <f t="shared" si="6"/>
        <v>モニカ</v>
      </c>
      <c r="F13" s="601" t="str">
        <f t="shared" si="7"/>
        <v>公</v>
      </c>
      <c r="G13" s="185"/>
      <c r="H13" s="185"/>
      <c r="I13" s="166" t="b">
        <v>0</v>
      </c>
      <c r="J13" s="581"/>
      <c r="K13" s="602" t="s">
        <v>385</v>
      </c>
      <c r="L13" s="603" t="s">
        <v>386</v>
      </c>
      <c r="M13" s="609"/>
      <c r="N13" s="611" t="s">
        <v>336</v>
      </c>
      <c r="O13" s="611" t="s">
        <v>336</v>
      </c>
      <c r="P13" s="611" t="s">
        <v>351</v>
      </c>
      <c r="Q13" s="611" t="s">
        <v>351</v>
      </c>
      <c r="R13" s="611" t="s">
        <v>336</v>
      </c>
      <c r="S13" s="611" t="s">
        <v>336</v>
      </c>
      <c r="T13" s="611" t="s">
        <v>336</v>
      </c>
      <c r="U13" s="611" t="s">
        <v>336</v>
      </c>
      <c r="V13" s="611" t="s">
        <v>336</v>
      </c>
      <c r="W13" s="611" t="s">
        <v>351</v>
      </c>
      <c r="X13" s="611" t="s">
        <v>351</v>
      </c>
      <c r="Y13" s="611" t="s">
        <v>336</v>
      </c>
      <c r="Z13" s="611" t="s">
        <v>336</v>
      </c>
      <c r="AA13" s="611" t="s">
        <v>351</v>
      </c>
      <c r="AB13" s="611" t="s">
        <v>336</v>
      </c>
      <c r="AC13" s="611" t="s">
        <v>336</v>
      </c>
      <c r="AD13" s="611" t="s">
        <v>351</v>
      </c>
      <c r="AE13" s="611" t="s">
        <v>336</v>
      </c>
      <c r="AF13" s="611" t="s">
        <v>336</v>
      </c>
      <c r="AG13" s="611" t="s">
        <v>336</v>
      </c>
      <c r="AH13" s="611" t="s">
        <v>351</v>
      </c>
      <c r="AI13" s="611" t="s">
        <v>336</v>
      </c>
      <c r="AJ13" s="611" t="s">
        <v>336</v>
      </c>
      <c r="AK13" s="611" t="s">
        <v>351</v>
      </c>
      <c r="AL13" s="611" t="s">
        <v>336</v>
      </c>
      <c r="AM13" s="611" t="s">
        <v>336</v>
      </c>
      <c r="AN13" s="611" t="s">
        <v>336</v>
      </c>
      <c r="AO13" s="611" t="s">
        <v>351</v>
      </c>
      <c r="AP13" s="611" t="s">
        <v>336</v>
      </c>
      <c r="AQ13" s="611" t="s">
        <v>336</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386</v>
      </c>
      <c r="M14" s="609"/>
      <c r="N14" s="610" t="s">
        <v>357</v>
      </c>
      <c r="O14" s="610" t="s">
        <v>338</v>
      </c>
      <c r="P14" s="610" t="s">
        <v>338</v>
      </c>
      <c r="Q14" s="610" t="s">
        <v>351</v>
      </c>
      <c r="R14" s="610" t="s">
        <v>351</v>
      </c>
      <c r="S14" s="610" t="s">
        <v>336</v>
      </c>
      <c r="T14" s="610" t="s">
        <v>338</v>
      </c>
      <c r="U14" s="610" t="s">
        <v>357</v>
      </c>
      <c r="V14" s="610" t="s">
        <v>336</v>
      </c>
      <c r="W14" s="610" t="s">
        <v>338</v>
      </c>
      <c r="X14" s="610" t="s">
        <v>351</v>
      </c>
      <c r="Y14" s="610" t="s">
        <v>351</v>
      </c>
      <c r="Z14" s="610" t="s">
        <v>336</v>
      </c>
      <c r="AA14" s="610" t="s">
        <v>336</v>
      </c>
      <c r="AB14" s="610" t="s">
        <v>338</v>
      </c>
      <c r="AC14" s="610" t="s">
        <v>336</v>
      </c>
      <c r="AD14" s="610" t="s">
        <v>338</v>
      </c>
      <c r="AE14" s="610" t="s">
        <v>351</v>
      </c>
      <c r="AF14" s="610" t="s">
        <v>336</v>
      </c>
      <c r="AG14" s="610" t="s">
        <v>338</v>
      </c>
      <c r="AH14" s="610" t="s">
        <v>336</v>
      </c>
      <c r="AI14" s="610" t="s">
        <v>357</v>
      </c>
      <c r="AJ14" s="610" t="s">
        <v>336</v>
      </c>
      <c r="AK14" s="610" t="s">
        <v>338</v>
      </c>
      <c r="AL14" s="610" t="s">
        <v>351</v>
      </c>
      <c r="AM14" s="610" t="s">
        <v>351</v>
      </c>
      <c r="AN14" s="610" t="s">
        <v>336</v>
      </c>
      <c r="AO14" s="610" t="s">
        <v>357</v>
      </c>
      <c r="AP14" s="610" t="s">
        <v>338</v>
      </c>
      <c r="AQ14" s="610" t="s">
        <v>336</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387</v>
      </c>
      <c r="L15" s="603" t="s">
        <v>388</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383</v>
      </c>
      <c r="AU15" s="611" t="s">
        <v>336</v>
      </c>
      <c r="AV15" s="611"/>
      <c r="AW15" s="611" t="s">
        <v>336</v>
      </c>
      <c r="AX15" s="611" t="s">
        <v>336</v>
      </c>
      <c r="AY15" s="611" t="s">
        <v>336</v>
      </c>
      <c r="AZ15" s="611" t="s">
        <v>336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11</v>
      </c>
      <c r="D40" s="185"/>
      <c r="E40" s="600" t="str">
        <f t="shared" si="9"/>
        <v>メイド数</v>
      </c>
      <c r="F40" s="601">
        <f t="shared" si="10"/>
        <v>12</v>
      </c>
      <c r="G40" s="185"/>
      <c r="H40" s="185"/>
      <c r="I40" s="166" t="b">
        <v>0</v>
      </c>
      <c r="J40" s="581"/>
      <c r="K40" s="602" t="s">
        <v>389</v>
      </c>
      <c r="L40" s="603" t="s">
        <v>382</v>
      </c>
      <c r="M40" s="604" t="s">
        <v>148</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12</v>
      </c>
      <c r="Y40" s="605">
        <f t="shared" si="12"/>
        <v>13</v>
      </c>
      <c r="Z40" s="605">
        <f t="shared" si="12"/>
        <v>11</v>
      </c>
      <c r="AA40" s="605">
        <f t="shared" si="12"/>
        <v>12</v>
      </c>
      <c r="AB40" s="605">
        <f t="shared" si="12"/>
        <v>12</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12</v>
      </c>
      <c r="AN40" s="605">
        <f t="shared" si="12"/>
        <v>11</v>
      </c>
      <c r="AO40" s="605">
        <f t="shared" si="12"/>
        <v>11</v>
      </c>
      <c r="AP40" s="605">
        <f t="shared" si="12"/>
        <v>12</v>
      </c>
      <c r="AQ40" s="605">
        <f t="shared" si="12"/>
        <v>14</v>
      </c>
      <c r="AR40" s="605">
        <f t="shared" si="12"/>
        <v>0</v>
      </c>
      <c r="AS40" s="610" t="s">
        <v>378</v>
      </c>
      <c r="AT40" s="610" t="s">
        <v>378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390</v>
      </c>
      <c r="L41" s="603" t="s">
        <v>382</v>
      </c>
      <c r="M41" s="604" t="s">
        <v>341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378</v>
      </c>
      <c r="AT41" s="610" t="s">
        <v>378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162</v>
      </c>
      <c r="D42" s="185"/>
      <c r="E42" s="600" t="str">
        <f t="shared" si="9"/>
        <v>合計清掃数</v>
      </c>
      <c r="F42" s="601">
        <f t="shared" si="10"/>
        <v>168</v>
      </c>
      <c r="G42" s="185"/>
      <c r="H42" s="185"/>
      <c r="I42" s="618" t="b">
        <v>0</v>
      </c>
      <c r="J42" s="581"/>
      <c r="K42" s="619" t="s">
        <v>391</v>
      </c>
      <c r="L42" s="620" t="s">
        <v>392</v>
      </c>
      <c r="M42" s="621"/>
      <c r="N42" s="605">
        <f t="shared" ref="N42:AR42" si="16">sumif(N44:N94,"〇",$J44:$J94)+sumif(N11:N39,"〇",$J11:$J39)</f>
        <v>161</v>
      </c>
      <c r="O42" s="605">
        <f t="shared" si="16"/>
        <v>130</v>
      </c>
      <c r="P42" s="605">
        <f t="shared" si="16"/>
        <v>147</v>
      </c>
      <c r="Q42" s="605">
        <f t="shared" si="16"/>
        <v>153</v>
      </c>
      <c r="R42" s="605">
        <f t="shared" si="16"/>
        <v>158</v>
      </c>
      <c r="S42" s="605">
        <f t="shared" si="16"/>
        <v>174</v>
      </c>
      <c r="T42" s="605">
        <f t="shared" si="16"/>
        <v>142</v>
      </c>
      <c r="U42" s="605">
        <f t="shared" si="16"/>
        <v>169</v>
      </c>
      <c r="V42" s="605">
        <f t="shared" si="16"/>
        <v>204</v>
      </c>
      <c r="W42" s="605">
        <f t="shared" si="16"/>
        <v>162</v>
      </c>
      <c r="X42" s="605">
        <f t="shared" si="16"/>
        <v>168</v>
      </c>
      <c r="Y42" s="605">
        <f t="shared" si="16"/>
        <v>183</v>
      </c>
      <c r="Z42" s="605">
        <f t="shared" si="16"/>
        <v>173</v>
      </c>
      <c r="AA42" s="605">
        <f t="shared" si="16"/>
        <v>172</v>
      </c>
      <c r="AB42" s="605">
        <f t="shared" si="16"/>
        <v>176</v>
      </c>
      <c r="AC42" s="605">
        <f t="shared" si="16"/>
        <v>204</v>
      </c>
      <c r="AD42" s="605">
        <f t="shared" si="16"/>
        <v>189</v>
      </c>
      <c r="AE42" s="605">
        <f t="shared" si="16"/>
        <v>168</v>
      </c>
      <c r="AF42" s="605">
        <f t="shared" si="16"/>
        <v>183</v>
      </c>
      <c r="AG42" s="605">
        <f t="shared" si="16"/>
        <v>173</v>
      </c>
      <c r="AH42" s="605">
        <f t="shared" si="16"/>
        <v>172</v>
      </c>
      <c r="AI42" s="605">
        <f t="shared" si="16"/>
        <v>190</v>
      </c>
      <c r="AJ42" s="605">
        <f t="shared" si="16"/>
        <v>204</v>
      </c>
      <c r="AK42" s="605">
        <f t="shared" si="16"/>
        <v>189</v>
      </c>
      <c r="AL42" s="605">
        <f t="shared" si="16"/>
        <v>168</v>
      </c>
      <c r="AM42" s="605">
        <f t="shared" si="16"/>
        <v>173</v>
      </c>
      <c r="AN42" s="605">
        <f t="shared" si="16"/>
        <v>173</v>
      </c>
      <c r="AO42" s="605">
        <f t="shared" si="16"/>
        <v>162</v>
      </c>
      <c r="AP42" s="605">
        <f t="shared" si="16"/>
        <v>180</v>
      </c>
      <c r="AQ42" s="605">
        <f t="shared" si="16"/>
        <v>204</v>
      </c>
      <c r="AR42" s="605">
        <f t="shared" si="16"/>
        <v>0</v>
      </c>
      <c r="AS42" s="587" t="s">
        <v>378</v>
      </c>
      <c r="AT42" s="610" t="s">
        <v>378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393</v>
      </c>
      <c r="L43" s="603" t="s">
        <v>392</v>
      </c>
      <c r="M43" s="604" t="s">
        <v>394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378</v>
      </c>
      <c r="AT43" s="610" t="s">
        <v>378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調</v>
      </c>
      <c r="D44" s="185"/>
      <c r="E44" s="600" t="str">
        <f t="shared" si="9"/>
        <v>池上</v>
      </c>
      <c r="F44" s="601" t="str">
        <f t="shared" si="10"/>
        <v/>
      </c>
      <c r="G44" s="185"/>
      <c r="H44" s="185"/>
      <c r="I44" s="166" t="b">
        <v>0</v>
      </c>
      <c r="J44" s="581">
        <v>12.0</v>
      </c>
      <c r="K44" s="602" t="s">
        <v>395</v>
      </c>
      <c r="L44" s="603" t="s">
        <v>396</v>
      </c>
      <c r="M44" s="609"/>
      <c r="N44" s="611"/>
      <c r="O44" s="611" t="s">
        <v>148</v>
      </c>
      <c r="P44" s="611" t="s">
        <v>355</v>
      </c>
      <c r="Q44" s="611"/>
      <c r="R44" s="611" t="s">
        <v>148</v>
      </c>
      <c r="S44" s="611"/>
      <c r="T44" s="611" t="s">
        <v>148</v>
      </c>
      <c r="U44" s="611"/>
      <c r="V44" s="611" t="s">
        <v>148</v>
      </c>
      <c r="W44" s="611" t="s">
        <v>361</v>
      </c>
      <c r="X44" s="611"/>
      <c r="Y44" s="611" t="s">
        <v>148</v>
      </c>
      <c r="Z44" s="611"/>
      <c r="AA44" s="611" t="s">
        <v>148</v>
      </c>
      <c r="AB44" s="611"/>
      <c r="AC44" s="611" t="s">
        <v>148</v>
      </c>
      <c r="AD44" s="611" t="s">
        <v>148</v>
      </c>
      <c r="AE44" s="611"/>
      <c r="AF44" s="611" t="s">
        <v>148</v>
      </c>
      <c r="AG44" s="611"/>
      <c r="AH44" s="611" t="s">
        <v>148</v>
      </c>
      <c r="AI44" s="611"/>
      <c r="AJ44" s="611" t="s">
        <v>148</v>
      </c>
      <c r="AK44" s="611" t="s">
        <v>148</v>
      </c>
      <c r="AL44" s="611"/>
      <c r="AM44" s="611" t="s">
        <v>148</v>
      </c>
      <c r="AN44" s="611"/>
      <c r="AO44" s="611" t="s">
        <v>148</v>
      </c>
      <c r="AP44" s="611"/>
      <c r="AQ44" s="611" t="s">
        <v>148</v>
      </c>
      <c r="AR44" s="611"/>
      <c r="AS44" s="612">
        <f t="array" ref="AS44">SUM(COUNTIF(N44:AR44, {"◎","〇","☆","共","特","浴"}))</f>
        <v>15</v>
      </c>
      <c r="AT44" s="613" t="s">
        <v>397</v>
      </c>
      <c r="AU44" s="611"/>
      <c r="AV44" s="611" t="s">
        <v>148</v>
      </c>
      <c r="AW44" s="611"/>
      <c r="AX44" s="611" t="s">
        <v>148</v>
      </c>
      <c r="AY44" s="611" t="s">
        <v>148</v>
      </c>
      <c r="AZ44" s="611"/>
      <c r="BA44" s="611" t="s">
        <v>148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〇</v>
      </c>
      <c r="G45" s="185"/>
      <c r="H45" s="185"/>
      <c r="I45" s="166" t="b">
        <v>0</v>
      </c>
      <c r="J45" s="581">
        <v>15.0</v>
      </c>
      <c r="K45" s="602" t="s">
        <v>134</v>
      </c>
      <c r="L45" s="603" t="s">
        <v>396</v>
      </c>
      <c r="M45" s="609"/>
      <c r="N45" s="611" t="s">
        <v>148</v>
      </c>
      <c r="O45" s="611"/>
      <c r="P45" s="611"/>
      <c r="Q45" s="611" t="s">
        <v>148</v>
      </c>
      <c r="R45" s="611" t="s">
        <v>148</v>
      </c>
      <c r="S45" s="611"/>
      <c r="T45" s="611" t="s">
        <v>148</v>
      </c>
      <c r="U45" s="611" t="s">
        <v>148</v>
      </c>
      <c r="V45" s="611"/>
      <c r="W45" s="611"/>
      <c r="X45" s="611" t="s">
        <v>148</v>
      </c>
      <c r="Y45" s="611" t="s">
        <v>148</v>
      </c>
      <c r="Z45" s="611"/>
      <c r="AA45" s="611" t="s">
        <v>148</v>
      </c>
      <c r="AB45" s="611" t="s">
        <v>148</v>
      </c>
      <c r="AC45" s="611"/>
      <c r="AD45" s="611"/>
      <c r="AE45" s="611" t="s">
        <v>148</v>
      </c>
      <c r="AF45" s="611" t="s">
        <v>148</v>
      </c>
      <c r="AG45" s="611"/>
      <c r="AH45" s="611" t="s">
        <v>148</v>
      </c>
      <c r="AI45" s="611" t="s">
        <v>148</v>
      </c>
      <c r="AJ45" s="611"/>
      <c r="AK45" s="611"/>
      <c r="AL45" s="611" t="s">
        <v>148</v>
      </c>
      <c r="AM45" s="611" t="s">
        <v>148</v>
      </c>
      <c r="AN45" s="611"/>
      <c r="AO45" s="611" t="s">
        <v>148</v>
      </c>
      <c r="AP45" s="611" t="s">
        <v>148</v>
      </c>
      <c r="AQ45" s="611"/>
      <c r="AR45" s="611"/>
      <c r="AS45" s="612">
        <f t="array" ref="AS45">SUM(COUNTIF(N45:AR45, {"◎","〇","☆","共","特","浴"}))</f>
        <v>17</v>
      </c>
      <c r="AT45" s="613" t="s">
        <v>397</v>
      </c>
      <c r="AU45" s="611"/>
      <c r="AV45" s="611" t="s">
        <v>148</v>
      </c>
      <c r="AW45" s="611" t="s">
        <v>148</v>
      </c>
      <c r="AX45" s="611"/>
      <c r="AY45" s="611"/>
      <c r="AZ45" s="611" t="s">
        <v>148</v>
      </c>
      <c r="BA45" s="611" t="s">
        <v>148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398</v>
      </c>
      <c r="L46" s="603" t="s">
        <v>396</v>
      </c>
      <c r="M46" s="609"/>
      <c r="N46" s="611"/>
      <c r="O46" s="611" t="s">
        <v>148</v>
      </c>
      <c r="P46" s="611"/>
      <c r="Q46" s="611" t="s">
        <v>148</v>
      </c>
      <c r="R46" s="611" t="s">
        <v>148</v>
      </c>
      <c r="S46" s="611"/>
      <c r="T46" s="611" t="s">
        <v>148</v>
      </c>
      <c r="U46" s="611"/>
      <c r="V46" s="611" t="s">
        <v>148</v>
      </c>
      <c r="W46" s="611"/>
      <c r="X46" s="611" t="s">
        <v>148</v>
      </c>
      <c r="Y46" s="611" t="s">
        <v>148</v>
      </c>
      <c r="Z46" s="611"/>
      <c r="AA46" s="611" t="s">
        <v>148</v>
      </c>
      <c r="AB46" s="611"/>
      <c r="AC46" s="611" t="s">
        <v>148</v>
      </c>
      <c r="AD46" s="611"/>
      <c r="AE46" s="611" t="s">
        <v>148</v>
      </c>
      <c r="AF46" s="611" t="s">
        <v>148</v>
      </c>
      <c r="AG46" s="611"/>
      <c r="AH46" s="611" t="s">
        <v>148</v>
      </c>
      <c r="AI46" s="611"/>
      <c r="AJ46" s="611" t="s">
        <v>148</v>
      </c>
      <c r="AK46" s="611"/>
      <c r="AL46" s="611" t="s">
        <v>148</v>
      </c>
      <c r="AM46" s="611" t="s">
        <v>148</v>
      </c>
      <c r="AN46" s="611"/>
      <c r="AO46" s="611" t="s">
        <v>148</v>
      </c>
      <c r="AP46" s="611"/>
      <c r="AQ46" s="611" t="s">
        <v>148</v>
      </c>
      <c r="AR46" s="611"/>
      <c r="AS46" s="612">
        <f t="array" ref="AS46">SUM(COUNTIF(N46:AR46, {"◎","〇","☆","共","特","浴"}))</f>
        <v>17</v>
      </c>
      <c r="AT46" s="613" t="s">
        <v>397</v>
      </c>
      <c r="AU46" s="611"/>
      <c r="AV46" s="611" t="s">
        <v>148</v>
      </c>
      <c r="AW46" s="611"/>
      <c r="AX46" s="611" t="s">
        <v>148</v>
      </c>
      <c r="AY46" s="611"/>
      <c r="AZ46" s="611" t="s">
        <v>148</v>
      </c>
      <c r="BA46" s="611" t="s">
        <v>148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399</v>
      </c>
      <c r="M47" s="604" t="s">
        <v>400</v>
      </c>
      <c r="N47" s="611"/>
      <c r="O47" s="611" t="s">
        <v>361</v>
      </c>
      <c r="P47" s="611"/>
      <c r="Q47" s="611" t="s">
        <v>148</v>
      </c>
      <c r="R47" s="611" t="s">
        <v>148</v>
      </c>
      <c r="S47" s="611"/>
      <c r="T47" s="611" t="s">
        <v>148</v>
      </c>
      <c r="U47" s="611"/>
      <c r="V47" s="611" t="s">
        <v>148</v>
      </c>
      <c r="W47" s="611"/>
      <c r="X47" s="611" t="s">
        <v>148</v>
      </c>
      <c r="Y47" s="611" t="s">
        <v>148</v>
      </c>
      <c r="Z47" s="611"/>
      <c r="AA47" s="611" t="s">
        <v>148</v>
      </c>
      <c r="AB47" s="611"/>
      <c r="AC47" s="611" t="s">
        <v>148</v>
      </c>
      <c r="AD47" s="611"/>
      <c r="AE47" s="611" t="s">
        <v>148</v>
      </c>
      <c r="AF47" s="611" t="s">
        <v>148</v>
      </c>
      <c r="AG47" s="611"/>
      <c r="AH47" s="611" t="s">
        <v>148</v>
      </c>
      <c r="AI47" s="611"/>
      <c r="AJ47" s="611" t="s">
        <v>148</v>
      </c>
      <c r="AK47" s="611"/>
      <c r="AL47" s="611" t="s">
        <v>148</v>
      </c>
      <c r="AM47" s="611" t="s">
        <v>148</v>
      </c>
      <c r="AN47" s="611"/>
      <c r="AO47" s="611" t="s">
        <v>148</v>
      </c>
      <c r="AP47" s="611"/>
      <c r="AQ47" s="611" t="s">
        <v>148</v>
      </c>
      <c r="AR47" s="611"/>
      <c r="AS47" s="612">
        <f t="array" ref="AS47">SUM(COUNTIF(N47:AR47, {"◎","〇","☆","共","特","浴"}))</f>
        <v>16</v>
      </c>
      <c r="AT47" s="613" t="s">
        <v>397</v>
      </c>
      <c r="AU47" s="611"/>
      <c r="AV47" s="611" t="s">
        <v>148</v>
      </c>
      <c r="AW47" s="611"/>
      <c r="AX47" s="611" t="s">
        <v>148</v>
      </c>
      <c r="AY47" s="611"/>
      <c r="AZ47" s="611" t="s">
        <v>148</v>
      </c>
      <c r="BA47" s="611" t="s">
        <v>148</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
      </c>
      <c r="G48" s="185"/>
      <c r="H48" s="185"/>
      <c r="I48" s="166" t="b">
        <v>0</v>
      </c>
      <c r="J48" s="581">
        <v>15.0</v>
      </c>
      <c r="K48" s="602" t="s">
        <v>402</v>
      </c>
      <c r="L48" s="603" t="s">
        <v>396</v>
      </c>
      <c r="M48" s="609"/>
      <c r="N48" s="611"/>
      <c r="O48" s="611" t="s">
        <v>148</v>
      </c>
      <c r="P48" s="611" t="s">
        <v>148</v>
      </c>
      <c r="Q48" s="611"/>
      <c r="R48" s="611"/>
      <c r="S48" s="611"/>
      <c r="T48" s="611" t="s">
        <v>359</v>
      </c>
      <c r="U48" s="611"/>
      <c r="V48" s="611" t="s">
        <v>148</v>
      </c>
      <c r="W48" s="611" t="s">
        <v>148</v>
      </c>
      <c r="X48" s="611"/>
      <c r="Y48" s="611"/>
      <c r="Z48" s="611"/>
      <c r="AA48" s="611" t="s">
        <v>148</v>
      </c>
      <c r="AB48" s="611"/>
      <c r="AC48" s="611" t="s">
        <v>148</v>
      </c>
      <c r="AD48" s="611" t="s">
        <v>148</v>
      </c>
      <c r="AE48" s="611"/>
      <c r="AF48" s="611"/>
      <c r="AG48" s="611"/>
      <c r="AH48" s="611" t="s">
        <v>148</v>
      </c>
      <c r="AI48" s="611"/>
      <c r="AJ48" s="611" t="s">
        <v>148</v>
      </c>
      <c r="AK48" s="611" t="s">
        <v>148</v>
      </c>
      <c r="AL48" s="611"/>
      <c r="AM48" s="611"/>
      <c r="AN48" s="611"/>
      <c r="AO48" s="611" t="s">
        <v>148</v>
      </c>
      <c r="AP48" s="611"/>
      <c r="AQ48" s="611" t="s">
        <v>148</v>
      </c>
      <c r="AR48" s="611"/>
      <c r="AS48" s="612">
        <f t="array" ref="AS48">SUM(COUNTIF(N48:AR48, {"◎","〇","☆","共","特","浴"}))</f>
        <v>12</v>
      </c>
      <c r="AT48" s="613" t="s">
        <v>403</v>
      </c>
      <c r="AU48" s="611"/>
      <c r="AV48" s="611" t="s">
        <v>148</v>
      </c>
      <c r="AW48" s="611"/>
      <c r="AX48" s="611" t="s">
        <v>148</v>
      </c>
      <c r="AY48" s="611" t="s">
        <v>148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
      </c>
      <c r="D49" s="185"/>
      <c r="E49" s="600" t="str">
        <f t="shared" si="9"/>
        <v>川名</v>
      </c>
      <c r="F49" s="601" t="str">
        <f t="shared" si="10"/>
        <v/>
      </c>
      <c r="G49" s="185"/>
      <c r="H49" s="185"/>
      <c r="I49" s="166" t="b">
        <v>0</v>
      </c>
      <c r="J49" s="581">
        <v>18.0</v>
      </c>
      <c r="K49" s="602" t="s">
        <v>404</v>
      </c>
      <c r="L49" s="603" t="s">
        <v>396</v>
      </c>
      <c r="M49" s="604" t="s">
        <v>405</v>
      </c>
      <c r="N49" s="611" t="s">
        <v>148</v>
      </c>
      <c r="O49" s="611" t="s">
        <v>361</v>
      </c>
      <c r="P49" s="611"/>
      <c r="Q49" s="611"/>
      <c r="R49" s="611" t="s">
        <v>148</v>
      </c>
      <c r="S49" s="611" t="s">
        <v>148</v>
      </c>
      <c r="T49" s="611"/>
      <c r="U49" s="611" t="s">
        <v>148</v>
      </c>
      <c r="V49" s="611" t="s">
        <v>148</v>
      </c>
      <c r="W49" s="611"/>
      <c r="X49" s="611"/>
      <c r="Y49" s="611" t="s">
        <v>148</v>
      </c>
      <c r="Z49" s="611" t="s">
        <v>148</v>
      </c>
      <c r="AA49" s="611"/>
      <c r="AB49" s="611" t="s">
        <v>148</v>
      </c>
      <c r="AC49" s="611" t="s">
        <v>148</v>
      </c>
      <c r="AD49" s="611"/>
      <c r="AE49" s="611"/>
      <c r="AF49" s="611" t="s">
        <v>148</v>
      </c>
      <c r="AG49" s="611" t="s">
        <v>148</v>
      </c>
      <c r="AH49" s="611"/>
      <c r="AI49" s="611" t="s">
        <v>148</v>
      </c>
      <c r="AJ49" s="611" t="s">
        <v>148</v>
      </c>
      <c r="AK49" s="611"/>
      <c r="AL49" s="611"/>
      <c r="AM49" s="611" t="s">
        <v>148</v>
      </c>
      <c r="AN49" s="611" t="s">
        <v>148</v>
      </c>
      <c r="AO49" s="611"/>
      <c r="AP49" s="611" t="s">
        <v>148</v>
      </c>
      <c r="AQ49" s="611" t="s">
        <v>148</v>
      </c>
      <c r="AR49" s="611"/>
      <c r="AS49" s="612">
        <f t="array" ref="AS49">SUM(COUNTIF(N49:AR49, {"◎","〇","☆","共","特","浴"}))</f>
        <v>17</v>
      </c>
      <c r="AT49" s="613" t="s">
        <v>397</v>
      </c>
      <c r="AU49" s="611" t="s">
        <v>148</v>
      </c>
      <c r="AV49" s="611"/>
      <c r="AW49" s="611" t="s">
        <v>148</v>
      </c>
      <c r="AX49" s="611" t="s">
        <v>148</v>
      </c>
      <c r="AY49" s="611"/>
      <c r="AZ49" s="611"/>
      <c r="BA49" s="611" t="s">
        <v>148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〇</v>
      </c>
      <c r="D50" s="185"/>
      <c r="E50" s="600" t="str">
        <f t="shared" si="9"/>
        <v>駒野</v>
      </c>
      <c r="F50" s="601" t="str">
        <f t="shared" si="10"/>
        <v/>
      </c>
      <c r="G50" s="185"/>
      <c r="H50" s="185"/>
      <c r="I50" s="166" t="b">
        <v>0</v>
      </c>
      <c r="J50" s="581">
        <v>14.0</v>
      </c>
      <c r="K50" s="602" t="s">
        <v>406</v>
      </c>
      <c r="L50" s="603" t="s">
        <v>396</v>
      </c>
      <c r="M50" s="604"/>
      <c r="N50" s="611"/>
      <c r="O50" s="611" t="s">
        <v>361</v>
      </c>
      <c r="P50" s="611" t="s">
        <v>148</v>
      </c>
      <c r="Q50" s="611"/>
      <c r="R50" s="611"/>
      <c r="S50" s="611" t="s">
        <v>359</v>
      </c>
      <c r="T50" s="611"/>
      <c r="U50" s="611" t="s">
        <v>148</v>
      </c>
      <c r="V50" s="611" t="s">
        <v>148</v>
      </c>
      <c r="W50" s="611" t="s">
        <v>148</v>
      </c>
      <c r="X50" s="611"/>
      <c r="Y50" s="611"/>
      <c r="Z50" s="611" t="s">
        <v>148</v>
      </c>
      <c r="AA50" s="611"/>
      <c r="AB50" s="611" t="s">
        <v>359</v>
      </c>
      <c r="AC50" s="611" t="s">
        <v>148</v>
      </c>
      <c r="AD50" s="611" t="s">
        <v>148</v>
      </c>
      <c r="AE50" s="611"/>
      <c r="AF50" s="611"/>
      <c r="AG50" s="611" t="s">
        <v>148</v>
      </c>
      <c r="AH50" s="611"/>
      <c r="AI50" s="611" t="s">
        <v>148</v>
      </c>
      <c r="AJ50" s="611" t="s">
        <v>148</v>
      </c>
      <c r="AK50" s="611" t="s">
        <v>148</v>
      </c>
      <c r="AL50" s="611"/>
      <c r="AM50" s="611"/>
      <c r="AN50" s="611" t="s">
        <v>148</v>
      </c>
      <c r="AO50" s="611"/>
      <c r="AP50" s="611" t="s">
        <v>148</v>
      </c>
      <c r="AQ50" s="611" t="s">
        <v>148</v>
      </c>
      <c r="AR50" s="611"/>
      <c r="AS50" s="612">
        <f t="array" ref="AS50">SUM(COUNTIF(N50:AR50, {"◎","〇","☆","共","特","浴"}))</f>
        <v>14</v>
      </c>
      <c r="AT50" s="613" t="s">
        <v>397</v>
      </c>
      <c r="AU50" s="611" t="s">
        <v>148</v>
      </c>
      <c r="AV50" s="611"/>
      <c r="AW50" s="611"/>
      <c r="AX50" s="611" t="s">
        <v>148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
      </c>
      <c r="G51" s="185"/>
      <c r="H51" s="185"/>
      <c r="I51" s="166" t="b">
        <v>0</v>
      </c>
      <c r="J51" s="581">
        <v>15.0</v>
      </c>
      <c r="K51" s="602" t="s">
        <v>115</v>
      </c>
      <c r="L51" s="603" t="s">
        <v>396</v>
      </c>
      <c r="M51" s="604"/>
      <c r="N51" s="611" t="s">
        <v>148</v>
      </c>
      <c r="O51" s="611" t="s">
        <v>148</v>
      </c>
      <c r="P51" s="611" t="s">
        <v>148</v>
      </c>
      <c r="Q51" s="611"/>
      <c r="R51" s="611"/>
      <c r="S51" s="611" t="s">
        <v>148</v>
      </c>
      <c r="T51" s="611" t="s">
        <v>148</v>
      </c>
      <c r="U51" s="611" t="s">
        <v>148</v>
      </c>
      <c r="V51" s="611" t="s">
        <v>148</v>
      </c>
      <c r="W51" s="611" t="s">
        <v>148</v>
      </c>
      <c r="X51" s="611"/>
      <c r="Y51" s="611"/>
      <c r="Z51" s="611" t="s">
        <v>148</v>
      </c>
      <c r="AA51" s="611" t="s">
        <v>148</v>
      </c>
      <c r="AB51" s="611" t="s">
        <v>148</v>
      </c>
      <c r="AC51" s="611" t="s">
        <v>148</v>
      </c>
      <c r="AD51" s="611" t="s">
        <v>148</v>
      </c>
      <c r="AE51" s="611"/>
      <c r="AF51" s="611"/>
      <c r="AG51" s="611" t="s">
        <v>148</v>
      </c>
      <c r="AH51" s="611" t="s">
        <v>148</v>
      </c>
      <c r="AI51" s="611" t="s">
        <v>148</v>
      </c>
      <c r="AJ51" s="611" t="s">
        <v>148</v>
      </c>
      <c r="AK51" s="611" t="s">
        <v>148</v>
      </c>
      <c r="AL51" s="611"/>
      <c r="AM51" s="611"/>
      <c r="AN51" s="611" t="s">
        <v>148</v>
      </c>
      <c r="AO51" s="611" t="s">
        <v>148</v>
      </c>
      <c r="AP51" s="611" t="s">
        <v>148</v>
      </c>
      <c r="AQ51" s="611" t="s">
        <v>148</v>
      </c>
      <c r="AR51" s="611"/>
      <c r="AS51" s="612">
        <f t="array" ref="AS51">SUM(COUNTIF(N51:AR51, {"◎","〇","☆","共","特","浴"}))</f>
        <v>22</v>
      </c>
      <c r="AT51" s="613" t="s">
        <v>397</v>
      </c>
      <c r="AU51" s="611" t="s">
        <v>148</v>
      </c>
      <c r="AV51" s="611" t="s">
        <v>148</v>
      </c>
      <c r="AW51" s="611"/>
      <c r="AX51" s="611" t="s">
        <v>148</v>
      </c>
      <c r="AY51" s="611" t="s">
        <v>148</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
      </c>
      <c r="G52" s="185"/>
      <c r="H52" s="185"/>
      <c r="I52" s="166" t="b">
        <v>0</v>
      </c>
      <c r="J52" s="581">
        <v>15.0</v>
      </c>
      <c r="K52" s="602" t="s">
        <v>408</v>
      </c>
      <c r="L52" s="603" t="s">
        <v>396</v>
      </c>
      <c r="M52" s="609"/>
      <c r="N52" s="611" t="s">
        <v>148</v>
      </c>
      <c r="O52" s="611" t="s">
        <v>361</v>
      </c>
      <c r="P52" s="611" t="s">
        <v>148</v>
      </c>
      <c r="Q52" s="611"/>
      <c r="R52" s="611"/>
      <c r="S52" s="611" t="s">
        <v>148</v>
      </c>
      <c r="T52" s="611" t="s">
        <v>148</v>
      </c>
      <c r="U52" s="611" t="s">
        <v>148</v>
      </c>
      <c r="V52" s="611" t="s">
        <v>361</v>
      </c>
      <c r="W52" s="611" t="s">
        <v>148</v>
      </c>
      <c r="X52" s="611"/>
      <c r="Y52" s="611"/>
      <c r="Z52" s="611" t="s">
        <v>148</v>
      </c>
      <c r="AA52" s="611" t="s">
        <v>148</v>
      </c>
      <c r="AB52" s="611" t="s">
        <v>148</v>
      </c>
      <c r="AC52" s="611" t="s">
        <v>148</v>
      </c>
      <c r="AD52" s="611" t="s">
        <v>148</v>
      </c>
      <c r="AE52" s="611"/>
      <c r="AF52" s="611"/>
      <c r="AG52" s="611" t="s">
        <v>148</v>
      </c>
      <c r="AH52" s="611" t="s">
        <v>148</v>
      </c>
      <c r="AI52" s="611" t="s">
        <v>148</v>
      </c>
      <c r="AJ52" s="611" t="s">
        <v>148</v>
      </c>
      <c r="AK52" s="611" t="s">
        <v>148</v>
      </c>
      <c r="AL52" s="611"/>
      <c r="AM52" s="611"/>
      <c r="AN52" s="611" t="s">
        <v>148</v>
      </c>
      <c r="AO52" s="611" t="s">
        <v>148</v>
      </c>
      <c r="AP52" s="611" t="s">
        <v>148</v>
      </c>
      <c r="AQ52" s="611" t="s">
        <v>148</v>
      </c>
      <c r="AR52" s="611"/>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409</v>
      </c>
      <c r="L53" s="603" t="s">
        <v>396</v>
      </c>
      <c r="M53" s="609"/>
      <c r="N53" s="611" t="s">
        <v>148</v>
      </c>
      <c r="O53" s="611" t="s">
        <v>148</v>
      </c>
      <c r="P53" s="611" t="s">
        <v>148</v>
      </c>
      <c r="Q53" s="611" t="s">
        <v>148</v>
      </c>
      <c r="R53" s="611" t="s">
        <v>148</v>
      </c>
      <c r="S53" s="611" t="s">
        <v>148</v>
      </c>
      <c r="T53" s="611" t="s">
        <v>148</v>
      </c>
      <c r="U53" s="611" t="s">
        <v>359</v>
      </c>
      <c r="V53" s="611" t="s">
        <v>148</v>
      </c>
      <c r="W53" s="611" t="s">
        <v>148</v>
      </c>
      <c r="X53" s="611" t="s">
        <v>148</v>
      </c>
      <c r="Y53" s="611" t="s">
        <v>148</v>
      </c>
      <c r="Z53" s="611" t="s">
        <v>148</v>
      </c>
      <c r="AA53" s="611" t="s">
        <v>148</v>
      </c>
      <c r="AB53" s="611" t="s">
        <v>148</v>
      </c>
      <c r="AC53" s="611" t="s">
        <v>148</v>
      </c>
      <c r="AD53" s="611" t="s">
        <v>148</v>
      </c>
      <c r="AE53" s="611" t="s">
        <v>148</v>
      </c>
      <c r="AF53" s="611" t="s">
        <v>148</v>
      </c>
      <c r="AG53" s="611" t="s">
        <v>148</v>
      </c>
      <c r="AH53" s="611" t="s">
        <v>148</v>
      </c>
      <c r="AI53" s="611" t="s">
        <v>148</v>
      </c>
      <c r="AJ53" s="611" t="s">
        <v>148</v>
      </c>
      <c r="AK53" s="611" t="s">
        <v>148</v>
      </c>
      <c r="AL53" s="611" t="s">
        <v>148</v>
      </c>
      <c r="AM53" s="611" t="s">
        <v>148</v>
      </c>
      <c r="AN53" s="611" t="s">
        <v>148</v>
      </c>
      <c r="AO53" s="611" t="s">
        <v>148</v>
      </c>
      <c r="AP53" s="611" t="s">
        <v>148</v>
      </c>
      <c r="AQ53" s="611" t="s">
        <v>148</v>
      </c>
      <c r="AR53" s="611"/>
      <c r="AS53" s="612">
        <f t="array" ref="AS53">SUM(COUNTIF(N53:AR53, {"◎","〇","☆","共","特","浴"}))</f>
        <v>29</v>
      </c>
      <c r="AT53" s="613" t="s">
        <v>383</v>
      </c>
      <c r="AU53" s="611" t="s">
        <v>148</v>
      </c>
      <c r="AV53" s="611" t="s">
        <v>148</v>
      </c>
      <c r="AW53" s="611" t="s">
        <v>148</v>
      </c>
      <c r="AX53" s="611" t="s">
        <v>148</v>
      </c>
      <c r="AY53" s="611" t="s">
        <v>148</v>
      </c>
      <c r="AZ53" s="611" t="s">
        <v>148</v>
      </c>
      <c r="BA53" s="611" t="s">
        <v>148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410</v>
      </c>
      <c r="L54" s="603" t="s">
        <v>399</v>
      </c>
      <c r="M54" s="609"/>
      <c r="N54" s="611" t="s">
        <v>148</v>
      </c>
      <c r="O54" s="611" t="s">
        <v>148</v>
      </c>
      <c r="P54" s="611" t="s">
        <v>148</v>
      </c>
      <c r="Q54" s="611" t="s">
        <v>148</v>
      </c>
      <c r="R54" s="611" t="s">
        <v>357</v>
      </c>
      <c r="S54" s="611" t="s">
        <v>148</v>
      </c>
      <c r="T54" s="611"/>
      <c r="U54" s="611" t="s">
        <v>148</v>
      </c>
      <c r="V54" s="611" t="s">
        <v>148</v>
      </c>
      <c r="W54" s="611" t="s">
        <v>148</v>
      </c>
      <c r="X54" s="611" t="s">
        <v>148</v>
      </c>
      <c r="Y54" s="611" t="s">
        <v>357</v>
      </c>
      <c r="Z54" s="611" t="s">
        <v>148</v>
      </c>
      <c r="AA54" s="611"/>
      <c r="AB54" s="611" t="s">
        <v>148</v>
      </c>
      <c r="AC54" s="611" t="s">
        <v>148</v>
      </c>
      <c r="AD54" s="611" t="s">
        <v>148</v>
      </c>
      <c r="AE54" s="611" t="s">
        <v>148</v>
      </c>
      <c r="AF54" s="611" t="s">
        <v>357</v>
      </c>
      <c r="AG54" s="611" t="s">
        <v>148</v>
      </c>
      <c r="AH54" s="611"/>
      <c r="AI54" s="611" t="s">
        <v>148</v>
      </c>
      <c r="AJ54" s="611" t="s">
        <v>148</v>
      </c>
      <c r="AK54" s="611" t="s">
        <v>148</v>
      </c>
      <c r="AL54" s="611" t="s">
        <v>148</v>
      </c>
      <c r="AM54" s="611" t="s">
        <v>357</v>
      </c>
      <c r="AN54" s="611" t="s">
        <v>148</v>
      </c>
      <c r="AO54" s="611"/>
      <c r="AP54" s="611" t="s">
        <v>148</v>
      </c>
      <c r="AQ54" s="611" t="s">
        <v>148</v>
      </c>
      <c r="AR54" s="611"/>
      <c r="AS54" s="612">
        <f t="array" ref="AS54">SUM(COUNTIF(N54:AR54, {"◎","〇","☆","共","特","浴"}))</f>
        <v>22</v>
      </c>
      <c r="AT54" s="613" t="s">
        <v>411</v>
      </c>
      <c r="AU54" s="611" t="s">
        <v>148</v>
      </c>
      <c r="AV54" s="611" t="s">
        <v>148</v>
      </c>
      <c r="AW54" s="611"/>
      <c r="AX54" s="611" t="s">
        <v>148</v>
      </c>
      <c r="AY54" s="611" t="s">
        <v>148</v>
      </c>
      <c r="AZ54" s="611" t="s">
        <v>148</v>
      </c>
      <c r="BA54" s="611" t="s">
        <v>148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〇</v>
      </c>
      <c r="G55" s="185"/>
      <c r="H55" s="185"/>
      <c r="I55" s="166" t="b">
        <v>0</v>
      </c>
      <c r="J55" s="581">
        <v>15.0</v>
      </c>
      <c r="K55" s="602" t="s">
        <v>412</v>
      </c>
      <c r="L55" s="603" t="s">
        <v>396</v>
      </c>
      <c r="M55" s="609"/>
      <c r="N55" s="611" t="s">
        <v>148</v>
      </c>
      <c r="O55" s="611" t="s">
        <v>148</v>
      </c>
      <c r="P55" s="611" t="s">
        <v>359</v>
      </c>
      <c r="Q55" s="611" t="s">
        <v>359</v>
      </c>
      <c r="R55" s="611" t="s">
        <v>148</v>
      </c>
      <c r="S55" s="611" t="s">
        <v>148</v>
      </c>
      <c r="T55" s="611"/>
      <c r="U55" s="611" t="s">
        <v>148</v>
      </c>
      <c r="V55" s="611" t="s">
        <v>148</v>
      </c>
      <c r="W55" s="611" t="s">
        <v>148</v>
      </c>
      <c r="X55" s="611" t="s">
        <v>148</v>
      </c>
      <c r="Y55" s="611" t="s">
        <v>148</v>
      </c>
      <c r="Z55" s="611"/>
      <c r="AA55" s="611"/>
      <c r="AB55" s="611" t="s">
        <v>148</v>
      </c>
      <c r="AC55" s="611" t="s">
        <v>361</v>
      </c>
      <c r="AD55" s="611" t="s">
        <v>148</v>
      </c>
      <c r="AE55" s="611" t="s">
        <v>148</v>
      </c>
      <c r="AF55" s="611" t="s">
        <v>148</v>
      </c>
      <c r="AG55" s="611"/>
      <c r="AH55" s="611"/>
      <c r="AI55" s="611" t="s">
        <v>148</v>
      </c>
      <c r="AJ55" s="611" t="s">
        <v>361</v>
      </c>
      <c r="AK55" s="611" t="s">
        <v>148</v>
      </c>
      <c r="AL55" s="611" t="s">
        <v>148</v>
      </c>
      <c r="AM55" s="611" t="s">
        <v>148</v>
      </c>
      <c r="AN55" s="611"/>
      <c r="AO55" s="611"/>
      <c r="AP55" s="611" t="s">
        <v>148</v>
      </c>
      <c r="AQ55" s="611" t="s">
        <v>361</v>
      </c>
      <c r="AR55" s="611"/>
      <c r="AS55" s="612">
        <f t="array" ref="AS55">SUM(COUNTIF(N55:AR55, {"◎","〇","☆","共","特","浴"}))</f>
        <v>18</v>
      </c>
      <c r="AT55" s="613" t="s">
        <v>383</v>
      </c>
      <c r="AU55" s="611" t="s">
        <v>148</v>
      </c>
      <c r="AV55" s="611"/>
      <c r="AW55" s="611"/>
      <c r="AX55" s="611"/>
      <c r="AY55" s="611" t="s">
        <v>148</v>
      </c>
      <c r="AZ55" s="611" t="s">
        <v>148</v>
      </c>
      <c r="BA55" s="611" t="s">
        <v>148</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
      </c>
      <c r="G56" s="185"/>
      <c r="H56" s="185"/>
      <c r="I56" s="166" t="b">
        <v>0</v>
      </c>
      <c r="J56" s="581">
        <v>10.0</v>
      </c>
      <c r="K56" s="602" t="s">
        <v>413</v>
      </c>
      <c r="L56" s="603" t="s">
        <v>399</v>
      </c>
      <c r="M56" s="609"/>
      <c r="N56" s="611" t="s">
        <v>148</v>
      </c>
      <c r="O56" s="611"/>
      <c r="P56" s="611" t="s">
        <v>148</v>
      </c>
      <c r="Q56" s="611"/>
      <c r="R56" s="611" t="s">
        <v>359</v>
      </c>
      <c r="S56" s="611"/>
      <c r="T56" s="611" t="s">
        <v>148</v>
      </c>
      <c r="U56" s="611" t="s">
        <v>148</v>
      </c>
      <c r="V56" s="611"/>
      <c r="W56" s="611" t="s">
        <v>148</v>
      </c>
      <c r="X56" s="611"/>
      <c r="Y56" s="611" t="s">
        <v>148</v>
      </c>
      <c r="Z56" s="611"/>
      <c r="AA56" s="611" t="s">
        <v>148</v>
      </c>
      <c r="AB56" s="611" t="s">
        <v>148</v>
      </c>
      <c r="AC56" s="611"/>
      <c r="AD56" s="611" t="s">
        <v>148</v>
      </c>
      <c r="AE56" s="611"/>
      <c r="AF56" s="611" t="s">
        <v>148</v>
      </c>
      <c r="AG56" s="611"/>
      <c r="AH56" s="611" t="s">
        <v>148</v>
      </c>
      <c r="AI56" s="611" t="s">
        <v>148</v>
      </c>
      <c r="AJ56" s="611"/>
      <c r="AK56" s="611" t="s">
        <v>148</v>
      </c>
      <c r="AL56" s="611"/>
      <c r="AM56" s="611" t="s">
        <v>357</v>
      </c>
      <c r="AN56" s="611"/>
      <c r="AO56" s="611" t="s">
        <v>357</v>
      </c>
      <c r="AP56" s="611" t="s">
        <v>357</v>
      </c>
      <c r="AQ56" s="611"/>
      <c r="AR56" s="611"/>
      <c r="AS56" s="612">
        <f t="array" ref="AS56">SUM(COUNTIF(N56:AR56, {"◎","〇","☆","共","特","浴"}))</f>
        <v>13</v>
      </c>
      <c r="AT56" s="613" t="s">
        <v>414</v>
      </c>
      <c r="AU56" s="611"/>
      <c r="AV56" s="611"/>
      <c r="AW56" s="611" t="s">
        <v>148</v>
      </c>
      <c r="AX56" s="611"/>
      <c r="AY56" s="611" t="s">
        <v>148</v>
      </c>
      <c r="AZ56" s="611"/>
      <c r="BA56" s="611" t="s">
        <v>148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〇</v>
      </c>
      <c r="G57" s="185"/>
      <c r="H57" s="185"/>
      <c r="I57" s="166" t="b">
        <v>0</v>
      </c>
      <c r="J57" s="581">
        <v>18.0</v>
      </c>
      <c r="K57" s="602" t="s">
        <v>415</v>
      </c>
      <c r="L57" s="603" t="s">
        <v>396</v>
      </c>
      <c r="M57" s="609"/>
      <c r="N57" s="611"/>
      <c r="O57" s="611"/>
      <c r="P57" s="611"/>
      <c r="Q57" s="611" t="s">
        <v>148</v>
      </c>
      <c r="R57" s="611" t="s">
        <v>148</v>
      </c>
      <c r="S57" s="611" t="s">
        <v>148</v>
      </c>
      <c r="T57" s="611"/>
      <c r="U57" s="611"/>
      <c r="V57" s="611"/>
      <c r="W57" s="611"/>
      <c r="X57" s="611" t="s">
        <v>148</v>
      </c>
      <c r="Y57" s="611" t="s">
        <v>148</v>
      </c>
      <c r="Z57" s="611" t="s">
        <v>148</v>
      </c>
      <c r="AA57" s="611"/>
      <c r="AB57" s="611"/>
      <c r="AC57" s="611"/>
      <c r="AD57" s="611"/>
      <c r="AE57" s="611" t="s">
        <v>148</v>
      </c>
      <c r="AF57" s="611" t="s">
        <v>148</v>
      </c>
      <c r="AG57" s="611" t="s">
        <v>148</v>
      </c>
      <c r="AH57" s="611"/>
      <c r="AI57" s="611"/>
      <c r="AJ57" s="611"/>
      <c r="AK57" s="611"/>
      <c r="AL57" s="611" t="s">
        <v>148</v>
      </c>
      <c r="AM57" s="611" t="s">
        <v>148</v>
      </c>
      <c r="AN57" s="611" t="s">
        <v>148</v>
      </c>
      <c r="AO57" s="611"/>
      <c r="AP57" s="611"/>
      <c r="AQ57" s="611"/>
      <c r="AR57" s="611"/>
      <c r="AS57" s="612">
        <f t="array" ref="AS57">SUM(COUNTIF(N57:AR57, {"◎","〇","☆","共","特","浴"}))</f>
        <v>12</v>
      </c>
      <c r="AT57" s="613" t="s">
        <v>403</v>
      </c>
      <c r="AU57" s="611" t="s">
        <v>148</v>
      </c>
      <c r="AV57" s="611"/>
      <c r="AW57" s="611"/>
      <c r="AX57" s="611"/>
      <c r="AY57" s="611"/>
      <c r="AZ57" s="611" t="s">
        <v>148</v>
      </c>
      <c r="BA57" s="611" t="s">
        <v>148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
      </c>
      <c r="G58" s="185"/>
      <c r="H58" s="185"/>
      <c r="I58" s="166" t="b">
        <v>0</v>
      </c>
      <c r="J58" s="581">
        <v>15.0</v>
      </c>
      <c r="K58" s="602" t="s">
        <v>416</v>
      </c>
      <c r="L58" s="603" t="s">
        <v>396</v>
      </c>
      <c r="M58" s="609"/>
      <c r="N58" s="611" t="s">
        <v>148</v>
      </c>
      <c r="O58" s="611" t="s">
        <v>148</v>
      </c>
      <c r="P58" s="611" t="s">
        <v>148</v>
      </c>
      <c r="Q58" s="611"/>
      <c r="R58" s="611"/>
      <c r="S58" s="611" t="s">
        <v>148</v>
      </c>
      <c r="T58" s="611" t="s">
        <v>148</v>
      </c>
      <c r="U58" s="611" t="s">
        <v>148</v>
      </c>
      <c r="V58" s="611" t="s">
        <v>148</v>
      </c>
      <c r="W58" s="611" t="s">
        <v>148</v>
      </c>
      <c r="X58" s="611"/>
      <c r="Y58" s="611"/>
      <c r="Z58" s="611" t="s">
        <v>148</v>
      </c>
      <c r="AA58" s="611" t="s">
        <v>148</v>
      </c>
      <c r="AB58" s="611" t="s">
        <v>148</v>
      </c>
      <c r="AC58" s="611" t="s">
        <v>148</v>
      </c>
      <c r="AD58" s="611" t="s">
        <v>148</v>
      </c>
      <c r="AE58" s="611"/>
      <c r="AF58" s="611"/>
      <c r="AG58" s="611" t="s">
        <v>148</v>
      </c>
      <c r="AH58" s="611" t="s">
        <v>148</v>
      </c>
      <c r="AI58" s="611" t="s">
        <v>148</v>
      </c>
      <c r="AJ58" s="611" t="s">
        <v>148</v>
      </c>
      <c r="AK58" s="611" t="s">
        <v>148</v>
      </c>
      <c r="AL58" s="611"/>
      <c r="AM58" s="611"/>
      <c r="AN58" s="611" t="s">
        <v>148</v>
      </c>
      <c r="AO58" s="611" t="s">
        <v>148</v>
      </c>
      <c r="AP58" s="611" t="s">
        <v>148</v>
      </c>
      <c r="AQ58" s="611" t="s">
        <v>148</v>
      </c>
      <c r="AR58" s="611"/>
      <c r="AS58" s="612">
        <f t="array" ref="AS58">SUM(COUNTIF(N58:AR58, {"◎","〇","☆","共","特","浴"}))</f>
        <v>22</v>
      </c>
      <c r="AT58" s="613" t="s">
        <v>403</v>
      </c>
      <c r="AU58" s="611" t="s">
        <v>148</v>
      </c>
      <c r="AV58" s="611" t="s">
        <v>148</v>
      </c>
      <c r="AW58" s="611" t="s">
        <v>148</v>
      </c>
      <c r="AX58" s="611" t="s">
        <v>148</v>
      </c>
      <c r="AY58" s="611" t="s">
        <v>148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〇</v>
      </c>
      <c r="G59" s="185"/>
      <c r="H59" s="185"/>
      <c r="I59" s="166" t="b">
        <v>0</v>
      </c>
      <c r="J59" s="581">
        <v>15.0</v>
      </c>
      <c r="K59" s="602" t="s">
        <v>417</v>
      </c>
      <c r="L59" s="603" t="s">
        <v>396</v>
      </c>
      <c r="M59" s="609"/>
      <c r="N59" s="611"/>
      <c r="O59" s="611"/>
      <c r="P59" s="611"/>
      <c r="Q59" s="611" t="s">
        <v>148</v>
      </c>
      <c r="R59" s="611" t="s">
        <v>148</v>
      </c>
      <c r="S59" s="611"/>
      <c r="T59" s="611"/>
      <c r="U59" s="611"/>
      <c r="V59" s="611"/>
      <c r="W59" s="611"/>
      <c r="X59" s="611" t="s">
        <v>148</v>
      </c>
      <c r="Y59" s="611" t="s">
        <v>148</v>
      </c>
      <c r="Z59" s="611"/>
      <c r="AA59" s="611"/>
      <c r="AB59" s="611"/>
      <c r="AC59" s="611"/>
      <c r="AD59" s="611"/>
      <c r="AE59" s="611" t="s">
        <v>148</v>
      </c>
      <c r="AF59" s="611" t="s">
        <v>148</v>
      </c>
      <c r="AG59" s="611"/>
      <c r="AH59" s="611"/>
      <c r="AI59" s="611"/>
      <c r="AJ59" s="611"/>
      <c r="AK59" s="611"/>
      <c r="AL59" s="611" t="s">
        <v>148</v>
      </c>
      <c r="AM59" s="611" t="s">
        <v>148</v>
      </c>
      <c r="AN59" s="611"/>
      <c r="AO59" s="611"/>
      <c r="AP59" s="611"/>
      <c r="AQ59" s="611"/>
      <c r="AR59" s="611"/>
      <c r="AS59" s="612">
        <f t="array" ref="AS59">SUM(COUNTIF(N59:AR59, {"◎","〇","☆","共","特","浴"}))</f>
        <v>8</v>
      </c>
      <c r="AT59" s="613" t="s">
        <v>414</v>
      </c>
      <c r="AU59" s="611"/>
      <c r="AV59" s="611"/>
      <c r="AW59" s="611"/>
      <c r="AX59" s="611"/>
      <c r="AY59" s="611"/>
      <c r="AZ59" s="611" t="s">
        <v>148</v>
      </c>
      <c r="BA59" s="611" t="s">
        <v>148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〇</v>
      </c>
      <c r="G60" s="185"/>
      <c r="H60" s="185"/>
      <c r="I60" s="166" t="b">
        <v>0</v>
      </c>
      <c r="J60" s="581">
        <v>17.0</v>
      </c>
      <c r="K60" s="602" t="s">
        <v>418</v>
      </c>
      <c r="L60" s="603" t="s">
        <v>396</v>
      </c>
      <c r="M60" s="609"/>
      <c r="N60" s="611"/>
      <c r="O60" s="611"/>
      <c r="P60" s="611" t="s">
        <v>148</v>
      </c>
      <c r="Q60" s="611" t="s">
        <v>148</v>
      </c>
      <c r="R60" s="611" t="s">
        <v>148</v>
      </c>
      <c r="S60" s="611" t="s">
        <v>148</v>
      </c>
      <c r="T60" s="611"/>
      <c r="U60" s="611"/>
      <c r="V60" s="611"/>
      <c r="W60" s="611" t="s">
        <v>148</v>
      </c>
      <c r="X60" s="611" t="s">
        <v>148</v>
      </c>
      <c r="Y60" s="611" t="s">
        <v>148</v>
      </c>
      <c r="Z60" s="611" t="s">
        <v>148</v>
      </c>
      <c r="AA60" s="611"/>
      <c r="AB60" s="611"/>
      <c r="AC60" s="611"/>
      <c r="AD60" s="611" t="s">
        <v>148</v>
      </c>
      <c r="AE60" s="611" t="s">
        <v>148</v>
      </c>
      <c r="AF60" s="611" t="s">
        <v>148</v>
      </c>
      <c r="AG60" s="611" t="s">
        <v>148</v>
      </c>
      <c r="AH60" s="611"/>
      <c r="AI60" s="611"/>
      <c r="AJ60" s="611"/>
      <c r="AK60" s="611" t="s">
        <v>148</v>
      </c>
      <c r="AL60" s="611" t="s">
        <v>148</v>
      </c>
      <c r="AM60" s="611" t="s">
        <v>148</v>
      </c>
      <c r="AN60" s="611" t="s">
        <v>148</v>
      </c>
      <c r="AO60" s="611"/>
      <c r="AP60" s="611"/>
      <c r="AQ60" s="611"/>
      <c r="AR60" s="611"/>
      <c r="AS60" s="612">
        <f t="array" ref="AS60">SUM(COUNTIF(N60:AR60, {"◎","〇","☆","共","特","浴"}))</f>
        <v>16</v>
      </c>
      <c r="AT60" s="613" t="s">
        <v>397</v>
      </c>
      <c r="AU60" s="611" t="s">
        <v>148</v>
      </c>
      <c r="AV60" s="611"/>
      <c r="AW60" s="611"/>
      <c r="AX60" s="611"/>
      <c r="AY60" s="611" t="s">
        <v>148</v>
      </c>
      <c r="AZ60" s="611" t="s">
        <v>148</v>
      </c>
      <c r="BA60" s="611" t="s">
        <v>148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調</v>
      </c>
      <c r="D61" s="185"/>
      <c r="E61" s="600" t="str">
        <f t="shared" si="9"/>
        <v>ムベヌ</v>
      </c>
      <c r="F61" s="601" t="str">
        <f t="shared" si="10"/>
        <v>〇</v>
      </c>
      <c r="G61" s="185"/>
      <c r="H61" s="185"/>
      <c r="I61" s="166" t="b">
        <v>0</v>
      </c>
      <c r="J61" s="581">
        <v>15.0</v>
      </c>
      <c r="K61" s="602" t="s">
        <v>419</v>
      </c>
      <c r="L61" s="603" t="s">
        <v>396</v>
      </c>
      <c r="M61" s="609"/>
      <c r="N61" s="611" t="s">
        <v>148</v>
      </c>
      <c r="O61" s="611" t="s">
        <v>361</v>
      </c>
      <c r="P61" s="611" t="s">
        <v>148</v>
      </c>
      <c r="Q61" s="611" t="s">
        <v>148</v>
      </c>
      <c r="R61" s="611" t="s">
        <v>359</v>
      </c>
      <c r="S61" s="611" t="s">
        <v>148</v>
      </c>
      <c r="T61" s="611" t="s">
        <v>361</v>
      </c>
      <c r="U61" s="611" t="s">
        <v>148</v>
      </c>
      <c r="V61" s="611" t="s">
        <v>148</v>
      </c>
      <c r="W61" s="611" t="s">
        <v>361</v>
      </c>
      <c r="X61" s="611" t="s">
        <v>148</v>
      </c>
      <c r="Y61" s="611" t="s">
        <v>148</v>
      </c>
      <c r="Z61" s="611" t="s">
        <v>148</v>
      </c>
      <c r="AA61" s="611" t="s">
        <v>148</v>
      </c>
      <c r="AB61" s="611" t="s">
        <v>148</v>
      </c>
      <c r="AC61" s="611" t="s">
        <v>148</v>
      </c>
      <c r="AD61" s="611" t="s">
        <v>148</v>
      </c>
      <c r="AE61" s="611" t="s">
        <v>148</v>
      </c>
      <c r="AF61" s="611" t="s">
        <v>148</v>
      </c>
      <c r="AG61" s="611" t="s">
        <v>148</v>
      </c>
      <c r="AH61" s="611" t="s">
        <v>148</v>
      </c>
      <c r="AI61" s="611" t="s">
        <v>148</v>
      </c>
      <c r="AJ61" s="611" t="s">
        <v>148</v>
      </c>
      <c r="AK61" s="611" t="s">
        <v>148</v>
      </c>
      <c r="AL61" s="611" t="s">
        <v>148</v>
      </c>
      <c r="AM61" s="611" t="s">
        <v>148</v>
      </c>
      <c r="AN61" s="611" t="s">
        <v>148</v>
      </c>
      <c r="AO61" s="611" t="s">
        <v>148</v>
      </c>
      <c r="AP61" s="611" t="s">
        <v>148</v>
      </c>
      <c r="AQ61" s="611" t="s">
        <v>148</v>
      </c>
      <c r="AR61" s="611"/>
      <c r="AS61" s="612">
        <f t="array" ref="AS61">SUM(COUNTIF(N61:AR61, {"◎","〇","☆","共","特","浴"}))</f>
        <v>26</v>
      </c>
      <c r="AT61" s="615"/>
      <c r="AU61" s="611" t="s">
        <v>148</v>
      </c>
      <c r="AV61" s="611" t="s">
        <v>148</v>
      </c>
      <c r="AW61" s="611" t="s">
        <v>148</v>
      </c>
      <c r="AX61" s="611" t="s">
        <v>148</v>
      </c>
      <c r="AY61" s="611" t="s">
        <v>148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
      </c>
      <c r="G62" s="185"/>
      <c r="H62" s="185"/>
      <c r="I62" s="166" t="b">
        <v>0</v>
      </c>
      <c r="J62" s="581">
        <v>12.0</v>
      </c>
      <c r="K62" s="602" t="s">
        <v>420</v>
      </c>
      <c r="L62" s="603" t="s">
        <v>399</v>
      </c>
      <c r="M62" s="609"/>
      <c r="N62" s="611" t="s">
        <v>148</v>
      </c>
      <c r="O62" s="611" t="s">
        <v>148</v>
      </c>
      <c r="P62" s="611"/>
      <c r="Q62" s="611"/>
      <c r="R62" s="611"/>
      <c r="S62" s="611"/>
      <c r="T62" s="611" t="s">
        <v>148</v>
      </c>
      <c r="U62" s="611" t="s">
        <v>148</v>
      </c>
      <c r="V62" s="611" t="s">
        <v>148</v>
      </c>
      <c r="W62" s="611"/>
      <c r="X62" s="611"/>
      <c r="Y62" s="611"/>
      <c r="Z62" s="611"/>
      <c r="AA62" s="611" t="s">
        <v>148</v>
      </c>
      <c r="AB62" s="611" t="s">
        <v>148</v>
      </c>
      <c r="AC62" s="611" t="s">
        <v>148</v>
      </c>
      <c r="AD62" s="611"/>
      <c r="AE62" s="611"/>
      <c r="AF62" s="611"/>
      <c r="AG62" s="611"/>
      <c r="AH62" s="611" t="s">
        <v>148</v>
      </c>
      <c r="AI62" s="611" t="s">
        <v>148</v>
      </c>
      <c r="AJ62" s="611" t="s">
        <v>148</v>
      </c>
      <c r="AK62" s="611"/>
      <c r="AL62" s="611"/>
      <c r="AM62" s="611"/>
      <c r="AN62" s="611"/>
      <c r="AO62" s="611" t="s">
        <v>148</v>
      </c>
      <c r="AP62" s="611" t="s">
        <v>148</v>
      </c>
      <c r="AQ62" s="611" t="s">
        <v>148</v>
      </c>
      <c r="AR62" s="611"/>
      <c r="AS62" s="612">
        <f t="array" ref="AS62">SUM(COUNTIF(N62:AR62, {"◎","〇","☆","共","特","浴"}))</f>
        <v>14</v>
      </c>
      <c r="AT62" s="613" t="s">
        <v>403</v>
      </c>
      <c r="AU62" s="611"/>
      <c r="AV62" s="611" t="s">
        <v>148</v>
      </c>
      <c r="AW62" s="611" t="s">
        <v>148</v>
      </c>
      <c r="AX62" s="611" t="s">
        <v>148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〇</v>
      </c>
      <c r="G63" s="185"/>
      <c r="H63" s="185"/>
      <c r="I63" s="166" t="b">
        <v>0</v>
      </c>
      <c r="J63" s="581">
        <v>15.0</v>
      </c>
      <c r="K63" s="602" t="s">
        <v>421</v>
      </c>
      <c r="L63" s="603" t="s">
        <v>396</v>
      </c>
      <c r="M63" s="604"/>
      <c r="N63" s="611"/>
      <c r="O63" s="611"/>
      <c r="P63" s="611" t="s">
        <v>338</v>
      </c>
      <c r="Q63" s="611" t="s">
        <v>148</v>
      </c>
      <c r="R63" s="611"/>
      <c r="S63" s="611" t="s">
        <v>148</v>
      </c>
      <c r="T63" s="611"/>
      <c r="U63" s="611" t="s">
        <v>148</v>
      </c>
      <c r="V63" s="611" t="s">
        <v>148</v>
      </c>
      <c r="W63" s="611" t="s">
        <v>148</v>
      </c>
      <c r="X63" s="611" t="s">
        <v>148</v>
      </c>
      <c r="Y63" s="611"/>
      <c r="Z63" s="611" t="s">
        <v>148</v>
      </c>
      <c r="AA63" s="611"/>
      <c r="AB63" s="611" t="s">
        <v>148</v>
      </c>
      <c r="AC63" s="611" t="s">
        <v>148</v>
      </c>
      <c r="AD63" s="611" t="s">
        <v>148</v>
      </c>
      <c r="AE63" s="611" t="s">
        <v>148</v>
      </c>
      <c r="AF63" s="611"/>
      <c r="AG63" s="611" t="s">
        <v>148</v>
      </c>
      <c r="AH63" s="611"/>
      <c r="AI63" s="611" t="s">
        <v>148</v>
      </c>
      <c r="AJ63" s="611" t="s">
        <v>148</v>
      </c>
      <c r="AK63" s="611" t="s">
        <v>148</v>
      </c>
      <c r="AL63" s="611" t="s">
        <v>148</v>
      </c>
      <c r="AM63" s="611"/>
      <c r="AN63" s="611" t="s">
        <v>148</v>
      </c>
      <c r="AO63" s="611"/>
      <c r="AP63" s="611" t="s">
        <v>148</v>
      </c>
      <c r="AQ63" s="611" t="s">
        <v>148</v>
      </c>
      <c r="AR63" s="664"/>
      <c r="AS63" s="612">
        <f t="array" ref="AS63">SUM(COUNTIF(N63:AR63, {"◎","〇","☆","共","特","浴"}))</f>
        <v>20</v>
      </c>
      <c r="AT63" s="613" t="s">
        <v>397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〇</v>
      </c>
      <c r="G64" s="185"/>
      <c r="H64" s="185"/>
      <c r="I64" s="166" t="b">
        <v>0</v>
      </c>
      <c r="J64" s="581"/>
      <c r="K64" s="602" t="s">
        <v>563</v>
      </c>
      <c r="L64" s="666"/>
      <c r="M64" s="609"/>
      <c r="N64" s="610"/>
      <c r="O64" s="605"/>
      <c r="P64" s="605"/>
      <c r="Q64" s="610"/>
      <c r="R64" s="610" t="s">
        <v>148</v>
      </c>
      <c r="S64" s="605"/>
      <c r="T64" s="605"/>
      <c r="U64" s="610"/>
      <c r="V64" s="610"/>
      <c r="W64" s="610"/>
      <c r="X64" s="611" t="s">
        <v>148</v>
      </c>
      <c r="Y64" s="610" t="s">
        <v>148</v>
      </c>
      <c r="Z64" s="610"/>
      <c r="AA64" s="610"/>
      <c r="AB64" s="610"/>
      <c r="AC64" s="610"/>
      <c r="AD64" s="610"/>
      <c r="AE64" s="610"/>
      <c r="AF64" s="610" t="s">
        <v>148</v>
      </c>
      <c r="AG64" s="605"/>
      <c r="AH64" s="605"/>
      <c r="AI64" s="605"/>
      <c r="AJ64" s="605"/>
      <c r="AK64" s="605"/>
      <c r="AL64" s="605"/>
      <c r="AM64" s="610" t="s">
        <v>148</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422</v>
      </c>
      <c r="C2" s="491"/>
      <c r="D2" s="491"/>
      <c r="E2" s="491"/>
      <c r="F2" s="672" t="s">
        <v>423</v>
      </c>
      <c r="G2" s="673" t="s">
        <v>424</v>
      </c>
      <c r="H2" s="216"/>
      <c r="I2" s="216"/>
      <c r="J2" s="216"/>
      <c r="K2" s="216"/>
      <c r="L2" s="216"/>
      <c r="M2" s="216"/>
      <c r="N2" s="216"/>
      <c r="O2" s="216"/>
      <c r="P2" s="216"/>
      <c r="Q2" s="2"/>
      <c r="R2" s="674" t="s">
        <v>425</v>
      </c>
      <c r="S2" s="667"/>
      <c r="T2" s="669"/>
      <c r="U2" s="675"/>
      <c r="V2" s="671"/>
      <c r="W2" s="667"/>
      <c r="X2" s="667"/>
      <c r="Y2" s="667"/>
      <c r="Z2" s="667"/>
    </row>
    <row r="3" ht="69.0" customHeight="1">
      <c r="A3" s="667"/>
      <c r="B3" s="676" t="s">
        <v>426</v>
      </c>
      <c r="C3" s="491"/>
      <c r="D3" s="491"/>
      <c r="E3" s="491"/>
      <c r="F3" s="677" t="s">
        <v>427</v>
      </c>
      <c r="G3" s="920" t="s">
        <v>564</v>
      </c>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46113.0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4</v>
      </c>
      <c r="W7" s="710"/>
      <c r="X7" s="701" t="s">
        <v>444</v>
      </c>
      <c r="Y7" s="667"/>
      <c r="Z7" s="667"/>
    </row>
    <row r="8" ht="17.25" customHeight="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565</v>
      </c>
      <c r="H9" s="730"/>
      <c r="I9" s="731">
        <v>0.6041666666666666</v>
      </c>
      <c r="J9" s="730">
        <v>10.0</v>
      </c>
      <c r="K9" s="730">
        <v>1.0</v>
      </c>
      <c r="L9" s="732"/>
      <c r="M9" s="732"/>
      <c r="N9" s="730">
        <v>224.0</v>
      </c>
      <c r="O9" s="733" t="s">
        <v>566</v>
      </c>
      <c r="Q9" s="734"/>
      <c r="R9" s="669"/>
      <c r="S9" s="212" t="str">
        <f t="array" ref="S9">IFERROR(INDEX('💻シート作成'!$D$6:$D1001, MATCH(T9, '💻シート作成'!$E$6:$E1001, 0)), "")</f>
        <v/>
      </c>
      <c r="T9" s="165" t="str">
        <f>IFERROR(__xludf.DUMMYFUNCTION("""COMPUTED_VALUE"""),"🔵クレーム")</f>
        <v>🔵クレーム</v>
      </c>
      <c r="U9" s="675"/>
      <c r="V9" s="721" t="s">
        <v>448</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402</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404</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409</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398</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395</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449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387</v>
      </c>
      <c r="W19" s="722"/>
      <c r="X19" s="723">
        <v>46388.0</v>
      </c>
      <c r="Y19" s="667"/>
      <c r="Z19" s="667"/>
    </row>
    <row r="20" outlineLevel="1">
      <c r="A20" s="667"/>
      <c r="B20" s="749"/>
      <c r="C20" s="750">
        <f>IF(C9="","",IF(DAY(C9+1)=1,"",C9+1))</f>
        <v>46114</v>
      </c>
      <c r="D20" s="751" t="str">
        <f>TEXT(C20,"ddd")</f>
        <v>木</v>
      </c>
      <c r="E20" s="752"/>
      <c r="F20" s="753" t="s">
        <v>113</v>
      </c>
      <c r="G20" s="754" t="s">
        <v>567</v>
      </c>
      <c r="H20" s="755"/>
      <c r="I20" s="756">
        <v>0.6041666666666666</v>
      </c>
      <c r="J20" s="755" t="s">
        <v>568</v>
      </c>
      <c r="K20" s="921"/>
      <c r="L20" s="757"/>
      <c r="M20" s="757"/>
      <c r="N20" s="753" t="s">
        <v>569</v>
      </c>
      <c r="O20" s="758" t="s">
        <v>570</v>
      </c>
      <c r="Q20" s="734"/>
      <c r="R20" s="667"/>
      <c r="S20" s="212" t="str">
        <f t="array" ref="S20">IFERROR(INDEX('💻シート作成'!$D$6:$D1001, MATCH(T20, '💻シート作成'!$E$6:$E1001, 0)), "")</f>
        <v>11月</v>
      </c>
      <c r="T20" s="166" t="str">
        <f>IFERROR(__xludf.DUMMYFUNCTION("""COMPUTED_VALUE"""),"②R8_11シフト")</f>
        <v>②R8_11シフト</v>
      </c>
      <c r="U20" s="759"/>
      <c r="V20" s="721" t="s">
        <v>412</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413</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415</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416</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417</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410</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418</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419</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420</v>
      </c>
      <c r="W29" s="667"/>
      <c r="X29" s="762"/>
      <c r="Y29" s="667"/>
      <c r="Z29" s="667"/>
    </row>
    <row r="30" outlineLevel="1">
      <c r="A30" s="667"/>
      <c r="B30" s="744"/>
      <c r="C30" s="703"/>
      <c r="D30" s="703"/>
      <c r="E30" s="703"/>
      <c r="F30" s="763" t="s">
        <v>449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571</v>
      </c>
      <c r="H31" s="773"/>
      <c r="I31" s="774">
        <v>0.625</v>
      </c>
      <c r="J31" s="773">
        <v>10.0</v>
      </c>
      <c r="K31" s="773">
        <v>1.0</v>
      </c>
      <c r="L31" s="775"/>
      <c r="M31" s="775"/>
      <c r="N31" s="771">
        <v>220.0</v>
      </c>
      <c r="O31" s="776" t="s">
        <v>572</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573</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450</v>
      </c>
      <c r="G53" s="772" t="s">
        <v>574</v>
      </c>
      <c r="H53" s="773">
        <v>1.0</v>
      </c>
      <c r="I53" s="774">
        <v>0.0</v>
      </c>
      <c r="J53" s="769"/>
      <c r="K53" s="769"/>
      <c r="L53" s="775"/>
      <c r="M53" s="775"/>
      <c r="N53" s="771">
        <v>217.0</v>
      </c>
      <c r="O53" s="776" t="s">
        <v>490</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575</v>
      </c>
      <c r="H65" s="782"/>
      <c r="I65" s="783">
        <v>0.625</v>
      </c>
      <c r="J65" s="782">
        <v>11.0</v>
      </c>
      <c r="K65" s="751"/>
      <c r="L65" s="760"/>
      <c r="M65" s="760"/>
      <c r="N65" s="780">
        <v>209.0</v>
      </c>
      <c r="O65" s="784" t="s">
        <v>576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449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577</v>
      </c>
      <c r="H76" s="773"/>
      <c r="I76" s="774">
        <v>0.6041666666666666</v>
      </c>
      <c r="J76" s="769"/>
      <c r="K76" s="769"/>
      <c r="L76" s="775"/>
      <c r="M76" s="775"/>
      <c r="N76" s="771">
        <v>223.0</v>
      </c>
      <c r="O76" s="776" t="s">
        <v>578</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450</v>
      </c>
      <c r="G87" s="781" t="s">
        <v>579</v>
      </c>
      <c r="H87" s="782"/>
      <c r="I87" s="783">
        <v>0.6145833333333334</v>
      </c>
      <c r="J87" s="782">
        <v>10.0</v>
      </c>
      <c r="K87" s="751"/>
      <c r="L87" s="760"/>
      <c r="M87" s="760"/>
      <c r="N87" s="780">
        <v>221.0</v>
      </c>
      <c r="O87" s="784" t="s">
        <v>580</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449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581</v>
      </c>
      <c r="H98" s="773"/>
      <c r="I98" s="774">
        <v>0.6041666666666666</v>
      </c>
      <c r="J98" s="773">
        <v>13.0</v>
      </c>
      <c r="K98" s="769"/>
      <c r="L98" s="775"/>
      <c r="M98" s="775"/>
      <c r="N98" s="771">
        <v>222.0</v>
      </c>
      <c r="O98" s="776" t="s">
        <v>582</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449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450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449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450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450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450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450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450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450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450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450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450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450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450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450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450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450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450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450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450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450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450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450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505</v>
      </c>
      <c r="G5" s="820"/>
      <c r="H5" s="821" t="b">
        <v>0</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0.3200198376</v>
      </c>
      <c r="D10" s="841">
        <f t="array" ref="D10">INDIRECT($E$8 &amp; "!E8")</f>
        <v>0.5823503336</v>
      </c>
      <c r="E10" s="841">
        <f t="array" ref="E10">INDIRECT($E$8 &amp; "!G8")</f>
        <v>0.6154549611</v>
      </c>
      <c r="F10" s="842">
        <f t="array" ref="F10">INDIRECT($E$8 &amp; "!H8")</f>
        <v>1435487</v>
      </c>
      <c r="G10" s="842">
        <f t="array" ref="G10">INDIRECT($E$8 &amp; "!K8")</f>
        <v>0</v>
      </c>
      <c r="H10" s="842">
        <f t="array" ref="H10">INDIRECT($E$8 &amp; "!M8")</f>
        <v>459384.3167</v>
      </c>
      <c r="I10" s="841">
        <f t="array" ref="I10">INDIRECT($E$8 &amp; "!AT7")</f>
        <v>0.0004572473708</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0.0005012531328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1</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203</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46054.0</v>
      </c>
      <c r="E5" s="70"/>
      <c r="F5" s="283" t="s">
        <v>207</v>
      </c>
      <c r="G5" s="284">
        <f>DAY(EOMONTH(D5,0))</f>
        <v>28</v>
      </c>
      <c r="H5" s="285" t="s">
        <v>208</v>
      </c>
      <c r="I5" s="283" t="s">
        <v>209</v>
      </c>
      <c r="J5" s="286" t="b">
        <v>0</v>
      </c>
      <c r="K5" s="283" t="s">
        <v>210</v>
      </c>
      <c r="L5" s="287" t="b">
        <v>0</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212</v>
      </c>
      <c r="C6" s="292" t="s">
        <v>213</v>
      </c>
      <c r="D6" s="86"/>
      <c r="E6" s="293" t="s">
        <v>214</v>
      </c>
      <c r="F6" s="70"/>
      <c r="G6" s="294" t="s">
        <v>215</v>
      </c>
      <c r="H6" s="294" t="s">
        <v>216</v>
      </c>
      <c r="I6" s="294" t="s">
        <v>217</v>
      </c>
      <c r="J6" s="294" t="s">
        <v>218</v>
      </c>
      <c r="K6" s="292" t="s">
        <v>219</v>
      </c>
      <c r="L6" s="295" t="s">
        <v>220</v>
      </c>
      <c r="M6" s="296"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583</v>
      </c>
      <c r="BG7" s="316"/>
      <c r="BL7" s="304"/>
    </row>
    <row r="8" ht="15.75" customHeight="1" outlineLevel="1">
      <c r="B8" s="317" t="s">
        <v>225</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46054</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277</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284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385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IFERROR(__xludf.DUMMYFUNCTION("IMPORTRANGE(""https://docs.google.com/spreadsheets/d/1QbHfX9wvC_RRupa4CCe_ZxA6O4e2Ap9vqX5hrZPeQRg/edit?gid=284905409#gid=284905409"",""date2_1!B15"")/G5*COUNTIFS($E$13:$E$43,""&gt;0"")+sum(AZ14:BA19)"),495500.0)</f>
        <v>495500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294</v>
      </c>
      <c r="AZ23" s="403">
        <f>AR44</f>
        <v>0</v>
      </c>
      <c r="BA23" s="70"/>
      <c r="BB23" s="404">
        <f>AZ23-AZ24</f>
        <v>0</v>
      </c>
      <c r="BC23" s="276"/>
      <c r="BD23" s="405" t="s">
        <v>295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304</v>
      </c>
      <c r="AZ30" s="406">
        <f>AS46</f>
        <v>3627100</v>
      </c>
      <c r="BA30" s="417" t="s">
        <v>133</v>
      </c>
      <c r="BB30" s="404">
        <f>SUM(AZ30:AZ36)</f>
        <v>4051890</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308</v>
      </c>
      <c r="AZ31" s="406">
        <f t="shared" ref="AZ31:AZ33" si="10">BA31/$G$5*COUNTIFS($E$13:$E$43,"&gt;0")</f>
        <v>271250</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310</v>
      </c>
      <c r="AZ32" s="406">
        <f t="shared" si="10"/>
        <v>109440</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584</v>
      </c>
      <c r="AZ33" s="406">
        <f t="shared" si="10"/>
        <v>44100</v>
      </c>
      <c r="BA33" s="422">
        <v>44100.0</v>
      </c>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313</v>
      </c>
      <c r="AZ36" s="384">
        <f>BB40</f>
        <v>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585</v>
      </c>
      <c r="O2" s="494"/>
      <c r="P2" s="495"/>
      <c r="Q2" s="496"/>
      <c r="R2" s="496"/>
      <c r="S2" s="497"/>
      <c r="T2" s="496"/>
      <c r="U2" s="496"/>
      <c r="V2" s="496"/>
      <c r="W2" s="496"/>
      <c r="X2" s="496"/>
      <c r="Y2" s="498"/>
      <c r="Z2" s="261"/>
      <c r="AA2" s="261"/>
      <c r="AB2" s="261"/>
      <c r="AC2" s="261"/>
      <c r="AD2" s="261"/>
      <c r="AE2" s="261"/>
      <c r="AF2" s="499"/>
      <c r="AG2" s="500"/>
      <c r="AH2" s="501"/>
      <c r="AI2" s="502" t="s">
        <v>586</v>
      </c>
      <c r="AJ2" s="261"/>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3"/>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0</v>
      </c>
      <c r="J5" s="2"/>
      <c r="K5" s="556"/>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3"/>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46122</v>
      </c>
      <c r="C7" s="577"/>
      <c r="D7" s="489"/>
      <c r="E7" s="578">
        <f>today()+1</f>
        <v>46123</v>
      </c>
      <c r="F7" s="579"/>
      <c r="G7" s="489"/>
      <c r="H7" s="489"/>
      <c r="I7" s="580" t="s">
        <v>363</v>
      </c>
      <c r="J7" s="581" t="s">
        <v>364</v>
      </c>
      <c r="K7" s="582">
        <v>46054.0</v>
      </c>
      <c r="L7" s="583" t="s">
        <v>365</v>
      </c>
      <c r="M7" s="584" t="s">
        <v>366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金</v>
      </c>
      <c r="D8" s="112"/>
      <c r="E8" s="593" t="s">
        <v>230</v>
      </c>
      <c r="F8" s="594" t="str">
        <f>TEXT(E7,"ddd")</f>
        <v>土</v>
      </c>
      <c r="G8" s="185"/>
      <c r="H8" s="185"/>
      <c r="I8" s="580"/>
      <c r="J8" s="595" t="s">
        <v>374</v>
      </c>
      <c r="K8" s="583" t="s">
        <v>375</v>
      </c>
      <c r="L8" s="596" t="s">
        <v>376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377</v>
      </c>
      <c r="L9" s="603" t="s">
        <v>378</v>
      </c>
      <c r="M9" s="604" t="s">
        <v>379</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378</v>
      </c>
      <c r="AT9" s="606" t="s">
        <v>378</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380</v>
      </c>
      <c r="L10" s="603" t="s">
        <v>378</v>
      </c>
      <c r="M10" s="604" t="s">
        <v>381</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378</v>
      </c>
      <c r="AT10" s="606" t="s">
        <v>378</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382</v>
      </c>
      <c r="M11" s="609"/>
      <c r="N11" s="610" t="s">
        <v>338</v>
      </c>
      <c r="O11" s="611" t="s">
        <v>338</v>
      </c>
      <c r="P11" s="611" t="s">
        <v>338</v>
      </c>
      <c r="Q11" s="611" t="s">
        <v>359</v>
      </c>
      <c r="R11" s="611" t="s">
        <v>338</v>
      </c>
      <c r="S11" s="611" t="s">
        <v>338</v>
      </c>
      <c r="T11" s="611" t="s">
        <v>338</v>
      </c>
      <c r="U11" s="611" t="s">
        <v>338</v>
      </c>
      <c r="V11" s="611" t="s">
        <v>338</v>
      </c>
      <c r="W11" s="611" t="s">
        <v>338</v>
      </c>
      <c r="X11" s="611" t="s">
        <v>359</v>
      </c>
      <c r="Y11" s="611" t="s">
        <v>359</v>
      </c>
      <c r="Z11" s="611" t="s">
        <v>338</v>
      </c>
      <c r="AA11" s="611" t="s">
        <v>338</v>
      </c>
      <c r="AB11" s="611" t="s">
        <v>338</v>
      </c>
      <c r="AC11" s="611" t="s">
        <v>338</v>
      </c>
      <c r="AD11" s="611" t="s">
        <v>338</v>
      </c>
      <c r="AE11" s="611" t="s">
        <v>359</v>
      </c>
      <c r="AF11" s="611" t="s">
        <v>338</v>
      </c>
      <c r="AG11" s="611" t="s">
        <v>338</v>
      </c>
      <c r="AH11" s="611" t="s">
        <v>338</v>
      </c>
      <c r="AI11" s="611" t="s">
        <v>338</v>
      </c>
      <c r="AJ11" s="611" t="s">
        <v>338</v>
      </c>
      <c r="AK11" s="611" t="s">
        <v>359</v>
      </c>
      <c r="AL11" s="611" t="s">
        <v>359</v>
      </c>
      <c r="AM11" s="611" t="s">
        <v>338</v>
      </c>
      <c r="AN11" s="611" t="s">
        <v>338</v>
      </c>
      <c r="AO11" s="611" t="s">
        <v>338</v>
      </c>
      <c r="AP11" s="611"/>
      <c r="AQ11" s="610"/>
      <c r="AR11" s="610"/>
      <c r="AS11" s="612">
        <f t="array" ref="AS11">SUM(COUNTIF(N11:AR11, {"◎","〇","☆","共","特","浴"}))</f>
        <v>22</v>
      </c>
      <c r="AT11" s="613" t="s">
        <v>383</v>
      </c>
      <c r="AU11" s="611" t="s">
        <v>338</v>
      </c>
      <c r="AV11" s="611" t="s">
        <v>338</v>
      </c>
      <c r="AW11" s="611" t="s">
        <v>359</v>
      </c>
      <c r="AX11" s="611" t="s">
        <v>338</v>
      </c>
      <c r="AY11" s="611" t="s">
        <v>338</v>
      </c>
      <c r="AZ11" s="611" t="s">
        <v>338</v>
      </c>
      <c r="BA11" s="611" t="s">
        <v>338</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284</v>
      </c>
      <c r="L12" s="603" t="s">
        <v>384</v>
      </c>
      <c r="M12" s="609"/>
      <c r="N12" s="610" t="s">
        <v>336</v>
      </c>
      <c r="O12" s="610" t="s">
        <v>336</v>
      </c>
      <c r="P12" s="610" t="s">
        <v>351</v>
      </c>
      <c r="Q12" s="610" t="s">
        <v>336</v>
      </c>
      <c r="R12" s="610" t="s">
        <v>336</v>
      </c>
      <c r="S12" s="610" t="s">
        <v>336</v>
      </c>
      <c r="T12" s="610" t="s">
        <v>351</v>
      </c>
      <c r="U12" s="610" t="s">
        <v>336</v>
      </c>
      <c r="V12" s="610" t="s">
        <v>336</v>
      </c>
      <c r="W12" s="610" t="s">
        <v>351</v>
      </c>
      <c r="X12" s="610" t="s">
        <v>336</v>
      </c>
      <c r="Y12" s="610" t="s">
        <v>336</v>
      </c>
      <c r="Z12" s="610" t="s">
        <v>336</v>
      </c>
      <c r="AA12" s="610" t="s">
        <v>336</v>
      </c>
      <c r="AB12" s="610" t="s">
        <v>336</v>
      </c>
      <c r="AC12" s="610" t="s">
        <v>351</v>
      </c>
      <c r="AD12" s="610" t="s">
        <v>351</v>
      </c>
      <c r="AE12" s="610" t="s">
        <v>336</v>
      </c>
      <c r="AF12" s="610" t="s">
        <v>351</v>
      </c>
      <c r="AG12" s="610" t="s">
        <v>336</v>
      </c>
      <c r="AH12" s="610" t="s">
        <v>336</v>
      </c>
      <c r="AI12" s="610" t="s">
        <v>336</v>
      </c>
      <c r="AJ12" s="610" t="s">
        <v>351</v>
      </c>
      <c r="AK12" s="610" t="s">
        <v>336</v>
      </c>
      <c r="AL12" s="610" t="s">
        <v>336</v>
      </c>
      <c r="AM12" s="610" t="s">
        <v>336</v>
      </c>
      <c r="AN12" s="610" t="s">
        <v>351</v>
      </c>
      <c r="AO12" s="610" t="s">
        <v>336</v>
      </c>
      <c r="AP12" s="610"/>
      <c r="AQ12" s="610"/>
      <c r="AR12" s="610"/>
      <c r="AS12" s="612">
        <f t="array" ref="AS12">SUM(COUNTIF(N12:AR12, {"◎","〇","☆","共","特","浴"}))</f>
        <v>20</v>
      </c>
      <c r="AT12" s="613" t="s">
        <v>383</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286</v>
      </c>
      <c r="L13" s="603" t="s">
        <v>386</v>
      </c>
      <c r="M13" s="609"/>
      <c r="N13" s="610" t="s">
        <v>351</v>
      </c>
      <c r="O13" s="611" t="s">
        <v>336</v>
      </c>
      <c r="P13" s="611" t="s">
        <v>336</v>
      </c>
      <c r="Q13" s="611" t="s">
        <v>336</v>
      </c>
      <c r="R13" s="611" t="s">
        <v>336</v>
      </c>
      <c r="S13" s="610" t="s">
        <v>336</v>
      </c>
      <c r="T13" s="610" t="s">
        <v>336</v>
      </c>
      <c r="U13" s="610" t="s">
        <v>351</v>
      </c>
      <c r="V13" s="610" t="s">
        <v>351</v>
      </c>
      <c r="W13" s="611" t="s">
        <v>336</v>
      </c>
      <c r="X13" s="611" t="s">
        <v>336</v>
      </c>
      <c r="Y13" s="611" t="s">
        <v>361</v>
      </c>
      <c r="Z13" s="610" t="s">
        <v>351</v>
      </c>
      <c r="AA13" s="611" t="s">
        <v>361</v>
      </c>
      <c r="AB13" s="611" t="s">
        <v>361</v>
      </c>
      <c r="AC13" s="610" t="s">
        <v>361</v>
      </c>
      <c r="AD13" s="611" t="s">
        <v>361</v>
      </c>
      <c r="AE13" s="611" t="s">
        <v>361</v>
      </c>
      <c r="AF13" s="610" t="s">
        <v>351</v>
      </c>
      <c r="AG13" s="611" t="s">
        <v>361</v>
      </c>
      <c r="AH13" s="611" t="s">
        <v>361</v>
      </c>
      <c r="AI13" s="611" t="s">
        <v>361</v>
      </c>
      <c r="AJ13" s="610" t="s">
        <v>351</v>
      </c>
      <c r="AK13" s="611" t="s">
        <v>361</v>
      </c>
      <c r="AL13" s="611" t="s">
        <v>336</v>
      </c>
      <c r="AM13" s="610" t="s">
        <v>351</v>
      </c>
      <c r="AN13" s="611" t="s">
        <v>361</v>
      </c>
      <c r="AO13" s="611" t="s">
        <v>361</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587</v>
      </c>
      <c r="L14" s="603" t="s">
        <v>386</v>
      </c>
      <c r="M14" s="609"/>
      <c r="N14" s="610" t="s">
        <v>357</v>
      </c>
      <c r="O14" s="610" t="s">
        <v>357</v>
      </c>
      <c r="P14" s="610" t="s">
        <v>336</v>
      </c>
      <c r="Q14" s="610" t="s">
        <v>336</v>
      </c>
      <c r="R14" s="610" t="s">
        <v>336</v>
      </c>
      <c r="S14" s="610" t="s">
        <v>357</v>
      </c>
      <c r="T14" s="610" t="s">
        <v>357</v>
      </c>
      <c r="U14" s="610" t="s">
        <v>336</v>
      </c>
      <c r="V14" s="610" t="s">
        <v>357</v>
      </c>
      <c r="W14" s="610" t="s">
        <v>336</v>
      </c>
      <c r="X14" s="610" t="s">
        <v>357</v>
      </c>
      <c r="Y14" s="610" t="s">
        <v>357</v>
      </c>
      <c r="Z14" s="610" t="s">
        <v>336</v>
      </c>
      <c r="AA14" s="610" t="s">
        <v>357</v>
      </c>
      <c r="AB14" s="610" t="s">
        <v>357</v>
      </c>
      <c r="AC14" s="610" t="s">
        <v>357</v>
      </c>
      <c r="AD14" s="610" t="s">
        <v>357</v>
      </c>
      <c r="AE14" s="610" t="s">
        <v>357</v>
      </c>
      <c r="AF14" s="610" t="s">
        <v>357</v>
      </c>
      <c r="AG14" s="610" t="s">
        <v>357</v>
      </c>
      <c r="AH14" s="610" t="s">
        <v>357</v>
      </c>
      <c r="AI14" s="610" t="s">
        <v>357</v>
      </c>
      <c r="AJ14" s="610" t="s">
        <v>357</v>
      </c>
      <c r="AK14" s="610" t="s">
        <v>357</v>
      </c>
      <c r="AL14" s="610" t="s">
        <v>357</v>
      </c>
      <c r="AM14" s="610" t="s">
        <v>357</v>
      </c>
      <c r="AN14" s="610" t="s">
        <v>357</v>
      </c>
      <c r="AO14" s="610" t="s">
        <v>357</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386</v>
      </c>
      <c r="M15" s="609"/>
      <c r="N15" s="610" t="s">
        <v>357</v>
      </c>
      <c r="O15" s="610" t="s">
        <v>357</v>
      </c>
      <c r="P15" s="610" t="s">
        <v>357</v>
      </c>
      <c r="Q15" s="610" t="s">
        <v>357</v>
      </c>
      <c r="R15" s="610" t="s">
        <v>357</v>
      </c>
      <c r="S15" s="610" t="s">
        <v>357</v>
      </c>
      <c r="T15" s="610" t="s">
        <v>357</v>
      </c>
      <c r="U15" s="610" t="s">
        <v>357</v>
      </c>
      <c r="V15" s="611" t="s">
        <v>336</v>
      </c>
      <c r="W15" s="611" t="s">
        <v>336</v>
      </c>
      <c r="X15" s="611" t="s">
        <v>336</v>
      </c>
      <c r="Y15" s="611" t="s">
        <v>336</v>
      </c>
      <c r="Z15" s="611" t="s">
        <v>336</v>
      </c>
      <c r="AA15" s="610" t="s">
        <v>351</v>
      </c>
      <c r="AB15" s="610" t="s">
        <v>351</v>
      </c>
      <c r="AC15" s="611" t="s">
        <v>336</v>
      </c>
      <c r="AD15" s="611" t="s">
        <v>336</v>
      </c>
      <c r="AE15" s="611" t="s">
        <v>336</v>
      </c>
      <c r="AF15" s="611" t="s">
        <v>336</v>
      </c>
      <c r="AG15" s="611" t="s">
        <v>336</v>
      </c>
      <c r="AH15" s="610" t="s">
        <v>351</v>
      </c>
      <c r="AI15" s="610" t="s">
        <v>351</v>
      </c>
      <c r="AJ15" s="611" t="s">
        <v>336</v>
      </c>
      <c r="AK15" s="611" t="s">
        <v>336</v>
      </c>
      <c r="AL15" s="611" t="s">
        <v>336</v>
      </c>
      <c r="AM15" s="611" t="s">
        <v>336</v>
      </c>
      <c r="AN15" s="611" t="s">
        <v>336</v>
      </c>
      <c r="AO15" s="610" t="s">
        <v>351</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387</v>
      </c>
      <c r="L16" s="603" t="s">
        <v>388</v>
      </c>
      <c r="M16" s="609"/>
      <c r="N16" s="610" t="s">
        <v>351</v>
      </c>
      <c r="O16" s="611" t="s">
        <v>336</v>
      </c>
      <c r="P16" s="610" t="s">
        <v>351</v>
      </c>
      <c r="Q16" s="611" t="s">
        <v>336</v>
      </c>
      <c r="R16" s="611" t="s">
        <v>336</v>
      </c>
      <c r="S16" s="611" t="s">
        <v>336</v>
      </c>
      <c r="T16" s="611" t="s">
        <v>336</v>
      </c>
      <c r="U16" s="610" t="s">
        <v>351</v>
      </c>
      <c r="V16" s="611" t="s">
        <v>336</v>
      </c>
      <c r="W16" s="610" t="s">
        <v>351</v>
      </c>
      <c r="X16" s="611" t="s">
        <v>336</v>
      </c>
      <c r="Y16" s="611" t="s">
        <v>336</v>
      </c>
      <c r="Z16" s="611" t="s">
        <v>336</v>
      </c>
      <c r="AA16" s="611" t="s">
        <v>336</v>
      </c>
      <c r="AB16" s="610" t="s">
        <v>351</v>
      </c>
      <c r="AC16" s="611" t="s">
        <v>336</v>
      </c>
      <c r="AD16" s="610" t="s">
        <v>351</v>
      </c>
      <c r="AE16" s="611" t="s">
        <v>336</v>
      </c>
      <c r="AF16" s="611" t="s">
        <v>336</v>
      </c>
      <c r="AG16" s="611" t="s">
        <v>336</v>
      </c>
      <c r="AH16" s="611" t="s">
        <v>336</v>
      </c>
      <c r="AI16" s="610" t="s">
        <v>351</v>
      </c>
      <c r="AJ16" s="611" t="s">
        <v>336</v>
      </c>
      <c r="AK16" s="610" t="s">
        <v>351</v>
      </c>
      <c r="AL16" s="611" t="s">
        <v>359</v>
      </c>
      <c r="AM16" s="611" t="s">
        <v>359</v>
      </c>
      <c r="AN16" s="611" t="s">
        <v>336</v>
      </c>
      <c r="AO16" s="611" t="s">
        <v>336</v>
      </c>
      <c r="AP16" s="611"/>
      <c r="AQ16" s="611"/>
      <c r="AR16" s="611"/>
      <c r="AS16" s="612">
        <f t="array" ref="AS16">SUM(COUNTIF(N16:AR16, {"◎","〇","☆","共","特","浴"}))</f>
        <v>18</v>
      </c>
      <c r="AT16" s="613" t="s">
        <v>383</v>
      </c>
      <c r="AU16" s="611" t="s">
        <v>336</v>
      </c>
      <c r="AV16" s="611"/>
      <c r="AW16" s="611" t="s">
        <v>336</v>
      </c>
      <c r="AX16" s="611" t="s">
        <v>336</v>
      </c>
      <c r="AY16" s="611" t="s">
        <v>336</v>
      </c>
      <c r="AZ16" s="611" t="s">
        <v>336</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319</v>
      </c>
      <c r="L17" s="603" t="s">
        <v>392</v>
      </c>
      <c r="M17" s="609"/>
      <c r="N17" s="610"/>
      <c r="O17" s="610"/>
      <c r="P17" s="610"/>
      <c r="Q17" s="610"/>
      <c r="R17" s="610"/>
      <c r="S17" s="610"/>
      <c r="T17" s="610"/>
      <c r="U17" s="610"/>
      <c r="V17" s="610"/>
      <c r="W17" s="610" t="s">
        <v>338</v>
      </c>
      <c r="X17" s="610" t="s">
        <v>338</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386</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389</v>
      </c>
      <c r="L42" s="603" t="s">
        <v>382</v>
      </c>
      <c r="M42" s="604" t="s">
        <v>148</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378</v>
      </c>
      <c r="AT42" s="610" t="s">
        <v>378</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390</v>
      </c>
      <c r="L43" s="603" t="s">
        <v>382</v>
      </c>
      <c r="M43" s="604" t="s">
        <v>341</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378</v>
      </c>
      <c r="AT43" s="610" t="s">
        <v>378</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391</v>
      </c>
      <c r="L44" s="620" t="s">
        <v>392</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378</v>
      </c>
      <c r="AT44" s="610" t="s">
        <v>378</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393</v>
      </c>
      <c r="L45" s="603" t="s">
        <v>392</v>
      </c>
      <c r="M45" s="604" t="s">
        <v>394</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378</v>
      </c>
      <c r="AT45" s="610" t="s">
        <v>378</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395</v>
      </c>
      <c r="L46" s="603" t="s">
        <v>396</v>
      </c>
      <c r="M46" s="609"/>
      <c r="N46" s="623" t="s">
        <v>148</v>
      </c>
      <c r="O46" s="624"/>
      <c r="P46" s="625" t="s">
        <v>148</v>
      </c>
      <c r="Q46" s="626"/>
      <c r="R46" s="627" t="s">
        <v>148</v>
      </c>
      <c r="S46" s="625" t="s">
        <v>148</v>
      </c>
      <c r="T46" s="629"/>
      <c r="U46" s="623" t="s">
        <v>148</v>
      </c>
      <c r="V46" s="624"/>
      <c r="W46" s="625" t="s">
        <v>148</v>
      </c>
      <c r="X46" s="626"/>
      <c r="Y46" s="627" t="s">
        <v>148</v>
      </c>
      <c r="Z46" s="625" t="s">
        <v>148</v>
      </c>
      <c r="AA46" s="629"/>
      <c r="AB46" s="623" t="s">
        <v>148</v>
      </c>
      <c r="AC46" s="624"/>
      <c r="AD46" s="625" t="s">
        <v>148</v>
      </c>
      <c r="AE46" s="626"/>
      <c r="AF46" s="627" t="s">
        <v>148</v>
      </c>
      <c r="AG46" s="625" t="s">
        <v>148</v>
      </c>
      <c r="AH46" s="629"/>
      <c r="AI46" s="623" t="s">
        <v>148</v>
      </c>
      <c r="AJ46" s="624"/>
      <c r="AK46" s="625" t="s">
        <v>148</v>
      </c>
      <c r="AL46" s="626"/>
      <c r="AM46" s="627" t="s">
        <v>148</v>
      </c>
      <c r="AN46" s="625" t="s">
        <v>148</v>
      </c>
      <c r="AO46" s="629"/>
      <c r="AP46" s="610"/>
      <c r="AQ46" s="605"/>
      <c r="AR46" s="605"/>
      <c r="AS46" s="612">
        <f t="array" ref="AS46">SUM(COUNTIF(N46:AR46, {"◎","〇","☆","共","特","浴"}))</f>
        <v>16</v>
      </c>
      <c r="AT46" s="613" t="s">
        <v>397</v>
      </c>
      <c r="AU46" s="611"/>
      <c r="AV46" s="611" t="s">
        <v>148</v>
      </c>
      <c r="AW46" s="611"/>
      <c r="AX46" s="611" t="s">
        <v>148</v>
      </c>
      <c r="AY46" s="611" t="s">
        <v>148</v>
      </c>
      <c r="AZ46" s="611"/>
      <c r="BA46" s="611" t="s">
        <v>148</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396</v>
      </c>
      <c r="M47" s="609"/>
      <c r="N47" s="632" t="s">
        <v>148</v>
      </c>
      <c r="O47" s="633"/>
      <c r="P47" s="637" t="s">
        <v>361</v>
      </c>
      <c r="Q47" s="634" t="s">
        <v>148</v>
      </c>
      <c r="R47" s="635"/>
      <c r="S47" s="635"/>
      <c r="T47" s="627" t="s">
        <v>148</v>
      </c>
      <c r="U47" s="632" t="s">
        <v>148</v>
      </c>
      <c r="V47" s="633"/>
      <c r="W47" s="634" t="s">
        <v>148</v>
      </c>
      <c r="X47" s="634" t="s">
        <v>148</v>
      </c>
      <c r="Y47" s="635"/>
      <c r="Z47" s="635"/>
      <c r="AA47" s="627" t="s">
        <v>148</v>
      </c>
      <c r="AB47" s="632" t="s">
        <v>148</v>
      </c>
      <c r="AC47" s="633"/>
      <c r="AD47" s="634" t="s">
        <v>148</v>
      </c>
      <c r="AE47" s="634" t="s">
        <v>148</v>
      </c>
      <c r="AF47" s="635"/>
      <c r="AG47" s="635"/>
      <c r="AH47" s="627" t="s">
        <v>148</v>
      </c>
      <c r="AI47" s="632" t="s">
        <v>148</v>
      </c>
      <c r="AJ47" s="633"/>
      <c r="AK47" s="634" t="s">
        <v>148</v>
      </c>
      <c r="AL47" s="634" t="s">
        <v>148</v>
      </c>
      <c r="AM47" s="635"/>
      <c r="AN47" s="635"/>
      <c r="AO47" s="627" t="s">
        <v>148</v>
      </c>
      <c r="AP47" s="610"/>
      <c r="AQ47" s="605"/>
      <c r="AR47" s="605"/>
      <c r="AS47" s="612">
        <f t="array" ref="AS47">SUM(COUNTIF(N47:AR47, {"◎","〇","☆","共","特","浴"}))</f>
        <v>15</v>
      </c>
      <c r="AT47" s="613" t="s">
        <v>397</v>
      </c>
      <c r="AU47" s="611"/>
      <c r="AV47" s="611" t="s">
        <v>148</v>
      </c>
      <c r="AW47" s="611" t="s">
        <v>148</v>
      </c>
      <c r="AX47" s="611"/>
      <c r="AY47" s="611"/>
      <c r="AZ47" s="611" t="s">
        <v>148</v>
      </c>
      <c r="BA47" s="611" t="s">
        <v>148</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398</v>
      </c>
      <c r="L48" s="603" t="s">
        <v>396</v>
      </c>
      <c r="M48" s="609"/>
      <c r="N48" s="632" t="s">
        <v>148</v>
      </c>
      <c r="O48" s="633"/>
      <c r="P48" s="637" t="s">
        <v>361</v>
      </c>
      <c r="Q48" s="635"/>
      <c r="R48" s="634" t="s">
        <v>148</v>
      </c>
      <c r="S48" s="635"/>
      <c r="T48" s="636" t="s">
        <v>148</v>
      </c>
      <c r="U48" s="632" t="s">
        <v>148</v>
      </c>
      <c r="V48" s="633"/>
      <c r="W48" s="634" t="s">
        <v>148</v>
      </c>
      <c r="X48" s="635"/>
      <c r="Y48" s="634" t="s">
        <v>148</v>
      </c>
      <c r="Z48" s="635"/>
      <c r="AA48" s="636" t="s">
        <v>148</v>
      </c>
      <c r="AB48" s="632" t="s">
        <v>148</v>
      </c>
      <c r="AC48" s="633"/>
      <c r="AD48" s="634" t="s">
        <v>148</v>
      </c>
      <c r="AE48" s="635"/>
      <c r="AF48" s="634" t="s">
        <v>148</v>
      </c>
      <c r="AG48" s="635"/>
      <c r="AH48" s="636" t="s">
        <v>148</v>
      </c>
      <c r="AI48" s="632" t="s">
        <v>148</v>
      </c>
      <c r="AJ48" s="633"/>
      <c r="AK48" s="634" t="s">
        <v>148</v>
      </c>
      <c r="AL48" s="635"/>
      <c r="AM48" s="634" t="s">
        <v>148</v>
      </c>
      <c r="AN48" s="635"/>
      <c r="AO48" s="636" t="s">
        <v>148</v>
      </c>
      <c r="AP48" s="610"/>
      <c r="AQ48" s="605"/>
      <c r="AR48" s="605"/>
      <c r="AS48" s="612">
        <f t="array" ref="AS48">SUM(COUNTIF(N48:AR48, {"◎","〇","☆","共","特","浴"}))</f>
        <v>15</v>
      </c>
      <c r="AT48" s="613" t="s">
        <v>397</v>
      </c>
      <c r="AU48" s="611"/>
      <c r="AV48" s="611" t="s">
        <v>148</v>
      </c>
      <c r="AW48" s="611"/>
      <c r="AX48" s="611" t="s">
        <v>148</v>
      </c>
      <c r="AY48" s="611"/>
      <c r="AZ48" s="611" t="s">
        <v>148</v>
      </c>
      <c r="BA48" s="611" t="s">
        <v>148</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399</v>
      </c>
      <c r="M49" s="604" t="s">
        <v>400</v>
      </c>
      <c r="N49" s="627" t="s">
        <v>148</v>
      </c>
      <c r="O49" s="633"/>
      <c r="P49" s="637" t="s">
        <v>361</v>
      </c>
      <c r="Q49" s="635"/>
      <c r="R49" s="634" t="s">
        <v>148</v>
      </c>
      <c r="S49" s="635"/>
      <c r="T49" s="636" t="s">
        <v>148</v>
      </c>
      <c r="U49" s="630" t="s">
        <v>359</v>
      </c>
      <c r="V49" s="633"/>
      <c r="W49" s="634" t="s">
        <v>148</v>
      </c>
      <c r="X49" s="635"/>
      <c r="Y49" s="634" t="s">
        <v>148</v>
      </c>
      <c r="Z49" s="635"/>
      <c r="AA49" s="636" t="s">
        <v>148</v>
      </c>
      <c r="AB49" s="627" t="s">
        <v>148</v>
      </c>
      <c r="AC49" s="633"/>
      <c r="AD49" s="634" t="s">
        <v>148</v>
      </c>
      <c r="AE49" s="635"/>
      <c r="AF49" s="630" t="s">
        <v>361</v>
      </c>
      <c r="AG49" s="635"/>
      <c r="AH49" s="636" t="s">
        <v>148</v>
      </c>
      <c r="AI49" s="630" t="s">
        <v>359</v>
      </c>
      <c r="AJ49" s="633"/>
      <c r="AK49" s="634" t="s">
        <v>148</v>
      </c>
      <c r="AL49" s="635"/>
      <c r="AM49" s="634" t="s">
        <v>148</v>
      </c>
      <c r="AN49" s="635"/>
      <c r="AO49" s="636" t="s">
        <v>148</v>
      </c>
      <c r="AP49" s="610"/>
      <c r="AQ49" s="605"/>
      <c r="AR49" s="605"/>
      <c r="AS49" s="612">
        <f t="array" ref="AS49">SUM(COUNTIF(N49:AR49, {"◎","〇","☆","共","特","浴"}))</f>
        <v>12</v>
      </c>
      <c r="AT49" s="613" t="s">
        <v>397</v>
      </c>
      <c r="AU49" s="611"/>
      <c r="AV49" s="611" t="s">
        <v>148</v>
      </c>
      <c r="AW49" s="611"/>
      <c r="AX49" s="611" t="s">
        <v>148</v>
      </c>
      <c r="AY49" s="611"/>
      <c r="AZ49" s="611" t="s">
        <v>148</v>
      </c>
      <c r="BA49" s="611" t="s">
        <v>148</v>
      </c>
      <c r="BB49" s="638" t="s">
        <v>401</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588</v>
      </c>
      <c r="L50" s="603" t="s">
        <v>396</v>
      </c>
      <c r="M50" s="924"/>
      <c r="N50" s="632" t="s">
        <v>148</v>
      </c>
      <c r="O50" s="627" t="s">
        <v>148</v>
      </c>
      <c r="P50" s="925"/>
      <c r="Q50" s="627" t="s">
        <v>148</v>
      </c>
      <c r="R50" s="634"/>
      <c r="S50" s="634" t="s">
        <v>148</v>
      </c>
      <c r="T50" s="636" t="s">
        <v>148</v>
      </c>
      <c r="U50" s="644" t="s">
        <v>361</v>
      </c>
      <c r="V50" s="630" t="s">
        <v>359</v>
      </c>
      <c r="W50" s="630" t="s">
        <v>355</v>
      </c>
      <c r="X50" s="634"/>
      <c r="Y50" s="637" t="s">
        <v>353</v>
      </c>
      <c r="Z50" s="635"/>
      <c r="AA50" s="647" t="s">
        <v>353</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383</v>
      </c>
      <c r="AU50" s="611" t="s">
        <v>148</v>
      </c>
      <c r="AV50" s="611" t="s">
        <v>148</v>
      </c>
      <c r="AW50" s="611"/>
      <c r="AX50" s="611"/>
      <c r="AY50" s="611" t="s">
        <v>148</v>
      </c>
      <c r="AZ50" s="611" t="s">
        <v>148</v>
      </c>
      <c r="BA50" s="611" t="s">
        <v>148</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402</v>
      </c>
      <c r="L51" s="603" t="s">
        <v>396</v>
      </c>
      <c r="M51" s="609"/>
      <c r="N51" s="639"/>
      <c r="O51" s="640"/>
      <c r="P51" s="637" t="s">
        <v>361</v>
      </c>
      <c r="Q51" s="641"/>
      <c r="R51" s="634" t="s">
        <v>148</v>
      </c>
      <c r="S51" s="627" t="s">
        <v>148</v>
      </c>
      <c r="T51" s="642"/>
      <c r="U51" s="639"/>
      <c r="V51" s="640"/>
      <c r="W51" s="925" t="s">
        <v>148</v>
      </c>
      <c r="X51" s="641"/>
      <c r="Y51" s="634" t="s">
        <v>148</v>
      </c>
      <c r="Z51" s="630" t="s">
        <v>359</v>
      </c>
      <c r="AA51" s="642"/>
      <c r="AB51" s="639"/>
      <c r="AC51" s="640"/>
      <c r="AD51" s="925" t="s">
        <v>148</v>
      </c>
      <c r="AE51" s="641"/>
      <c r="AF51" s="634"/>
      <c r="AG51" s="627"/>
      <c r="AH51" s="642"/>
      <c r="AI51" s="639"/>
      <c r="AJ51" s="640"/>
      <c r="AK51" s="637" t="s">
        <v>148</v>
      </c>
      <c r="AL51" s="641"/>
      <c r="AM51" s="637" t="s">
        <v>148</v>
      </c>
      <c r="AN51" s="637" t="s">
        <v>148</v>
      </c>
      <c r="AO51" s="642"/>
      <c r="AP51" s="605"/>
      <c r="AQ51" s="605"/>
      <c r="AR51" s="605"/>
      <c r="AS51" s="612">
        <f t="array" ref="AS51">SUM(COUNTIF(N51:AR51, {"◎","〇","☆","共","特","浴"}))</f>
        <v>8</v>
      </c>
      <c r="AT51" s="613" t="s">
        <v>403</v>
      </c>
      <c r="AU51" s="611"/>
      <c r="AV51" s="611" t="s">
        <v>148</v>
      </c>
      <c r="AW51" s="611"/>
      <c r="AX51" s="611" t="s">
        <v>148</v>
      </c>
      <c r="AY51" s="611" t="s">
        <v>148</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404</v>
      </c>
      <c r="L52" s="603" t="s">
        <v>396</v>
      </c>
      <c r="M52" s="604" t="s">
        <v>405</v>
      </c>
      <c r="N52" s="632" t="s">
        <v>148</v>
      </c>
      <c r="O52" s="627" t="s">
        <v>148</v>
      </c>
      <c r="P52" s="635"/>
      <c r="Q52" s="627" t="s">
        <v>148</v>
      </c>
      <c r="R52" s="634" t="s">
        <v>148</v>
      </c>
      <c r="S52" s="635"/>
      <c r="T52" s="645"/>
      <c r="U52" s="632" t="s">
        <v>148</v>
      </c>
      <c r="V52" s="630" t="s">
        <v>361</v>
      </c>
      <c r="W52" s="635"/>
      <c r="X52" s="627" t="s">
        <v>148</v>
      </c>
      <c r="Y52" s="634" t="s">
        <v>148</v>
      </c>
      <c r="Z52" s="635"/>
      <c r="AA52" s="645"/>
      <c r="AB52" s="632" t="s">
        <v>148</v>
      </c>
      <c r="AC52" s="627" t="s">
        <v>148</v>
      </c>
      <c r="AD52" s="635"/>
      <c r="AE52" s="627" t="s">
        <v>148</v>
      </c>
      <c r="AF52" s="634" t="s">
        <v>148</v>
      </c>
      <c r="AG52" s="635"/>
      <c r="AH52" s="645"/>
      <c r="AI52" s="632" t="s">
        <v>148</v>
      </c>
      <c r="AJ52" s="627" t="s">
        <v>148</v>
      </c>
      <c r="AK52" s="635"/>
      <c r="AL52" s="630" t="s">
        <v>361</v>
      </c>
      <c r="AM52" s="634" t="s">
        <v>148</v>
      </c>
      <c r="AN52" s="635"/>
      <c r="AO52" s="645"/>
      <c r="AP52" s="610"/>
      <c r="AQ52" s="605"/>
      <c r="AR52" s="605"/>
      <c r="AS52" s="612">
        <f t="array" ref="AS52">SUM(COUNTIF(N52:AR52, {"◎","〇","☆","共","特","浴"}))</f>
        <v>14</v>
      </c>
      <c r="AT52" s="613" t="s">
        <v>397</v>
      </c>
      <c r="AU52" s="611" t="s">
        <v>148</v>
      </c>
      <c r="AV52" s="611"/>
      <c r="AW52" s="611" t="s">
        <v>148</v>
      </c>
      <c r="AX52" s="611" t="s">
        <v>148</v>
      </c>
      <c r="AY52" s="611"/>
      <c r="AZ52" s="611"/>
      <c r="BA52" s="611" t="s">
        <v>148</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406</v>
      </c>
      <c r="L53" s="603" t="s">
        <v>396</v>
      </c>
      <c r="M53" s="604"/>
      <c r="N53" s="646"/>
      <c r="O53" s="627" t="s">
        <v>148</v>
      </c>
      <c r="P53" s="635"/>
      <c r="Q53" s="635"/>
      <c r="R53" s="627" t="s">
        <v>148</v>
      </c>
      <c r="S53" s="634" t="s">
        <v>148</v>
      </c>
      <c r="T53" s="645"/>
      <c r="U53" s="646"/>
      <c r="V53" s="630" t="s">
        <v>361</v>
      </c>
      <c r="W53" s="635"/>
      <c r="X53" s="635"/>
      <c r="Y53" s="627" t="s">
        <v>148</v>
      </c>
      <c r="Z53" s="634" t="s">
        <v>148</v>
      </c>
      <c r="AA53" s="645"/>
      <c r="AB53" s="646"/>
      <c r="AC53" s="627" t="s">
        <v>148</v>
      </c>
      <c r="AD53" s="635"/>
      <c r="AE53" s="635"/>
      <c r="AF53" s="627" t="s">
        <v>148</v>
      </c>
      <c r="AG53" s="637" t="s">
        <v>355</v>
      </c>
      <c r="AH53" s="645"/>
      <c r="AI53" s="646"/>
      <c r="AJ53" s="627"/>
      <c r="AK53" s="635"/>
      <c r="AL53" s="635"/>
      <c r="AM53" s="627" t="s">
        <v>148</v>
      </c>
      <c r="AN53" s="634" t="s">
        <v>148</v>
      </c>
      <c r="AO53" s="645"/>
      <c r="AP53" s="610"/>
      <c r="AQ53" s="605"/>
      <c r="AR53" s="605"/>
      <c r="AS53" s="612">
        <f t="array" ref="AS53">SUM(COUNTIF(N53:AR53, {"◎","〇","☆","共","特","浴"}))</f>
        <v>9</v>
      </c>
      <c r="AT53" s="613" t="s">
        <v>397</v>
      </c>
      <c r="AU53" s="611" t="s">
        <v>148</v>
      </c>
      <c r="AV53" s="611"/>
      <c r="AW53" s="611"/>
      <c r="AX53" s="611" t="s">
        <v>148</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396</v>
      </c>
      <c r="M54" s="604"/>
      <c r="N54" s="646"/>
      <c r="O54" s="630" t="s">
        <v>361</v>
      </c>
      <c r="P54" s="627" t="s">
        <v>148</v>
      </c>
      <c r="Q54" s="635"/>
      <c r="R54" s="627" t="s">
        <v>148</v>
      </c>
      <c r="S54" s="634" t="s">
        <v>148</v>
      </c>
      <c r="T54" s="645"/>
      <c r="U54" s="646"/>
      <c r="V54" s="627" t="s">
        <v>148</v>
      </c>
      <c r="W54" s="627" t="s">
        <v>148</v>
      </c>
      <c r="X54" s="634" t="s">
        <v>148</v>
      </c>
      <c r="Y54" s="630" t="s">
        <v>361</v>
      </c>
      <c r="Z54" s="634" t="s">
        <v>148</v>
      </c>
      <c r="AA54" s="645"/>
      <c r="AB54" s="646"/>
      <c r="AC54" s="627" t="s">
        <v>148</v>
      </c>
      <c r="AD54" s="627" t="s">
        <v>148</v>
      </c>
      <c r="AE54" s="627" t="s">
        <v>148</v>
      </c>
      <c r="AF54" s="627" t="s">
        <v>148</v>
      </c>
      <c r="AG54" s="634" t="s">
        <v>148</v>
      </c>
      <c r="AH54" s="645"/>
      <c r="AI54" s="646"/>
      <c r="AJ54" s="627" t="s">
        <v>148</v>
      </c>
      <c r="AK54" s="627" t="s">
        <v>148</v>
      </c>
      <c r="AL54" s="627" t="s">
        <v>148</v>
      </c>
      <c r="AM54" s="630" t="s">
        <v>361</v>
      </c>
      <c r="AN54" s="634" t="s">
        <v>148</v>
      </c>
      <c r="AO54" s="645"/>
      <c r="AP54" s="610"/>
      <c r="AQ54" s="605"/>
      <c r="AR54" s="605"/>
      <c r="AS54" s="612">
        <f t="array" ref="AS54">SUM(COUNTIF(N54:AR54, {"◎","〇","☆","共","特","浴"}))</f>
        <v>16</v>
      </c>
      <c r="AT54" s="613" t="s">
        <v>397</v>
      </c>
      <c r="AU54" s="611" t="s">
        <v>148</v>
      </c>
      <c r="AV54" s="611" t="s">
        <v>148</v>
      </c>
      <c r="AW54" s="611"/>
      <c r="AX54" s="611" t="s">
        <v>148</v>
      </c>
      <c r="AY54" s="611" t="s">
        <v>148</v>
      </c>
      <c r="AZ54" s="611"/>
      <c r="BA54" s="611"/>
      <c r="BB54" s="638" t="s">
        <v>407</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408</v>
      </c>
      <c r="L55" s="603" t="s">
        <v>396</v>
      </c>
      <c r="M55" s="609"/>
      <c r="N55" s="646"/>
      <c r="O55" s="630" t="s">
        <v>361</v>
      </c>
      <c r="P55" s="627" t="s">
        <v>148</v>
      </c>
      <c r="Q55" s="634" t="s">
        <v>148</v>
      </c>
      <c r="R55" s="634" t="s">
        <v>148</v>
      </c>
      <c r="S55" s="634" t="s">
        <v>148</v>
      </c>
      <c r="T55" s="645"/>
      <c r="U55" s="646"/>
      <c r="V55" s="630" t="s">
        <v>361</v>
      </c>
      <c r="W55" s="627" t="s">
        <v>148</v>
      </c>
      <c r="X55" s="634" t="s">
        <v>148</v>
      </c>
      <c r="Y55" s="637" t="s">
        <v>361</v>
      </c>
      <c r="Z55" s="634" t="s">
        <v>148</v>
      </c>
      <c r="AA55" s="650" t="s">
        <v>148</v>
      </c>
      <c r="AB55" s="646"/>
      <c r="AC55" s="627" t="s">
        <v>148</v>
      </c>
      <c r="AD55" s="627" t="s">
        <v>148</v>
      </c>
      <c r="AE55" s="634" t="s">
        <v>148</v>
      </c>
      <c r="AF55" s="634" t="s">
        <v>148</v>
      </c>
      <c r="AG55" s="634" t="s">
        <v>148</v>
      </c>
      <c r="AH55" s="645"/>
      <c r="AI55" s="646"/>
      <c r="AJ55" s="627" t="s">
        <v>148</v>
      </c>
      <c r="AK55" s="630" t="s">
        <v>361</v>
      </c>
      <c r="AL55" s="634" t="s">
        <v>148</v>
      </c>
      <c r="AM55" s="634" t="s">
        <v>148</v>
      </c>
      <c r="AN55" s="634" t="s">
        <v>148</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409</v>
      </c>
      <c r="L56" s="603" t="s">
        <v>396</v>
      </c>
      <c r="M56" s="609"/>
      <c r="N56" s="632" t="s">
        <v>148</v>
      </c>
      <c r="O56" s="627" t="s">
        <v>148</v>
      </c>
      <c r="P56" s="634" t="s">
        <v>361</v>
      </c>
      <c r="Q56" s="634" t="s">
        <v>148</v>
      </c>
      <c r="R56" s="634" t="s">
        <v>148</v>
      </c>
      <c r="S56" s="634" t="s">
        <v>148</v>
      </c>
      <c r="T56" s="636" t="s">
        <v>148</v>
      </c>
      <c r="U56" s="632" t="s">
        <v>148</v>
      </c>
      <c r="V56" s="627" t="s">
        <v>148</v>
      </c>
      <c r="W56" s="634" t="s">
        <v>361</v>
      </c>
      <c r="X56" s="634" t="s">
        <v>148</v>
      </c>
      <c r="Y56" s="637" t="s">
        <v>361</v>
      </c>
      <c r="Z56" s="634" t="s">
        <v>148</v>
      </c>
      <c r="AA56" s="636" t="s">
        <v>148</v>
      </c>
      <c r="AB56" s="632" t="s">
        <v>148</v>
      </c>
      <c r="AC56" s="627" t="s">
        <v>148</v>
      </c>
      <c r="AD56" s="634" t="s">
        <v>361</v>
      </c>
      <c r="AE56" s="634" t="s">
        <v>148</v>
      </c>
      <c r="AF56" s="634" t="s">
        <v>148</v>
      </c>
      <c r="AG56" s="634" t="s">
        <v>148</v>
      </c>
      <c r="AH56" s="636" t="s">
        <v>148</v>
      </c>
      <c r="AI56" s="632" t="s">
        <v>148</v>
      </c>
      <c r="AJ56" s="627" t="s">
        <v>148</v>
      </c>
      <c r="AK56" s="634" t="s">
        <v>361</v>
      </c>
      <c r="AL56" s="634" t="s">
        <v>148</v>
      </c>
      <c r="AM56" s="634" t="s">
        <v>148</v>
      </c>
      <c r="AN56" s="634" t="s">
        <v>148</v>
      </c>
      <c r="AO56" s="636" t="s">
        <v>148</v>
      </c>
      <c r="AP56" s="610"/>
      <c r="AQ56" s="610"/>
      <c r="AR56" s="610"/>
      <c r="AS56" s="612">
        <f t="array" ref="AS56">SUM(COUNTIF(N56:AR56, {"◎","〇","☆","共","特","浴"}))</f>
        <v>23</v>
      </c>
      <c r="AT56" s="613" t="s">
        <v>383</v>
      </c>
      <c r="AU56" s="611" t="s">
        <v>148</v>
      </c>
      <c r="AV56" s="611" t="s">
        <v>148</v>
      </c>
      <c r="AW56" s="611" t="s">
        <v>148</v>
      </c>
      <c r="AX56" s="611" t="s">
        <v>148</v>
      </c>
      <c r="AY56" s="611" t="s">
        <v>148</v>
      </c>
      <c r="AZ56" s="611" t="s">
        <v>148</v>
      </c>
      <c r="BA56" s="611" t="s">
        <v>148</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410</v>
      </c>
      <c r="L57" s="603" t="s">
        <v>399</v>
      </c>
      <c r="M57" s="609"/>
      <c r="N57" s="652" t="s">
        <v>359</v>
      </c>
      <c r="O57" s="928" t="s">
        <v>361</v>
      </c>
      <c r="P57" s="649"/>
      <c r="Q57" s="627" t="s">
        <v>148</v>
      </c>
      <c r="R57" s="650" t="s">
        <v>148</v>
      </c>
      <c r="S57" s="660" t="s">
        <v>361</v>
      </c>
      <c r="T57" s="651" t="s">
        <v>148</v>
      </c>
      <c r="U57" s="652" t="s">
        <v>361</v>
      </c>
      <c r="V57" s="648" t="s">
        <v>148</v>
      </c>
      <c r="W57" s="649"/>
      <c r="X57" s="627" t="s">
        <v>148</v>
      </c>
      <c r="Y57" s="650" t="s">
        <v>148</v>
      </c>
      <c r="Z57" s="650" t="s">
        <v>148</v>
      </c>
      <c r="AA57" s="651" t="s">
        <v>148</v>
      </c>
      <c r="AB57" s="646"/>
      <c r="AC57" s="648" t="s">
        <v>148</v>
      </c>
      <c r="AD57" s="649"/>
      <c r="AE57" s="627" t="s">
        <v>148</v>
      </c>
      <c r="AF57" s="650" t="s">
        <v>148</v>
      </c>
      <c r="AG57" s="650" t="s">
        <v>148</v>
      </c>
      <c r="AH57" s="651" t="s">
        <v>148</v>
      </c>
      <c r="AI57" s="652" t="s">
        <v>148</v>
      </c>
      <c r="AJ57" s="648" t="s">
        <v>148</v>
      </c>
      <c r="AK57" s="649"/>
      <c r="AL57" s="630" t="s">
        <v>359</v>
      </c>
      <c r="AM57" s="650" t="s">
        <v>148</v>
      </c>
      <c r="AN57" s="660" t="s">
        <v>361</v>
      </c>
      <c r="AO57" s="651" t="s">
        <v>148</v>
      </c>
      <c r="AP57" s="610"/>
      <c r="AQ57" s="605"/>
      <c r="AR57" s="605"/>
      <c r="AS57" s="612">
        <f t="array" ref="AS57">SUM(COUNTIF(N57:AR57, {"◎","〇","☆","共","特","浴"}))</f>
        <v>17</v>
      </c>
      <c r="AT57" s="613" t="s">
        <v>411</v>
      </c>
      <c r="AU57" s="611" t="s">
        <v>148</v>
      </c>
      <c r="AV57" s="611" t="s">
        <v>148</v>
      </c>
      <c r="AW57" s="611"/>
      <c r="AX57" s="611" t="s">
        <v>148</v>
      </c>
      <c r="AY57" s="611" t="s">
        <v>148</v>
      </c>
      <c r="AZ57" s="611" t="s">
        <v>148</v>
      </c>
      <c r="BA57" s="611" t="s">
        <v>148</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412</v>
      </c>
      <c r="L58" s="603" t="s">
        <v>396</v>
      </c>
      <c r="M58" s="609"/>
      <c r="N58" s="632" t="s">
        <v>148</v>
      </c>
      <c r="O58" s="630" t="s">
        <v>361</v>
      </c>
      <c r="P58" s="649"/>
      <c r="Q58" s="634" t="s">
        <v>148</v>
      </c>
      <c r="R58" s="650" t="s">
        <v>148</v>
      </c>
      <c r="S58" s="650" t="s">
        <v>148</v>
      </c>
      <c r="T58" s="647" t="s">
        <v>361</v>
      </c>
      <c r="U58" s="632" t="s">
        <v>148</v>
      </c>
      <c r="V58" s="630" t="s">
        <v>361</v>
      </c>
      <c r="W58" s="660" t="s">
        <v>148</v>
      </c>
      <c r="X58" s="634" t="s">
        <v>148</v>
      </c>
      <c r="Y58" s="649"/>
      <c r="Z58" s="650" t="s">
        <v>148</v>
      </c>
      <c r="AA58" s="643" t="s">
        <v>148</v>
      </c>
      <c r="AB58" s="632" t="s">
        <v>148</v>
      </c>
      <c r="AC58" s="627"/>
      <c r="AD58" s="649"/>
      <c r="AE58" s="634" t="s">
        <v>148</v>
      </c>
      <c r="AF58" s="650" t="s">
        <v>148</v>
      </c>
      <c r="AG58" s="650" t="s">
        <v>148</v>
      </c>
      <c r="AH58" s="643" t="s">
        <v>148</v>
      </c>
      <c r="AI58" s="632" t="s">
        <v>148</v>
      </c>
      <c r="AJ58" s="630" t="s">
        <v>148</v>
      </c>
      <c r="AK58" s="649"/>
      <c r="AL58" s="634" t="s">
        <v>148</v>
      </c>
      <c r="AM58" s="660" t="s">
        <v>361</v>
      </c>
      <c r="AN58" s="650" t="s">
        <v>148</v>
      </c>
      <c r="AO58" s="643" t="s">
        <v>148</v>
      </c>
      <c r="AP58" s="605"/>
      <c r="AQ58" s="605"/>
      <c r="AR58" s="605"/>
      <c r="AS58" s="612">
        <f t="array" ref="AS58">SUM(COUNTIF(N58:AR58, {"◎","〇","☆","共","特","浴"}))</f>
        <v>19</v>
      </c>
      <c r="AT58" s="613" t="s">
        <v>383</v>
      </c>
      <c r="AU58" s="611" t="s">
        <v>148</v>
      </c>
      <c r="AV58" s="611"/>
      <c r="AW58" s="611"/>
      <c r="AX58" s="611"/>
      <c r="AY58" s="611" t="s">
        <v>148</v>
      </c>
      <c r="AZ58" s="611" t="s">
        <v>148</v>
      </c>
      <c r="BA58" s="611" t="s">
        <v>148</v>
      </c>
      <c r="BB58" s="638" t="s">
        <v>407</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413</v>
      </c>
      <c r="L59" s="603" t="s">
        <v>399</v>
      </c>
      <c r="M59" s="609"/>
      <c r="N59" s="657" t="s">
        <v>148</v>
      </c>
      <c r="O59" s="654"/>
      <c r="P59" s="650" t="s">
        <v>148</v>
      </c>
      <c r="Q59" s="660" t="s">
        <v>361</v>
      </c>
      <c r="R59" s="649"/>
      <c r="S59" s="650" t="s">
        <v>148</v>
      </c>
      <c r="T59" s="656"/>
      <c r="U59" s="657" t="s">
        <v>148</v>
      </c>
      <c r="V59" s="654"/>
      <c r="W59" s="650" t="s">
        <v>148</v>
      </c>
      <c r="X59" s="655" t="s">
        <v>148</v>
      </c>
      <c r="Y59" s="649"/>
      <c r="Z59" s="660" t="s">
        <v>361</v>
      </c>
      <c r="AA59" s="656"/>
      <c r="AB59" s="657" t="s">
        <v>148</v>
      </c>
      <c r="AC59" s="654"/>
      <c r="AD59" s="650" t="s">
        <v>148</v>
      </c>
      <c r="AE59" s="655" t="s">
        <v>148</v>
      </c>
      <c r="AF59" s="649"/>
      <c r="AG59" s="660" t="s">
        <v>361</v>
      </c>
      <c r="AH59" s="656"/>
      <c r="AI59" s="652" t="s">
        <v>359</v>
      </c>
      <c r="AJ59" s="654"/>
      <c r="AK59" s="650" t="s">
        <v>148</v>
      </c>
      <c r="AL59" s="655" t="s">
        <v>148</v>
      </c>
      <c r="AM59" s="649"/>
      <c r="AN59" s="650" t="s">
        <v>148</v>
      </c>
      <c r="AO59" s="656"/>
      <c r="AP59" s="610"/>
      <c r="AQ59" s="605"/>
      <c r="AR59" s="605"/>
      <c r="AS59" s="612">
        <f t="array" ref="AS59">SUM(COUNTIF(N59:AR59, {"◎","〇","☆","共","特","浴"}))</f>
        <v>12</v>
      </c>
      <c r="AT59" s="613" t="s">
        <v>414</v>
      </c>
      <c r="AU59" s="611"/>
      <c r="AV59" s="611"/>
      <c r="AW59" s="611" t="s">
        <v>148</v>
      </c>
      <c r="AX59" s="611"/>
      <c r="AY59" s="611" t="s">
        <v>148</v>
      </c>
      <c r="AZ59" s="611"/>
      <c r="BA59" s="611" t="s">
        <v>148</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415</v>
      </c>
      <c r="L60" s="603" t="s">
        <v>396</v>
      </c>
      <c r="M60" s="609"/>
      <c r="N60" s="627" t="s">
        <v>148</v>
      </c>
      <c r="O60" s="653" t="s">
        <v>148</v>
      </c>
      <c r="P60" s="649"/>
      <c r="Q60" s="649"/>
      <c r="R60" s="649"/>
      <c r="S60" s="649"/>
      <c r="T60" s="658" t="s">
        <v>148</v>
      </c>
      <c r="U60" s="627" t="s">
        <v>148</v>
      </c>
      <c r="V60" s="653" t="s">
        <v>148</v>
      </c>
      <c r="W60" s="649"/>
      <c r="X60" s="649"/>
      <c r="Y60" s="649"/>
      <c r="Z60" s="649"/>
      <c r="AA60" s="658" t="s">
        <v>148</v>
      </c>
      <c r="AB60" s="627" t="s">
        <v>148</v>
      </c>
      <c r="AC60" s="653" t="s">
        <v>148</v>
      </c>
      <c r="AD60" s="649"/>
      <c r="AE60" s="649"/>
      <c r="AF60" s="649"/>
      <c r="AG60" s="649"/>
      <c r="AH60" s="658" t="s">
        <v>148</v>
      </c>
      <c r="AI60" s="627" t="s">
        <v>148</v>
      </c>
      <c r="AJ60" s="653" t="s">
        <v>148</v>
      </c>
      <c r="AK60" s="649"/>
      <c r="AL60" s="649"/>
      <c r="AM60" s="649"/>
      <c r="AN60" s="649"/>
      <c r="AO60" s="658" t="s">
        <v>148</v>
      </c>
      <c r="AP60" s="610"/>
      <c r="AQ60" s="605"/>
      <c r="AR60" s="605"/>
      <c r="AS60" s="612">
        <f t="array" ref="AS60">SUM(COUNTIF(N60:AR60, {"◎","〇","☆","共","特","浴"}))</f>
        <v>12</v>
      </c>
      <c r="AT60" s="613" t="s">
        <v>403</v>
      </c>
      <c r="AU60" s="611" t="s">
        <v>148</v>
      </c>
      <c r="AV60" s="611"/>
      <c r="AW60" s="611"/>
      <c r="AX60" s="611"/>
      <c r="AY60" s="611"/>
      <c r="AZ60" s="611" t="s">
        <v>148</v>
      </c>
      <c r="BA60" s="611" t="s">
        <v>148</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416</v>
      </c>
      <c r="L61" s="603" t="s">
        <v>396</v>
      </c>
      <c r="M61" s="609"/>
      <c r="N61" s="659"/>
      <c r="O61" s="630" t="s">
        <v>361</v>
      </c>
      <c r="P61" s="650" t="s">
        <v>148</v>
      </c>
      <c r="Q61" s="650" t="s">
        <v>148</v>
      </c>
      <c r="R61" s="655" t="s">
        <v>148</v>
      </c>
      <c r="S61" s="650" t="s">
        <v>148</v>
      </c>
      <c r="T61" s="656"/>
      <c r="U61" s="659"/>
      <c r="V61" s="627" t="s">
        <v>148</v>
      </c>
      <c r="W61" s="660" t="s">
        <v>361</v>
      </c>
      <c r="X61" s="650" t="s">
        <v>148</v>
      </c>
      <c r="Y61" s="655" t="s">
        <v>148</v>
      </c>
      <c r="Z61" s="650" t="s">
        <v>148</v>
      </c>
      <c r="AA61" s="656"/>
      <c r="AB61" s="659"/>
      <c r="AC61" s="627" t="s">
        <v>148</v>
      </c>
      <c r="AD61" s="660" t="s">
        <v>359</v>
      </c>
      <c r="AE61" s="660" t="s">
        <v>359</v>
      </c>
      <c r="AF61" s="655" t="s">
        <v>148</v>
      </c>
      <c r="AG61" s="650" t="s">
        <v>148</v>
      </c>
      <c r="AH61" s="656"/>
      <c r="AI61" s="659"/>
      <c r="AJ61" s="627" t="s">
        <v>148</v>
      </c>
      <c r="AK61" s="650" t="s">
        <v>148</v>
      </c>
      <c r="AL61" s="650" t="s">
        <v>148</v>
      </c>
      <c r="AM61" s="660" t="s">
        <v>361</v>
      </c>
      <c r="AN61" s="650" t="s">
        <v>148</v>
      </c>
      <c r="AO61" s="656"/>
      <c r="AP61" s="605"/>
      <c r="AQ61" s="610"/>
      <c r="AR61" s="610"/>
      <c r="AS61" s="612">
        <f t="array" ref="AS61">SUM(COUNTIF(N61:AR61, {"◎","〇","☆","共","特","浴"}))</f>
        <v>15</v>
      </c>
      <c r="AT61" s="613" t="s">
        <v>403</v>
      </c>
      <c r="AU61" s="611" t="s">
        <v>148</v>
      </c>
      <c r="AV61" s="611" t="s">
        <v>148</v>
      </c>
      <c r="AW61" s="611" t="s">
        <v>148</v>
      </c>
      <c r="AX61" s="611" t="s">
        <v>148</v>
      </c>
      <c r="AY61" s="611" t="s">
        <v>148</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417</v>
      </c>
      <c r="L62" s="603" t="s">
        <v>396</v>
      </c>
      <c r="M62" s="609"/>
      <c r="N62" s="627" t="s">
        <v>148</v>
      </c>
      <c r="O62" s="654"/>
      <c r="P62" s="649"/>
      <c r="Q62" s="649"/>
      <c r="R62" s="649"/>
      <c r="S62" s="649"/>
      <c r="T62" s="929" t="s">
        <v>359</v>
      </c>
      <c r="U62" s="630" t="s">
        <v>355</v>
      </c>
      <c r="V62" s="654"/>
      <c r="W62" s="649"/>
      <c r="X62" s="649"/>
      <c r="Y62" s="649"/>
      <c r="Z62" s="649"/>
      <c r="AA62" s="651" t="s">
        <v>148</v>
      </c>
      <c r="AB62" s="627" t="s">
        <v>148</v>
      </c>
      <c r="AC62" s="654"/>
      <c r="AD62" s="649"/>
      <c r="AE62" s="649"/>
      <c r="AF62" s="649"/>
      <c r="AG62" s="649"/>
      <c r="AH62" s="651" t="s">
        <v>148</v>
      </c>
      <c r="AI62" s="627" t="s">
        <v>148</v>
      </c>
      <c r="AJ62" s="654"/>
      <c r="AK62" s="649"/>
      <c r="AL62" s="649"/>
      <c r="AM62" s="649"/>
      <c r="AN62" s="649"/>
      <c r="AO62" s="651" t="s">
        <v>148</v>
      </c>
      <c r="AP62" s="610"/>
      <c r="AQ62" s="610"/>
      <c r="AR62" s="610"/>
      <c r="AS62" s="612">
        <f t="array" ref="AS62">SUM(COUNTIF(N62:AR62, {"◎","〇","☆","共","特","浴"}))</f>
        <v>6</v>
      </c>
      <c r="AT62" s="613" t="s">
        <v>414</v>
      </c>
      <c r="AU62" s="611"/>
      <c r="AV62" s="611"/>
      <c r="AW62" s="611"/>
      <c r="AX62" s="611"/>
      <c r="AY62" s="611"/>
      <c r="AZ62" s="611" t="s">
        <v>148</v>
      </c>
      <c r="BA62" s="611" t="s">
        <v>148</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418</v>
      </c>
      <c r="L63" s="603" t="s">
        <v>396</v>
      </c>
      <c r="M63" s="609"/>
      <c r="N63" s="657" t="s">
        <v>148</v>
      </c>
      <c r="O63" s="648" t="s">
        <v>148</v>
      </c>
      <c r="P63" s="649"/>
      <c r="Q63" s="649"/>
      <c r="R63" s="649"/>
      <c r="S63" s="650" t="s">
        <v>148</v>
      </c>
      <c r="T63" s="651" t="s">
        <v>148</v>
      </c>
      <c r="U63" s="657" t="s">
        <v>148</v>
      </c>
      <c r="V63" s="648" t="s">
        <v>148</v>
      </c>
      <c r="W63" s="649"/>
      <c r="X63" s="649"/>
      <c r="Y63" s="649"/>
      <c r="Z63" s="650" t="s">
        <v>148</v>
      </c>
      <c r="AA63" s="651" t="s">
        <v>148</v>
      </c>
      <c r="AB63" s="657" t="s">
        <v>148</v>
      </c>
      <c r="AC63" s="648" t="s">
        <v>148</v>
      </c>
      <c r="AD63" s="649"/>
      <c r="AE63" s="649"/>
      <c r="AF63" s="649"/>
      <c r="AG63" s="650" t="s">
        <v>148</v>
      </c>
      <c r="AH63" s="651" t="s">
        <v>148</v>
      </c>
      <c r="AI63" s="657" t="s">
        <v>148</v>
      </c>
      <c r="AJ63" s="648" t="s">
        <v>148</v>
      </c>
      <c r="AK63" s="649"/>
      <c r="AL63" s="649"/>
      <c r="AM63" s="649"/>
      <c r="AN63" s="650" t="s">
        <v>148</v>
      </c>
      <c r="AO63" s="651" t="s">
        <v>148</v>
      </c>
      <c r="AP63" s="610"/>
      <c r="AQ63" s="605"/>
      <c r="AR63" s="605"/>
      <c r="AS63" s="612">
        <f t="array" ref="AS63">SUM(COUNTIF(N63:AR63, {"◎","〇","☆","共","特","浴"}))</f>
        <v>16</v>
      </c>
      <c r="AT63" s="613" t="s">
        <v>397</v>
      </c>
      <c r="AU63" s="611" t="s">
        <v>148</v>
      </c>
      <c r="AV63" s="611"/>
      <c r="AW63" s="611"/>
      <c r="AX63" s="611"/>
      <c r="AY63" s="611" t="s">
        <v>148</v>
      </c>
      <c r="AZ63" s="611" t="s">
        <v>148</v>
      </c>
      <c r="BA63" s="611" t="s">
        <v>148</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419</v>
      </c>
      <c r="L64" s="603" t="s">
        <v>396</v>
      </c>
      <c r="M64" s="609"/>
      <c r="N64" s="657" t="s">
        <v>148</v>
      </c>
      <c r="O64" s="630" t="s">
        <v>361</v>
      </c>
      <c r="P64" s="650" t="s">
        <v>148</v>
      </c>
      <c r="Q64" s="660" t="s">
        <v>359</v>
      </c>
      <c r="R64" s="660" t="s">
        <v>359</v>
      </c>
      <c r="S64" s="660" t="s">
        <v>359</v>
      </c>
      <c r="T64" s="651" t="s">
        <v>148</v>
      </c>
      <c r="U64" s="657" t="s">
        <v>148</v>
      </c>
      <c r="V64" s="627" t="s">
        <v>148</v>
      </c>
      <c r="W64" s="660" t="s">
        <v>361</v>
      </c>
      <c r="X64" s="650" t="s">
        <v>148</v>
      </c>
      <c r="Y64" s="650" t="s">
        <v>148</v>
      </c>
      <c r="Z64" s="650" t="s">
        <v>148</v>
      </c>
      <c r="AA64" s="651" t="s">
        <v>148</v>
      </c>
      <c r="AB64" s="657" t="s">
        <v>148</v>
      </c>
      <c r="AC64" s="627" t="s">
        <v>148</v>
      </c>
      <c r="AD64" s="650" t="s">
        <v>148</v>
      </c>
      <c r="AE64" s="650" t="s">
        <v>148</v>
      </c>
      <c r="AF64" s="650" t="s">
        <v>148</v>
      </c>
      <c r="AG64" s="650" t="s">
        <v>148</v>
      </c>
      <c r="AH64" s="651" t="s">
        <v>148</v>
      </c>
      <c r="AI64" s="657" t="s">
        <v>148</v>
      </c>
      <c r="AJ64" s="627" t="s">
        <v>148</v>
      </c>
      <c r="AK64" s="660" t="s">
        <v>361</v>
      </c>
      <c r="AL64" s="650" t="s">
        <v>148</v>
      </c>
      <c r="AM64" s="650" t="s">
        <v>148</v>
      </c>
      <c r="AN64" s="650" t="s">
        <v>148</v>
      </c>
      <c r="AO64" s="651" t="s">
        <v>148</v>
      </c>
      <c r="AP64" s="610"/>
      <c r="AQ64" s="605"/>
      <c r="AR64" s="605"/>
      <c r="AS64" s="612">
        <f t="array" ref="AS64">SUM(COUNTIF(N64:AR64, {"◎","〇","☆","共","特","浴"}))</f>
        <v>22</v>
      </c>
      <c r="AT64" s="615"/>
      <c r="AU64" s="611" t="s">
        <v>148</v>
      </c>
      <c r="AV64" s="611" t="s">
        <v>148</v>
      </c>
      <c r="AW64" s="611" t="s">
        <v>148</v>
      </c>
      <c r="AX64" s="611" t="s">
        <v>148</v>
      </c>
      <c r="AY64" s="611" t="s">
        <v>148</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420</v>
      </c>
      <c r="L65" s="603" t="s">
        <v>399</v>
      </c>
      <c r="M65" s="609"/>
      <c r="N65" s="659"/>
      <c r="O65" s="649"/>
      <c r="P65" s="627" t="s">
        <v>148</v>
      </c>
      <c r="Q65" s="650" t="s">
        <v>148</v>
      </c>
      <c r="R65" s="650" t="s">
        <v>148</v>
      </c>
      <c r="S65" s="649"/>
      <c r="T65" s="656"/>
      <c r="U65" s="659"/>
      <c r="V65" s="649"/>
      <c r="W65" s="627" t="s">
        <v>148</v>
      </c>
      <c r="X65" s="650" t="s">
        <v>148</v>
      </c>
      <c r="Y65" s="650" t="s">
        <v>148</v>
      </c>
      <c r="Z65" s="649"/>
      <c r="AA65" s="656"/>
      <c r="AB65" s="659"/>
      <c r="AC65" s="649"/>
      <c r="AD65" s="627" t="s">
        <v>148</v>
      </c>
      <c r="AE65" s="650" t="s">
        <v>148</v>
      </c>
      <c r="AF65" s="650" t="s">
        <v>148</v>
      </c>
      <c r="AG65" s="649"/>
      <c r="AH65" s="656"/>
      <c r="AI65" s="659"/>
      <c r="AJ65" s="649"/>
      <c r="AK65" s="627" t="s">
        <v>148</v>
      </c>
      <c r="AL65" s="650" t="s">
        <v>148</v>
      </c>
      <c r="AM65" s="650" t="s">
        <v>148</v>
      </c>
      <c r="AN65" s="649"/>
      <c r="AO65" s="656"/>
      <c r="AP65" s="605"/>
      <c r="AQ65" s="605"/>
      <c r="AR65" s="605"/>
      <c r="AS65" s="612">
        <f t="array" ref="AS65">SUM(COUNTIF(N65:AR65, {"◎","〇","☆","共","特","浴"}))</f>
        <v>12</v>
      </c>
      <c r="AT65" s="613" t="s">
        <v>403</v>
      </c>
      <c r="AU65" s="611"/>
      <c r="AV65" s="611" t="s">
        <v>148</v>
      </c>
      <c r="AW65" s="611" t="s">
        <v>148</v>
      </c>
      <c r="AX65" s="611" t="s">
        <v>148</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421</v>
      </c>
      <c r="L66" s="603" t="s">
        <v>396</v>
      </c>
      <c r="M66" s="604" t="s">
        <v>589</v>
      </c>
      <c r="N66" s="661"/>
      <c r="O66" s="662" t="s">
        <v>148</v>
      </c>
      <c r="P66" s="663"/>
      <c r="Q66" s="930" t="s">
        <v>361</v>
      </c>
      <c r="R66" s="664" t="s">
        <v>148</v>
      </c>
      <c r="S66" s="664" t="s">
        <v>148</v>
      </c>
      <c r="T66" s="665" t="s">
        <v>148</v>
      </c>
      <c r="U66" s="661"/>
      <c r="V66" s="662" t="s">
        <v>148</v>
      </c>
      <c r="W66" s="663"/>
      <c r="X66" s="664" t="s">
        <v>148</v>
      </c>
      <c r="Y66" s="664" t="s">
        <v>148</v>
      </c>
      <c r="Z66" s="664" t="s">
        <v>148</v>
      </c>
      <c r="AA66" s="931" t="s">
        <v>359</v>
      </c>
      <c r="AB66" s="661"/>
      <c r="AC66" s="662" t="s">
        <v>148</v>
      </c>
      <c r="AD66" s="663"/>
      <c r="AE66" s="664" t="s">
        <v>148</v>
      </c>
      <c r="AF66" s="664" t="s">
        <v>148</v>
      </c>
      <c r="AG66" s="664" t="s">
        <v>148</v>
      </c>
      <c r="AH66" s="665" t="s">
        <v>148</v>
      </c>
      <c r="AI66" s="661"/>
      <c r="AJ66" s="662" t="s">
        <v>148</v>
      </c>
      <c r="AK66" s="663"/>
      <c r="AL66" s="664" t="s">
        <v>148</v>
      </c>
      <c r="AM66" s="930" t="s">
        <v>361</v>
      </c>
      <c r="AN66" s="664" t="s">
        <v>148</v>
      </c>
      <c r="AO66" s="665" t="s">
        <v>148</v>
      </c>
      <c r="AP66" s="610"/>
      <c r="AQ66" s="605"/>
      <c r="AR66" s="605"/>
      <c r="AS66" s="612">
        <f t="array" ref="AS66">SUM(COUNTIF(N66:AR66, {"◎","〇","☆","共","特","浴"}))</f>
        <v>17</v>
      </c>
      <c r="AT66" s="613" t="s">
        <v>397</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422</v>
      </c>
      <c r="C2" s="491"/>
      <c r="D2" s="491"/>
      <c r="E2" s="491"/>
      <c r="F2" s="672" t="s">
        <v>423</v>
      </c>
      <c r="G2" s="932" t="s">
        <v>590</v>
      </c>
      <c r="H2" s="216"/>
      <c r="I2" s="216"/>
      <c r="J2" s="216"/>
      <c r="K2" s="216"/>
      <c r="L2" s="216"/>
      <c r="M2" s="216"/>
      <c r="N2" s="216"/>
      <c r="O2" s="216"/>
      <c r="P2" s="216"/>
      <c r="Q2" s="2"/>
      <c r="R2" s="674" t="s">
        <v>425</v>
      </c>
      <c r="S2" s="667"/>
      <c r="T2" s="669"/>
      <c r="U2" s="675"/>
      <c r="V2" s="671"/>
      <c r="W2" s="667"/>
      <c r="X2" s="667"/>
      <c r="Y2" s="667"/>
      <c r="Z2" s="667"/>
    </row>
    <row r="3">
      <c r="A3" s="667"/>
      <c r="B3" s="676" t="s">
        <v>426</v>
      </c>
      <c r="C3" s="491"/>
      <c r="D3" s="491"/>
      <c r="E3" s="491"/>
      <c r="F3" s="677" t="s">
        <v>427</v>
      </c>
      <c r="G3" s="678" t="s">
        <v>591</v>
      </c>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46054.0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2</v>
      </c>
      <c r="W7" s="710"/>
      <c r="X7" s="701" t="s">
        <v>444</v>
      </c>
      <c r="Y7" s="667"/>
      <c r="Z7" s="667"/>
    </row>
    <row r="8" ht="17.25" customHeight="1" collapsed="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592</v>
      </c>
      <c r="H9" s="730"/>
      <c r="I9" s="731">
        <v>0.625</v>
      </c>
      <c r="J9" s="730">
        <v>13.0</v>
      </c>
      <c r="K9" s="730">
        <v>1.0</v>
      </c>
      <c r="L9" s="732" t="s">
        <v>413</v>
      </c>
      <c r="M9" s="732" t="s">
        <v>593</v>
      </c>
      <c r="N9" s="730">
        <v>114.0</v>
      </c>
      <c r="O9" s="933" t="s">
        <v>594</v>
      </c>
      <c r="Q9" s="734"/>
      <c r="R9" s="669"/>
      <c r="S9" s="212" t="str">
        <f t="array" ref="S9">IFERROR(INDEX('💻シート作成'!$D$6:$D1001, MATCH(T9, '💻シート作成'!$E$6:$E1001, 0)), "")</f>
        <v/>
      </c>
      <c r="T9" s="165" t="str">
        <f>IFERROR(__xludf.DUMMYFUNCTION("""COMPUTED_VALUE"""),"🔵クレーム")</f>
        <v>🔵クレーム</v>
      </c>
      <c r="U9" s="675"/>
      <c r="V9" s="721" t="s">
        <v>588</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448</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402</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404</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595</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409</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596</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449</v>
      </c>
      <c r="G19" s="746" t="s">
        <v>363</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398</v>
      </c>
      <c r="W19" s="722"/>
      <c r="X19" s="723">
        <v>46388.0</v>
      </c>
      <c r="Y19" s="667"/>
      <c r="Z19" s="667"/>
    </row>
    <row r="20" ht="34.5" hidden="1" customHeight="1" outlineLevel="1">
      <c r="A20" s="667"/>
      <c r="B20" s="749"/>
      <c r="C20" s="750">
        <f>IF(C9="","",IF(DAY(C9+1)=1,"",C9+1))</f>
        <v>46055</v>
      </c>
      <c r="D20" s="751" t="str">
        <f>TEXT(C20,"ddd")</f>
        <v>月</v>
      </c>
      <c r="E20" s="752"/>
      <c r="F20" s="753" t="s">
        <v>286</v>
      </c>
      <c r="G20" s="754" t="s">
        <v>597</v>
      </c>
      <c r="H20" s="755"/>
      <c r="I20" s="756">
        <v>0.625</v>
      </c>
      <c r="J20" s="755">
        <v>7.0</v>
      </c>
      <c r="K20" s="755">
        <v>1.0</v>
      </c>
      <c r="L20" s="757"/>
      <c r="M20" s="757"/>
      <c r="N20" s="753">
        <v>102.0</v>
      </c>
      <c r="O20" s="758" t="s">
        <v>598</v>
      </c>
      <c r="Q20" s="734"/>
      <c r="R20" s="667"/>
      <c r="S20" s="212" t="str">
        <f t="array" ref="S20">IFERROR(INDEX('💻シート作成'!$D$6:$D1001, MATCH(T20, '💻シート作成'!$E$6:$E1001, 0)), "")</f>
        <v>11月</v>
      </c>
      <c r="T20" s="166" t="str">
        <f>IFERROR(__xludf.DUMMYFUNCTION("""COMPUTED_VALUE"""),"②R8_11シフト")</f>
        <v>②R8_11シフト</v>
      </c>
      <c r="U20" s="759"/>
      <c r="V20" s="721" t="s">
        <v>395</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599</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387</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412</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413</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600</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415</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416</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417</v>
      </c>
      <c r="W29" s="667"/>
      <c r="X29" s="762"/>
      <c r="Y29" s="667"/>
      <c r="Z29" s="667"/>
    </row>
    <row r="30" ht="18.0" hidden="1" customHeight="1" outlineLevel="1">
      <c r="A30" s="667"/>
      <c r="B30" s="744"/>
      <c r="C30" s="703"/>
      <c r="D30" s="703"/>
      <c r="E30" s="703"/>
      <c r="F30" s="763" t="s">
        <v>449</v>
      </c>
      <c r="G30" s="764" t="s">
        <v>363</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421</v>
      </c>
      <c r="W30" s="667"/>
      <c r="X30" s="762"/>
      <c r="Y30" s="667"/>
      <c r="Z30" s="667"/>
    </row>
    <row r="31" ht="26.25" hidden="1" customHeight="1" outlineLevel="1">
      <c r="A31" s="667"/>
      <c r="B31" s="767"/>
      <c r="C31" s="768">
        <f>IF(C20="","",IF(DAY(C20+1)=1,"",C20+1))</f>
        <v>46056</v>
      </c>
      <c r="D31" s="769" t="str">
        <f>TEXT(C31,"ddd")</f>
        <v>火</v>
      </c>
      <c r="E31" s="770"/>
      <c r="F31" s="771" t="s">
        <v>286</v>
      </c>
      <c r="G31" s="772" t="s">
        <v>601</v>
      </c>
      <c r="H31" s="773"/>
      <c r="I31" s="774">
        <v>0.6145833333333334</v>
      </c>
      <c r="J31" s="773">
        <v>7.0</v>
      </c>
      <c r="K31" s="773">
        <v>1.0</v>
      </c>
      <c r="L31" s="775"/>
      <c r="M31" s="775"/>
      <c r="N31" s="771">
        <v>163.0</v>
      </c>
      <c r="O31" s="776" t="s">
        <v>602</v>
      </c>
      <c r="P31" s="777"/>
      <c r="Q31" s="778"/>
      <c r="R31" s="667"/>
      <c r="S31" s="212" t="str">
        <f t="array" ref="S31">IFERROR(INDEX('💻シート作成'!$D$6:$D1001, MATCH(T31, '💻シート作成'!$E$6:$E1001, 0)), "")</f>
        <v>8月</v>
      </c>
      <c r="T31" s="166" t="str">
        <f>IFERROR(__xludf.DUMMYFUNCTION("""COMPUTED_VALUE"""),"①R8_8集計")</f>
        <v>①R8_8集計</v>
      </c>
      <c r="U31" s="670"/>
      <c r="V31" s="721" t="s">
        <v>410</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603</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418</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604</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605</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419</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420</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449</v>
      </c>
      <c r="G41" s="746" t="s">
        <v>363</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286</v>
      </c>
      <c r="G42" s="781" t="s">
        <v>606</v>
      </c>
      <c r="H42" s="782"/>
      <c r="I42" s="783">
        <v>0.6458333333333334</v>
      </c>
      <c r="J42" s="782">
        <v>8.0</v>
      </c>
      <c r="K42" s="782">
        <v>0.0</v>
      </c>
      <c r="L42" s="760" t="s">
        <v>419</v>
      </c>
      <c r="M42" s="760" t="s">
        <v>607</v>
      </c>
      <c r="N42" s="780">
        <v>169.0</v>
      </c>
      <c r="O42" s="784" t="s">
        <v>608</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449</v>
      </c>
      <c r="G52" s="764" t="s">
        <v>363</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286</v>
      </c>
      <c r="G65" s="781" t="s">
        <v>609</v>
      </c>
      <c r="H65" s="782"/>
      <c r="I65" s="783">
        <v>0.6041666666666666</v>
      </c>
      <c r="J65" s="782">
        <v>13.0</v>
      </c>
      <c r="K65" s="782">
        <v>1.0</v>
      </c>
      <c r="L65" s="760"/>
      <c r="M65" s="760"/>
      <c r="N65" s="780">
        <v>180.0</v>
      </c>
      <c r="O65" s="784" t="s">
        <v>598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449</v>
      </c>
      <c r="G75" s="764" t="s">
        <v>363</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286</v>
      </c>
      <c r="G76" s="772" t="s">
        <v>610</v>
      </c>
      <c r="H76" s="773"/>
      <c r="I76" s="774">
        <v>0.6458333333333334</v>
      </c>
      <c r="J76" s="773">
        <v>10.0</v>
      </c>
      <c r="K76" s="773">
        <v>1.0</v>
      </c>
      <c r="L76" s="775"/>
      <c r="M76" s="775"/>
      <c r="N76" s="771">
        <v>182.0</v>
      </c>
      <c r="O76" s="776" t="s">
        <v>611</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612</v>
      </c>
      <c r="H87" s="782"/>
      <c r="I87" s="783">
        <v>0.6354166666666666</v>
      </c>
      <c r="J87" s="782">
        <v>10.0</v>
      </c>
      <c r="K87" s="782">
        <v>1.0</v>
      </c>
      <c r="L87" s="760" t="s">
        <v>410</v>
      </c>
      <c r="M87" s="760" t="s">
        <v>613</v>
      </c>
      <c r="N87" s="780">
        <v>117.0</v>
      </c>
      <c r="O87" s="776" t="s">
        <v>614</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449</v>
      </c>
      <c r="G97" s="764" t="s">
        <v>363</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615</v>
      </c>
      <c r="H98" s="773"/>
      <c r="I98" s="774">
        <v>0.0</v>
      </c>
      <c r="J98" s="769"/>
      <c r="K98" s="769"/>
      <c r="L98" s="775" t="s">
        <v>410</v>
      </c>
      <c r="M98" s="775" t="s">
        <v>616</v>
      </c>
      <c r="N98" s="771">
        <v>125.0</v>
      </c>
      <c r="O98" s="776" t="s">
        <v>617</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449</v>
      </c>
      <c r="G108" s="746" t="s">
        <v>363</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286</v>
      </c>
      <c r="G109" s="781" t="s">
        <v>618</v>
      </c>
      <c r="H109" s="782"/>
      <c r="I109" s="783">
        <v>0.65625</v>
      </c>
      <c r="J109" s="782">
        <v>9.0</v>
      </c>
      <c r="K109" s="782">
        <v>1.0</v>
      </c>
      <c r="L109" s="760" t="s">
        <v>588</v>
      </c>
      <c r="M109" s="760" t="s">
        <v>619</v>
      </c>
      <c r="N109" s="780">
        <v>110.0</v>
      </c>
      <c r="O109" s="784" t="s">
        <v>620</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449</v>
      </c>
      <c r="G119" s="764" t="s">
        <v>363</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450</v>
      </c>
      <c r="G121" s="772" t="s">
        <v>621</v>
      </c>
      <c r="H121" s="773"/>
      <c r="I121" s="774">
        <v>0.6875</v>
      </c>
      <c r="J121" s="773">
        <v>12.0</v>
      </c>
      <c r="K121" s="773">
        <v>0.0</v>
      </c>
      <c r="L121" s="775"/>
      <c r="M121" s="775"/>
      <c r="N121" s="771">
        <v>123.0</v>
      </c>
      <c r="O121" s="776" t="s">
        <v>611</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449</v>
      </c>
      <c r="G131" s="746" t="s">
        <v>363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622</v>
      </c>
      <c r="H132" s="782"/>
      <c r="I132" s="783">
        <v>0.6354166666666666</v>
      </c>
      <c r="J132" s="782">
        <v>12.0</v>
      </c>
      <c r="K132" s="782">
        <v>0.0</v>
      </c>
      <c r="L132" s="760"/>
      <c r="M132" s="760"/>
      <c r="N132" s="780">
        <v>175.0</v>
      </c>
      <c r="O132" s="784" t="s">
        <v>623</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449</v>
      </c>
      <c r="G142" s="764" t="s">
        <v>363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624</v>
      </c>
      <c r="H143" s="773"/>
      <c r="I143" s="774">
        <v>0.6041666666666666</v>
      </c>
      <c r="J143" s="773">
        <v>11.0</v>
      </c>
      <c r="K143" s="773">
        <v>1.0</v>
      </c>
      <c r="L143" s="775"/>
      <c r="M143" s="775"/>
      <c r="N143" s="771">
        <v>176.0</v>
      </c>
      <c r="O143" s="784" t="s">
        <v>625</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449</v>
      </c>
      <c r="G153" s="746" t="s">
        <v>363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626</v>
      </c>
      <c r="H154" s="782"/>
      <c r="I154" s="783">
        <v>0.625</v>
      </c>
      <c r="J154" s="782">
        <v>11.0</v>
      </c>
      <c r="K154" s="782">
        <v>1.0</v>
      </c>
      <c r="L154" s="760"/>
      <c r="M154" s="760"/>
      <c r="N154" s="771">
        <v>176.0</v>
      </c>
      <c r="O154" s="784" t="s">
        <v>625</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449</v>
      </c>
      <c r="G164" s="764" t="s">
        <v>363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450</v>
      </c>
      <c r="G165" s="772" t="s">
        <v>627</v>
      </c>
      <c r="H165" s="773"/>
      <c r="I165" s="774">
        <v>0.6354166666666666</v>
      </c>
      <c r="J165" s="773">
        <v>12.0</v>
      </c>
      <c r="K165" s="773">
        <v>1.0</v>
      </c>
      <c r="L165" s="775"/>
      <c r="M165" s="775"/>
      <c r="N165" s="771">
        <v>139.0</v>
      </c>
      <c r="O165" s="784" t="s">
        <v>628</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449</v>
      </c>
      <c r="G175" s="746" t="s">
        <v>363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629</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449</v>
      </c>
      <c r="G187" s="764" t="s">
        <v>363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450</v>
      </c>
      <c r="G188" s="772" t="s">
        <v>630</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449</v>
      </c>
      <c r="G198" s="746" t="s">
        <v>363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450</v>
      </c>
      <c r="G199" s="781" t="s">
        <v>631</v>
      </c>
      <c r="H199" s="782"/>
      <c r="I199" s="783">
        <v>0.625</v>
      </c>
      <c r="J199" s="782">
        <v>10.0</v>
      </c>
      <c r="K199" s="782">
        <v>0.0</v>
      </c>
      <c r="L199" s="760"/>
      <c r="M199" s="760"/>
      <c r="N199" s="780">
        <v>173.0</v>
      </c>
      <c r="O199" s="784" t="s">
        <v>452</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449</v>
      </c>
      <c r="G209" s="764" t="s">
        <v>363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450</v>
      </c>
      <c r="G210" s="772" t="s">
        <v>632</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449</v>
      </c>
      <c r="G220" s="746" t="s">
        <v>363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633</v>
      </c>
      <c r="H221" s="782"/>
      <c r="I221" s="783">
        <v>0.0</v>
      </c>
      <c r="J221" s="751"/>
      <c r="K221" s="751"/>
      <c r="L221" s="760"/>
      <c r="M221" s="760"/>
      <c r="N221" s="780">
        <v>173.0</v>
      </c>
      <c r="O221" s="784" t="s">
        <v>475</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449</v>
      </c>
      <c r="G231" s="764" t="s">
        <v>363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634</v>
      </c>
      <c r="H233" s="773"/>
      <c r="I233" s="774">
        <v>0.6805555555555556</v>
      </c>
      <c r="J233" s="773">
        <v>11.0</v>
      </c>
      <c r="K233" s="773">
        <v>1.0</v>
      </c>
      <c r="L233" s="775"/>
      <c r="M233" s="775"/>
      <c r="N233" s="771">
        <v>173.0</v>
      </c>
      <c r="O233" s="784" t="s">
        <v>490</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449</v>
      </c>
      <c r="G243" s="746" t="s">
        <v>363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450</v>
      </c>
      <c r="G244" s="781" t="s">
        <v>635</v>
      </c>
      <c r="H244" s="782"/>
      <c r="I244" s="783">
        <v>0.65625</v>
      </c>
      <c r="J244" s="782">
        <v>11.0</v>
      </c>
      <c r="K244" s="782">
        <v>1.0</v>
      </c>
      <c r="L244" s="760"/>
      <c r="M244" s="760"/>
      <c r="N244" s="780">
        <v>175.0</v>
      </c>
      <c r="O244" s="784" t="s">
        <v>636</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449</v>
      </c>
      <c r="G254" s="764" t="s">
        <v>363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450</v>
      </c>
      <c r="G255" s="772" t="s">
        <v>637</v>
      </c>
      <c r="H255" s="773"/>
      <c r="I255" s="774">
        <v>0.0</v>
      </c>
      <c r="J255" s="769"/>
      <c r="K255" s="769"/>
      <c r="L255" s="775"/>
      <c r="M255" s="775"/>
      <c r="N255" s="771">
        <v>178.0</v>
      </c>
      <c r="O255" s="776" t="s">
        <v>466</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449</v>
      </c>
      <c r="G265" s="746" t="s">
        <v>363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638</v>
      </c>
      <c r="H266" s="782"/>
      <c r="I266" s="783">
        <v>0.0</v>
      </c>
      <c r="J266" s="751"/>
      <c r="K266" s="751"/>
      <c r="L266" s="760"/>
      <c r="M266" s="760"/>
      <c r="N266" s="780">
        <v>162.0</v>
      </c>
      <c r="O266" s="784" t="s">
        <v>639</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449</v>
      </c>
      <c r="G276" s="764" t="s">
        <v>640</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641</v>
      </c>
      <c r="H277" s="773"/>
      <c r="I277" s="774">
        <v>0.6458333333333334</v>
      </c>
      <c r="J277" s="773">
        <v>10.0</v>
      </c>
      <c r="K277" s="773">
        <v>0.0</v>
      </c>
      <c r="L277" s="775"/>
      <c r="M277" s="775"/>
      <c r="N277" s="771">
        <v>173.0</v>
      </c>
      <c r="O277" s="776" t="s">
        <v>623</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449</v>
      </c>
      <c r="G287" s="746" t="s">
        <v>363</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642</v>
      </c>
      <c r="H289" s="782"/>
      <c r="I289" s="783">
        <v>0.625</v>
      </c>
      <c r="J289" s="782">
        <v>11.0</v>
      </c>
      <c r="K289" s="782">
        <v>1.0</v>
      </c>
      <c r="L289" s="760"/>
      <c r="M289" s="760"/>
      <c r="N289" s="780">
        <v>175.0</v>
      </c>
      <c r="O289" s="784" t="s">
        <v>620</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449</v>
      </c>
      <c r="G299" s="764" t="s">
        <v>363</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450</v>
      </c>
      <c r="G300" s="772" t="s">
        <v>643</v>
      </c>
      <c r="H300" s="773"/>
      <c r="I300" s="774">
        <v>0.6458333333333334</v>
      </c>
      <c r="J300" s="769"/>
      <c r="K300" s="769"/>
      <c r="L300" s="775"/>
      <c r="M300" s="775"/>
      <c r="N300" s="771">
        <v>178.0</v>
      </c>
      <c r="O300" s="776" t="s">
        <v>644</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645</v>
      </c>
      <c r="H311" s="782"/>
      <c r="I311" s="783">
        <v>0.6458333333333334</v>
      </c>
      <c r="J311" s="782">
        <v>11.0</v>
      </c>
      <c r="K311" s="782">
        <v>1.0</v>
      </c>
      <c r="L311" s="760"/>
      <c r="M311" s="760"/>
      <c r="N311" s="780">
        <v>173.0</v>
      </c>
      <c r="O311" s="784" t="s">
        <v>598</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450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450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450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284</v>
      </c>
      <c r="E5" s="819" t="b">
        <v>1</v>
      </c>
      <c r="F5" s="817" t="s">
        <v>505</v>
      </c>
      <c r="G5" s="820" t="s">
        <v>506</v>
      </c>
      <c r="H5" s="821" t="b">
        <v>1</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"),"①R8_2集計")</f>
        <v>①R8_2集計</v>
      </c>
      <c r="F8" s="486"/>
      <c r="G8" s="207"/>
      <c r="H8" s="207"/>
      <c r="I8" s="185"/>
      <c r="J8" s="822"/>
      <c r="K8" s="806"/>
      <c r="L8" s="835" t="s">
        <v>646</v>
      </c>
      <c r="M8" s="229"/>
      <c r="N8" s="229"/>
      <c r="O8" s="229"/>
      <c r="P8" s="229"/>
      <c r="Q8" s="229"/>
      <c r="R8" s="229"/>
      <c r="S8" s="231"/>
      <c r="U8" s="835" t="s">
        <v>647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648</v>
      </c>
      <c r="M22" s="229"/>
      <c r="N22" s="229"/>
      <c r="O22" s="229"/>
      <c r="P22" s="229"/>
      <c r="Q22" s="229"/>
      <c r="R22" s="229"/>
      <c r="S22" s="231"/>
      <c r="U22" s="835" t="s">
        <v>649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650</v>
      </c>
      <c r="M36" s="229"/>
      <c r="N36" s="229"/>
      <c r="O36" s="229"/>
      <c r="P36" s="229"/>
      <c r="Q36" s="229"/>
      <c r="R36" s="229"/>
      <c r="S36" s="231"/>
      <c r="U36" s="835" t="s">
        <v>651</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t="s">
        <v>652</v>
      </c>
      <c r="M50" s="229"/>
      <c r="N50" s="229"/>
      <c r="O50" s="229"/>
      <c r="P50" s="229"/>
      <c r="Q50" s="229"/>
      <c r="R50" s="229"/>
      <c r="S50" s="231"/>
      <c r="U50" s="835" t="s">
        <v>653</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t="s">
        <v>654</v>
      </c>
      <c r="M64" s="229"/>
      <c r="N64" s="229"/>
      <c r="O64" s="229"/>
      <c r="P64" s="229"/>
      <c r="Q64" s="229"/>
      <c r="R64" s="229"/>
      <c r="S64" s="231"/>
      <c r="U64" s="835" t="s">
        <v>655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656</v>
      </c>
      <c r="M78" s="229"/>
      <c r="N78" s="229"/>
      <c r="O78" s="229"/>
      <c r="P78" s="229"/>
      <c r="Q78" s="229"/>
      <c r="R78" s="229"/>
      <c r="S78" s="231"/>
      <c r="U78" s="835" t="s">
        <v>657</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658</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659</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660</v>
      </c>
      <c r="K4" s="185"/>
      <c r="L4" s="185"/>
      <c r="M4" s="185"/>
      <c r="N4" s="185"/>
      <c r="O4" s="185"/>
      <c r="P4" s="185"/>
      <c r="Q4" s="185"/>
      <c r="R4" s="185"/>
      <c r="S4" s="185"/>
      <c r="T4" s="185"/>
      <c r="U4" s="185"/>
      <c r="V4" s="185"/>
      <c r="W4" s="185"/>
      <c r="X4" s="185"/>
      <c r="Y4" s="185"/>
      <c r="Z4" s="185"/>
      <c r="AA4" s="185"/>
      <c r="AB4" s="185"/>
      <c r="AC4" s="185"/>
    </row>
    <row r="5">
      <c r="A5" s="185"/>
      <c r="B5" s="937" t="s">
        <v>661</v>
      </c>
      <c r="C5" s="937" t="s">
        <v>662</v>
      </c>
      <c r="D5" s="937" t="s">
        <v>96</v>
      </c>
      <c r="E5" s="937" t="s">
        <v>509</v>
      </c>
      <c r="F5" s="937" t="s">
        <v>663</v>
      </c>
      <c r="G5" s="938" t="s">
        <v>664</v>
      </c>
      <c r="H5" s="937" t="s">
        <v>665</v>
      </c>
      <c r="I5" s="937" t="s">
        <v>666</v>
      </c>
      <c r="J5" s="937" t="s">
        <v>667</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668</v>
      </c>
      <c r="F6" s="940"/>
      <c r="G6" s="941" t="s">
        <v>669</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670</v>
      </c>
      <c r="F7" s="942"/>
      <c r="G7" s="941" t="s">
        <v>671</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672</v>
      </c>
      <c r="F8" s="943"/>
      <c r="G8" s="941" t="s">
        <v>673</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674</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675</v>
      </c>
      <c r="F17" s="946"/>
      <c r="G17" s="941" t="s">
        <v>674</v>
      </c>
      <c r="H17" s="166" t="s">
        <v>676</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677</v>
      </c>
      <c r="F18" s="946"/>
      <c r="G18" s="941" t="s">
        <v>674</v>
      </c>
      <c r="H18" s="166" t="s">
        <v>678</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679</v>
      </c>
      <c r="F19" s="946"/>
      <c r="G19" s="941" t="s">
        <v>674</v>
      </c>
      <c r="H19" s="166" t="s">
        <v>680</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681</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676</v>
      </c>
      <c r="F24" s="947"/>
      <c r="G24" s="941" t="s">
        <v>681</v>
      </c>
      <c r="H24" s="166" t="s">
        <v>682</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683</v>
      </c>
      <c r="F25" s="947"/>
      <c r="G25" s="941" t="s">
        <v>681</v>
      </c>
      <c r="H25" s="166" t="s">
        <v>678</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684</v>
      </c>
      <c r="F26" s="947"/>
      <c r="G26" s="941" t="s">
        <v>681</v>
      </c>
      <c r="H26" s="166" t="s">
        <v>680</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674</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682</v>
      </c>
      <c r="F31" s="946"/>
      <c r="G31" s="941" t="s">
        <v>674</v>
      </c>
      <c r="H31" s="166" t="s">
        <v>685</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686</v>
      </c>
      <c r="F32" s="946"/>
      <c r="G32" s="941" t="s">
        <v>674</v>
      </c>
      <c r="H32" s="166" t="s">
        <v>678</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687</v>
      </c>
      <c r="F33" s="946"/>
      <c r="G33" s="941" t="s">
        <v>674</v>
      </c>
      <c r="H33" s="166" t="s">
        <v>680</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681</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685</v>
      </c>
      <c r="F38" s="947"/>
      <c r="G38" s="941" t="s">
        <v>681</v>
      </c>
      <c r="H38" s="166" t="s">
        <v>688</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689</v>
      </c>
      <c r="F39" s="947"/>
      <c r="G39" s="941" t="s">
        <v>681</v>
      </c>
      <c r="H39" s="166" t="s">
        <v>678</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690</v>
      </c>
      <c r="F40" s="947"/>
      <c r="G40" s="941" t="s">
        <v>681</v>
      </c>
      <c r="H40" s="166" t="s">
        <v>680</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674</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688</v>
      </c>
      <c r="F45" s="946"/>
      <c r="G45" s="941" t="s">
        <v>674</v>
      </c>
      <c r="H45" s="166" t="s">
        <v>691</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692</v>
      </c>
      <c r="F46" s="946"/>
      <c r="G46" s="941" t="s">
        <v>674</v>
      </c>
      <c r="H46" s="166" t="s">
        <v>678</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693</v>
      </c>
      <c r="F47" s="946"/>
      <c r="G47" s="941" t="s">
        <v>674</v>
      </c>
      <c r="H47" s="166" t="s">
        <v>680</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681</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691</v>
      </c>
      <c r="F52" s="947"/>
      <c r="G52" s="941" t="s">
        <v>681</v>
      </c>
      <c r="H52" s="166" t="s">
        <v>694</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695</v>
      </c>
      <c r="F53" s="947"/>
      <c r="G53" s="941" t="s">
        <v>681</v>
      </c>
      <c r="H53" s="166" t="s">
        <v>678</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696</v>
      </c>
      <c r="F54" s="947"/>
      <c r="G54" s="941" t="s">
        <v>681</v>
      </c>
      <c r="H54" s="166" t="s">
        <v>680</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674</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694</v>
      </c>
      <c r="F59" s="946"/>
      <c r="G59" s="941" t="s">
        <v>674</v>
      </c>
      <c r="H59" s="166" t="s">
        <v>697</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698</v>
      </c>
      <c r="F60" s="946"/>
      <c r="G60" s="941" t="s">
        <v>674</v>
      </c>
      <c r="H60" s="166" t="s">
        <v>678</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699</v>
      </c>
      <c r="F61" s="946"/>
      <c r="G61" s="941" t="s">
        <v>674</v>
      </c>
      <c r="H61" s="166" t="s">
        <v>680</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681</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697</v>
      </c>
      <c r="F66" s="947"/>
      <c r="G66" s="941" t="s">
        <v>681</v>
      </c>
      <c r="H66" s="166" t="s">
        <v>700</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701</v>
      </c>
      <c r="F67" s="947"/>
      <c r="G67" s="941" t="s">
        <v>681</v>
      </c>
      <c r="H67" s="166" t="s">
        <v>678</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702</v>
      </c>
      <c r="F68" s="947"/>
      <c r="G68" s="941" t="s">
        <v>681</v>
      </c>
      <c r="H68" s="166" t="s">
        <v>680</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674</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700</v>
      </c>
      <c r="F73" s="946"/>
      <c r="G73" s="941" t="s">
        <v>674</v>
      </c>
      <c r="H73" s="166" t="s">
        <v>703</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704</v>
      </c>
      <c r="F74" s="946"/>
      <c r="G74" s="941" t="s">
        <v>674</v>
      </c>
      <c r="H74" s="166" t="s">
        <v>678</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705</v>
      </c>
      <c r="F75" s="946"/>
      <c r="G75" s="941" t="s">
        <v>674</v>
      </c>
      <c r="H75" s="166" t="s">
        <v>680</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681</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703</v>
      </c>
      <c r="F80" s="947"/>
      <c r="G80" s="941" t="s">
        <v>681</v>
      </c>
      <c r="H80" s="166" t="s">
        <v>706</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707</v>
      </c>
      <c r="F81" s="947"/>
      <c r="G81" s="941" t="s">
        <v>681</v>
      </c>
      <c r="H81" s="166" t="s">
        <v>678</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708</v>
      </c>
      <c r="F82" s="947"/>
      <c r="G82" s="941" t="s">
        <v>681</v>
      </c>
      <c r="H82" s="166" t="s">
        <v>680</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674</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706</v>
      </c>
      <c r="F87" s="946"/>
      <c r="G87" s="941" t="s">
        <v>674</v>
      </c>
      <c r="H87" s="166" t="s">
        <v>709</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710</v>
      </c>
      <c r="F88" s="946"/>
      <c r="G88" s="941" t="s">
        <v>674</v>
      </c>
      <c r="H88" s="166" t="s">
        <v>678</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711</v>
      </c>
      <c r="F89" s="946"/>
      <c r="G89" s="941" t="s">
        <v>674</v>
      </c>
      <c r="H89" s="166" t="s">
        <v>680</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681</v>
      </c>
      <c r="H93" s="166" t="s">
        <v>712</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709</v>
      </c>
      <c r="F94" s="947"/>
      <c r="G94" s="941" t="s">
        <v>681</v>
      </c>
      <c r="H94" s="166" t="s">
        <v>713</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714</v>
      </c>
      <c r="F95" s="947"/>
      <c r="G95" s="941" t="s">
        <v>681</v>
      </c>
      <c r="H95" s="166" t="s">
        <v>678</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715</v>
      </c>
      <c r="F96" s="947"/>
      <c r="G96" s="941" t="s">
        <v>681</v>
      </c>
      <c r="H96" s="166" t="s">
        <v>680</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716</v>
      </c>
      <c r="F102" s="949"/>
      <c r="G102" s="941" t="s">
        <v>717</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718</v>
      </c>
      <c r="F103" s="950"/>
      <c r="G103" s="941" t="s">
        <v>719</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720</v>
      </c>
      <c r="F104" s="951"/>
      <c r="G104" s="941" t="s">
        <v>721</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722</v>
      </c>
      <c r="F105" s="952"/>
      <c r="G105" s="941" t="s">
        <v>723</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712</v>
      </c>
      <c r="F106" s="953"/>
      <c r="G106" s="941" t="s">
        <v>724</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713</v>
      </c>
      <c r="F107" s="953"/>
      <c r="G107" s="941" t="s">
        <v>724</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678</v>
      </c>
      <c r="F108" s="953"/>
      <c r="G108" s="941" t="s">
        <v>724</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680</v>
      </c>
      <c r="F109" s="953"/>
      <c r="G109" s="941" t="s">
        <v>724</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725</v>
      </c>
      <c r="F443" s="956"/>
      <c r="G443" s="941" t="s">
        <v>726</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727</v>
      </c>
      <c r="B1" s="5"/>
      <c r="C1" s="5"/>
      <c r="D1" s="5"/>
      <c r="E1" s="5"/>
      <c r="F1" s="5"/>
      <c r="G1" s="5"/>
      <c r="H1" s="959"/>
      <c r="I1" s="960" t="s">
        <v>728</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728</v>
      </c>
      <c r="B2" s="966" t="s">
        <v>51</v>
      </c>
      <c r="C2" s="966" t="s">
        <v>215</v>
      </c>
      <c r="D2" s="965" t="s">
        <v>216</v>
      </c>
      <c r="E2" s="965" t="s">
        <v>221</v>
      </c>
      <c r="F2" s="965" t="s">
        <v>213</v>
      </c>
      <c r="G2" s="965" t="s">
        <v>729</v>
      </c>
      <c r="H2" s="967"/>
      <c r="I2" s="968" t="s">
        <v>730</v>
      </c>
      <c r="J2" s="969">
        <f>DAY(EOMONTH(J1,0))</f>
        <v>28</v>
      </c>
      <c r="K2" s="970" t="s">
        <v>731</v>
      </c>
      <c r="L2" s="970" t="s">
        <v>215</v>
      </c>
      <c r="M2" s="970" t="s">
        <v>732</v>
      </c>
      <c r="N2" s="970" t="s">
        <v>733</v>
      </c>
      <c r="O2" s="970" t="s">
        <v>734</v>
      </c>
      <c r="P2" s="970" t="s">
        <v>735</v>
      </c>
      <c r="Q2" s="968" t="s">
        <v>736</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215</v>
      </c>
      <c r="J3" s="969">
        <f t="array" ref="J3">xlookup(K1,$B$3:$B$14,$C$3:$C$14)*100</f>
        <v>55</v>
      </c>
      <c r="K3" s="976">
        <f>SUM(M3:O3)</f>
        <v>243</v>
      </c>
      <c r="L3" s="976">
        <v>100.0</v>
      </c>
      <c r="M3" s="971">
        <v>196.0</v>
      </c>
      <c r="N3" s="971">
        <v>37.0</v>
      </c>
      <c r="O3" s="971">
        <v>10.0</v>
      </c>
      <c r="P3" s="976">
        <f>K3*J2</f>
        <v>6804</v>
      </c>
      <c r="Q3" s="977" t="s">
        <v>737</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738</v>
      </c>
      <c r="J4" s="979">
        <v>370000.0</v>
      </c>
      <c r="K4" s="976">
        <f>K3*L4%</f>
        <v>133.65</v>
      </c>
      <c r="L4" s="980">
        <f>J3</f>
        <v>55</v>
      </c>
      <c r="M4" s="976">
        <f>M3*L4%</f>
        <v>107.8</v>
      </c>
      <c r="N4" s="976">
        <f>N3*L4%</f>
        <v>20.35</v>
      </c>
      <c r="O4" s="976">
        <f>O3*L4%</f>
        <v>5.5</v>
      </c>
      <c r="P4" s="976">
        <f>K4*J2</f>
        <v>3742.2</v>
      </c>
      <c r="Q4" s="968" t="s">
        <v>216</v>
      </c>
      <c r="R4" s="976">
        <f>R2*P4+R3</f>
        <v>3976996</v>
      </c>
      <c r="S4" s="959"/>
    </row>
    <row r="5">
      <c r="A5" s="978">
        <f t="shared" si="5"/>
        <v>46113</v>
      </c>
      <c r="B5" s="966" t="str">
        <f t="shared" si="2"/>
        <v>①R8_4集計</v>
      </c>
      <c r="C5" s="973">
        <f t="shared" si="3"/>
        <v>0.6</v>
      </c>
      <c r="D5" s="974">
        <f t="shared" ref="D5:G5" si="6">xlookup($B5,$K:$K,O:O)</f>
        <v>4827492.316</v>
      </c>
      <c r="E5" s="974">
        <f t="shared" si="6"/>
        <v>1321054.967</v>
      </c>
      <c r="F5" s="975">
        <f t="shared" si="6"/>
        <v>0.2736524226</v>
      </c>
      <c r="G5" s="975">
        <f t="shared" si="6"/>
        <v>0.5795840088</v>
      </c>
      <c r="H5" s="967"/>
      <c r="I5" s="968" t="s">
        <v>739</v>
      </c>
      <c r="J5" s="981">
        <v>108000.0</v>
      </c>
      <c r="K5" s="982" t="s">
        <v>740</v>
      </c>
      <c r="L5" s="2"/>
      <c r="M5" s="983">
        <f t="shared" ref="M5:O5" si="7">L1/20.5</f>
        <v>21.95121951</v>
      </c>
      <c r="N5" s="983">
        <f t="shared" si="7"/>
        <v>24.3902439</v>
      </c>
      <c r="O5" s="983">
        <f t="shared" si="7"/>
        <v>24.3902439</v>
      </c>
      <c r="P5" s="984"/>
      <c r="Q5" s="968" t="s">
        <v>741</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742</v>
      </c>
      <c r="J6" s="987">
        <v>1250.0</v>
      </c>
      <c r="K6" s="988" t="s">
        <v>743</v>
      </c>
      <c r="L6" s="2"/>
      <c r="M6" s="976">
        <f t="shared" ref="M6:O6" si="9">M4/(360/M5)</f>
        <v>6.573170732</v>
      </c>
      <c r="N6" s="976">
        <f t="shared" si="9"/>
        <v>1.378726287</v>
      </c>
      <c r="O6" s="976">
        <f t="shared" si="9"/>
        <v>0.3726287263</v>
      </c>
      <c r="P6" s="976">
        <f t="shared" ref="P6:P7" si="11">M6+N6+O6</f>
        <v>8.324525745</v>
      </c>
      <c r="Q6" s="968" t="s">
        <v>214</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744</v>
      </c>
      <c r="J7" s="987">
        <v>7.0</v>
      </c>
      <c r="K7" s="992" t="s">
        <v>745</v>
      </c>
      <c r="L7" s="971">
        <v>1230.0</v>
      </c>
      <c r="M7" s="976">
        <f>M6*(L7*6)</f>
        <v>48510</v>
      </c>
      <c r="N7" s="976">
        <f>N6*(L7*6)</f>
        <v>10175</v>
      </c>
      <c r="O7" s="976">
        <f>O6*(L7*6)</f>
        <v>2750</v>
      </c>
      <c r="P7" s="976">
        <f t="shared" si="11"/>
        <v>61435</v>
      </c>
      <c r="Q7" s="968" t="s">
        <v>746</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747</v>
      </c>
      <c r="J8" s="987">
        <v>100.0</v>
      </c>
      <c r="K8" s="994"/>
      <c r="L8" s="984"/>
      <c r="M8" s="984"/>
      <c r="N8" s="984"/>
      <c r="O8" s="984"/>
      <c r="P8" s="984"/>
      <c r="Q8" s="968" t="s">
        <v>213</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748</v>
      </c>
      <c r="J9" s="987">
        <v>1230.0</v>
      </c>
      <c r="K9" s="988" t="s">
        <v>749</v>
      </c>
      <c r="L9" s="2"/>
      <c r="M9" s="976">
        <f>P7+(P6*J15)</f>
        <v>66429.71545</v>
      </c>
      <c r="N9" s="984"/>
      <c r="O9" s="977" t="s">
        <v>750</v>
      </c>
      <c r="P9" s="977" t="s">
        <v>751</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752</v>
      </c>
      <c r="J10" s="987">
        <v>2.0</v>
      </c>
      <c r="K10" s="988" t="s">
        <v>753</v>
      </c>
      <c r="L10" s="2"/>
      <c r="M10" s="976">
        <f>M9*J2+K3*J17*J2*30</f>
        <v>1890650.033</v>
      </c>
      <c r="N10" s="984"/>
      <c r="O10" s="997" t="s">
        <v>238</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754</v>
      </c>
      <c r="J11" s="987">
        <f>J2</f>
        <v>28</v>
      </c>
      <c r="K11" s="988" t="s">
        <v>755</v>
      </c>
      <c r="L11" s="2"/>
      <c r="M11" s="968" t="s">
        <v>318</v>
      </c>
      <c r="N11" s="968" t="s">
        <v>292</v>
      </c>
      <c r="O11" s="997" t="s">
        <v>522</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756</v>
      </c>
      <c r="J12" s="987">
        <v>1300.0</v>
      </c>
      <c r="K12" s="988" t="s">
        <v>757</v>
      </c>
      <c r="L12" s="2"/>
      <c r="M12" s="980">
        <f t="shared" ref="M12:M13" si="18">J4*1.15</f>
        <v>425500</v>
      </c>
      <c r="N12" s="980">
        <v>15000.0</v>
      </c>
      <c r="O12" s="997" t="s">
        <v>308</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758</v>
      </c>
      <c r="J13" s="987">
        <v>5.0</v>
      </c>
      <c r="K13" s="988" t="s">
        <v>759</v>
      </c>
      <c r="L13" s="2"/>
      <c r="M13" s="980">
        <f t="shared" si="18"/>
        <v>124200</v>
      </c>
      <c r="N13" s="980">
        <v>15000.0</v>
      </c>
      <c r="O13" s="968" t="s">
        <v>760</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761</v>
      </c>
      <c r="J14" s="987">
        <v>21.7</v>
      </c>
      <c r="K14" s="999" t="s">
        <v>762</v>
      </c>
      <c r="L14" s="2"/>
      <c r="M14" s="980">
        <f>(J2*2-32)*J6*J7</f>
        <v>210000</v>
      </c>
      <c r="N14" s="980">
        <f>(J2*2-32)*J15</f>
        <v>14400</v>
      </c>
      <c r="O14" s="968" t="s">
        <v>288</v>
      </c>
      <c r="P14" s="976">
        <f>SUM(P10:P13)</f>
        <v>496750</v>
      </c>
      <c r="Q14" s="984"/>
      <c r="R14" s="1000"/>
      <c r="S14" s="959"/>
    </row>
    <row r="15">
      <c r="A15" s="985"/>
      <c r="B15" s="985"/>
      <c r="C15" s="985"/>
      <c r="D15" s="985"/>
      <c r="E15" s="985"/>
      <c r="F15" s="985"/>
      <c r="G15" s="985"/>
      <c r="H15" s="985"/>
      <c r="I15" s="1001" t="s">
        <v>763</v>
      </c>
      <c r="J15" s="1002">
        <v>600.0</v>
      </c>
      <c r="K15" s="982" t="s">
        <v>764</v>
      </c>
      <c r="L15" s="2"/>
      <c r="M15" s="980">
        <f>J9*J10*J11</f>
        <v>68880</v>
      </c>
      <c r="N15" s="998"/>
      <c r="O15" s="984"/>
      <c r="P15" s="984"/>
      <c r="Q15" s="984"/>
      <c r="R15" s="984"/>
      <c r="S15" s="959"/>
    </row>
    <row r="16">
      <c r="A16" s="985"/>
      <c r="B16" s="985"/>
      <c r="C16" s="985"/>
      <c r="D16" s="985"/>
      <c r="E16" s="985"/>
      <c r="F16" s="985"/>
      <c r="G16" s="985"/>
      <c r="H16" s="985"/>
      <c r="I16" s="1001" t="s">
        <v>765</v>
      </c>
      <c r="J16" s="984"/>
      <c r="K16" s="982" t="s">
        <v>766</v>
      </c>
      <c r="L16" s="2"/>
      <c r="M16" s="980">
        <f>J12*J13*J14</f>
        <v>141050</v>
      </c>
      <c r="N16" s="980">
        <f>J14*J15</f>
        <v>13020</v>
      </c>
      <c r="O16" s="984"/>
      <c r="P16" s="984"/>
      <c r="Q16" s="984"/>
      <c r="R16" s="1000"/>
      <c r="S16" s="959"/>
    </row>
    <row r="17">
      <c r="A17" s="985"/>
      <c r="B17" s="985"/>
      <c r="C17" s="985"/>
      <c r="D17" s="985"/>
      <c r="E17" s="985"/>
      <c r="F17" s="985"/>
      <c r="G17" s="985"/>
      <c r="H17" s="985"/>
      <c r="I17" s="1001" t="s">
        <v>760</v>
      </c>
      <c r="J17" s="1003">
        <v>0.15</v>
      </c>
      <c r="K17" s="982" t="s">
        <v>767</v>
      </c>
      <c r="L17" s="2"/>
      <c r="M17" s="980">
        <f>SUM(M12:N13)</f>
        <v>579700</v>
      </c>
      <c r="N17" s="998"/>
      <c r="O17" s="984"/>
      <c r="P17" s="984"/>
      <c r="Q17" s="984"/>
      <c r="R17" s="984"/>
      <c r="S17" s="959"/>
    </row>
    <row r="19">
      <c r="I19" s="960" t="s">
        <v>728</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730</v>
      </c>
      <c r="J20" s="969">
        <v>31.0</v>
      </c>
      <c r="K20" s="970" t="s">
        <v>731</v>
      </c>
      <c r="L20" s="970" t="s">
        <v>215</v>
      </c>
      <c r="M20" s="970" t="s">
        <v>732</v>
      </c>
      <c r="N20" s="970" t="s">
        <v>733</v>
      </c>
      <c r="O20" s="970" t="s">
        <v>734</v>
      </c>
      <c r="P20" s="970" t="s">
        <v>735</v>
      </c>
      <c r="Q20" s="968" t="s">
        <v>736</v>
      </c>
      <c r="R20" s="971">
        <v>930.0</v>
      </c>
    </row>
    <row r="21">
      <c r="I21" s="968" t="s">
        <v>215</v>
      </c>
      <c r="J21" s="969">
        <f t="array" ref="J21">xlookup(K19,$B$3:$B$14,$C$3:$C$14)*100</f>
        <v>60</v>
      </c>
      <c r="K21" s="976">
        <f>SUM(M21:O21)</f>
        <v>243</v>
      </c>
      <c r="L21" s="976">
        <v>100.0</v>
      </c>
      <c r="M21" s="971">
        <v>196.0</v>
      </c>
      <c r="N21" s="971">
        <v>37.0</v>
      </c>
      <c r="O21" s="971">
        <v>10.0</v>
      </c>
      <c r="P21" s="976">
        <f>K21*J20</f>
        <v>7533</v>
      </c>
      <c r="Q21" s="977" t="s">
        <v>737</v>
      </c>
      <c r="R21" s="976">
        <f>P32</f>
        <v>509185</v>
      </c>
    </row>
    <row r="22">
      <c r="I22" s="968" t="s">
        <v>738</v>
      </c>
      <c r="J22" s="979">
        <v>370000.0</v>
      </c>
      <c r="K22" s="976">
        <f>K21*L22%</f>
        <v>145.8</v>
      </c>
      <c r="L22" s="980">
        <f>J21</f>
        <v>60</v>
      </c>
      <c r="M22" s="976">
        <f>M21*L22%</f>
        <v>117.6</v>
      </c>
      <c r="N22" s="976">
        <f>N21*L22%</f>
        <v>22.2</v>
      </c>
      <c r="O22" s="976">
        <f>O21*L22%</f>
        <v>6</v>
      </c>
      <c r="P22" s="976">
        <f>K22*J20</f>
        <v>4519.8</v>
      </c>
      <c r="Q22" s="968" t="s">
        <v>216</v>
      </c>
      <c r="R22" s="976">
        <f>R20*P22+R21</f>
        <v>4712599</v>
      </c>
    </row>
    <row r="23">
      <c r="I23" s="968" t="s">
        <v>739</v>
      </c>
      <c r="J23" s="981">
        <v>270000.0</v>
      </c>
      <c r="K23" s="982" t="s">
        <v>740</v>
      </c>
      <c r="L23" s="2"/>
      <c r="M23" s="983">
        <f t="shared" ref="M23:O23" si="20">L19/20.5</f>
        <v>21.95121951</v>
      </c>
      <c r="N23" s="983">
        <f t="shared" si="20"/>
        <v>24.3902439</v>
      </c>
      <c r="O23" s="983">
        <f t="shared" si="20"/>
        <v>24.3902439</v>
      </c>
      <c r="P23" s="984"/>
      <c r="Q23" s="968" t="s">
        <v>741</v>
      </c>
      <c r="R23" s="976">
        <f>M28+SUM(M32:N34)</f>
        <v>2684670.695</v>
      </c>
    </row>
    <row r="24">
      <c r="I24" s="986" t="s">
        <v>742</v>
      </c>
      <c r="J24" s="987">
        <v>1250.0</v>
      </c>
      <c r="K24" s="988" t="s">
        <v>743</v>
      </c>
      <c r="L24" s="2"/>
      <c r="M24" s="976">
        <f t="shared" ref="M24:O24" si="21">M22/(360/M23)</f>
        <v>7.170731707</v>
      </c>
      <c r="N24" s="976">
        <f t="shared" si="21"/>
        <v>1.504065041</v>
      </c>
      <c r="O24" s="976">
        <f t="shared" si="21"/>
        <v>0.406504065</v>
      </c>
      <c r="P24" s="976">
        <f t="shared" ref="P24:P25" si="22">M24+N24+O24</f>
        <v>9.081300813</v>
      </c>
      <c r="Q24" s="968" t="s">
        <v>214</v>
      </c>
      <c r="R24" s="989">
        <f>R23/R22</f>
        <v>0.5696794264</v>
      </c>
    </row>
    <row r="25">
      <c r="I25" s="991" t="s">
        <v>744</v>
      </c>
      <c r="J25" s="987">
        <v>7.0</v>
      </c>
      <c r="K25" s="992" t="s">
        <v>745</v>
      </c>
      <c r="L25" s="971">
        <v>1230.0</v>
      </c>
      <c r="M25" s="976">
        <f>M24*(L25*6)</f>
        <v>52920</v>
      </c>
      <c r="N25" s="976">
        <f>N24*(L25*6)</f>
        <v>11100</v>
      </c>
      <c r="O25" s="976">
        <f>O24*(L25*6)</f>
        <v>3000</v>
      </c>
      <c r="P25" s="976">
        <f t="shared" si="22"/>
        <v>67020</v>
      </c>
      <c r="Q25" s="968" t="s">
        <v>746</v>
      </c>
      <c r="R25" s="976">
        <f>R22-R23-M35</f>
        <v>1261928.305</v>
      </c>
    </row>
    <row r="26">
      <c r="I26" s="993" t="s">
        <v>747</v>
      </c>
      <c r="J26" s="987">
        <v>100.0</v>
      </c>
      <c r="K26" s="994"/>
      <c r="L26" s="984"/>
      <c r="M26" s="984"/>
      <c r="N26" s="984"/>
      <c r="O26" s="984"/>
      <c r="P26" s="984"/>
      <c r="Q26" s="968" t="s">
        <v>213</v>
      </c>
      <c r="R26" s="989">
        <f>R25/R22</f>
        <v>0.2677775692</v>
      </c>
    </row>
    <row r="27">
      <c r="I27" s="986" t="s">
        <v>748</v>
      </c>
      <c r="J27" s="987">
        <v>1230.0</v>
      </c>
      <c r="K27" s="988" t="s">
        <v>749</v>
      </c>
      <c r="L27" s="2"/>
      <c r="M27" s="976">
        <f>P25+(P24*J33)</f>
        <v>72468.78049</v>
      </c>
      <c r="N27" s="984"/>
      <c r="O27" s="977" t="s">
        <v>750</v>
      </c>
      <c r="P27" s="977" t="s">
        <v>751</v>
      </c>
      <c r="Q27" s="984"/>
      <c r="R27" s="984"/>
    </row>
    <row r="28">
      <c r="I28" s="996" t="s">
        <v>752</v>
      </c>
      <c r="J28" s="987">
        <v>2.0</v>
      </c>
      <c r="K28" s="988" t="s">
        <v>753</v>
      </c>
      <c r="L28" s="2"/>
      <c r="M28" s="976">
        <f>M27*J20+K21*J35*J20*30</f>
        <v>2280430.695</v>
      </c>
      <c r="N28" s="984"/>
      <c r="O28" s="997" t="s">
        <v>238</v>
      </c>
      <c r="P28" s="971">
        <f>J20*500</f>
        <v>15500</v>
      </c>
      <c r="Q28" s="984"/>
      <c r="R28" s="998"/>
    </row>
    <row r="29">
      <c r="I29" s="996" t="s">
        <v>754</v>
      </c>
      <c r="J29" s="987">
        <f>J20</f>
        <v>31</v>
      </c>
      <c r="K29" s="988" t="s">
        <v>755</v>
      </c>
      <c r="L29" s="2"/>
      <c r="M29" s="968" t="s">
        <v>318</v>
      </c>
      <c r="N29" s="968" t="s">
        <v>292</v>
      </c>
      <c r="O29" s="997" t="s">
        <v>522</v>
      </c>
      <c r="P29" s="971">
        <v>109440.0</v>
      </c>
      <c r="Q29" s="984"/>
      <c r="R29" s="984"/>
    </row>
    <row r="30">
      <c r="I30" s="986" t="s">
        <v>756</v>
      </c>
      <c r="J30" s="987">
        <v>1300.0</v>
      </c>
      <c r="K30" s="988" t="s">
        <v>757</v>
      </c>
      <c r="L30" s="2"/>
      <c r="M30" s="980">
        <f t="shared" ref="M30:M31" si="23">J22*1.15</f>
        <v>425500</v>
      </c>
      <c r="N30" s="980">
        <v>15000.0</v>
      </c>
      <c r="O30" s="997" t="s">
        <v>308</v>
      </c>
      <c r="P30" s="971">
        <v>271250.0</v>
      </c>
      <c r="Q30" s="984"/>
      <c r="R30" s="984"/>
    </row>
    <row r="31">
      <c r="I31" s="986" t="s">
        <v>758</v>
      </c>
      <c r="J31" s="987">
        <v>5.0</v>
      </c>
      <c r="K31" s="988" t="s">
        <v>759</v>
      </c>
      <c r="L31" s="2"/>
      <c r="M31" s="980">
        <f t="shared" si="23"/>
        <v>310500</v>
      </c>
      <c r="N31" s="1004">
        <v>15000.0</v>
      </c>
      <c r="O31" s="968" t="s">
        <v>760</v>
      </c>
      <c r="P31" s="976">
        <f>K21*J35*J20*100</f>
        <v>112995</v>
      </c>
      <c r="Q31" s="984"/>
      <c r="R31" s="984"/>
    </row>
    <row r="32">
      <c r="I32" s="986" t="s">
        <v>761</v>
      </c>
      <c r="J32" s="987">
        <v>21.7</v>
      </c>
      <c r="K32" s="999" t="s">
        <v>762</v>
      </c>
      <c r="L32" s="2"/>
      <c r="M32" s="980">
        <f>(J20*2-43.4)*J24*J25</f>
        <v>162750</v>
      </c>
      <c r="N32" s="980">
        <f>(J20*2-43.4)*J33</f>
        <v>11160</v>
      </c>
      <c r="O32" s="968" t="s">
        <v>288</v>
      </c>
      <c r="P32" s="976">
        <f>SUM(P28:P31)</f>
        <v>509185</v>
      </c>
      <c r="Q32" s="984"/>
      <c r="R32" s="1000"/>
    </row>
    <row r="33">
      <c r="I33" s="1001" t="s">
        <v>763</v>
      </c>
      <c r="J33" s="1002">
        <v>600.0</v>
      </c>
      <c r="K33" s="982" t="s">
        <v>764</v>
      </c>
      <c r="L33" s="2"/>
      <c r="M33" s="980">
        <f>J27*J28*J29</f>
        <v>76260</v>
      </c>
      <c r="N33" s="998"/>
      <c r="O33" s="984"/>
      <c r="P33" s="984"/>
      <c r="Q33" s="984"/>
      <c r="R33" s="984"/>
    </row>
    <row r="34">
      <c r="I34" s="1001" t="s">
        <v>765</v>
      </c>
      <c r="J34" s="984"/>
      <c r="K34" s="982" t="s">
        <v>766</v>
      </c>
      <c r="L34" s="2"/>
      <c r="M34" s="980">
        <f>J30*J31*J32</f>
        <v>141050</v>
      </c>
      <c r="N34" s="980">
        <f>J32*J33</f>
        <v>13020</v>
      </c>
      <c r="O34" s="984"/>
      <c r="P34" s="984"/>
      <c r="Q34" s="984"/>
      <c r="R34" s="1000"/>
    </row>
    <row r="35">
      <c r="I35" s="1001" t="s">
        <v>760</v>
      </c>
      <c r="J35" s="1003">
        <v>0.15</v>
      </c>
      <c r="K35" s="982" t="s">
        <v>767</v>
      </c>
      <c r="L35" s="2"/>
      <c r="M35" s="980">
        <f>SUM(M30:N31)</f>
        <v>766000</v>
      </c>
      <c r="N35" s="998"/>
      <c r="O35" s="984"/>
      <c r="P35" s="984"/>
      <c r="Q35" s="984"/>
      <c r="R35" s="984"/>
    </row>
    <row r="37">
      <c r="I37" s="960" t="s">
        <v>728</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730</v>
      </c>
      <c r="J38" s="969">
        <v>31.0</v>
      </c>
      <c r="K38" s="970" t="s">
        <v>731</v>
      </c>
      <c r="L38" s="970" t="s">
        <v>215</v>
      </c>
      <c r="M38" s="970" t="s">
        <v>732</v>
      </c>
      <c r="N38" s="970" t="s">
        <v>733</v>
      </c>
      <c r="O38" s="970" t="s">
        <v>734</v>
      </c>
      <c r="P38" s="970" t="s">
        <v>735</v>
      </c>
      <c r="Q38" s="968" t="s">
        <v>736</v>
      </c>
      <c r="R38" s="971">
        <v>930.0</v>
      </c>
    </row>
    <row r="39">
      <c r="I39" s="968" t="s">
        <v>215</v>
      </c>
      <c r="J39" s="969">
        <v>61.64</v>
      </c>
      <c r="K39" s="976">
        <f>SUM(M39:O39)</f>
        <v>243</v>
      </c>
      <c r="L39" s="976">
        <v>100.0</v>
      </c>
      <c r="M39" s="971">
        <v>196.0</v>
      </c>
      <c r="N39" s="971">
        <v>37.0</v>
      </c>
      <c r="O39" s="971">
        <v>10.0</v>
      </c>
      <c r="P39" s="976">
        <f>K39*J38</f>
        <v>7533</v>
      </c>
      <c r="Q39" s="977" t="s">
        <v>737</v>
      </c>
      <c r="R39" s="976">
        <f>P50</f>
        <v>509185</v>
      </c>
    </row>
    <row r="40">
      <c r="I40" s="968" t="s">
        <v>738</v>
      </c>
      <c r="J40" s="971">
        <v>320000.0</v>
      </c>
      <c r="K40" s="976">
        <f>K39*L40%</f>
        <v>149.7852</v>
      </c>
      <c r="L40" s="980">
        <f>J39</f>
        <v>61.64</v>
      </c>
      <c r="M40" s="976">
        <f>M39*L40%</f>
        <v>120.8144</v>
      </c>
      <c r="N40" s="976">
        <f>N39*L40%</f>
        <v>22.8068</v>
      </c>
      <c r="O40" s="976">
        <f>O39*L40%</f>
        <v>6.164</v>
      </c>
      <c r="P40" s="976">
        <f>K40*J38</f>
        <v>4643.3412</v>
      </c>
      <c r="Q40" s="968" t="s">
        <v>216</v>
      </c>
      <c r="R40" s="976">
        <f>R38*P40+R39</f>
        <v>4827492.316</v>
      </c>
    </row>
    <row r="41">
      <c r="I41" s="968" t="s">
        <v>739</v>
      </c>
      <c r="J41" s="1006">
        <v>270000.0</v>
      </c>
      <c r="K41" s="982" t="s">
        <v>740</v>
      </c>
      <c r="L41" s="2"/>
      <c r="M41" s="983">
        <f t="shared" ref="M41:O41" si="24">L37/20.5</f>
        <v>22.92682927</v>
      </c>
      <c r="N41" s="983">
        <f t="shared" si="24"/>
        <v>22.92682927</v>
      </c>
      <c r="O41" s="983">
        <f t="shared" si="24"/>
        <v>22.92682927</v>
      </c>
      <c r="P41" s="984"/>
      <c r="Q41" s="968" t="s">
        <v>741</v>
      </c>
      <c r="R41" s="976">
        <f>M46+SUM(M50:N52)</f>
        <v>2797937.349</v>
      </c>
    </row>
    <row r="42">
      <c r="I42" s="986" t="s">
        <v>742</v>
      </c>
      <c r="J42" s="987">
        <v>1250.0</v>
      </c>
      <c r="K42" s="988" t="s">
        <v>743</v>
      </c>
      <c r="L42" s="2"/>
      <c r="M42" s="976">
        <f t="shared" ref="M42:O42" si="25">M40/(360/M41)</f>
        <v>7.694142005</v>
      </c>
      <c r="N42" s="976">
        <f t="shared" si="25"/>
        <v>1.452465583</v>
      </c>
      <c r="O42" s="976">
        <f t="shared" si="25"/>
        <v>0.3925582656</v>
      </c>
      <c r="P42" s="976">
        <f t="shared" ref="P42:P43" si="26">M42+N42+O42</f>
        <v>9.539165854</v>
      </c>
      <c r="Q42" s="968" t="s">
        <v>214</v>
      </c>
      <c r="R42" s="989">
        <f>R41/R40</f>
        <v>0.5795840088</v>
      </c>
    </row>
    <row r="43">
      <c r="I43" s="991" t="s">
        <v>744</v>
      </c>
      <c r="J43" s="987">
        <v>7.0</v>
      </c>
      <c r="K43" s="992" t="s">
        <v>745</v>
      </c>
      <c r="L43" s="971">
        <v>1230.0</v>
      </c>
      <c r="M43" s="976">
        <f>M42*(L43*6)</f>
        <v>56782.768</v>
      </c>
      <c r="N43" s="976">
        <f>N42*(L43*6)</f>
        <v>10719.196</v>
      </c>
      <c r="O43" s="976">
        <f>O42*(L43*6)</f>
        <v>2897.08</v>
      </c>
      <c r="P43" s="976">
        <f t="shared" si="26"/>
        <v>70399.044</v>
      </c>
      <c r="Q43" s="968" t="s">
        <v>746</v>
      </c>
      <c r="R43" s="976">
        <f>R40-R41-M53</f>
        <v>1321054.967</v>
      </c>
    </row>
    <row r="44">
      <c r="I44" s="993" t="s">
        <v>747</v>
      </c>
      <c r="J44" s="987">
        <v>100.0</v>
      </c>
      <c r="K44" s="994"/>
      <c r="L44" s="984"/>
      <c r="M44" s="984"/>
      <c r="N44" s="984"/>
      <c r="O44" s="984"/>
      <c r="P44" s="984"/>
      <c r="Q44" s="968" t="s">
        <v>213</v>
      </c>
      <c r="R44" s="989">
        <f>R43/R40</f>
        <v>0.2736524226</v>
      </c>
    </row>
    <row r="45">
      <c r="I45" s="986" t="s">
        <v>748</v>
      </c>
      <c r="J45" s="987">
        <v>1230.0</v>
      </c>
      <c r="K45" s="988" t="s">
        <v>749</v>
      </c>
      <c r="L45" s="2"/>
      <c r="M45" s="976">
        <f>P43+(P42*J51)</f>
        <v>76122.54351</v>
      </c>
      <c r="N45" s="984"/>
      <c r="O45" s="977" t="s">
        <v>750</v>
      </c>
      <c r="P45" s="977" t="s">
        <v>751</v>
      </c>
      <c r="Q45" s="984"/>
      <c r="R45" s="984"/>
    </row>
    <row r="46">
      <c r="I46" s="996" t="s">
        <v>752</v>
      </c>
      <c r="J46" s="987">
        <v>2.0</v>
      </c>
      <c r="K46" s="988" t="s">
        <v>753</v>
      </c>
      <c r="L46" s="2"/>
      <c r="M46" s="976">
        <f>M45*J38+K39*J53*J38*30</f>
        <v>2393697.349</v>
      </c>
      <c r="N46" s="984"/>
      <c r="O46" s="997" t="s">
        <v>238</v>
      </c>
      <c r="P46" s="971">
        <f>J38*500</f>
        <v>15500</v>
      </c>
      <c r="Q46" s="984"/>
      <c r="R46" s="998"/>
    </row>
    <row r="47">
      <c r="I47" s="996" t="s">
        <v>754</v>
      </c>
      <c r="J47" s="987">
        <f>J38</f>
        <v>31</v>
      </c>
      <c r="K47" s="988" t="s">
        <v>755</v>
      </c>
      <c r="L47" s="2"/>
      <c r="M47" s="968" t="s">
        <v>318</v>
      </c>
      <c r="N47" s="968" t="s">
        <v>292</v>
      </c>
      <c r="O47" s="997" t="s">
        <v>522</v>
      </c>
      <c r="P47" s="971">
        <v>109440.0</v>
      </c>
      <c r="Q47" s="984"/>
      <c r="R47" s="984"/>
    </row>
    <row r="48">
      <c r="I48" s="986" t="s">
        <v>756</v>
      </c>
      <c r="J48" s="987">
        <v>1300.0</v>
      </c>
      <c r="K48" s="988" t="s">
        <v>757</v>
      </c>
      <c r="L48" s="2"/>
      <c r="M48" s="980">
        <f t="shared" ref="M48:M49" si="27">J40*1.15</f>
        <v>368000</v>
      </c>
      <c r="N48" s="980">
        <v>15000.0</v>
      </c>
      <c r="O48" s="997" t="s">
        <v>308</v>
      </c>
      <c r="P48" s="971">
        <v>271250.0</v>
      </c>
      <c r="Q48" s="984"/>
      <c r="R48" s="984"/>
    </row>
    <row r="49">
      <c r="I49" s="986" t="s">
        <v>758</v>
      </c>
      <c r="J49" s="987">
        <v>5.0</v>
      </c>
      <c r="K49" s="988" t="s">
        <v>759</v>
      </c>
      <c r="L49" s="2"/>
      <c r="M49" s="980">
        <f t="shared" si="27"/>
        <v>310500</v>
      </c>
      <c r="N49" s="980">
        <v>15000.0</v>
      </c>
      <c r="O49" s="968" t="s">
        <v>760</v>
      </c>
      <c r="P49" s="976">
        <f>K39*J53*J38*100</f>
        <v>112995</v>
      </c>
      <c r="Q49" s="984"/>
      <c r="R49" s="984"/>
    </row>
    <row r="50">
      <c r="I50" s="986" t="s">
        <v>761</v>
      </c>
      <c r="J50" s="987">
        <v>21.7</v>
      </c>
      <c r="K50" s="999" t="s">
        <v>762</v>
      </c>
      <c r="L50" s="2"/>
      <c r="M50" s="980">
        <f>(J38*2-43.4)*J42*J43</f>
        <v>162750</v>
      </c>
      <c r="N50" s="980">
        <f>(J38*2-43.4)*J51</f>
        <v>11160</v>
      </c>
      <c r="O50" s="968" t="s">
        <v>288</v>
      </c>
      <c r="P50" s="976">
        <f>SUM(P46:P49)</f>
        <v>509185</v>
      </c>
      <c r="Q50" s="984"/>
      <c r="R50" s="1000"/>
    </row>
    <row r="51">
      <c r="I51" s="1001" t="s">
        <v>763</v>
      </c>
      <c r="J51" s="1002">
        <v>600.0</v>
      </c>
      <c r="K51" s="982" t="s">
        <v>764</v>
      </c>
      <c r="L51" s="2"/>
      <c r="M51" s="980">
        <f>J45*J46*J47</f>
        <v>76260</v>
      </c>
      <c r="N51" s="998"/>
      <c r="O51" s="984"/>
      <c r="P51" s="984"/>
      <c r="Q51" s="984"/>
      <c r="R51" s="984"/>
    </row>
    <row r="52">
      <c r="I52" s="1001" t="s">
        <v>765</v>
      </c>
      <c r="J52" s="984"/>
      <c r="K52" s="982" t="s">
        <v>766</v>
      </c>
      <c r="L52" s="2"/>
      <c r="M52" s="980">
        <f>J48*J49*J50</f>
        <v>141050</v>
      </c>
      <c r="N52" s="980">
        <f>J50*J51</f>
        <v>13020</v>
      </c>
      <c r="O52" s="984"/>
      <c r="P52" s="984"/>
      <c r="Q52" s="984"/>
      <c r="R52" s="1000"/>
    </row>
    <row r="53">
      <c r="I53" s="1001" t="s">
        <v>760</v>
      </c>
      <c r="J53" s="1003">
        <v>0.15</v>
      </c>
      <c r="K53" s="982" t="s">
        <v>767</v>
      </c>
      <c r="L53" s="2"/>
      <c r="M53" s="980">
        <f>SUM(M48:N49)</f>
        <v>708500</v>
      </c>
      <c r="N53" s="998"/>
      <c r="O53" s="984"/>
      <c r="P53" s="984"/>
      <c r="Q53" s="984"/>
      <c r="R53" s="984"/>
    </row>
    <row r="55">
      <c r="I55" s="960" t="s">
        <v>728</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730</v>
      </c>
      <c r="J56" s="969">
        <v>31.0</v>
      </c>
      <c r="K56" s="970" t="s">
        <v>731</v>
      </c>
      <c r="L56" s="970" t="s">
        <v>215</v>
      </c>
      <c r="M56" s="970" t="s">
        <v>732</v>
      </c>
      <c r="N56" s="970" t="s">
        <v>733</v>
      </c>
      <c r="O56" s="970" t="s">
        <v>734</v>
      </c>
      <c r="P56" s="970" t="s">
        <v>735</v>
      </c>
      <c r="Q56" s="968" t="s">
        <v>736</v>
      </c>
      <c r="R56" s="971">
        <v>930.0</v>
      </c>
    </row>
    <row r="57">
      <c r="I57" s="968" t="s">
        <v>215</v>
      </c>
      <c r="J57" s="969">
        <v>61.64</v>
      </c>
      <c r="K57" s="976">
        <f>SUM(M57:O57)</f>
        <v>243</v>
      </c>
      <c r="L57" s="976">
        <v>100.0</v>
      </c>
      <c r="M57" s="971">
        <v>196.0</v>
      </c>
      <c r="N57" s="971">
        <v>37.0</v>
      </c>
      <c r="O57" s="971">
        <v>10.0</v>
      </c>
      <c r="P57" s="976">
        <f>K57*J56</f>
        <v>7533</v>
      </c>
      <c r="Q57" s="977" t="s">
        <v>737</v>
      </c>
      <c r="R57" s="976">
        <f>P68</f>
        <v>509185</v>
      </c>
    </row>
    <row r="58">
      <c r="I58" s="968" t="s">
        <v>738</v>
      </c>
      <c r="J58" s="971">
        <v>320000.0</v>
      </c>
      <c r="K58" s="976">
        <f>K57*L58%</f>
        <v>149.7852</v>
      </c>
      <c r="L58" s="980">
        <f>J57</f>
        <v>61.64</v>
      </c>
      <c r="M58" s="976">
        <f>M57*L58%</f>
        <v>120.8144</v>
      </c>
      <c r="N58" s="976">
        <f>N57*L58%</f>
        <v>22.8068</v>
      </c>
      <c r="O58" s="976">
        <f>O57*L58%</f>
        <v>6.164</v>
      </c>
      <c r="P58" s="976">
        <f>K58*J56</f>
        <v>4643.3412</v>
      </c>
      <c r="Q58" s="968" t="s">
        <v>216</v>
      </c>
      <c r="R58" s="976">
        <f>R56*P58+R57</f>
        <v>4827492.316</v>
      </c>
    </row>
    <row r="59">
      <c r="I59" s="968" t="s">
        <v>739</v>
      </c>
      <c r="J59" s="1006">
        <v>270000.0</v>
      </c>
      <c r="K59" s="982" t="s">
        <v>740</v>
      </c>
      <c r="L59" s="2"/>
      <c r="M59" s="983">
        <f t="shared" ref="M59:O59" si="28">L55/20.5</f>
        <v>22.92682927</v>
      </c>
      <c r="N59" s="983">
        <f t="shared" si="28"/>
        <v>22.92682927</v>
      </c>
      <c r="O59" s="983">
        <f t="shared" si="28"/>
        <v>22.92682927</v>
      </c>
      <c r="P59" s="984"/>
      <c r="Q59" s="968" t="s">
        <v>741</v>
      </c>
      <c r="R59" s="976">
        <f>M64+SUM(M68:N70)</f>
        <v>2797937.349</v>
      </c>
    </row>
    <row r="60">
      <c r="I60" s="986" t="s">
        <v>742</v>
      </c>
      <c r="J60" s="987">
        <v>1250.0</v>
      </c>
      <c r="K60" s="988" t="s">
        <v>743</v>
      </c>
      <c r="L60" s="2"/>
      <c r="M60" s="976">
        <f t="shared" ref="M60:O60" si="29">M58/(360/M59)</f>
        <v>7.694142005</v>
      </c>
      <c r="N60" s="976">
        <f t="shared" si="29"/>
        <v>1.452465583</v>
      </c>
      <c r="O60" s="976">
        <f t="shared" si="29"/>
        <v>0.3925582656</v>
      </c>
      <c r="P60" s="976">
        <f t="shared" ref="P60:P61" si="30">M60+N60+O60</f>
        <v>9.539165854</v>
      </c>
      <c r="Q60" s="968" t="s">
        <v>214</v>
      </c>
      <c r="R60" s="989">
        <f>R59/R58</f>
        <v>0.5795840088</v>
      </c>
    </row>
    <row r="61">
      <c r="I61" s="991" t="s">
        <v>744</v>
      </c>
      <c r="J61" s="987">
        <v>7.0</v>
      </c>
      <c r="K61" s="992" t="s">
        <v>745</v>
      </c>
      <c r="L61" s="971">
        <v>1230.0</v>
      </c>
      <c r="M61" s="976">
        <f>M60*(L61*6)</f>
        <v>56782.768</v>
      </c>
      <c r="N61" s="976">
        <f>N60*(L61*6)</f>
        <v>10719.196</v>
      </c>
      <c r="O61" s="976">
        <f>O60*(L61*6)</f>
        <v>2897.08</v>
      </c>
      <c r="P61" s="976">
        <f t="shared" si="30"/>
        <v>70399.044</v>
      </c>
      <c r="Q61" s="968" t="s">
        <v>746</v>
      </c>
      <c r="R61" s="976">
        <f>R58-R59-M71</f>
        <v>1321054.967</v>
      </c>
    </row>
    <row r="62">
      <c r="I62" s="993" t="s">
        <v>747</v>
      </c>
      <c r="J62" s="987">
        <v>100.0</v>
      </c>
      <c r="K62" s="994"/>
      <c r="L62" s="984"/>
      <c r="M62" s="984"/>
      <c r="N62" s="984"/>
      <c r="O62" s="984"/>
      <c r="P62" s="984"/>
      <c r="Q62" s="968" t="s">
        <v>213</v>
      </c>
      <c r="R62" s="989">
        <f>R61/R58</f>
        <v>0.2736524226</v>
      </c>
    </row>
    <row r="63">
      <c r="I63" s="986" t="s">
        <v>748</v>
      </c>
      <c r="J63" s="987">
        <v>1230.0</v>
      </c>
      <c r="K63" s="988" t="s">
        <v>749</v>
      </c>
      <c r="L63" s="2"/>
      <c r="M63" s="976">
        <f>P61+(P60*J69)</f>
        <v>76122.54351</v>
      </c>
      <c r="N63" s="984"/>
      <c r="O63" s="977" t="s">
        <v>750</v>
      </c>
      <c r="P63" s="977" t="s">
        <v>751</v>
      </c>
      <c r="Q63" s="984"/>
      <c r="R63" s="984"/>
    </row>
    <row r="64">
      <c r="I64" s="996" t="s">
        <v>752</v>
      </c>
      <c r="J64" s="987">
        <v>2.0</v>
      </c>
      <c r="K64" s="988" t="s">
        <v>753</v>
      </c>
      <c r="L64" s="2"/>
      <c r="M64" s="976">
        <f>M63*J56+K57*J71*J56*30</f>
        <v>2393697.349</v>
      </c>
      <c r="N64" s="984"/>
      <c r="O64" s="997" t="s">
        <v>238</v>
      </c>
      <c r="P64" s="971">
        <f>J56*500</f>
        <v>15500</v>
      </c>
      <c r="Q64" s="984"/>
      <c r="R64" s="998"/>
    </row>
    <row r="65">
      <c r="I65" s="996" t="s">
        <v>754</v>
      </c>
      <c r="J65" s="987">
        <f>J56</f>
        <v>31</v>
      </c>
      <c r="K65" s="988" t="s">
        <v>755</v>
      </c>
      <c r="L65" s="2"/>
      <c r="M65" s="968" t="s">
        <v>318</v>
      </c>
      <c r="N65" s="968" t="s">
        <v>292</v>
      </c>
      <c r="O65" s="997" t="s">
        <v>522</v>
      </c>
      <c r="P65" s="971">
        <v>109440.0</v>
      </c>
      <c r="Q65" s="984"/>
      <c r="R65" s="984"/>
    </row>
    <row r="66">
      <c r="I66" s="986" t="s">
        <v>756</v>
      </c>
      <c r="J66" s="987">
        <v>1300.0</v>
      </c>
      <c r="K66" s="988" t="s">
        <v>757</v>
      </c>
      <c r="L66" s="2"/>
      <c r="M66" s="980">
        <f t="shared" ref="M66:M67" si="31">J58*1.15</f>
        <v>368000</v>
      </c>
      <c r="N66" s="980">
        <v>15000.0</v>
      </c>
      <c r="O66" s="997" t="s">
        <v>308</v>
      </c>
      <c r="P66" s="971">
        <v>271250.0</v>
      </c>
      <c r="Q66" s="984"/>
      <c r="R66" s="984"/>
    </row>
    <row r="67">
      <c r="I67" s="986" t="s">
        <v>758</v>
      </c>
      <c r="J67" s="987">
        <v>5.0</v>
      </c>
      <c r="K67" s="988" t="s">
        <v>759</v>
      </c>
      <c r="L67" s="2"/>
      <c r="M67" s="980">
        <f t="shared" si="31"/>
        <v>310500</v>
      </c>
      <c r="N67" s="980">
        <v>15000.0</v>
      </c>
      <c r="O67" s="968" t="s">
        <v>760</v>
      </c>
      <c r="P67" s="976">
        <f>K57*J71*J56*100</f>
        <v>112995</v>
      </c>
      <c r="Q67" s="984"/>
      <c r="R67" s="984"/>
    </row>
    <row r="68">
      <c r="I68" s="986" t="s">
        <v>761</v>
      </c>
      <c r="J68" s="987">
        <v>21.7</v>
      </c>
      <c r="K68" s="999" t="s">
        <v>762</v>
      </c>
      <c r="L68" s="2"/>
      <c r="M68" s="980">
        <f>(J56*2-43.4)*J60*J61</f>
        <v>162750</v>
      </c>
      <c r="N68" s="980">
        <f>(J56*2-43.4)*J69</f>
        <v>11160</v>
      </c>
      <c r="O68" s="968" t="s">
        <v>288</v>
      </c>
      <c r="P68" s="976">
        <f>SUM(P64:P67)</f>
        <v>509185</v>
      </c>
      <c r="Q68" s="984"/>
      <c r="R68" s="1000"/>
    </row>
    <row r="69">
      <c r="I69" s="1001" t="s">
        <v>763</v>
      </c>
      <c r="J69" s="1002">
        <v>600.0</v>
      </c>
      <c r="K69" s="982" t="s">
        <v>764</v>
      </c>
      <c r="L69" s="2"/>
      <c r="M69" s="980">
        <f>J63*J64*J65</f>
        <v>76260</v>
      </c>
      <c r="N69" s="998"/>
      <c r="O69" s="984"/>
      <c r="P69" s="984"/>
      <c r="Q69" s="984"/>
      <c r="R69" s="984"/>
    </row>
    <row r="70">
      <c r="I70" s="1001" t="s">
        <v>765</v>
      </c>
      <c r="J70" s="984"/>
      <c r="K70" s="982" t="s">
        <v>766</v>
      </c>
      <c r="L70" s="2"/>
      <c r="M70" s="980">
        <f>J66*J67*J68</f>
        <v>141050</v>
      </c>
      <c r="N70" s="980">
        <f>J68*J69</f>
        <v>13020</v>
      </c>
      <c r="O70" s="984"/>
      <c r="P70" s="984"/>
      <c r="Q70" s="984"/>
      <c r="R70" s="1000"/>
    </row>
    <row r="71">
      <c r="I71" s="1001" t="s">
        <v>760</v>
      </c>
      <c r="J71" s="1003">
        <v>0.15</v>
      </c>
      <c r="K71" s="982" t="s">
        <v>767</v>
      </c>
      <c r="L71" s="2"/>
      <c r="M71" s="980">
        <f>SUM(M66:N67)</f>
        <v>708500</v>
      </c>
      <c r="N71" s="998"/>
      <c r="O71" s="984"/>
      <c r="P71" s="984"/>
      <c r="Q71" s="984"/>
      <c r="R71" s="984"/>
    </row>
    <row r="73">
      <c r="I73" s="960" t="s">
        <v>728</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730</v>
      </c>
      <c r="J74" s="969">
        <v>31.0</v>
      </c>
      <c r="K74" s="970" t="s">
        <v>731</v>
      </c>
      <c r="L74" s="970" t="s">
        <v>215</v>
      </c>
      <c r="M74" s="970" t="s">
        <v>732</v>
      </c>
      <c r="N74" s="970" t="s">
        <v>733</v>
      </c>
      <c r="O74" s="970" t="s">
        <v>734</v>
      </c>
      <c r="P74" s="970" t="s">
        <v>735</v>
      </c>
      <c r="Q74" s="968" t="s">
        <v>736</v>
      </c>
      <c r="R74" s="971">
        <v>930.0</v>
      </c>
    </row>
    <row r="75">
      <c r="I75" s="968" t="s">
        <v>215</v>
      </c>
      <c r="J75" s="969">
        <v>61.64</v>
      </c>
      <c r="K75" s="976">
        <f>SUM(M75:O75)</f>
        <v>243</v>
      </c>
      <c r="L75" s="976">
        <v>100.0</v>
      </c>
      <c r="M75" s="971">
        <v>196.0</v>
      </c>
      <c r="N75" s="971">
        <v>37.0</v>
      </c>
      <c r="O75" s="971">
        <v>10.0</v>
      </c>
      <c r="P75" s="976">
        <f>K75*J74</f>
        <v>7533</v>
      </c>
      <c r="Q75" s="977" t="s">
        <v>737</v>
      </c>
      <c r="R75" s="976">
        <f>P86</f>
        <v>509185</v>
      </c>
    </row>
    <row r="76">
      <c r="I76" s="968" t="s">
        <v>738</v>
      </c>
      <c r="J76" s="971">
        <v>320000.0</v>
      </c>
      <c r="K76" s="976">
        <f>K75*L76%</f>
        <v>149.7852</v>
      </c>
      <c r="L76" s="980">
        <f>J75</f>
        <v>61.64</v>
      </c>
      <c r="M76" s="976">
        <f>M75*L76%</f>
        <v>120.8144</v>
      </c>
      <c r="N76" s="976">
        <f>N75*L76%</f>
        <v>22.8068</v>
      </c>
      <c r="O76" s="976">
        <f>O75*L76%</f>
        <v>6.164</v>
      </c>
      <c r="P76" s="976">
        <f>K76*J74</f>
        <v>4643.3412</v>
      </c>
      <c r="Q76" s="968" t="s">
        <v>216</v>
      </c>
      <c r="R76" s="976">
        <f>R74*P76+R75</f>
        <v>4827492.316</v>
      </c>
    </row>
    <row r="77">
      <c r="I77" s="968" t="s">
        <v>739</v>
      </c>
      <c r="J77" s="1006">
        <v>270000.0</v>
      </c>
      <c r="K77" s="982" t="s">
        <v>740</v>
      </c>
      <c r="L77" s="2"/>
      <c r="M77" s="983">
        <f t="shared" ref="M77:O77" si="32">L73/20.5</f>
        <v>22.92682927</v>
      </c>
      <c r="N77" s="983">
        <f t="shared" si="32"/>
        <v>22.92682927</v>
      </c>
      <c r="O77" s="983">
        <f t="shared" si="32"/>
        <v>22.92682927</v>
      </c>
      <c r="P77" s="984"/>
      <c r="Q77" s="968" t="s">
        <v>741</v>
      </c>
      <c r="R77" s="976">
        <f>M82+SUM(M86:N88)</f>
        <v>2797937.349</v>
      </c>
    </row>
    <row r="78">
      <c r="I78" s="986" t="s">
        <v>742</v>
      </c>
      <c r="J78" s="987">
        <v>1250.0</v>
      </c>
      <c r="K78" s="988" t="s">
        <v>743</v>
      </c>
      <c r="L78" s="2"/>
      <c r="M78" s="976">
        <f t="shared" ref="M78:O78" si="33">M76/(360/M77)</f>
        <v>7.694142005</v>
      </c>
      <c r="N78" s="976">
        <f t="shared" si="33"/>
        <v>1.452465583</v>
      </c>
      <c r="O78" s="976">
        <f t="shared" si="33"/>
        <v>0.3925582656</v>
      </c>
      <c r="P78" s="976">
        <f t="shared" ref="P78:P79" si="34">M78+N78+O78</f>
        <v>9.539165854</v>
      </c>
      <c r="Q78" s="968" t="s">
        <v>214</v>
      </c>
      <c r="R78" s="989">
        <f>R77/R76</f>
        <v>0.5795840088</v>
      </c>
    </row>
    <row r="79">
      <c r="I79" s="991" t="s">
        <v>744</v>
      </c>
      <c r="J79" s="987">
        <v>7.0</v>
      </c>
      <c r="K79" s="992" t="s">
        <v>745</v>
      </c>
      <c r="L79" s="971">
        <v>1230.0</v>
      </c>
      <c r="M79" s="976">
        <f>M78*(L79*6)</f>
        <v>56782.768</v>
      </c>
      <c r="N79" s="976">
        <f>N78*(L79*6)</f>
        <v>10719.196</v>
      </c>
      <c r="O79" s="976">
        <f>O78*(L79*6)</f>
        <v>2897.08</v>
      </c>
      <c r="P79" s="976">
        <f t="shared" si="34"/>
        <v>70399.044</v>
      </c>
      <c r="Q79" s="968" t="s">
        <v>746</v>
      </c>
      <c r="R79" s="976">
        <f>R76-R77-M89</f>
        <v>1321054.967</v>
      </c>
    </row>
    <row r="80">
      <c r="I80" s="993" t="s">
        <v>747</v>
      </c>
      <c r="J80" s="987">
        <v>100.0</v>
      </c>
      <c r="K80" s="994"/>
      <c r="L80" s="984"/>
      <c r="M80" s="984"/>
      <c r="N80" s="984"/>
      <c r="O80" s="984"/>
      <c r="P80" s="984"/>
      <c r="Q80" s="968" t="s">
        <v>213</v>
      </c>
      <c r="R80" s="989">
        <f>R79/R76</f>
        <v>0.2736524226</v>
      </c>
    </row>
    <row r="81">
      <c r="I81" s="986" t="s">
        <v>748</v>
      </c>
      <c r="J81" s="987">
        <v>1230.0</v>
      </c>
      <c r="K81" s="988" t="s">
        <v>749</v>
      </c>
      <c r="L81" s="2"/>
      <c r="M81" s="976">
        <f>P79+(P78*J87)</f>
        <v>76122.54351</v>
      </c>
      <c r="N81" s="984"/>
      <c r="O81" s="977" t="s">
        <v>750</v>
      </c>
      <c r="P81" s="977" t="s">
        <v>751</v>
      </c>
      <c r="Q81" s="984"/>
      <c r="R81" s="984"/>
    </row>
    <row r="82">
      <c r="I82" s="996" t="s">
        <v>752</v>
      </c>
      <c r="J82" s="987">
        <v>2.0</v>
      </c>
      <c r="K82" s="988" t="s">
        <v>753</v>
      </c>
      <c r="L82" s="2"/>
      <c r="M82" s="976">
        <f>M81*J74+K75*J89*J74*30</f>
        <v>2393697.349</v>
      </c>
      <c r="N82" s="984"/>
      <c r="O82" s="997" t="s">
        <v>238</v>
      </c>
      <c r="P82" s="971">
        <f>J74*500</f>
        <v>15500</v>
      </c>
      <c r="Q82" s="984"/>
      <c r="R82" s="998"/>
    </row>
    <row r="83">
      <c r="I83" s="996" t="s">
        <v>754</v>
      </c>
      <c r="J83" s="987">
        <f>J74</f>
        <v>31</v>
      </c>
      <c r="K83" s="988" t="s">
        <v>755</v>
      </c>
      <c r="L83" s="2"/>
      <c r="M83" s="968" t="s">
        <v>318</v>
      </c>
      <c r="N83" s="968" t="s">
        <v>292</v>
      </c>
      <c r="O83" s="997" t="s">
        <v>522</v>
      </c>
      <c r="P83" s="971">
        <v>109440.0</v>
      </c>
      <c r="Q83" s="984"/>
      <c r="R83" s="984"/>
    </row>
    <row r="84">
      <c r="I84" s="986" t="s">
        <v>756</v>
      </c>
      <c r="J84" s="987">
        <v>1300.0</v>
      </c>
      <c r="K84" s="988" t="s">
        <v>757</v>
      </c>
      <c r="L84" s="2"/>
      <c r="M84" s="980">
        <f t="shared" ref="M84:M85" si="35">J76*1.15</f>
        <v>368000</v>
      </c>
      <c r="N84" s="980">
        <v>15000.0</v>
      </c>
      <c r="O84" s="997" t="s">
        <v>308</v>
      </c>
      <c r="P84" s="971">
        <v>271250.0</v>
      </c>
      <c r="Q84" s="984"/>
      <c r="R84" s="984"/>
    </row>
    <row r="85">
      <c r="I85" s="986" t="s">
        <v>758</v>
      </c>
      <c r="J85" s="987">
        <v>5.0</v>
      </c>
      <c r="K85" s="988" t="s">
        <v>759</v>
      </c>
      <c r="L85" s="2"/>
      <c r="M85" s="980">
        <f t="shared" si="35"/>
        <v>310500</v>
      </c>
      <c r="N85" s="980">
        <v>15000.0</v>
      </c>
      <c r="O85" s="968" t="s">
        <v>760</v>
      </c>
      <c r="P85" s="976">
        <f>K75*J89*J74*100</f>
        <v>112995</v>
      </c>
      <c r="Q85" s="984"/>
      <c r="R85" s="984"/>
    </row>
    <row r="86">
      <c r="I86" s="986" t="s">
        <v>761</v>
      </c>
      <c r="J86" s="987">
        <v>21.7</v>
      </c>
      <c r="K86" s="999" t="s">
        <v>762</v>
      </c>
      <c r="L86" s="2"/>
      <c r="M86" s="980">
        <f>(J74*2-43.4)*J78*J79</f>
        <v>162750</v>
      </c>
      <c r="N86" s="980">
        <f>(J74*2-43.4)*J87</f>
        <v>11160</v>
      </c>
      <c r="O86" s="968" t="s">
        <v>288</v>
      </c>
      <c r="P86" s="976">
        <f>SUM(P82:P85)</f>
        <v>509185</v>
      </c>
      <c r="Q86" s="984"/>
      <c r="R86" s="1000"/>
    </row>
    <row r="87">
      <c r="I87" s="1001" t="s">
        <v>763</v>
      </c>
      <c r="J87" s="1002">
        <v>600.0</v>
      </c>
      <c r="K87" s="982" t="s">
        <v>764</v>
      </c>
      <c r="L87" s="2"/>
      <c r="M87" s="980">
        <f>J81*J82*J83</f>
        <v>76260</v>
      </c>
      <c r="N87" s="998"/>
      <c r="O87" s="984"/>
      <c r="P87" s="984"/>
      <c r="Q87" s="984"/>
      <c r="R87" s="984"/>
    </row>
    <row r="88">
      <c r="I88" s="1001" t="s">
        <v>765</v>
      </c>
      <c r="J88" s="984"/>
      <c r="K88" s="982" t="s">
        <v>766</v>
      </c>
      <c r="L88" s="2"/>
      <c r="M88" s="980">
        <f>J84*J85*J86</f>
        <v>141050</v>
      </c>
      <c r="N88" s="980">
        <f>J86*J87</f>
        <v>13020</v>
      </c>
      <c r="O88" s="984"/>
      <c r="P88" s="984"/>
      <c r="Q88" s="984"/>
      <c r="R88" s="1000"/>
    </row>
    <row r="89">
      <c r="I89" s="1001" t="s">
        <v>760</v>
      </c>
      <c r="J89" s="1003">
        <v>0.15</v>
      </c>
      <c r="K89" s="982" t="s">
        <v>767</v>
      </c>
      <c r="L89" s="2"/>
      <c r="M89" s="980">
        <f>SUM(M84:N85)</f>
        <v>708500</v>
      </c>
      <c r="N89" s="998"/>
      <c r="O89" s="984"/>
      <c r="P89" s="984"/>
      <c r="Q89" s="984"/>
      <c r="R89" s="984"/>
    </row>
    <row r="91">
      <c r="I91" s="960" t="s">
        <v>728</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730</v>
      </c>
      <c r="J92" s="969">
        <v>31.0</v>
      </c>
      <c r="K92" s="970" t="s">
        <v>731</v>
      </c>
      <c r="L92" s="970" t="s">
        <v>215</v>
      </c>
      <c r="M92" s="970" t="s">
        <v>732</v>
      </c>
      <c r="N92" s="970" t="s">
        <v>733</v>
      </c>
      <c r="O92" s="970" t="s">
        <v>734</v>
      </c>
      <c r="P92" s="970" t="s">
        <v>735</v>
      </c>
      <c r="Q92" s="968" t="s">
        <v>736</v>
      </c>
      <c r="R92" s="971">
        <v>930.0</v>
      </c>
    </row>
    <row r="93">
      <c r="I93" s="968" t="s">
        <v>215</v>
      </c>
      <c r="J93" s="969">
        <v>61.64</v>
      </c>
      <c r="K93" s="976">
        <f>SUM(M93:O93)</f>
        <v>243</v>
      </c>
      <c r="L93" s="976">
        <v>100.0</v>
      </c>
      <c r="M93" s="971">
        <v>196.0</v>
      </c>
      <c r="N93" s="971">
        <v>37.0</v>
      </c>
      <c r="O93" s="971">
        <v>10.0</v>
      </c>
      <c r="P93" s="976">
        <f>K93*J92</f>
        <v>7533</v>
      </c>
      <c r="Q93" s="977" t="s">
        <v>737</v>
      </c>
      <c r="R93" s="976">
        <f>P104</f>
        <v>509185</v>
      </c>
    </row>
    <row r="94">
      <c r="I94" s="968" t="s">
        <v>738</v>
      </c>
      <c r="J94" s="971">
        <v>320000.0</v>
      </c>
      <c r="K94" s="976">
        <f>K93*L94%</f>
        <v>149.7852</v>
      </c>
      <c r="L94" s="980">
        <f>J93</f>
        <v>61.64</v>
      </c>
      <c r="M94" s="976">
        <f>M93*L94%</f>
        <v>120.8144</v>
      </c>
      <c r="N94" s="976">
        <f>N93*L94%</f>
        <v>22.8068</v>
      </c>
      <c r="O94" s="976">
        <f>O93*L94%</f>
        <v>6.164</v>
      </c>
      <c r="P94" s="976">
        <f>K94*J92</f>
        <v>4643.3412</v>
      </c>
      <c r="Q94" s="968" t="s">
        <v>216</v>
      </c>
      <c r="R94" s="976">
        <f>R92*P94+R93</f>
        <v>4827492.316</v>
      </c>
    </row>
    <row r="95">
      <c r="I95" s="968" t="s">
        <v>739</v>
      </c>
      <c r="J95" s="1006">
        <v>270000.0</v>
      </c>
      <c r="K95" s="982" t="s">
        <v>740</v>
      </c>
      <c r="L95" s="2"/>
      <c r="M95" s="983">
        <f t="shared" ref="M95:O95" si="36">L91/20.5</f>
        <v>22.92682927</v>
      </c>
      <c r="N95" s="983">
        <f t="shared" si="36"/>
        <v>22.92682927</v>
      </c>
      <c r="O95" s="983">
        <f t="shared" si="36"/>
        <v>22.92682927</v>
      </c>
      <c r="P95" s="984"/>
      <c r="Q95" s="968" t="s">
        <v>741</v>
      </c>
      <c r="R95" s="976">
        <f>M100+SUM(M104:N106)</f>
        <v>2797937.349</v>
      </c>
    </row>
    <row r="96">
      <c r="I96" s="986" t="s">
        <v>742</v>
      </c>
      <c r="J96" s="987">
        <v>1250.0</v>
      </c>
      <c r="K96" s="988" t="s">
        <v>743</v>
      </c>
      <c r="L96" s="2"/>
      <c r="M96" s="976">
        <f t="shared" ref="M96:O96" si="37">M94/(360/M95)</f>
        <v>7.694142005</v>
      </c>
      <c r="N96" s="976">
        <f t="shared" si="37"/>
        <v>1.452465583</v>
      </c>
      <c r="O96" s="976">
        <f t="shared" si="37"/>
        <v>0.3925582656</v>
      </c>
      <c r="P96" s="976">
        <f t="shared" ref="P96:P97" si="38">M96+N96+O96</f>
        <v>9.539165854</v>
      </c>
      <c r="Q96" s="968" t="s">
        <v>214</v>
      </c>
      <c r="R96" s="989">
        <f>R95/R94</f>
        <v>0.5795840088</v>
      </c>
    </row>
    <row r="97">
      <c r="I97" s="991" t="s">
        <v>744</v>
      </c>
      <c r="J97" s="987">
        <v>7.0</v>
      </c>
      <c r="K97" s="992" t="s">
        <v>745</v>
      </c>
      <c r="L97" s="971">
        <v>1230.0</v>
      </c>
      <c r="M97" s="976">
        <f>M96*(L97*6)</f>
        <v>56782.768</v>
      </c>
      <c r="N97" s="976">
        <f>N96*(L97*6)</f>
        <v>10719.196</v>
      </c>
      <c r="O97" s="976">
        <f>O96*(L97*6)</f>
        <v>2897.08</v>
      </c>
      <c r="P97" s="976">
        <f t="shared" si="38"/>
        <v>70399.044</v>
      </c>
      <c r="Q97" s="968" t="s">
        <v>746</v>
      </c>
      <c r="R97" s="976">
        <f>R94-R95-M107</f>
        <v>1321054.967</v>
      </c>
    </row>
    <row r="98">
      <c r="I98" s="993" t="s">
        <v>747</v>
      </c>
      <c r="J98" s="987">
        <v>100.0</v>
      </c>
      <c r="K98" s="994"/>
      <c r="L98" s="984"/>
      <c r="M98" s="984"/>
      <c r="N98" s="984"/>
      <c r="O98" s="984"/>
      <c r="P98" s="984"/>
      <c r="Q98" s="968" t="s">
        <v>213</v>
      </c>
      <c r="R98" s="989">
        <f>R97/R94</f>
        <v>0.2736524226</v>
      </c>
    </row>
    <row r="99">
      <c r="I99" s="986" t="s">
        <v>748</v>
      </c>
      <c r="J99" s="987">
        <v>1230.0</v>
      </c>
      <c r="K99" s="988" t="s">
        <v>749</v>
      </c>
      <c r="L99" s="2"/>
      <c r="M99" s="976">
        <f>P97+(P96*J105)</f>
        <v>76122.54351</v>
      </c>
      <c r="N99" s="984"/>
      <c r="O99" s="977" t="s">
        <v>750</v>
      </c>
      <c r="P99" s="977" t="s">
        <v>751</v>
      </c>
      <c r="Q99" s="984"/>
      <c r="R99" s="984"/>
    </row>
    <row r="100">
      <c r="I100" s="996" t="s">
        <v>752</v>
      </c>
      <c r="J100" s="987">
        <v>2.0</v>
      </c>
      <c r="K100" s="988" t="s">
        <v>753</v>
      </c>
      <c r="L100" s="2"/>
      <c r="M100" s="976">
        <f>M99*J92+K93*J107*J92*30</f>
        <v>2393697.349</v>
      </c>
      <c r="N100" s="984"/>
      <c r="O100" s="997" t="s">
        <v>238</v>
      </c>
      <c r="P100" s="971">
        <f>J92*500</f>
        <v>15500</v>
      </c>
      <c r="Q100" s="984"/>
      <c r="R100" s="998"/>
    </row>
    <row r="101">
      <c r="I101" s="996" t="s">
        <v>754</v>
      </c>
      <c r="J101" s="987">
        <f>J92</f>
        <v>31</v>
      </c>
      <c r="K101" s="988" t="s">
        <v>755</v>
      </c>
      <c r="L101" s="2"/>
      <c r="M101" s="968" t="s">
        <v>318</v>
      </c>
      <c r="N101" s="968" t="s">
        <v>292</v>
      </c>
      <c r="O101" s="997" t="s">
        <v>522</v>
      </c>
      <c r="P101" s="971">
        <v>109440.0</v>
      </c>
      <c r="Q101" s="984"/>
      <c r="R101" s="984"/>
    </row>
    <row r="102">
      <c r="I102" s="986" t="s">
        <v>756</v>
      </c>
      <c r="J102" s="987">
        <v>1300.0</v>
      </c>
      <c r="K102" s="988" t="s">
        <v>757</v>
      </c>
      <c r="L102" s="2"/>
      <c r="M102" s="980">
        <f t="shared" ref="M102:M103" si="39">J94*1.15</f>
        <v>368000</v>
      </c>
      <c r="N102" s="980">
        <v>15000.0</v>
      </c>
      <c r="O102" s="997" t="s">
        <v>308</v>
      </c>
      <c r="P102" s="971">
        <v>271250.0</v>
      </c>
      <c r="Q102" s="984"/>
      <c r="R102" s="984"/>
    </row>
    <row r="103">
      <c r="I103" s="986" t="s">
        <v>758</v>
      </c>
      <c r="J103" s="987">
        <v>5.0</v>
      </c>
      <c r="K103" s="988" t="s">
        <v>759</v>
      </c>
      <c r="L103" s="2"/>
      <c r="M103" s="980">
        <f t="shared" si="39"/>
        <v>310500</v>
      </c>
      <c r="N103" s="980">
        <v>15000.0</v>
      </c>
      <c r="O103" s="968" t="s">
        <v>760</v>
      </c>
      <c r="P103" s="976">
        <f>K93*J107*J92*100</f>
        <v>112995</v>
      </c>
      <c r="Q103" s="984"/>
      <c r="R103" s="984"/>
    </row>
    <row r="104">
      <c r="I104" s="986" t="s">
        <v>761</v>
      </c>
      <c r="J104" s="987">
        <v>21.7</v>
      </c>
      <c r="K104" s="999" t="s">
        <v>762</v>
      </c>
      <c r="L104" s="2"/>
      <c r="M104" s="980">
        <f>(J92*2-43.4)*J96*J97</f>
        <v>162750</v>
      </c>
      <c r="N104" s="980">
        <f>(J92*2-43.4)*J105</f>
        <v>11160</v>
      </c>
      <c r="O104" s="968" t="s">
        <v>288</v>
      </c>
      <c r="P104" s="976">
        <f>SUM(P100:P103)</f>
        <v>509185</v>
      </c>
      <c r="Q104" s="984"/>
      <c r="R104" s="1000"/>
    </row>
    <row r="105">
      <c r="I105" s="1001" t="s">
        <v>763</v>
      </c>
      <c r="J105" s="1002">
        <v>600.0</v>
      </c>
      <c r="K105" s="982" t="s">
        <v>764</v>
      </c>
      <c r="L105" s="2"/>
      <c r="M105" s="980">
        <f>J99*J100*J101</f>
        <v>76260</v>
      </c>
      <c r="N105" s="998"/>
      <c r="O105" s="984"/>
      <c r="P105" s="984"/>
      <c r="Q105" s="984"/>
      <c r="R105" s="984"/>
    </row>
    <row r="106">
      <c r="I106" s="1001" t="s">
        <v>765</v>
      </c>
      <c r="J106" s="984"/>
      <c r="K106" s="982" t="s">
        <v>766</v>
      </c>
      <c r="L106" s="2"/>
      <c r="M106" s="980">
        <f>J102*J103*J104</f>
        <v>141050</v>
      </c>
      <c r="N106" s="980">
        <f>J104*J105</f>
        <v>13020</v>
      </c>
      <c r="O106" s="984"/>
      <c r="P106" s="984"/>
      <c r="Q106" s="984"/>
      <c r="R106" s="1000"/>
    </row>
    <row r="107">
      <c r="I107" s="1001" t="s">
        <v>760</v>
      </c>
      <c r="J107" s="1003">
        <v>0.15</v>
      </c>
      <c r="K107" s="982" t="s">
        <v>767</v>
      </c>
      <c r="L107" s="2"/>
      <c r="M107" s="980">
        <f>SUM(M102:N103)</f>
        <v>708500</v>
      </c>
      <c r="N107" s="998"/>
      <c r="O107" s="984"/>
      <c r="P107" s="984"/>
      <c r="Q107" s="984"/>
      <c r="R107" s="984"/>
    </row>
    <row r="109">
      <c r="I109" s="960" t="s">
        <v>728</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730</v>
      </c>
      <c r="J110" s="969">
        <v>31.0</v>
      </c>
      <c r="K110" s="970" t="s">
        <v>731</v>
      </c>
      <c r="L110" s="970" t="s">
        <v>215</v>
      </c>
      <c r="M110" s="970" t="s">
        <v>732</v>
      </c>
      <c r="N110" s="970" t="s">
        <v>733</v>
      </c>
      <c r="O110" s="970" t="s">
        <v>734</v>
      </c>
      <c r="P110" s="970" t="s">
        <v>735</v>
      </c>
      <c r="Q110" s="968" t="s">
        <v>736</v>
      </c>
      <c r="R110" s="971">
        <v>930.0</v>
      </c>
    </row>
    <row r="111">
      <c r="I111" s="968" t="s">
        <v>215</v>
      </c>
      <c r="J111" s="969">
        <v>61.64</v>
      </c>
      <c r="K111" s="976">
        <f>SUM(M111:O111)</f>
        <v>243</v>
      </c>
      <c r="L111" s="976">
        <v>100.0</v>
      </c>
      <c r="M111" s="971">
        <v>196.0</v>
      </c>
      <c r="N111" s="971">
        <v>37.0</v>
      </c>
      <c r="O111" s="971">
        <v>10.0</v>
      </c>
      <c r="P111" s="976">
        <f>K111*J110</f>
        <v>7533</v>
      </c>
      <c r="Q111" s="977" t="s">
        <v>737</v>
      </c>
      <c r="R111" s="976">
        <f>P122</f>
        <v>509185</v>
      </c>
    </row>
    <row r="112">
      <c r="I112" s="968" t="s">
        <v>738</v>
      </c>
      <c r="J112" s="971">
        <v>320000.0</v>
      </c>
      <c r="K112" s="976">
        <f>K111*L112%</f>
        <v>149.7852</v>
      </c>
      <c r="L112" s="980">
        <f>J111</f>
        <v>61.64</v>
      </c>
      <c r="M112" s="976">
        <f>M111*L112%</f>
        <v>120.8144</v>
      </c>
      <c r="N112" s="976">
        <f>N111*L112%</f>
        <v>22.8068</v>
      </c>
      <c r="O112" s="976">
        <f>O111*L112%</f>
        <v>6.164</v>
      </c>
      <c r="P112" s="976">
        <f>K112*J110</f>
        <v>4643.3412</v>
      </c>
      <c r="Q112" s="968" t="s">
        <v>216</v>
      </c>
      <c r="R112" s="976">
        <f>R110*P112+R111</f>
        <v>4827492.316</v>
      </c>
    </row>
    <row r="113">
      <c r="I113" s="968" t="s">
        <v>739</v>
      </c>
      <c r="J113" s="1006">
        <v>270000.0</v>
      </c>
      <c r="K113" s="982" t="s">
        <v>740</v>
      </c>
      <c r="L113" s="2"/>
      <c r="M113" s="983">
        <f t="shared" ref="M113:O113" si="40">L109/20.5</f>
        <v>22.92682927</v>
      </c>
      <c r="N113" s="983">
        <f t="shared" si="40"/>
        <v>22.92682927</v>
      </c>
      <c r="O113" s="983">
        <f t="shared" si="40"/>
        <v>22.92682927</v>
      </c>
      <c r="P113" s="984"/>
      <c r="Q113" s="968" t="s">
        <v>741</v>
      </c>
      <c r="R113" s="976">
        <f>M118+SUM(M122:N124)</f>
        <v>2797937.349</v>
      </c>
    </row>
    <row r="114">
      <c r="I114" s="986" t="s">
        <v>742</v>
      </c>
      <c r="J114" s="987">
        <v>1250.0</v>
      </c>
      <c r="K114" s="988" t="s">
        <v>743</v>
      </c>
      <c r="L114" s="2"/>
      <c r="M114" s="976">
        <f t="shared" ref="M114:O114" si="41">M112/(360/M113)</f>
        <v>7.694142005</v>
      </c>
      <c r="N114" s="976">
        <f t="shared" si="41"/>
        <v>1.452465583</v>
      </c>
      <c r="O114" s="976">
        <f t="shared" si="41"/>
        <v>0.3925582656</v>
      </c>
      <c r="P114" s="976">
        <f t="shared" ref="P114:P115" si="42">M114+N114+O114</f>
        <v>9.539165854</v>
      </c>
      <c r="Q114" s="968" t="s">
        <v>214</v>
      </c>
      <c r="R114" s="989">
        <f>R113/R112</f>
        <v>0.5795840088</v>
      </c>
    </row>
    <row r="115">
      <c r="I115" s="991" t="s">
        <v>744</v>
      </c>
      <c r="J115" s="987">
        <v>7.0</v>
      </c>
      <c r="K115" s="992" t="s">
        <v>745</v>
      </c>
      <c r="L115" s="971">
        <v>1230.0</v>
      </c>
      <c r="M115" s="976">
        <f>M114*(L115*6)</f>
        <v>56782.768</v>
      </c>
      <c r="N115" s="976">
        <f>N114*(L115*6)</f>
        <v>10719.196</v>
      </c>
      <c r="O115" s="976">
        <f>O114*(L115*6)</f>
        <v>2897.08</v>
      </c>
      <c r="P115" s="976">
        <f t="shared" si="42"/>
        <v>70399.044</v>
      </c>
      <c r="Q115" s="968" t="s">
        <v>746</v>
      </c>
      <c r="R115" s="976">
        <f>R112-R113-M125</f>
        <v>1321054.967</v>
      </c>
    </row>
    <row r="116">
      <c r="I116" s="993" t="s">
        <v>747</v>
      </c>
      <c r="J116" s="987">
        <v>100.0</v>
      </c>
      <c r="K116" s="994"/>
      <c r="L116" s="984"/>
      <c r="M116" s="984"/>
      <c r="N116" s="984"/>
      <c r="O116" s="984"/>
      <c r="P116" s="984"/>
      <c r="Q116" s="968" t="s">
        <v>213</v>
      </c>
      <c r="R116" s="989">
        <f>R115/R112</f>
        <v>0.2736524226</v>
      </c>
    </row>
    <row r="117">
      <c r="I117" s="986" t="s">
        <v>748</v>
      </c>
      <c r="J117" s="987">
        <v>1230.0</v>
      </c>
      <c r="K117" s="988" t="s">
        <v>749</v>
      </c>
      <c r="L117" s="2"/>
      <c r="M117" s="976">
        <f>P115+(P114*J123)</f>
        <v>76122.54351</v>
      </c>
      <c r="N117" s="984"/>
      <c r="O117" s="977" t="s">
        <v>750</v>
      </c>
      <c r="P117" s="977" t="s">
        <v>751</v>
      </c>
      <c r="Q117" s="984"/>
      <c r="R117" s="984"/>
    </row>
    <row r="118">
      <c r="I118" s="996" t="s">
        <v>752</v>
      </c>
      <c r="J118" s="987">
        <v>2.0</v>
      </c>
      <c r="K118" s="988" t="s">
        <v>753</v>
      </c>
      <c r="L118" s="2"/>
      <c r="M118" s="976">
        <f>M117*J110+K111*J125*J110*30</f>
        <v>2393697.349</v>
      </c>
      <c r="N118" s="984"/>
      <c r="O118" s="997" t="s">
        <v>238</v>
      </c>
      <c r="P118" s="971">
        <f>J110*500</f>
        <v>15500</v>
      </c>
      <c r="Q118" s="984"/>
      <c r="R118" s="998"/>
    </row>
    <row r="119">
      <c r="I119" s="996" t="s">
        <v>754</v>
      </c>
      <c r="J119" s="987">
        <f>J110</f>
        <v>31</v>
      </c>
      <c r="K119" s="988" t="s">
        <v>755</v>
      </c>
      <c r="L119" s="2"/>
      <c r="M119" s="968" t="s">
        <v>318</v>
      </c>
      <c r="N119" s="968" t="s">
        <v>292</v>
      </c>
      <c r="O119" s="997" t="s">
        <v>522</v>
      </c>
      <c r="P119" s="971">
        <v>109440.0</v>
      </c>
      <c r="Q119" s="984"/>
      <c r="R119" s="984"/>
    </row>
    <row r="120">
      <c r="I120" s="986" t="s">
        <v>756</v>
      </c>
      <c r="J120" s="987">
        <v>1300.0</v>
      </c>
      <c r="K120" s="988" t="s">
        <v>757</v>
      </c>
      <c r="L120" s="2"/>
      <c r="M120" s="980">
        <f t="shared" ref="M120:M121" si="43">J112*1.15</f>
        <v>368000</v>
      </c>
      <c r="N120" s="980">
        <v>15000.0</v>
      </c>
      <c r="O120" s="997" t="s">
        <v>308</v>
      </c>
      <c r="P120" s="971">
        <v>271250.0</v>
      </c>
      <c r="Q120" s="984"/>
      <c r="R120" s="984"/>
    </row>
    <row r="121">
      <c r="I121" s="986" t="s">
        <v>758</v>
      </c>
      <c r="J121" s="987">
        <v>5.0</v>
      </c>
      <c r="K121" s="988" t="s">
        <v>759</v>
      </c>
      <c r="L121" s="2"/>
      <c r="M121" s="980">
        <f t="shared" si="43"/>
        <v>310500</v>
      </c>
      <c r="N121" s="980">
        <v>15000.0</v>
      </c>
      <c r="O121" s="968" t="s">
        <v>760</v>
      </c>
      <c r="P121" s="976">
        <f>K111*J125*J110*100</f>
        <v>112995</v>
      </c>
      <c r="Q121" s="984"/>
      <c r="R121" s="984"/>
    </row>
    <row r="122">
      <c r="I122" s="986" t="s">
        <v>761</v>
      </c>
      <c r="J122" s="987">
        <v>21.7</v>
      </c>
      <c r="K122" s="999" t="s">
        <v>762</v>
      </c>
      <c r="L122" s="2"/>
      <c r="M122" s="980">
        <f>(J110*2-43.4)*J114*J115</f>
        <v>162750</v>
      </c>
      <c r="N122" s="980">
        <f>(J110*2-43.4)*J123</f>
        <v>11160</v>
      </c>
      <c r="O122" s="968" t="s">
        <v>288</v>
      </c>
      <c r="P122" s="976">
        <f>SUM(P118:P121)</f>
        <v>509185</v>
      </c>
      <c r="Q122" s="984"/>
      <c r="R122" s="1000"/>
    </row>
    <row r="123">
      <c r="I123" s="1001" t="s">
        <v>763</v>
      </c>
      <c r="J123" s="1002">
        <v>600.0</v>
      </c>
      <c r="K123" s="982" t="s">
        <v>764</v>
      </c>
      <c r="L123" s="2"/>
      <c r="M123" s="980">
        <f>J117*J118*J119</f>
        <v>76260</v>
      </c>
      <c r="N123" s="998"/>
      <c r="O123" s="984"/>
      <c r="P123" s="984"/>
      <c r="Q123" s="984"/>
      <c r="R123" s="984"/>
    </row>
    <row r="124">
      <c r="I124" s="1001" t="s">
        <v>765</v>
      </c>
      <c r="J124" s="984"/>
      <c r="K124" s="982" t="s">
        <v>766</v>
      </c>
      <c r="L124" s="2"/>
      <c r="M124" s="980">
        <f>J120*J121*J122</f>
        <v>141050</v>
      </c>
      <c r="N124" s="980">
        <f>J122*J123</f>
        <v>13020</v>
      </c>
      <c r="O124" s="984"/>
      <c r="P124" s="984"/>
      <c r="Q124" s="984"/>
      <c r="R124" s="1000"/>
    </row>
    <row r="125">
      <c r="I125" s="1001" t="s">
        <v>760</v>
      </c>
      <c r="J125" s="1003">
        <v>0.15</v>
      </c>
      <c r="K125" s="982" t="s">
        <v>767</v>
      </c>
      <c r="L125" s="2"/>
      <c r="M125" s="980">
        <f>SUM(M120:N121)</f>
        <v>708500</v>
      </c>
      <c r="N125" s="998"/>
      <c r="O125" s="984"/>
      <c r="P125" s="984"/>
      <c r="Q125" s="984"/>
      <c r="R125" s="984"/>
    </row>
    <row r="127">
      <c r="I127" s="960" t="s">
        <v>728</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730</v>
      </c>
      <c r="J128" s="969">
        <v>31.0</v>
      </c>
      <c r="K128" s="970" t="s">
        <v>731</v>
      </c>
      <c r="L128" s="970" t="s">
        <v>215</v>
      </c>
      <c r="M128" s="970" t="s">
        <v>732</v>
      </c>
      <c r="N128" s="970" t="s">
        <v>733</v>
      </c>
      <c r="O128" s="970" t="s">
        <v>734</v>
      </c>
      <c r="P128" s="970" t="s">
        <v>735</v>
      </c>
      <c r="Q128" s="968" t="s">
        <v>736</v>
      </c>
      <c r="R128" s="971">
        <v>930.0</v>
      </c>
    </row>
    <row r="129">
      <c r="I129" s="968" t="s">
        <v>215</v>
      </c>
      <c r="J129" s="969">
        <v>61.64</v>
      </c>
      <c r="K129" s="976">
        <f>SUM(M129:O129)</f>
        <v>243</v>
      </c>
      <c r="L129" s="976">
        <v>100.0</v>
      </c>
      <c r="M129" s="971">
        <v>196.0</v>
      </c>
      <c r="N129" s="971">
        <v>37.0</v>
      </c>
      <c r="O129" s="971">
        <v>10.0</v>
      </c>
      <c r="P129" s="976">
        <f>K129*J128</f>
        <v>7533</v>
      </c>
      <c r="Q129" s="977" t="s">
        <v>737</v>
      </c>
      <c r="R129" s="976">
        <f>P140</f>
        <v>509185</v>
      </c>
    </row>
    <row r="130">
      <c r="I130" s="968" t="s">
        <v>738</v>
      </c>
      <c r="J130" s="971">
        <v>320000.0</v>
      </c>
      <c r="K130" s="976">
        <f>K129*L130%</f>
        <v>149.7852</v>
      </c>
      <c r="L130" s="980">
        <f>J129</f>
        <v>61.64</v>
      </c>
      <c r="M130" s="976">
        <f>M129*L130%</f>
        <v>120.8144</v>
      </c>
      <c r="N130" s="976">
        <f>N129*L130%</f>
        <v>22.8068</v>
      </c>
      <c r="O130" s="976">
        <f>O129*L130%</f>
        <v>6.164</v>
      </c>
      <c r="P130" s="976">
        <f>K130*J128</f>
        <v>4643.3412</v>
      </c>
      <c r="Q130" s="968" t="s">
        <v>216</v>
      </c>
      <c r="R130" s="976">
        <f>R128*P130+R129</f>
        <v>4827492.316</v>
      </c>
    </row>
    <row r="131">
      <c r="I131" s="968" t="s">
        <v>739</v>
      </c>
      <c r="J131" s="1006">
        <v>270000.0</v>
      </c>
      <c r="K131" s="982" t="s">
        <v>740</v>
      </c>
      <c r="L131" s="2"/>
      <c r="M131" s="983">
        <f t="shared" ref="M131:O131" si="44">L127/20.5</f>
        <v>22.92682927</v>
      </c>
      <c r="N131" s="983">
        <f t="shared" si="44"/>
        <v>22.92682927</v>
      </c>
      <c r="O131" s="983">
        <f t="shared" si="44"/>
        <v>22.92682927</v>
      </c>
      <c r="P131" s="984"/>
      <c r="Q131" s="968" t="s">
        <v>741</v>
      </c>
      <c r="R131" s="976">
        <f>M136+SUM(M140:N142)</f>
        <v>2797937.349</v>
      </c>
    </row>
    <row r="132">
      <c r="I132" s="986" t="s">
        <v>742</v>
      </c>
      <c r="J132" s="987">
        <v>1250.0</v>
      </c>
      <c r="K132" s="988" t="s">
        <v>743</v>
      </c>
      <c r="L132" s="2"/>
      <c r="M132" s="976">
        <f t="shared" ref="M132:O132" si="45">M130/(360/M131)</f>
        <v>7.694142005</v>
      </c>
      <c r="N132" s="976">
        <f t="shared" si="45"/>
        <v>1.452465583</v>
      </c>
      <c r="O132" s="976">
        <f t="shared" si="45"/>
        <v>0.3925582656</v>
      </c>
      <c r="P132" s="976">
        <f t="shared" ref="P132:P133" si="46">M132+N132+O132</f>
        <v>9.539165854</v>
      </c>
      <c r="Q132" s="968" t="s">
        <v>214</v>
      </c>
      <c r="R132" s="989">
        <f>R131/R130</f>
        <v>0.5795840088</v>
      </c>
    </row>
    <row r="133">
      <c r="I133" s="991" t="s">
        <v>744</v>
      </c>
      <c r="J133" s="987">
        <v>7.0</v>
      </c>
      <c r="K133" s="992" t="s">
        <v>745</v>
      </c>
      <c r="L133" s="971">
        <v>1230.0</v>
      </c>
      <c r="M133" s="976">
        <f>M132*(L133*6)</f>
        <v>56782.768</v>
      </c>
      <c r="N133" s="976">
        <f>N132*(L133*6)</f>
        <v>10719.196</v>
      </c>
      <c r="O133" s="976">
        <f>O132*(L133*6)</f>
        <v>2897.08</v>
      </c>
      <c r="P133" s="976">
        <f t="shared" si="46"/>
        <v>70399.044</v>
      </c>
      <c r="Q133" s="968" t="s">
        <v>746</v>
      </c>
      <c r="R133" s="976">
        <f>R130-R131-M143</f>
        <v>1321054.967</v>
      </c>
    </row>
    <row r="134">
      <c r="I134" s="993" t="s">
        <v>747</v>
      </c>
      <c r="J134" s="987">
        <v>100.0</v>
      </c>
      <c r="K134" s="994"/>
      <c r="L134" s="984"/>
      <c r="M134" s="984"/>
      <c r="N134" s="984"/>
      <c r="O134" s="984"/>
      <c r="P134" s="984"/>
      <c r="Q134" s="968" t="s">
        <v>213</v>
      </c>
      <c r="R134" s="989">
        <f>R133/R130</f>
        <v>0.2736524226</v>
      </c>
    </row>
    <row r="135">
      <c r="I135" s="986" t="s">
        <v>748</v>
      </c>
      <c r="J135" s="987">
        <v>1230.0</v>
      </c>
      <c r="K135" s="988" t="s">
        <v>749</v>
      </c>
      <c r="L135" s="2"/>
      <c r="M135" s="976">
        <f>P133+(P132*J141)</f>
        <v>76122.54351</v>
      </c>
      <c r="N135" s="984"/>
      <c r="O135" s="977" t="s">
        <v>750</v>
      </c>
      <c r="P135" s="977" t="s">
        <v>751</v>
      </c>
      <c r="Q135" s="984"/>
      <c r="R135" s="984"/>
    </row>
    <row r="136">
      <c r="I136" s="996" t="s">
        <v>752</v>
      </c>
      <c r="J136" s="987">
        <v>2.0</v>
      </c>
      <c r="K136" s="988" t="s">
        <v>753</v>
      </c>
      <c r="L136" s="2"/>
      <c r="M136" s="976">
        <f>M135*J128+K129*J143*J128*30</f>
        <v>2393697.349</v>
      </c>
      <c r="N136" s="984"/>
      <c r="O136" s="997" t="s">
        <v>238</v>
      </c>
      <c r="P136" s="971">
        <f>J128*500</f>
        <v>15500</v>
      </c>
      <c r="Q136" s="984"/>
      <c r="R136" s="998"/>
    </row>
    <row r="137">
      <c r="I137" s="996" t="s">
        <v>754</v>
      </c>
      <c r="J137" s="987">
        <f>J128</f>
        <v>31</v>
      </c>
      <c r="K137" s="988" t="s">
        <v>755</v>
      </c>
      <c r="L137" s="2"/>
      <c r="M137" s="968" t="s">
        <v>318</v>
      </c>
      <c r="N137" s="968" t="s">
        <v>292</v>
      </c>
      <c r="O137" s="997" t="s">
        <v>522</v>
      </c>
      <c r="P137" s="971">
        <v>109440.0</v>
      </c>
      <c r="Q137" s="984"/>
      <c r="R137" s="984"/>
    </row>
    <row r="138">
      <c r="I138" s="986" t="s">
        <v>756</v>
      </c>
      <c r="J138" s="987">
        <v>1300.0</v>
      </c>
      <c r="K138" s="988" t="s">
        <v>757</v>
      </c>
      <c r="L138" s="2"/>
      <c r="M138" s="980">
        <f t="shared" ref="M138:M139" si="47">J130*1.15</f>
        <v>368000</v>
      </c>
      <c r="N138" s="980">
        <v>15000.0</v>
      </c>
      <c r="O138" s="997" t="s">
        <v>308</v>
      </c>
      <c r="P138" s="971">
        <v>271250.0</v>
      </c>
      <c r="Q138" s="984"/>
      <c r="R138" s="984"/>
    </row>
    <row r="139">
      <c r="I139" s="986" t="s">
        <v>758</v>
      </c>
      <c r="J139" s="987">
        <v>5.0</v>
      </c>
      <c r="K139" s="988" t="s">
        <v>759</v>
      </c>
      <c r="L139" s="2"/>
      <c r="M139" s="980">
        <f t="shared" si="47"/>
        <v>310500</v>
      </c>
      <c r="N139" s="980">
        <v>15000.0</v>
      </c>
      <c r="O139" s="968" t="s">
        <v>760</v>
      </c>
      <c r="P139" s="976">
        <f>K129*J143*J128*100</f>
        <v>112995</v>
      </c>
      <c r="Q139" s="984"/>
      <c r="R139" s="984"/>
    </row>
    <row r="140">
      <c r="I140" s="986" t="s">
        <v>761</v>
      </c>
      <c r="J140" s="987">
        <v>21.7</v>
      </c>
      <c r="K140" s="999" t="s">
        <v>762</v>
      </c>
      <c r="L140" s="2"/>
      <c r="M140" s="980">
        <f>(J128*2-43.4)*J132*J133</f>
        <v>162750</v>
      </c>
      <c r="N140" s="980">
        <f>(J128*2-43.4)*J141</f>
        <v>11160</v>
      </c>
      <c r="O140" s="968" t="s">
        <v>288</v>
      </c>
      <c r="P140" s="976">
        <f>SUM(P136:P139)</f>
        <v>509185</v>
      </c>
      <c r="Q140" s="984"/>
      <c r="R140" s="1000"/>
    </row>
    <row r="141">
      <c r="I141" s="1001" t="s">
        <v>763</v>
      </c>
      <c r="J141" s="1002">
        <v>600.0</v>
      </c>
      <c r="K141" s="982" t="s">
        <v>764</v>
      </c>
      <c r="L141" s="2"/>
      <c r="M141" s="980">
        <f>J135*J136*J137</f>
        <v>76260</v>
      </c>
      <c r="N141" s="998"/>
      <c r="O141" s="984"/>
      <c r="P141" s="984"/>
      <c r="Q141" s="984"/>
      <c r="R141" s="984"/>
    </row>
    <row r="142">
      <c r="I142" s="1001" t="s">
        <v>765</v>
      </c>
      <c r="J142" s="984"/>
      <c r="K142" s="982" t="s">
        <v>766</v>
      </c>
      <c r="L142" s="2"/>
      <c r="M142" s="980">
        <f>J138*J139*J140</f>
        <v>141050</v>
      </c>
      <c r="N142" s="980">
        <f>J140*J141</f>
        <v>13020</v>
      </c>
      <c r="O142" s="984"/>
      <c r="P142" s="984"/>
      <c r="Q142" s="984"/>
      <c r="R142" s="1000"/>
    </row>
    <row r="143">
      <c r="I143" s="1001" t="s">
        <v>760</v>
      </c>
      <c r="J143" s="1003">
        <v>0.15</v>
      </c>
      <c r="K143" s="982" t="s">
        <v>767</v>
      </c>
      <c r="L143" s="2"/>
      <c r="M143" s="980">
        <f>SUM(M138:N139)</f>
        <v>708500</v>
      </c>
      <c r="N143" s="998"/>
      <c r="O143" s="984"/>
      <c r="P143" s="984"/>
      <c r="Q143" s="984"/>
      <c r="R143" s="984"/>
    </row>
    <row r="145">
      <c r="I145" s="960" t="s">
        <v>728</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730</v>
      </c>
      <c r="J146" s="969">
        <v>31.0</v>
      </c>
      <c r="K146" s="970" t="s">
        <v>731</v>
      </c>
      <c r="L146" s="970" t="s">
        <v>215</v>
      </c>
      <c r="M146" s="970" t="s">
        <v>732</v>
      </c>
      <c r="N146" s="970" t="s">
        <v>733</v>
      </c>
      <c r="O146" s="970" t="s">
        <v>734</v>
      </c>
      <c r="P146" s="970" t="s">
        <v>735</v>
      </c>
      <c r="Q146" s="968" t="s">
        <v>736</v>
      </c>
      <c r="R146" s="971">
        <v>930.0</v>
      </c>
    </row>
    <row r="147">
      <c r="I147" s="968" t="s">
        <v>215</v>
      </c>
      <c r="J147" s="969">
        <v>61.64</v>
      </c>
      <c r="K147" s="976">
        <f>SUM(M147:O147)</f>
        <v>243</v>
      </c>
      <c r="L147" s="976">
        <v>100.0</v>
      </c>
      <c r="M147" s="971">
        <v>196.0</v>
      </c>
      <c r="N147" s="971">
        <v>37.0</v>
      </c>
      <c r="O147" s="971">
        <v>10.0</v>
      </c>
      <c r="P147" s="976">
        <f>K147*J146</f>
        <v>7533</v>
      </c>
      <c r="Q147" s="977" t="s">
        <v>737</v>
      </c>
      <c r="R147" s="976">
        <f>P158</f>
        <v>509185</v>
      </c>
    </row>
    <row r="148">
      <c r="I148" s="968" t="s">
        <v>738</v>
      </c>
      <c r="J148" s="971">
        <v>320000.0</v>
      </c>
      <c r="K148" s="976">
        <f>K147*L148%</f>
        <v>149.7852</v>
      </c>
      <c r="L148" s="980">
        <f>J147</f>
        <v>61.64</v>
      </c>
      <c r="M148" s="976">
        <f>M147*L148%</f>
        <v>120.8144</v>
      </c>
      <c r="N148" s="976">
        <f>N147*L148%</f>
        <v>22.8068</v>
      </c>
      <c r="O148" s="976">
        <f>O147*L148%</f>
        <v>6.164</v>
      </c>
      <c r="P148" s="976">
        <f>K148*J146</f>
        <v>4643.3412</v>
      </c>
      <c r="Q148" s="968" t="s">
        <v>216</v>
      </c>
      <c r="R148" s="976">
        <f>R146*P148+R147</f>
        <v>4827492.316</v>
      </c>
    </row>
    <row r="149">
      <c r="I149" s="968" t="s">
        <v>739</v>
      </c>
      <c r="J149" s="1006">
        <v>270000.0</v>
      </c>
      <c r="K149" s="982" t="s">
        <v>740</v>
      </c>
      <c r="L149" s="2"/>
      <c r="M149" s="983">
        <f t="shared" ref="M149:O149" si="48">L145/20.5</f>
        <v>22.92682927</v>
      </c>
      <c r="N149" s="983">
        <f t="shared" si="48"/>
        <v>22.92682927</v>
      </c>
      <c r="O149" s="983">
        <f t="shared" si="48"/>
        <v>22.92682927</v>
      </c>
      <c r="P149" s="984"/>
      <c r="Q149" s="968" t="s">
        <v>741</v>
      </c>
      <c r="R149" s="976">
        <f>M154+SUM(M158:N160)</f>
        <v>2797937.349</v>
      </c>
    </row>
    <row r="150">
      <c r="I150" s="986" t="s">
        <v>742</v>
      </c>
      <c r="J150" s="987">
        <v>1250.0</v>
      </c>
      <c r="K150" s="988" t="s">
        <v>743</v>
      </c>
      <c r="L150" s="2"/>
      <c r="M150" s="976">
        <f t="shared" ref="M150:O150" si="49">M148/(360/M149)</f>
        <v>7.694142005</v>
      </c>
      <c r="N150" s="976">
        <f t="shared" si="49"/>
        <v>1.452465583</v>
      </c>
      <c r="O150" s="976">
        <f t="shared" si="49"/>
        <v>0.3925582656</v>
      </c>
      <c r="P150" s="976">
        <f t="shared" ref="P150:P151" si="50">M150+N150+O150</f>
        <v>9.539165854</v>
      </c>
      <c r="Q150" s="968" t="s">
        <v>214</v>
      </c>
      <c r="R150" s="989">
        <f>R149/R148</f>
        <v>0.5795840088</v>
      </c>
    </row>
    <row r="151">
      <c r="I151" s="991" t="s">
        <v>744</v>
      </c>
      <c r="J151" s="987">
        <v>7.0</v>
      </c>
      <c r="K151" s="992" t="s">
        <v>745</v>
      </c>
      <c r="L151" s="971">
        <v>1230.0</v>
      </c>
      <c r="M151" s="976">
        <f>M150*(L151*6)</f>
        <v>56782.768</v>
      </c>
      <c r="N151" s="976">
        <f>N150*(L151*6)</f>
        <v>10719.196</v>
      </c>
      <c r="O151" s="976">
        <f>O150*(L151*6)</f>
        <v>2897.08</v>
      </c>
      <c r="P151" s="976">
        <f t="shared" si="50"/>
        <v>70399.044</v>
      </c>
      <c r="Q151" s="968" t="s">
        <v>746</v>
      </c>
      <c r="R151" s="976">
        <f>R148-R149-M161</f>
        <v>1321054.967</v>
      </c>
    </row>
    <row r="152">
      <c r="I152" s="993" t="s">
        <v>747</v>
      </c>
      <c r="J152" s="987">
        <v>100.0</v>
      </c>
      <c r="K152" s="994"/>
      <c r="L152" s="984"/>
      <c r="M152" s="984"/>
      <c r="N152" s="984"/>
      <c r="O152" s="984"/>
      <c r="P152" s="984"/>
      <c r="Q152" s="968" t="s">
        <v>213</v>
      </c>
      <c r="R152" s="989">
        <f>R151/R148</f>
        <v>0.2736524226</v>
      </c>
    </row>
    <row r="153">
      <c r="I153" s="986" t="s">
        <v>748</v>
      </c>
      <c r="J153" s="987">
        <v>1230.0</v>
      </c>
      <c r="K153" s="988" t="s">
        <v>749</v>
      </c>
      <c r="L153" s="2"/>
      <c r="M153" s="976">
        <f>P151+(P150*J159)</f>
        <v>76122.54351</v>
      </c>
      <c r="N153" s="984"/>
      <c r="O153" s="977" t="s">
        <v>750</v>
      </c>
      <c r="P153" s="977" t="s">
        <v>751</v>
      </c>
      <c r="Q153" s="984"/>
      <c r="R153" s="984"/>
    </row>
    <row r="154">
      <c r="I154" s="996" t="s">
        <v>752</v>
      </c>
      <c r="J154" s="987">
        <v>2.0</v>
      </c>
      <c r="K154" s="988" t="s">
        <v>753</v>
      </c>
      <c r="L154" s="2"/>
      <c r="M154" s="976">
        <f>M153*J146+K147*J161*J146*30</f>
        <v>2393697.349</v>
      </c>
      <c r="N154" s="984"/>
      <c r="O154" s="997" t="s">
        <v>238</v>
      </c>
      <c r="P154" s="971">
        <f>J146*500</f>
        <v>15500</v>
      </c>
      <c r="Q154" s="984"/>
      <c r="R154" s="998"/>
    </row>
    <row r="155">
      <c r="I155" s="996" t="s">
        <v>754</v>
      </c>
      <c r="J155" s="987">
        <f>J146</f>
        <v>31</v>
      </c>
      <c r="K155" s="988" t="s">
        <v>755</v>
      </c>
      <c r="L155" s="2"/>
      <c r="M155" s="968" t="s">
        <v>318</v>
      </c>
      <c r="N155" s="968" t="s">
        <v>292</v>
      </c>
      <c r="O155" s="997" t="s">
        <v>522</v>
      </c>
      <c r="P155" s="971">
        <v>109440.0</v>
      </c>
      <c r="Q155" s="984"/>
      <c r="R155" s="984"/>
    </row>
    <row r="156">
      <c r="I156" s="986" t="s">
        <v>756</v>
      </c>
      <c r="J156" s="987">
        <v>1300.0</v>
      </c>
      <c r="K156" s="988" t="s">
        <v>757</v>
      </c>
      <c r="L156" s="2"/>
      <c r="M156" s="980">
        <f t="shared" ref="M156:M157" si="51">J148*1.15</f>
        <v>368000</v>
      </c>
      <c r="N156" s="980">
        <v>15000.0</v>
      </c>
      <c r="O156" s="997" t="s">
        <v>308</v>
      </c>
      <c r="P156" s="971">
        <v>271250.0</v>
      </c>
      <c r="Q156" s="984"/>
      <c r="R156" s="984"/>
    </row>
    <row r="157">
      <c r="I157" s="986" t="s">
        <v>758</v>
      </c>
      <c r="J157" s="987">
        <v>5.0</v>
      </c>
      <c r="K157" s="988" t="s">
        <v>759</v>
      </c>
      <c r="L157" s="2"/>
      <c r="M157" s="980">
        <f t="shared" si="51"/>
        <v>310500</v>
      </c>
      <c r="N157" s="980">
        <v>15000.0</v>
      </c>
      <c r="O157" s="968" t="s">
        <v>760</v>
      </c>
      <c r="P157" s="976">
        <f>K147*J161*J146*100</f>
        <v>112995</v>
      </c>
      <c r="Q157" s="984"/>
      <c r="R157" s="984"/>
    </row>
    <row r="158">
      <c r="I158" s="986" t="s">
        <v>761</v>
      </c>
      <c r="J158" s="987">
        <v>21.7</v>
      </c>
      <c r="K158" s="999" t="s">
        <v>762</v>
      </c>
      <c r="L158" s="2"/>
      <c r="M158" s="980">
        <f>(J146*2-43.4)*J150*J151</f>
        <v>162750</v>
      </c>
      <c r="N158" s="980">
        <f>(J146*2-43.4)*J159</f>
        <v>11160</v>
      </c>
      <c r="O158" s="968" t="s">
        <v>288</v>
      </c>
      <c r="P158" s="976">
        <f>SUM(P154:P157)</f>
        <v>509185</v>
      </c>
      <c r="Q158" s="984"/>
      <c r="R158" s="1000"/>
    </row>
    <row r="159">
      <c r="I159" s="1001" t="s">
        <v>763</v>
      </c>
      <c r="J159" s="1002">
        <v>600.0</v>
      </c>
      <c r="K159" s="982" t="s">
        <v>764</v>
      </c>
      <c r="L159" s="2"/>
      <c r="M159" s="980">
        <f>J153*J154*J155</f>
        <v>76260</v>
      </c>
      <c r="N159" s="998"/>
      <c r="O159" s="984"/>
      <c r="P159" s="984"/>
      <c r="Q159" s="984"/>
      <c r="R159" s="984"/>
    </row>
    <row r="160">
      <c r="I160" s="1001" t="s">
        <v>765</v>
      </c>
      <c r="J160" s="984"/>
      <c r="K160" s="982" t="s">
        <v>766</v>
      </c>
      <c r="L160" s="2"/>
      <c r="M160" s="980">
        <f>J156*J157*J158</f>
        <v>141050</v>
      </c>
      <c r="N160" s="980">
        <f>J158*J159</f>
        <v>13020</v>
      </c>
      <c r="O160" s="984"/>
      <c r="P160" s="984"/>
      <c r="Q160" s="984"/>
      <c r="R160" s="1000"/>
    </row>
    <row r="161">
      <c r="I161" s="1001" t="s">
        <v>760</v>
      </c>
      <c r="J161" s="1003">
        <v>0.15</v>
      </c>
      <c r="K161" s="982" t="s">
        <v>767</v>
      </c>
      <c r="L161" s="2"/>
      <c r="M161" s="980">
        <f>SUM(M156:N157)</f>
        <v>708500</v>
      </c>
      <c r="N161" s="998"/>
      <c r="O161" s="984"/>
      <c r="P161" s="984"/>
      <c r="Q161" s="984"/>
      <c r="R161" s="984"/>
    </row>
    <row r="163">
      <c r="I163" s="960" t="s">
        <v>728</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730</v>
      </c>
      <c r="J164" s="969">
        <v>31.0</v>
      </c>
      <c r="K164" s="970" t="s">
        <v>731</v>
      </c>
      <c r="L164" s="970" t="s">
        <v>215</v>
      </c>
      <c r="M164" s="970" t="s">
        <v>732</v>
      </c>
      <c r="N164" s="970" t="s">
        <v>733</v>
      </c>
      <c r="O164" s="970" t="s">
        <v>734</v>
      </c>
      <c r="P164" s="970" t="s">
        <v>735</v>
      </c>
      <c r="Q164" s="968" t="s">
        <v>736</v>
      </c>
      <c r="R164" s="971">
        <v>930.0</v>
      </c>
    </row>
    <row r="165">
      <c r="I165" s="968" t="s">
        <v>215</v>
      </c>
      <c r="J165" s="969">
        <v>61.64</v>
      </c>
      <c r="K165" s="976">
        <f>SUM(M165:O165)</f>
        <v>243</v>
      </c>
      <c r="L165" s="976">
        <v>100.0</v>
      </c>
      <c r="M165" s="971">
        <v>196.0</v>
      </c>
      <c r="N165" s="971">
        <v>37.0</v>
      </c>
      <c r="O165" s="971">
        <v>10.0</v>
      </c>
      <c r="P165" s="976">
        <f>K165*J164</f>
        <v>7533</v>
      </c>
      <c r="Q165" s="977" t="s">
        <v>737</v>
      </c>
      <c r="R165" s="976">
        <f>P176</f>
        <v>509185</v>
      </c>
    </row>
    <row r="166">
      <c r="I166" s="968" t="s">
        <v>738</v>
      </c>
      <c r="J166" s="979">
        <v>320000.0</v>
      </c>
      <c r="K166" s="976">
        <f>K165*L166%</f>
        <v>149.7852</v>
      </c>
      <c r="L166" s="980">
        <f>J165</f>
        <v>61.64</v>
      </c>
      <c r="M166" s="976">
        <f>M165*L166%</f>
        <v>120.8144</v>
      </c>
      <c r="N166" s="976">
        <f>N165*L166%</f>
        <v>22.8068</v>
      </c>
      <c r="O166" s="976">
        <f>O165*L166%</f>
        <v>6.164</v>
      </c>
      <c r="P166" s="976">
        <f>K166*J164</f>
        <v>4643.3412</v>
      </c>
      <c r="Q166" s="968" t="s">
        <v>216</v>
      </c>
      <c r="R166" s="976">
        <f>R164*P166+R165</f>
        <v>4827492.316</v>
      </c>
    </row>
    <row r="167">
      <c r="I167" s="968" t="s">
        <v>739</v>
      </c>
      <c r="J167" s="1006">
        <v>270000.0</v>
      </c>
      <c r="K167" s="982" t="s">
        <v>740</v>
      </c>
      <c r="L167" s="2"/>
      <c r="M167" s="983">
        <f t="shared" ref="M167:O167" si="52">L163/20.5</f>
        <v>21.95121951</v>
      </c>
      <c r="N167" s="983">
        <f t="shared" si="52"/>
        <v>24.3902439</v>
      </c>
      <c r="O167" s="983">
        <f t="shared" si="52"/>
        <v>24.3902439</v>
      </c>
      <c r="P167" s="984"/>
      <c r="Q167" s="968" t="s">
        <v>741</v>
      </c>
      <c r="R167" s="976">
        <f>M172+SUM(M176:N178)</f>
        <v>2746075.908</v>
      </c>
    </row>
    <row r="168">
      <c r="I168" s="986" t="s">
        <v>742</v>
      </c>
      <c r="J168" s="987">
        <v>1250.0</v>
      </c>
      <c r="K168" s="988" t="s">
        <v>743</v>
      </c>
      <c r="L168" s="2"/>
      <c r="M168" s="976">
        <f t="shared" ref="M168:O168" si="53">M166/(360/M167)</f>
        <v>7.366731707</v>
      </c>
      <c r="N168" s="976">
        <f t="shared" si="53"/>
        <v>1.545176152</v>
      </c>
      <c r="O168" s="976">
        <f t="shared" si="53"/>
        <v>0.4176151762</v>
      </c>
      <c r="P168" s="976">
        <f t="shared" ref="P168:P169" si="54">M168+N168+O168</f>
        <v>9.329523035</v>
      </c>
      <c r="Q168" s="968" t="s">
        <v>214</v>
      </c>
      <c r="R168" s="989">
        <f>R167/R166</f>
        <v>0.5688410729</v>
      </c>
    </row>
    <row r="169">
      <c r="I169" s="991" t="s">
        <v>744</v>
      </c>
      <c r="J169" s="987">
        <v>7.0</v>
      </c>
      <c r="K169" s="992" t="s">
        <v>745</v>
      </c>
      <c r="L169" s="971">
        <v>1230.0</v>
      </c>
      <c r="M169" s="976">
        <f>M168*(L169*6)</f>
        <v>54366.48</v>
      </c>
      <c r="N169" s="976">
        <f>N168*(L169*6)</f>
        <v>11403.4</v>
      </c>
      <c r="O169" s="976">
        <f>O168*(L169*6)</f>
        <v>3082</v>
      </c>
      <c r="P169" s="976">
        <f t="shared" si="54"/>
        <v>68851.88</v>
      </c>
      <c r="Q169" s="968" t="s">
        <v>746</v>
      </c>
      <c r="R169" s="976">
        <f>R166-R167-M179</f>
        <v>1372916.408</v>
      </c>
    </row>
    <row r="170">
      <c r="I170" s="993" t="s">
        <v>747</v>
      </c>
      <c r="J170" s="987">
        <v>100.0</v>
      </c>
      <c r="K170" s="994"/>
      <c r="L170" s="984"/>
      <c r="M170" s="984"/>
      <c r="N170" s="984"/>
      <c r="O170" s="984"/>
      <c r="P170" s="984"/>
      <c r="Q170" s="968" t="s">
        <v>213</v>
      </c>
      <c r="R170" s="989">
        <f>R169/R166</f>
        <v>0.2843953584</v>
      </c>
    </row>
    <row r="171">
      <c r="I171" s="986" t="s">
        <v>748</v>
      </c>
      <c r="J171" s="987">
        <v>1230.0</v>
      </c>
      <c r="K171" s="988" t="s">
        <v>749</v>
      </c>
      <c r="L171" s="2"/>
      <c r="M171" s="976">
        <f>P169+(P168*J177)</f>
        <v>74449.59382</v>
      </c>
      <c r="N171" s="984"/>
      <c r="O171" s="977" t="s">
        <v>750</v>
      </c>
      <c r="P171" s="977" t="s">
        <v>751</v>
      </c>
      <c r="Q171" s="984"/>
      <c r="R171" s="984"/>
    </row>
    <row r="172">
      <c r="I172" s="996" t="s">
        <v>752</v>
      </c>
      <c r="J172" s="987">
        <v>2.0</v>
      </c>
      <c r="K172" s="988" t="s">
        <v>753</v>
      </c>
      <c r="L172" s="2"/>
      <c r="M172" s="976">
        <f>M171*J164+K165*J179*J164*30</f>
        <v>2341835.908</v>
      </c>
      <c r="N172" s="984"/>
      <c r="O172" s="997" t="s">
        <v>238</v>
      </c>
      <c r="P172" s="971">
        <f>J164*500</f>
        <v>15500</v>
      </c>
      <c r="Q172" s="984"/>
      <c r="R172" s="998"/>
    </row>
    <row r="173">
      <c r="I173" s="996" t="s">
        <v>754</v>
      </c>
      <c r="J173" s="987">
        <f>J164</f>
        <v>31</v>
      </c>
      <c r="K173" s="988" t="s">
        <v>755</v>
      </c>
      <c r="L173" s="2"/>
      <c r="M173" s="968" t="s">
        <v>318</v>
      </c>
      <c r="N173" s="968" t="s">
        <v>292</v>
      </c>
      <c r="O173" s="997" t="s">
        <v>522</v>
      </c>
      <c r="P173" s="971">
        <v>109440.0</v>
      </c>
      <c r="Q173" s="984"/>
      <c r="R173" s="984"/>
    </row>
    <row r="174">
      <c r="I174" s="986" t="s">
        <v>756</v>
      </c>
      <c r="J174" s="987">
        <v>1300.0</v>
      </c>
      <c r="K174" s="988" t="s">
        <v>757</v>
      </c>
      <c r="L174" s="2"/>
      <c r="M174" s="980">
        <f t="shared" ref="M174:M175" si="55">J166*1.15</f>
        <v>368000</v>
      </c>
      <c r="N174" s="980">
        <v>15000.0</v>
      </c>
      <c r="O174" s="997" t="s">
        <v>308</v>
      </c>
      <c r="P174" s="971">
        <v>271250.0</v>
      </c>
      <c r="Q174" s="984"/>
      <c r="R174" s="984"/>
    </row>
    <row r="175">
      <c r="I175" s="986" t="s">
        <v>758</v>
      </c>
      <c r="J175" s="987">
        <v>5.0</v>
      </c>
      <c r="K175" s="988" t="s">
        <v>759</v>
      </c>
      <c r="L175" s="2"/>
      <c r="M175" s="980">
        <f t="shared" si="55"/>
        <v>310500</v>
      </c>
      <c r="N175" s="980">
        <v>15000.0</v>
      </c>
      <c r="O175" s="968" t="s">
        <v>760</v>
      </c>
      <c r="P175" s="976">
        <f>K165*J179*J164*100</f>
        <v>112995</v>
      </c>
      <c r="Q175" s="984"/>
      <c r="R175" s="984"/>
    </row>
    <row r="176">
      <c r="I176" s="986" t="s">
        <v>761</v>
      </c>
      <c r="J176" s="987">
        <v>21.7</v>
      </c>
      <c r="K176" s="999" t="s">
        <v>762</v>
      </c>
      <c r="L176" s="2"/>
      <c r="M176" s="980">
        <f>(J164*2-43.4)*J168*J169</f>
        <v>162750</v>
      </c>
      <c r="N176" s="980">
        <f>(J164*2-43.4)*J177</f>
        <v>11160</v>
      </c>
      <c r="O176" s="968" t="s">
        <v>288</v>
      </c>
      <c r="P176" s="976">
        <f>SUM(P172:P175)</f>
        <v>509185</v>
      </c>
      <c r="Q176" s="984"/>
      <c r="R176" s="1000"/>
    </row>
    <row r="177">
      <c r="I177" s="1001" t="s">
        <v>763</v>
      </c>
      <c r="J177" s="1002">
        <v>600.0</v>
      </c>
      <c r="K177" s="982" t="s">
        <v>764</v>
      </c>
      <c r="L177" s="2"/>
      <c r="M177" s="980">
        <f>J171*J172*J173</f>
        <v>76260</v>
      </c>
      <c r="N177" s="998"/>
      <c r="O177" s="984"/>
      <c r="P177" s="984"/>
      <c r="Q177" s="984"/>
      <c r="R177" s="984"/>
    </row>
    <row r="178">
      <c r="I178" s="1001" t="s">
        <v>765</v>
      </c>
      <c r="J178" s="984"/>
      <c r="K178" s="982" t="s">
        <v>766</v>
      </c>
      <c r="L178" s="2"/>
      <c r="M178" s="980">
        <f>J174*J175*J176</f>
        <v>141050</v>
      </c>
      <c r="N178" s="980">
        <f>J176*J177</f>
        <v>13020</v>
      </c>
      <c r="O178" s="984"/>
      <c r="P178" s="984"/>
      <c r="Q178" s="984"/>
      <c r="R178" s="1000"/>
    </row>
    <row r="179">
      <c r="I179" s="1001" t="s">
        <v>760</v>
      </c>
      <c r="J179" s="1003">
        <v>0.15</v>
      </c>
      <c r="K179" s="982" t="s">
        <v>767</v>
      </c>
      <c r="L179" s="2"/>
      <c r="M179" s="980">
        <f>SUM(M174:N175)</f>
        <v>708500</v>
      </c>
      <c r="N179" s="998"/>
      <c r="O179" s="984"/>
      <c r="P179" s="984"/>
      <c r="Q179" s="984"/>
      <c r="R179" s="984"/>
    </row>
    <row r="181">
      <c r="I181" s="960" t="s">
        <v>728</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730</v>
      </c>
      <c r="J182" s="969">
        <v>31.0</v>
      </c>
      <c r="K182" s="970" t="s">
        <v>731</v>
      </c>
      <c r="L182" s="970" t="s">
        <v>215</v>
      </c>
      <c r="M182" s="970" t="s">
        <v>732</v>
      </c>
      <c r="N182" s="970" t="s">
        <v>733</v>
      </c>
      <c r="O182" s="970" t="s">
        <v>734</v>
      </c>
      <c r="P182" s="970" t="s">
        <v>735</v>
      </c>
      <c r="Q182" s="968" t="s">
        <v>736</v>
      </c>
      <c r="R182" s="971">
        <v>930.0</v>
      </c>
    </row>
    <row r="183">
      <c r="I183" s="968" t="s">
        <v>215</v>
      </c>
      <c r="J183" s="969">
        <v>61.64</v>
      </c>
      <c r="K183" s="976">
        <f>SUM(M183:O183)</f>
        <v>243</v>
      </c>
      <c r="L183" s="976">
        <v>100.0</v>
      </c>
      <c r="M183" s="971">
        <v>196.0</v>
      </c>
      <c r="N183" s="971">
        <v>37.0</v>
      </c>
      <c r="O183" s="971">
        <v>10.0</v>
      </c>
      <c r="P183" s="976">
        <f>K183*J182</f>
        <v>7533</v>
      </c>
      <c r="Q183" s="977" t="s">
        <v>737</v>
      </c>
      <c r="R183" s="976">
        <f>P194</f>
        <v>509185</v>
      </c>
    </row>
    <row r="184">
      <c r="I184" s="968" t="s">
        <v>738</v>
      </c>
      <c r="J184" s="979">
        <v>370000.0</v>
      </c>
      <c r="K184" s="976">
        <f>K183*L184%</f>
        <v>149.7852</v>
      </c>
      <c r="L184" s="980">
        <f>J183</f>
        <v>61.64</v>
      </c>
      <c r="M184" s="976">
        <f>M183*L184%</f>
        <v>120.8144</v>
      </c>
      <c r="N184" s="976">
        <f>N183*L184%</f>
        <v>22.8068</v>
      </c>
      <c r="O184" s="976">
        <f>O183*L184%</f>
        <v>6.164</v>
      </c>
      <c r="P184" s="976">
        <f>K184*J182</f>
        <v>4643.3412</v>
      </c>
      <c r="Q184" s="968" t="s">
        <v>216</v>
      </c>
      <c r="R184" s="976">
        <f>R182*P184+R183</f>
        <v>4827492.316</v>
      </c>
    </row>
    <row r="185">
      <c r="I185" s="968" t="s">
        <v>739</v>
      </c>
      <c r="J185" s="1006">
        <v>270000.0</v>
      </c>
      <c r="K185" s="982" t="s">
        <v>740</v>
      </c>
      <c r="L185" s="2"/>
      <c r="M185" s="983">
        <f t="shared" ref="M185:O185" si="56">L181/20.5</f>
        <v>21.95121951</v>
      </c>
      <c r="N185" s="983">
        <f t="shared" si="56"/>
        <v>24.3902439</v>
      </c>
      <c r="O185" s="983">
        <f t="shared" si="56"/>
        <v>24.3902439</v>
      </c>
      <c r="P185" s="984"/>
      <c r="Q185" s="968" t="s">
        <v>741</v>
      </c>
      <c r="R185" s="976">
        <f>M190+SUM(M194:N196)</f>
        <v>2746075.908</v>
      </c>
    </row>
    <row r="186">
      <c r="I186" s="986" t="s">
        <v>742</v>
      </c>
      <c r="J186" s="987">
        <v>1250.0</v>
      </c>
      <c r="K186" s="988" t="s">
        <v>743</v>
      </c>
      <c r="L186" s="2"/>
      <c r="M186" s="976">
        <f t="shared" ref="M186:O186" si="57">M184/(360/M185)</f>
        <v>7.366731707</v>
      </c>
      <c r="N186" s="976">
        <f t="shared" si="57"/>
        <v>1.545176152</v>
      </c>
      <c r="O186" s="976">
        <f t="shared" si="57"/>
        <v>0.4176151762</v>
      </c>
      <c r="P186" s="976">
        <f t="shared" ref="P186:P187" si="58">M186+N186+O186</f>
        <v>9.329523035</v>
      </c>
      <c r="Q186" s="968" t="s">
        <v>214</v>
      </c>
      <c r="R186" s="989">
        <f>R185/R184</f>
        <v>0.5688410729</v>
      </c>
    </row>
    <row r="187">
      <c r="I187" s="991" t="s">
        <v>744</v>
      </c>
      <c r="J187" s="987">
        <v>7.0</v>
      </c>
      <c r="K187" s="992" t="s">
        <v>745</v>
      </c>
      <c r="L187" s="971">
        <v>1230.0</v>
      </c>
      <c r="M187" s="976">
        <f>M186*(L187*6)</f>
        <v>54366.48</v>
      </c>
      <c r="N187" s="976">
        <f>N186*(L187*6)</f>
        <v>11403.4</v>
      </c>
      <c r="O187" s="976">
        <f>O186*(L187*6)</f>
        <v>3082</v>
      </c>
      <c r="P187" s="976">
        <f t="shared" si="58"/>
        <v>68851.88</v>
      </c>
      <c r="Q187" s="968" t="s">
        <v>746</v>
      </c>
      <c r="R187" s="976">
        <f>R184-R185-M197</f>
        <v>1315416.408</v>
      </c>
    </row>
    <row r="188">
      <c r="I188" s="993" t="s">
        <v>747</v>
      </c>
      <c r="J188" s="987">
        <v>100.0</v>
      </c>
      <c r="K188" s="994"/>
      <c r="L188" s="984"/>
      <c r="M188" s="984"/>
      <c r="N188" s="984"/>
      <c r="O188" s="984"/>
      <c r="P188" s="984"/>
      <c r="Q188" s="968" t="s">
        <v>213</v>
      </c>
      <c r="R188" s="989">
        <f>R187/R184</f>
        <v>0.2724844125</v>
      </c>
    </row>
    <row r="189">
      <c r="I189" s="986" t="s">
        <v>748</v>
      </c>
      <c r="J189" s="987">
        <v>1230.0</v>
      </c>
      <c r="K189" s="988" t="s">
        <v>749</v>
      </c>
      <c r="L189" s="2"/>
      <c r="M189" s="976">
        <f>P187+(P186*J195)</f>
        <v>74449.59382</v>
      </c>
      <c r="N189" s="984"/>
      <c r="O189" s="977" t="s">
        <v>750</v>
      </c>
      <c r="P189" s="977" t="s">
        <v>751</v>
      </c>
      <c r="Q189" s="984"/>
      <c r="R189" s="984"/>
    </row>
    <row r="190">
      <c r="I190" s="996" t="s">
        <v>752</v>
      </c>
      <c r="J190" s="987">
        <v>2.0</v>
      </c>
      <c r="K190" s="988" t="s">
        <v>753</v>
      </c>
      <c r="L190" s="2"/>
      <c r="M190" s="976">
        <f>M189*J182+K183*J197*J182*30</f>
        <v>2341835.908</v>
      </c>
      <c r="N190" s="984"/>
      <c r="O190" s="997" t="s">
        <v>238</v>
      </c>
      <c r="P190" s="971">
        <f>J182*500</f>
        <v>15500</v>
      </c>
      <c r="Q190" s="984"/>
      <c r="R190" s="998"/>
    </row>
    <row r="191">
      <c r="I191" s="996" t="s">
        <v>754</v>
      </c>
      <c r="J191" s="987">
        <f>J182</f>
        <v>31</v>
      </c>
      <c r="K191" s="988" t="s">
        <v>755</v>
      </c>
      <c r="L191" s="2"/>
      <c r="M191" s="968" t="s">
        <v>318</v>
      </c>
      <c r="N191" s="968" t="s">
        <v>292</v>
      </c>
      <c r="O191" s="997" t="s">
        <v>522</v>
      </c>
      <c r="P191" s="971">
        <v>109440.0</v>
      </c>
      <c r="Q191" s="984"/>
      <c r="R191" s="984"/>
    </row>
    <row r="192">
      <c r="I192" s="986" t="s">
        <v>756</v>
      </c>
      <c r="J192" s="987">
        <v>1300.0</v>
      </c>
      <c r="K192" s="988" t="s">
        <v>757</v>
      </c>
      <c r="L192" s="2"/>
      <c r="M192" s="980">
        <f t="shared" ref="M192:M193" si="59">J184*1.15</f>
        <v>425500</v>
      </c>
      <c r="N192" s="980">
        <v>15000.0</v>
      </c>
      <c r="O192" s="997" t="s">
        <v>308</v>
      </c>
      <c r="P192" s="971">
        <v>271250.0</v>
      </c>
      <c r="Q192" s="984"/>
      <c r="R192" s="984"/>
    </row>
    <row r="193">
      <c r="I193" s="986" t="s">
        <v>758</v>
      </c>
      <c r="J193" s="987">
        <v>5.0</v>
      </c>
      <c r="K193" s="988" t="s">
        <v>759</v>
      </c>
      <c r="L193" s="2"/>
      <c r="M193" s="980">
        <f t="shared" si="59"/>
        <v>310500</v>
      </c>
      <c r="N193" s="980">
        <v>15000.0</v>
      </c>
      <c r="O193" s="968" t="s">
        <v>760</v>
      </c>
      <c r="P193" s="976">
        <f>K183*J197*J182*100</f>
        <v>112995</v>
      </c>
      <c r="Q193" s="984"/>
      <c r="R193" s="984"/>
    </row>
    <row r="194">
      <c r="I194" s="986" t="s">
        <v>761</v>
      </c>
      <c r="J194" s="987">
        <v>21.7</v>
      </c>
      <c r="K194" s="999" t="s">
        <v>762</v>
      </c>
      <c r="L194" s="2"/>
      <c r="M194" s="980">
        <f>(J182*2-43.4)*J186*J187</f>
        <v>162750</v>
      </c>
      <c r="N194" s="980">
        <f>(J182*2-43.4)*J195</f>
        <v>11160</v>
      </c>
      <c r="O194" s="968" t="s">
        <v>288</v>
      </c>
      <c r="P194" s="976">
        <f>SUM(P190:P193)</f>
        <v>509185</v>
      </c>
      <c r="Q194" s="984"/>
      <c r="R194" s="1000"/>
    </row>
    <row r="195">
      <c r="I195" s="1001" t="s">
        <v>763</v>
      </c>
      <c r="J195" s="1002">
        <v>600.0</v>
      </c>
      <c r="K195" s="982" t="s">
        <v>764</v>
      </c>
      <c r="L195" s="2"/>
      <c r="M195" s="980">
        <f>J189*J190*J191</f>
        <v>76260</v>
      </c>
      <c r="N195" s="998"/>
      <c r="O195" s="984"/>
      <c r="P195" s="984"/>
      <c r="Q195" s="984"/>
      <c r="R195" s="984"/>
    </row>
    <row r="196">
      <c r="I196" s="1001" t="s">
        <v>765</v>
      </c>
      <c r="J196" s="984"/>
      <c r="K196" s="982" t="s">
        <v>766</v>
      </c>
      <c r="L196" s="2"/>
      <c r="M196" s="980">
        <f>J192*J193*J194</f>
        <v>141050</v>
      </c>
      <c r="N196" s="980">
        <f>J194*J195</f>
        <v>13020</v>
      </c>
      <c r="O196" s="984"/>
      <c r="P196" s="984"/>
      <c r="Q196" s="984"/>
      <c r="R196" s="1000"/>
    </row>
    <row r="197">
      <c r="I197" s="1001" t="s">
        <v>760</v>
      </c>
      <c r="J197" s="1003">
        <v>0.15</v>
      </c>
      <c r="K197" s="982" t="s">
        <v>767</v>
      </c>
      <c r="L197" s="2"/>
      <c r="M197" s="980">
        <f>SUM(M192:N193)</f>
        <v>766000</v>
      </c>
      <c r="N197" s="998"/>
      <c r="O197" s="984"/>
      <c r="P197" s="984"/>
      <c r="Q197" s="984"/>
      <c r="R197" s="984"/>
    </row>
    <row r="199">
      <c r="I199" s="960" t="s">
        <v>728</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730</v>
      </c>
      <c r="J200" s="969">
        <v>31.0</v>
      </c>
      <c r="K200" s="970" t="s">
        <v>731</v>
      </c>
      <c r="L200" s="970" t="s">
        <v>215</v>
      </c>
      <c r="M200" s="970" t="s">
        <v>732</v>
      </c>
      <c r="N200" s="970" t="s">
        <v>733</v>
      </c>
      <c r="O200" s="970" t="s">
        <v>734</v>
      </c>
      <c r="P200" s="970" t="s">
        <v>735</v>
      </c>
      <c r="Q200" s="968" t="s">
        <v>736</v>
      </c>
      <c r="R200" s="971">
        <v>930.0</v>
      </c>
    </row>
    <row r="201">
      <c r="I201" s="968" t="s">
        <v>215</v>
      </c>
      <c r="J201" s="969">
        <v>61.64</v>
      </c>
      <c r="K201" s="976">
        <f>SUM(M201:O201)</f>
        <v>243</v>
      </c>
      <c r="L201" s="976">
        <v>100.0</v>
      </c>
      <c r="M201" s="971">
        <v>196.0</v>
      </c>
      <c r="N201" s="971">
        <v>37.0</v>
      </c>
      <c r="O201" s="971">
        <v>10.0</v>
      </c>
      <c r="P201" s="976">
        <f>K201*J200</f>
        <v>7533</v>
      </c>
      <c r="Q201" s="977" t="s">
        <v>737</v>
      </c>
      <c r="R201" s="976">
        <f>P212</f>
        <v>509185</v>
      </c>
    </row>
    <row r="202">
      <c r="I202" s="968" t="s">
        <v>738</v>
      </c>
      <c r="J202" s="979">
        <v>370000.0</v>
      </c>
      <c r="K202" s="976">
        <f>K201*L202%</f>
        <v>149.7852</v>
      </c>
      <c r="L202" s="980">
        <f>J201</f>
        <v>61.64</v>
      </c>
      <c r="M202" s="976">
        <f>M201*L202%</f>
        <v>120.8144</v>
      </c>
      <c r="N202" s="976">
        <f>N201*L202%</f>
        <v>22.8068</v>
      </c>
      <c r="O202" s="976">
        <f>O201*L202%</f>
        <v>6.164</v>
      </c>
      <c r="P202" s="976">
        <f>K202*J200</f>
        <v>4643.3412</v>
      </c>
      <c r="Q202" s="968" t="s">
        <v>216</v>
      </c>
      <c r="R202" s="976">
        <f>R200*P202+R201</f>
        <v>4827492.316</v>
      </c>
    </row>
    <row r="203">
      <c r="I203" s="968" t="s">
        <v>739</v>
      </c>
      <c r="J203" s="1006">
        <v>270000.0</v>
      </c>
      <c r="K203" s="982" t="s">
        <v>740</v>
      </c>
      <c r="L203" s="2"/>
      <c r="M203" s="983">
        <f t="shared" ref="M203:O203" si="60">L199/20.5</f>
        <v>21.95121951</v>
      </c>
      <c r="N203" s="983">
        <f t="shared" si="60"/>
        <v>24.3902439</v>
      </c>
      <c r="O203" s="983">
        <f t="shared" si="60"/>
        <v>24.3902439</v>
      </c>
      <c r="P203" s="984"/>
      <c r="Q203" s="968" t="s">
        <v>741</v>
      </c>
      <c r="R203" s="976">
        <f>M208+SUM(M212:N214)</f>
        <v>2746075.908</v>
      </c>
    </row>
    <row r="204">
      <c r="I204" s="986" t="s">
        <v>742</v>
      </c>
      <c r="J204" s="987">
        <v>1250.0</v>
      </c>
      <c r="K204" s="988" t="s">
        <v>743</v>
      </c>
      <c r="L204" s="2"/>
      <c r="M204" s="976">
        <f t="shared" ref="M204:O204" si="61">M202/(360/M203)</f>
        <v>7.366731707</v>
      </c>
      <c r="N204" s="976">
        <f t="shared" si="61"/>
        <v>1.545176152</v>
      </c>
      <c r="O204" s="976">
        <f t="shared" si="61"/>
        <v>0.4176151762</v>
      </c>
      <c r="P204" s="976">
        <f t="shared" ref="P204:P205" si="62">M204+N204+O204</f>
        <v>9.329523035</v>
      </c>
      <c r="Q204" s="968" t="s">
        <v>214</v>
      </c>
      <c r="R204" s="989">
        <f>R203/R202</f>
        <v>0.5688410729</v>
      </c>
    </row>
    <row r="205">
      <c r="I205" s="991" t="s">
        <v>744</v>
      </c>
      <c r="J205" s="987">
        <v>7.0</v>
      </c>
      <c r="K205" s="992" t="s">
        <v>745</v>
      </c>
      <c r="L205" s="971">
        <v>1230.0</v>
      </c>
      <c r="M205" s="976">
        <f>M204*(L205*6)</f>
        <v>54366.48</v>
      </c>
      <c r="N205" s="976">
        <f>N204*(L205*6)</f>
        <v>11403.4</v>
      </c>
      <c r="O205" s="976">
        <f>O204*(L205*6)</f>
        <v>3082</v>
      </c>
      <c r="P205" s="976">
        <f t="shared" si="62"/>
        <v>68851.88</v>
      </c>
      <c r="Q205" s="968" t="s">
        <v>746</v>
      </c>
      <c r="R205" s="976">
        <f>R202-R203-M215</f>
        <v>1315416.408</v>
      </c>
    </row>
    <row r="206">
      <c r="I206" s="993" t="s">
        <v>747</v>
      </c>
      <c r="J206" s="987">
        <v>100.0</v>
      </c>
      <c r="K206" s="994"/>
      <c r="L206" s="984"/>
      <c r="M206" s="984"/>
      <c r="N206" s="984"/>
      <c r="O206" s="984"/>
      <c r="P206" s="984"/>
      <c r="Q206" s="968" t="s">
        <v>213</v>
      </c>
      <c r="R206" s="989">
        <f>R205/R202</f>
        <v>0.2724844125</v>
      </c>
    </row>
    <row r="207">
      <c r="I207" s="986" t="s">
        <v>748</v>
      </c>
      <c r="J207" s="987">
        <v>1230.0</v>
      </c>
      <c r="K207" s="988" t="s">
        <v>749</v>
      </c>
      <c r="L207" s="2"/>
      <c r="M207" s="976">
        <f>P205+(P204*J213)</f>
        <v>74449.59382</v>
      </c>
      <c r="N207" s="984"/>
      <c r="O207" s="977" t="s">
        <v>750</v>
      </c>
      <c r="P207" s="977" t="s">
        <v>751</v>
      </c>
      <c r="Q207" s="984"/>
      <c r="R207" s="984"/>
    </row>
    <row r="208">
      <c r="I208" s="996" t="s">
        <v>752</v>
      </c>
      <c r="J208" s="987">
        <v>2.0</v>
      </c>
      <c r="K208" s="988" t="s">
        <v>753</v>
      </c>
      <c r="L208" s="2"/>
      <c r="M208" s="976">
        <f>M207*J200+K201*J215*J200*30</f>
        <v>2341835.908</v>
      </c>
      <c r="N208" s="984"/>
      <c r="O208" s="997" t="s">
        <v>238</v>
      </c>
      <c r="P208" s="971">
        <f>J200*500</f>
        <v>15500</v>
      </c>
      <c r="Q208" s="984"/>
      <c r="R208" s="998"/>
    </row>
    <row r="209">
      <c r="I209" s="996" t="s">
        <v>754</v>
      </c>
      <c r="J209" s="987">
        <f>J200</f>
        <v>31</v>
      </c>
      <c r="K209" s="988" t="s">
        <v>755</v>
      </c>
      <c r="L209" s="2"/>
      <c r="M209" s="968" t="s">
        <v>318</v>
      </c>
      <c r="N209" s="968" t="s">
        <v>292</v>
      </c>
      <c r="O209" s="997" t="s">
        <v>522</v>
      </c>
      <c r="P209" s="971">
        <v>109440.0</v>
      </c>
      <c r="Q209" s="984"/>
      <c r="R209" s="984"/>
    </row>
    <row r="210">
      <c r="I210" s="986" t="s">
        <v>756</v>
      </c>
      <c r="J210" s="987">
        <v>1300.0</v>
      </c>
      <c r="K210" s="988" t="s">
        <v>757</v>
      </c>
      <c r="L210" s="2"/>
      <c r="M210" s="980">
        <f t="shared" ref="M210:M211" si="63">J202*1.15</f>
        <v>425500</v>
      </c>
      <c r="N210" s="980">
        <v>15000.0</v>
      </c>
      <c r="O210" s="997" t="s">
        <v>308</v>
      </c>
      <c r="P210" s="971">
        <v>271250.0</v>
      </c>
      <c r="Q210" s="984"/>
      <c r="R210" s="984"/>
    </row>
    <row r="211">
      <c r="I211" s="986" t="s">
        <v>758</v>
      </c>
      <c r="J211" s="987">
        <v>5.0</v>
      </c>
      <c r="K211" s="988" t="s">
        <v>759</v>
      </c>
      <c r="L211" s="2"/>
      <c r="M211" s="980">
        <f t="shared" si="63"/>
        <v>310500</v>
      </c>
      <c r="N211" s="980">
        <v>15000.0</v>
      </c>
      <c r="O211" s="968" t="s">
        <v>760</v>
      </c>
      <c r="P211" s="976">
        <f>K201*J215*J200*100</f>
        <v>112995</v>
      </c>
      <c r="Q211" s="984"/>
      <c r="R211" s="984"/>
    </row>
    <row r="212">
      <c r="I212" s="986" t="s">
        <v>761</v>
      </c>
      <c r="J212" s="987">
        <v>21.7</v>
      </c>
      <c r="K212" s="999" t="s">
        <v>762</v>
      </c>
      <c r="L212" s="2"/>
      <c r="M212" s="980">
        <f>(J200*2-43.4)*J204*J205</f>
        <v>162750</v>
      </c>
      <c r="N212" s="980">
        <f>(J200*2-43.4)*J213</f>
        <v>11160</v>
      </c>
      <c r="O212" s="968" t="s">
        <v>288</v>
      </c>
      <c r="P212" s="976">
        <f>SUM(P208:P211)</f>
        <v>509185</v>
      </c>
      <c r="Q212" s="984"/>
      <c r="R212" s="1000"/>
    </row>
    <row r="213">
      <c r="I213" s="1001" t="s">
        <v>763</v>
      </c>
      <c r="J213" s="1002">
        <v>600.0</v>
      </c>
      <c r="K213" s="982" t="s">
        <v>764</v>
      </c>
      <c r="L213" s="2"/>
      <c r="M213" s="980">
        <f>J207*J208*J209</f>
        <v>76260</v>
      </c>
      <c r="N213" s="998"/>
      <c r="O213" s="984"/>
      <c r="P213" s="984"/>
      <c r="Q213" s="984"/>
      <c r="R213" s="984"/>
    </row>
    <row r="214">
      <c r="I214" s="1001" t="s">
        <v>765</v>
      </c>
      <c r="J214" s="984"/>
      <c r="K214" s="982" t="s">
        <v>766</v>
      </c>
      <c r="L214" s="2"/>
      <c r="M214" s="980">
        <f>J210*J211*J212</f>
        <v>141050</v>
      </c>
      <c r="N214" s="980">
        <f>J212*J213</f>
        <v>13020</v>
      </c>
      <c r="O214" s="984"/>
      <c r="P214" s="984"/>
      <c r="Q214" s="984"/>
      <c r="R214" s="1000"/>
    </row>
    <row r="215">
      <c r="I215" s="1001" t="s">
        <v>760</v>
      </c>
      <c r="J215" s="1003">
        <v>0.15</v>
      </c>
      <c r="K215" s="982" t="s">
        <v>767</v>
      </c>
      <c r="L215" s="2"/>
      <c r="M215" s="980">
        <f>SUM(M210:N211)</f>
        <v>766000</v>
      </c>
      <c r="N215" s="998"/>
      <c r="O215" s="984"/>
      <c r="P215" s="984"/>
      <c r="Q215" s="984"/>
      <c r="R215" s="984"/>
    </row>
    <row r="217">
      <c r="I217" s="960" t="s">
        <v>728</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730</v>
      </c>
      <c r="J218" s="969">
        <v>31.0</v>
      </c>
      <c r="K218" s="970" t="s">
        <v>731</v>
      </c>
      <c r="L218" s="970" t="s">
        <v>215</v>
      </c>
      <c r="M218" s="970" t="s">
        <v>732</v>
      </c>
      <c r="N218" s="970" t="s">
        <v>733</v>
      </c>
      <c r="O218" s="970" t="s">
        <v>734</v>
      </c>
      <c r="P218" s="970" t="s">
        <v>735</v>
      </c>
      <c r="Q218" s="968" t="s">
        <v>736</v>
      </c>
      <c r="R218" s="971">
        <v>930.0</v>
      </c>
    </row>
    <row r="219">
      <c r="I219" s="968" t="s">
        <v>215</v>
      </c>
      <c r="J219" s="969">
        <v>61.64</v>
      </c>
      <c r="K219" s="976">
        <f>SUM(M219:O219)</f>
        <v>243</v>
      </c>
      <c r="L219" s="976">
        <v>100.0</v>
      </c>
      <c r="M219" s="971">
        <v>196.0</v>
      </c>
      <c r="N219" s="971">
        <v>37.0</v>
      </c>
      <c r="O219" s="971">
        <v>10.0</v>
      </c>
      <c r="P219" s="976">
        <f>K219*J218</f>
        <v>7533</v>
      </c>
      <c r="Q219" s="977" t="s">
        <v>737</v>
      </c>
      <c r="R219" s="976">
        <f>P230</f>
        <v>509185</v>
      </c>
    </row>
    <row r="220">
      <c r="I220" s="968" t="s">
        <v>738</v>
      </c>
      <c r="J220" s="979">
        <v>370000.0</v>
      </c>
      <c r="K220" s="976">
        <f>K219*L220%</f>
        <v>149.7852</v>
      </c>
      <c r="L220" s="980">
        <f>J219</f>
        <v>61.64</v>
      </c>
      <c r="M220" s="976">
        <f>M219*L220%</f>
        <v>120.8144</v>
      </c>
      <c r="N220" s="976">
        <f>N219*L220%</f>
        <v>22.8068</v>
      </c>
      <c r="O220" s="976">
        <f>O219*L220%</f>
        <v>6.164</v>
      </c>
      <c r="P220" s="976">
        <f>K220*J218</f>
        <v>4643.3412</v>
      </c>
      <c r="Q220" s="968" t="s">
        <v>216</v>
      </c>
      <c r="R220" s="976">
        <f>R218*P220+R219</f>
        <v>4827492.316</v>
      </c>
    </row>
    <row r="221">
      <c r="I221" s="968" t="s">
        <v>739</v>
      </c>
      <c r="J221" s="1006">
        <v>270000.0</v>
      </c>
      <c r="K221" s="982" t="s">
        <v>740</v>
      </c>
      <c r="L221" s="2"/>
      <c r="M221" s="983">
        <f t="shared" ref="M221:O221" si="64">L217/20.5</f>
        <v>21.95121951</v>
      </c>
      <c r="N221" s="983">
        <f t="shared" si="64"/>
        <v>24.3902439</v>
      </c>
      <c r="O221" s="983">
        <f t="shared" si="64"/>
        <v>24.3902439</v>
      </c>
      <c r="P221" s="984"/>
      <c r="Q221" s="968" t="s">
        <v>741</v>
      </c>
      <c r="R221" s="976">
        <f>M226+SUM(M230:N232)</f>
        <v>2746075.908</v>
      </c>
    </row>
    <row r="222">
      <c r="I222" s="986" t="s">
        <v>742</v>
      </c>
      <c r="J222" s="987">
        <v>1250.0</v>
      </c>
      <c r="K222" s="988" t="s">
        <v>743</v>
      </c>
      <c r="L222" s="2"/>
      <c r="M222" s="976">
        <f t="shared" ref="M222:O222" si="65">M220/(360/M221)</f>
        <v>7.366731707</v>
      </c>
      <c r="N222" s="976">
        <f t="shared" si="65"/>
        <v>1.545176152</v>
      </c>
      <c r="O222" s="976">
        <f t="shared" si="65"/>
        <v>0.4176151762</v>
      </c>
      <c r="P222" s="976">
        <f t="shared" ref="P222:P223" si="66">M222+N222+O222</f>
        <v>9.329523035</v>
      </c>
      <c r="Q222" s="968" t="s">
        <v>214</v>
      </c>
      <c r="R222" s="989">
        <f>R221/R220</f>
        <v>0.5688410729</v>
      </c>
    </row>
    <row r="223">
      <c r="I223" s="991" t="s">
        <v>744</v>
      </c>
      <c r="J223" s="987">
        <v>7.0</v>
      </c>
      <c r="K223" s="992" t="s">
        <v>745</v>
      </c>
      <c r="L223" s="971">
        <v>1230.0</v>
      </c>
      <c r="M223" s="976">
        <f>M222*(L223*6)</f>
        <v>54366.48</v>
      </c>
      <c r="N223" s="976">
        <f>N222*(L223*6)</f>
        <v>11403.4</v>
      </c>
      <c r="O223" s="976">
        <f>O222*(L223*6)</f>
        <v>3082</v>
      </c>
      <c r="P223" s="976">
        <f t="shared" si="66"/>
        <v>68851.88</v>
      </c>
      <c r="Q223" s="968" t="s">
        <v>746</v>
      </c>
      <c r="R223" s="976">
        <f>R220-R221-M233</f>
        <v>1315416.408</v>
      </c>
    </row>
    <row r="224">
      <c r="I224" s="993" t="s">
        <v>747</v>
      </c>
      <c r="J224" s="987">
        <v>100.0</v>
      </c>
      <c r="K224" s="994"/>
      <c r="L224" s="984"/>
      <c r="M224" s="984"/>
      <c r="N224" s="984"/>
      <c r="O224" s="984"/>
      <c r="P224" s="984"/>
      <c r="Q224" s="968" t="s">
        <v>213</v>
      </c>
      <c r="R224" s="989">
        <f>R223/R220</f>
        <v>0.2724844125</v>
      </c>
    </row>
    <row r="225">
      <c r="I225" s="986" t="s">
        <v>748</v>
      </c>
      <c r="J225" s="987">
        <v>1230.0</v>
      </c>
      <c r="K225" s="988" t="s">
        <v>749</v>
      </c>
      <c r="L225" s="2"/>
      <c r="M225" s="976">
        <f>P223+(P222*J231)</f>
        <v>74449.59382</v>
      </c>
      <c r="N225" s="984"/>
      <c r="O225" s="977" t="s">
        <v>750</v>
      </c>
      <c r="P225" s="977" t="s">
        <v>751</v>
      </c>
      <c r="Q225" s="984"/>
      <c r="R225" s="984"/>
    </row>
    <row r="226">
      <c r="I226" s="996" t="s">
        <v>752</v>
      </c>
      <c r="J226" s="987">
        <v>2.0</v>
      </c>
      <c r="K226" s="988" t="s">
        <v>753</v>
      </c>
      <c r="L226" s="2"/>
      <c r="M226" s="976">
        <f>M225*J218+K219*J233*J218*30</f>
        <v>2341835.908</v>
      </c>
      <c r="N226" s="984"/>
      <c r="O226" s="997" t="s">
        <v>238</v>
      </c>
      <c r="P226" s="971">
        <f>J218*500</f>
        <v>15500</v>
      </c>
      <c r="Q226" s="984"/>
      <c r="R226" s="998"/>
    </row>
    <row r="227">
      <c r="I227" s="996" t="s">
        <v>754</v>
      </c>
      <c r="J227" s="987">
        <f>J218</f>
        <v>31</v>
      </c>
      <c r="K227" s="988" t="s">
        <v>755</v>
      </c>
      <c r="L227" s="2"/>
      <c r="M227" s="968" t="s">
        <v>318</v>
      </c>
      <c r="N227" s="968" t="s">
        <v>292</v>
      </c>
      <c r="O227" s="997" t="s">
        <v>522</v>
      </c>
      <c r="P227" s="971">
        <v>109440.0</v>
      </c>
      <c r="Q227" s="984"/>
      <c r="R227" s="984"/>
    </row>
    <row r="228">
      <c r="I228" s="986" t="s">
        <v>756</v>
      </c>
      <c r="J228" s="987">
        <v>1300.0</v>
      </c>
      <c r="K228" s="988" t="s">
        <v>757</v>
      </c>
      <c r="L228" s="2"/>
      <c r="M228" s="980">
        <f t="shared" ref="M228:M229" si="67">J220*1.15</f>
        <v>425500</v>
      </c>
      <c r="N228" s="980">
        <v>15000.0</v>
      </c>
      <c r="O228" s="997" t="s">
        <v>308</v>
      </c>
      <c r="P228" s="971">
        <v>271250.0</v>
      </c>
      <c r="Q228" s="984"/>
      <c r="R228" s="984"/>
    </row>
    <row r="229">
      <c r="I229" s="986" t="s">
        <v>758</v>
      </c>
      <c r="J229" s="987">
        <v>5.0</v>
      </c>
      <c r="K229" s="988" t="s">
        <v>759</v>
      </c>
      <c r="L229" s="2"/>
      <c r="M229" s="980">
        <f t="shared" si="67"/>
        <v>310500</v>
      </c>
      <c r="N229" s="980">
        <v>15000.0</v>
      </c>
      <c r="O229" s="968" t="s">
        <v>760</v>
      </c>
      <c r="P229" s="976">
        <f>K219*J233*J218*100</f>
        <v>112995</v>
      </c>
      <c r="Q229" s="984"/>
      <c r="R229" s="984"/>
    </row>
    <row r="230">
      <c r="I230" s="986" t="s">
        <v>761</v>
      </c>
      <c r="J230" s="987">
        <v>21.7</v>
      </c>
      <c r="K230" s="999" t="s">
        <v>762</v>
      </c>
      <c r="L230" s="2"/>
      <c r="M230" s="980">
        <f>(J218*2-43.4)*J222*J223</f>
        <v>162750</v>
      </c>
      <c r="N230" s="980">
        <f>(J218*2-43.4)*J231</f>
        <v>11160</v>
      </c>
      <c r="O230" s="968" t="s">
        <v>288</v>
      </c>
      <c r="P230" s="976">
        <f>SUM(P226:P229)</f>
        <v>509185</v>
      </c>
      <c r="Q230" s="984"/>
      <c r="R230" s="1000"/>
    </row>
    <row r="231">
      <c r="I231" s="1001" t="s">
        <v>763</v>
      </c>
      <c r="J231" s="1002">
        <v>600.0</v>
      </c>
      <c r="K231" s="982" t="s">
        <v>764</v>
      </c>
      <c r="L231" s="2"/>
      <c r="M231" s="980">
        <f>J225*J226*J227</f>
        <v>76260</v>
      </c>
      <c r="N231" s="998"/>
      <c r="O231" s="984"/>
      <c r="P231" s="984"/>
      <c r="Q231" s="984"/>
      <c r="R231" s="984"/>
    </row>
    <row r="232">
      <c r="I232" s="1001" t="s">
        <v>765</v>
      </c>
      <c r="J232" s="984"/>
      <c r="K232" s="982" t="s">
        <v>766</v>
      </c>
      <c r="L232" s="2"/>
      <c r="M232" s="980">
        <f>J228*J229*J230</f>
        <v>141050</v>
      </c>
      <c r="N232" s="980">
        <f>J230*J231</f>
        <v>13020</v>
      </c>
      <c r="O232" s="984"/>
      <c r="P232" s="984"/>
      <c r="Q232" s="984"/>
      <c r="R232" s="1000"/>
    </row>
    <row r="233">
      <c r="I233" s="1001" t="s">
        <v>760</v>
      </c>
      <c r="J233" s="1003">
        <v>0.15</v>
      </c>
      <c r="K233" s="982" t="s">
        <v>767</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768</v>
      </c>
      <c r="C2" s="185"/>
      <c r="D2" s="185"/>
      <c r="E2" s="185"/>
      <c r="F2" s="207"/>
      <c r="G2" s="185"/>
      <c r="H2" s="185"/>
      <c r="I2" s="185"/>
      <c r="J2" s="185"/>
      <c r="K2" s="185"/>
      <c r="L2" s="185"/>
      <c r="M2" s="185"/>
      <c r="N2" s="185"/>
      <c r="O2" s="1009"/>
      <c r="P2" s="1017">
        <f>month(P3)</f>
        <v>2</v>
      </c>
      <c r="Q2" s="1018" t="s">
        <v>769</v>
      </c>
      <c r="R2" s="1019" t="s">
        <v>770</v>
      </c>
      <c r="S2" s="1020" t="s">
        <v>771</v>
      </c>
      <c r="T2" s="1020" t="s">
        <v>772</v>
      </c>
      <c r="U2" s="1020" t="s">
        <v>773</v>
      </c>
      <c r="V2" s="1021" t="s">
        <v>774</v>
      </c>
      <c r="W2" s="1020" t="s">
        <v>775</v>
      </c>
      <c r="X2" s="1020" t="s">
        <v>776</v>
      </c>
      <c r="Y2" s="1017"/>
      <c r="Z2" s="1017">
        <f>month(Z3)</f>
        <v>3</v>
      </c>
      <c r="AA2" s="1018" t="s">
        <v>769</v>
      </c>
      <c r="AB2" s="1019" t="s">
        <v>770</v>
      </c>
      <c r="AC2" s="1020" t="s">
        <v>771</v>
      </c>
      <c r="AD2" s="1020" t="s">
        <v>772</v>
      </c>
      <c r="AE2" s="1020" t="s">
        <v>773</v>
      </c>
      <c r="AF2" s="1021" t="s">
        <v>777</v>
      </c>
      <c r="AG2" s="1020" t="s">
        <v>775</v>
      </c>
      <c r="AH2" s="1020" t="s">
        <v>776</v>
      </c>
      <c r="AI2" s="1017"/>
      <c r="AJ2" s="1017">
        <f>month(AJ3)</f>
        <v>4</v>
      </c>
      <c r="AK2" s="1018" t="s">
        <v>769</v>
      </c>
      <c r="AL2" s="1019" t="s">
        <v>770</v>
      </c>
      <c r="AM2" s="1020" t="s">
        <v>771</v>
      </c>
      <c r="AN2" s="1020" t="s">
        <v>772</v>
      </c>
      <c r="AO2" s="1020" t="s">
        <v>773</v>
      </c>
      <c r="AP2" s="1021" t="s">
        <v>778</v>
      </c>
      <c r="AQ2" s="1020" t="s">
        <v>775</v>
      </c>
      <c r="AR2" s="1020" t="s">
        <v>776</v>
      </c>
      <c r="AS2" s="1020"/>
      <c r="AT2" s="1017">
        <f>month(AT3)</f>
        <v>5</v>
      </c>
      <c r="AU2" s="1022" t="s">
        <v>769</v>
      </c>
      <c r="AV2" s="1023" t="s">
        <v>770</v>
      </c>
      <c r="AW2" s="1024" t="s">
        <v>771</v>
      </c>
      <c r="AX2" s="1024" t="s">
        <v>772</v>
      </c>
      <c r="AY2" s="1024" t="s">
        <v>773</v>
      </c>
      <c r="AZ2" s="1025" t="s">
        <v>779</v>
      </c>
      <c r="BA2" s="1024" t="s">
        <v>775</v>
      </c>
      <c r="BB2" s="1024" t="s">
        <v>776</v>
      </c>
      <c r="BC2" s="1017"/>
      <c r="BD2" s="1017">
        <f>month(BD3)</f>
        <v>6</v>
      </c>
      <c r="BE2" s="1018" t="s">
        <v>769</v>
      </c>
      <c r="BF2" s="1019" t="s">
        <v>770</v>
      </c>
      <c r="BG2" s="1020" t="s">
        <v>771</v>
      </c>
      <c r="BH2" s="1020" t="s">
        <v>772</v>
      </c>
      <c r="BI2" s="1020" t="s">
        <v>773</v>
      </c>
      <c r="BJ2" s="1021" t="s">
        <v>780</v>
      </c>
      <c r="BK2" s="1020" t="s">
        <v>775</v>
      </c>
      <c r="BL2" s="1020" t="s">
        <v>776</v>
      </c>
      <c r="BM2" s="1017"/>
      <c r="BN2" s="1017">
        <f>month(BN3)</f>
        <v>7</v>
      </c>
      <c r="BO2" s="1018" t="s">
        <v>769</v>
      </c>
      <c r="BP2" s="1019" t="s">
        <v>770</v>
      </c>
      <c r="BQ2" s="1020" t="s">
        <v>771</v>
      </c>
      <c r="BR2" s="1020" t="s">
        <v>772</v>
      </c>
      <c r="BS2" s="1020" t="s">
        <v>773</v>
      </c>
      <c r="BT2" s="1021" t="s">
        <v>781</v>
      </c>
      <c r="BU2" s="1020" t="s">
        <v>775</v>
      </c>
      <c r="BV2" s="1020" t="s">
        <v>776</v>
      </c>
      <c r="BW2" s="1020"/>
      <c r="BX2" s="1017">
        <f>month(BX3)</f>
        <v>8</v>
      </c>
      <c r="BY2" s="1018" t="s">
        <v>769</v>
      </c>
      <c r="BZ2" s="1019" t="s">
        <v>770</v>
      </c>
      <c r="CA2" s="1020" t="s">
        <v>771</v>
      </c>
      <c r="CB2" s="1020" t="s">
        <v>772</v>
      </c>
      <c r="CC2" s="1020" t="s">
        <v>773</v>
      </c>
      <c r="CD2" s="1021" t="s">
        <v>782</v>
      </c>
      <c r="CE2" s="1020" t="s">
        <v>775</v>
      </c>
      <c r="CF2" s="1020" t="s">
        <v>776</v>
      </c>
      <c r="CG2" s="1017"/>
      <c r="CH2" s="1017">
        <f>month(CH3)</f>
        <v>9</v>
      </c>
      <c r="CI2" s="1018" t="s">
        <v>769</v>
      </c>
      <c r="CJ2" s="1019" t="s">
        <v>770</v>
      </c>
      <c r="CK2" s="1020" t="s">
        <v>771</v>
      </c>
      <c r="CL2" s="1020" t="s">
        <v>772</v>
      </c>
      <c r="CM2" s="1020" t="s">
        <v>773</v>
      </c>
      <c r="CN2" s="1021" t="s">
        <v>783</v>
      </c>
      <c r="CO2" s="1020" t="s">
        <v>775</v>
      </c>
      <c r="CP2" s="1020" t="s">
        <v>776</v>
      </c>
      <c r="CQ2" s="1017"/>
      <c r="CR2" s="1017">
        <f>month(CR3)</f>
        <v>10</v>
      </c>
      <c r="CS2" s="1018" t="s">
        <v>769</v>
      </c>
      <c r="CT2" s="1019" t="s">
        <v>770</v>
      </c>
      <c r="CU2" s="1020" t="s">
        <v>771</v>
      </c>
      <c r="CV2" s="1020" t="s">
        <v>772</v>
      </c>
      <c r="CW2" s="1020" t="s">
        <v>773</v>
      </c>
      <c r="CX2" s="1021" t="s">
        <v>784</v>
      </c>
      <c r="CY2" s="1020" t="s">
        <v>775</v>
      </c>
      <c r="CZ2" s="1020" t="s">
        <v>776</v>
      </c>
      <c r="DA2" s="1020"/>
      <c r="DB2" s="1017">
        <f>month(DB3)</f>
        <v>11</v>
      </c>
      <c r="DC2" s="1018" t="s">
        <v>769</v>
      </c>
      <c r="DD2" s="1019" t="s">
        <v>770</v>
      </c>
      <c r="DE2" s="1020" t="s">
        <v>771</v>
      </c>
      <c r="DF2" s="1020" t="s">
        <v>772</v>
      </c>
      <c r="DG2" s="1020" t="s">
        <v>773</v>
      </c>
      <c r="DH2" s="1021" t="s">
        <v>785</v>
      </c>
      <c r="DI2" s="1020" t="s">
        <v>775</v>
      </c>
      <c r="DJ2" s="1020" t="s">
        <v>776</v>
      </c>
      <c r="DK2" s="1017"/>
      <c r="DL2" s="1017">
        <f>month(DL3)</f>
        <v>12</v>
      </c>
      <c r="DM2" s="1018" t="s">
        <v>769</v>
      </c>
      <c r="DN2" s="1019" t="s">
        <v>770</v>
      </c>
      <c r="DO2" s="1020" t="s">
        <v>771</v>
      </c>
      <c r="DP2" s="1020" t="s">
        <v>772</v>
      </c>
      <c r="DQ2" s="1020" t="s">
        <v>773</v>
      </c>
      <c r="DR2" s="1021" t="s">
        <v>786</v>
      </c>
      <c r="DS2" s="1020" t="s">
        <v>775</v>
      </c>
      <c r="DT2" s="1020" t="s">
        <v>776</v>
      </c>
      <c r="DU2" s="1017"/>
      <c r="DV2" s="1017">
        <f>month(DV3)</f>
        <v>1</v>
      </c>
      <c r="DW2" s="1018" t="s">
        <v>769</v>
      </c>
      <c r="DX2" s="1019" t="s">
        <v>770</v>
      </c>
      <c r="DY2" s="1020" t="s">
        <v>771</v>
      </c>
      <c r="DZ2" s="1020" t="s">
        <v>772</v>
      </c>
      <c r="EA2" s="1020" t="s">
        <v>773</v>
      </c>
      <c r="EB2" s="1021" t="s">
        <v>787</v>
      </c>
      <c r="EC2" s="1020" t="s">
        <v>775</v>
      </c>
      <c r="ED2" s="1020" t="s">
        <v>776</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788</v>
      </c>
      <c r="D3" s="1030" t="s">
        <v>548</v>
      </c>
      <c r="E3" s="1030" t="s">
        <v>789</v>
      </c>
      <c r="F3" s="1031" t="s">
        <v>790</v>
      </c>
      <c r="G3" s="1032" t="s">
        <v>791</v>
      </c>
      <c r="H3" s="1033" t="s">
        <v>792</v>
      </c>
      <c r="I3" s="1030" t="s">
        <v>793</v>
      </c>
      <c r="J3" s="1030" t="s">
        <v>794</v>
      </c>
      <c r="K3" s="185"/>
      <c r="L3" s="1034" t="s">
        <v>96</v>
      </c>
      <c r="M3" s="1034" t="s">
        <v>509</v>
      </c>
      <c r="N3" s="185"/>
      <c r="O3" s="1009"/>
      <c r="P3" s="1035">
        <v>46054.0</v>
      </c>
      <c r="Q3" s="1036" t="s">
        <v>80</v>
      </c>
      <c r="R3" s="1037" t="s">
        <v>788</v>
      </c>
      <c r="S3" s="1036" t="s">
        <v>548</v>
      </c>
      <c r="T3" s="1036" t="s">
        <v>795</v>
      </c>
      <c r="U3" s="1036" t="s">
        <v>796</v>
      </c>
      <c r="V3" s="1036" t="s">
        <v>797</v>
      </c>
      <c r="W3" s="1036" t="s">
        <v>798</v>
      </c>
      <c r="X3" s="1036" t="s">
        <v>799</v>
      </c>
      <c r="Y3" s="1038"/>
      <c r="Z3" s="1035">
        <v>46082.0</v>
      </c>
      <c r="AA3" s="1036" t="s">
        <v>80</v>
      </c>
      <c r="AB3" s="1037" t="s">
        <v>788</v>
      </c>
      <c r="AC3" s="1036" t="s">
        <v>548</v>
      </c>
      <c r="AD3" s="1036" t="s">
        <v>795</v>
      </c>
      <c r="AE3" s="1036" t="s">
        <v>796</v>
      </c>
      <c r="AF3" s="1036" t="s">
        <v>797</v>
      </c>
      <c r="AG3" s="1036" t="s">
        <v>798</v>
      </c>
      <c r="AH3" s="1036" t="s">
        <v>799</v>
      </c>
      <c r="AI3" s="1039"/>
      <c r="AJ3" s="1040">
        <v>46113.0</v>
      </c>
      <c r="AK3" s="1036" t="s">
        <v>80</v>
      </c>
      <c r="AL3" s="1037" t="s">
        <v>788</v>
      </c>
      <c r="AM3" s="1036" t="s">
        <v>548</v>
      </c>
      <c r="AN3" s="1036" t="s">
        <v>795</v>
      </c>
      <c r="AO3" s="1036" t="s">
        <v>796</v>
      </c>
      <c r="AP3" s="1036" t="s">
        <v>797</v>
      </c>
      <c r="AQ3" s="1036" t="s">
        <v>798</v>
      </c>
      <c r="AR3" s="1036" t="s">
        <v>799</v>
      </c>
      <c r="AS3" s="1038"/>
      <c r="AT3" s="1040">
        <v>46143.0</v>
      </c>
      <c r="AU3" s="1041" t="s">
        <v>80</v>
      </c>
      <c r="AV3" s="1042" t="s">
        <v>788</v>
      </c>
      <c r="AW3" s="1041" t="s">
        <v>548</v>
      </c>
      <c r="AX3" s="1041" t="s">
        <v>795</v>
      </c>
      <c r="AY3" s="1041" t="s">
        <v>796</v>
      </c>
      <c r="AZ3" s="1041" t="s">
        <v>797</v>
      </c>
      <c r="BA3" s="1041" t="s">
        <v>798</v>
      </c>
      <c r="BB3" s="1041" t="s">
        <v>799</v>
      </c>
      <c r="BC3" s="1038"/>
      <c r="BD3" s="1040">
        <v>46174.0</v>
      </c>
      <c r="BE3" s="1036" t="s">
        <v>80</v>
      </c>
      <c r="BF3" s="1037" t="s">
        <v>788</v>
      </c>
      <c r="BG3" s="1036" t="s">
        <v>548</v>
      </c>
      <c r="BH3" s="1036" t="s">
        <v>795</v>
      </c>
      <c r="BI3" s="1036" t="s">
        <v>796</v>
      </c>
      <c r="BJ3" s="1036" t="s">
        <v>797</v>
      </c>
      <c r="BK3" s="1036" t="s">
        <v>798</v>
      </c>
      <c r="BL3" s="1036" t="s">
        <v>799</v>
      </c>
      <c r="BM3" s="1039"/>
      <c r="BN3" s="1040">
        <v>46205.0</v>
      </c>
      <c r="BO3" s="1036" t="s">
        <v>80</v>
      </c>
      <c r="BP3" s="1037" t="s">
        <v>788</v>
      </c>
      <c r="BQ3" s="1036" t="s">
        <v>548</v>
      </c>
      <c r="BR3" s="1036" t="s">
        <v>795</v>
      </c>
      <c r="BS3" s="1036" t="s">
        <v>796</v>
      </c>
      <c r="BT3" s="1036" t="s">
        <v>797</v>
      </c>
      <c r="BU3" s="1036" t="s">
        <v>798</v>
      </c>
      <c r="BV3" s="1036" t="s">
        <v>799</v>
      </c>
      <c r="BW3" s="1038"/>
      <c r="BX3" s="1040">
        <v>46235.0</v>
      </c>
      <c r="BY3" s="1036" t="s">
        <v>80</v>
      </c>
      <c r="BZ3" s="1037" t="s">
        <v>788</v>
      </c>
      <c r="CA3" s="1036" t="s">
        <v>548</v>
      </c>
      <c r="CB3" s="1036" t="s">
        <v>795</v>
      </c>
      <c r="CC3" s="1036" t="s">
        <v>796</v>
      </c>
      <c r="CD3" s="1036" t="s">
        <v>797</v>
      </c>
      <c r="CE3" s="1036" t="s">
        <v>798</v>
      </c>
      <c r="CF3" s="1036" t="s">
        <v>799</v>
      </c>
      <c r="CG3" s="1038"/>
      <c r="CH3" s="1040">
        <v>46266.0</v>
      </c>
      <c r="CI3" s="1036" t="s">
        <v>80</v>
      </c>
      <c r="CJ3" s="1037" t="s">
        <v>788</v>
      </c>
      <c r="CK3" s="1036" t="s">
        <v>548</v>
      </c>
      <c r="CL3" s="1036" t="s">
        <v>795</v>
      </c>
      <c r="CM3" s="1036" t="s">
        <v>796</v>
      </c>
      <c r="CN3" s="1036" t="s">
        <v>797</v>
      </c>
      <c r="CO3" s="1036" t="s">
        <v>798</v>
      </c>
      <c r="CP3" s="1036" t="s">
        <v>799</v>
      </c>
      <c r="CQ3" s="1039"/>
      <c r="CR3" s="1040">
        <v>46296.0</v>
      </c>
      <c r="CS3" s="1036" t="s">
        <v>80</v>
      </c>
      <c r="CT3" s="1037" t="s">
        <v>788</v>
      </c>
      <c r="CU3" s="1036" t="s">
        <v>548</v>
      </c>
      <c r="CV3" s="1036" t="s">
        <v>795</v>
      </c>
      <c r="CW3" s="1036" t="s">
        <v>796</v>
      </c>
      <c r="CX3" s="1036" t="s">
        <v>797</v>
      </c>
      <c r="CY3" s="1036" t="s">
        <v>798</v>
      </c>
      <c r="CZ3" s="1036" t="s">
        <v>799</v>
      </c>
      <c r="DA3" s="1038"/>
      <c r="DB3" s="1040">
        <v>46327.0</v>
      </c>
      <c r="DC3" s="1036" t="s">
        <v>80</v>
      </c>
      <c r="DD3" s="1037" t="s">
        <v>788</v>
      </c>
      <c r="DE3" s="1036" t="s">
        <v>548</v>
      </c>
      <c r="DF3" s="1036" t="s">
        <v>795</v>
      </c>
      <c r="DG3" s="1036" t="s">
        <v>796</v>
      </c>
      <c r="DH3" s="1036" t="s">
        <v>797</v>
      </c>
      <c r="DI3" s="1036" t="s">
        <v>798</v>
      </c>
      <c r="DJ3" s="1036" t="s">
        <v>799</v>
      </c>
      <c r="DK3" s="1038"/>
      <c r="DL3" s="1040">
        <v>46357.0</v>
      </c>
      <c r="DM3" s="1036" t="s">
        <v>80</v>
      </c>
      <c r="DN3" s="1037" t="s">
        <v>788</v>
      </c>
      <c r="DO3" s="1036" t="s">
        <v>548</v>
      </c>
      <c r="DP3" s="1036" t="s">
        <v>795</v>
      </c>
      <c r="DQ3" s="1036" t="s">
        <v>796</v>
      </c>
      <c r="DR3" s="1036" t="s">
        <v>797</v>
      </c>
      <c r="DS3" s="1036" t="s">
        <v>798</v>
      </c>
      <c r="DT3" s="1036" t="s">
        <v>799</v>
      </c>
      <c r="DU3" s="1038"/>
      <c r="DV3" s="1040">
        <v>46388.0</v>
      </c>
      <c r="DW3" s="1036" t="s">
        <v>80</v>
      </c>
      <c r="DX3" s="1037" t="s">
        <v>788</v>
      </c>
      <c r="DY3" s="1036" t="s">
        <v>548</v>
      </c>
      <c r="DZ3" s="1036" t="s">
        <v>795</v>
      </c>
      <c r="EA3" s="1036" t="s">
        <v>796</v>
      </c>
      <c r="EB3" s="1036" t="s">
        <v>797</v>
      </c>
      <c r="EC3" s="1036" t="s">
        <v>798</v>
      </c>
      <c r="ED3" s="1036" t="s">
        <v>799</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106.2666667</v>
      </c>
      <c r="J4" s="1050">
        <f t="shared" si="1"/>
        <v>234</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800</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IFERROR(__xludf.DUMMYFUNCTION("IMPORTRANGE($P$7,$P$4&amp;AO$2)"),3.0)</f>
        <v>3</v>
      </c>
      <c r="AP4" s="212">
        <f t="shared" ref="AP4:AP299" si="7">COUNTIF(INDIRECT(AP$2 &amp; "L9:L"), AL4)</f>
        <v>0</v>
      </c>
      <c r="AQ4" s="1056">
        <f>IFERROR(__xludf.DUMMYFUNCTION("IMPORTRANGE($P$7,$P$4&amp;AQ$2)"),18.7)</f>
        <v>18.7</v>
      </c>
      <c r="AR4" s="212">
        <f>IFERROR(__xludf.DUMMYFUNCTION("IMPORTRANGE($P$7,$P$4&amp;AR$2)"),43.0)</f>
        <v>43</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448</v>
      </c>
      <c r="D5" s="1046" t="s">
        <v>90</v>
      </c>
      <c r="E5" s="1046" t="s">
        <v>801</v>
      </c>
      <c r="F5" s="1047">
        <f t="shared" si="2"/>
        <v>40</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207.9166667</v>
      </c>
      <c r="J5" s="1050">
        <f t="shared" si="4"/>
        <v>547</v>
      </c>
      <c r="K5" s="185"/>
      <c r="L5" s="212" t="str">
        <f t="array" ref="L5">IFERROR(INDEX('💻シート作成'!$D$6:$D999, MATCH(M5, '💻シート作成'!$E$6:$E999, 0)), "")</f>
        <v/>
      </c>
      <c r="M5" s="939" t="str">
        <f>IFERROR(__xludf.DUMMYFUNCTION("""COMPUTED_VALUE"""),"🔵クレーム")</f>
        <v>🔵クレーム</v>
      </c>
      <c r="N5" s="185"/>
      <c r="O5" s="1062">
        <v>2.0</v>
      </c>
      <c r="P5" s="1063" t="s">
        <v>802</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IFERROR(__xludf.DUMMYFUNCTION("""COMPUTED_VALUE"""),5.0)</f>
        <v>5</v>
      </c>
      <c r="AP5" s="212">
        <f t="shared" si="7"/>
        <v>0</v>
      </c>
      <c r="AQ5" s="1056">
        <f>IFERROR(__xludf.DUMMYFUNCTION("""COMPUTED_VALUE"""),28.433333333333334)</f>
        <v>28.43333333</v>
      </c>
      <c r="AR5" s="212">
        <f>IFERROR(__xludf.DUMMYFUNCTION("""COMPUTED_VALUE"""),78.0)</f>
        <v>78</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402</v>
      </c>
      <c r="D6" s="1046" t="s">
        <v>90</v>
      </c>
      <c r="E6" s="1046" t="s">
        <v>801</v>
      </c>
      <c r="F6" s="1047">
        <f t="shared" si="2"/>
        <v>22</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122.35</v>
      </c>
      <c r="J6" s="1050">
        <f t="shared" si="17"/>
        <v>295</v>
      </c>
      <c r="K6" s="185"/>
      <c r="L6" s="212" t="str">
        <f t="array" ref="L6">IFERROR(INDEX('💻シート作成'!$D$6:$D999, MATCH(M6, '💻シート作成'!$E$6:$E999, 0)), "")</f>
        <v/>
      </c>
      <c r="M6" s="944" t="str">
        <f>IFERROR(__xludf.DUMMYFUNCTION("""COMPUTED_VALUE"""),"✅安全チェック")</f>
        <v>✅安全チェック</v>
      </c>
      <c r="N6" s="185"/>
      <c r="O6" s="1062">
        <v>3.0</v>
      </c>
      <c r="P6" s="1068" t="s">
        <v>803</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IFERROR(__xludf.DUMMYFUNCTION("""COMPUTED_VALUE"""),4.0)</f>
        <v>4</v>
      </c>
      <c r="AP6" s="212">
        <f t="shared" si="7"/>
        <v>0</v>
      </c>
      <c r="AQ6" s="1056">
        <f>IFERROR(__xludf.DUMMYFUNCTION("""COMPUTED_VALUE"""),25.333333333333332)</f>
        <v>25.33333333</v>
      </c>
      <c r="AR6" s="212">
        <f>IFERROR(__xludf.DUMMYFUNCTION("""COMPUTED_VALUE"""),65.0)</f>
        <v>65</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404</v>
      </c>
      <c r="D7" s="1046" t="s">
        <v>90</v>
      </c>
      <c r="E7" s="1046" t="s">
        <v>801</v>
      </c>
      <c r="F7" s="1047">
        <f t="shared" si="2"/>
        <v>37</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145.4666667</v>
      </c>
      <c r="J7" s="1050">
        <f t="shared" si="18"/>
        <v>527.6</v>
      </c>
      <c r="K7" s="185"/>
      <c r="L7" s="212" t="str">
        <f t="array" ref="L7">IFERROR(INDEX('💻シート作成'!$D$6:$D999, MATCH(M7, '💻シート作成'!$E$6:$E999, 0)), "")</f>
        <v>1月</v>
      </c>
      <c r="M7" s="944" t="str">
        <f>IFERROR(__xludf.DUMMYFUNCTION("""COMPUTED_VALUE"""),"①R9_1集計")</f>
        <v>①R9_1集計</v>
      </c>
      <c r="N7" s="185"/>
      <c r="O7" s="1062">
        <v>4.0</v>
      </c>
      <c r="P7" s="1069" t="s">
        <v>804</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IFERROR(__xludf.DUMMYFUNCTION("""COMPUTED_VALUE"""),5.0)</f>
        <v>5</v>
      </c>
      <c r="AP7" s="212">
        <f t="shared" si="7"/>
        <v>0</v>
      </c>
      <c r="AQ7" s="1056">
        <f>IFERROR(__xludf.DUMMYFUNCTION("""COMPUTED_VALUE"""),17.933333333333334)</f>
        <v>17.93333333</v>
      </c>
      <c r="AR7" s="212">
        <f>IFERROR(__xludf.DUMMYFUNCTION("""COMPUTED_VALUE"""),72.0)</f>
        <v>72</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409</v>
      </c>
      <c r="D8" s="1046" t="s">
        <v>90</v>
      </c>
      <c r="E8" s="1046" t="s">
        <v>801</v>
      </c>
      <c r="F8" s="1047">
        <f t="shared" si="2"/>
        <v>57</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310.4333333</v>
      </c>
      <c r="J8" s="1050">
        <f t="shared" si="19"/>
        <v>1161</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IFERROR(__xludf.DUMMYFUNCTION("""COMPUTED_VALUE"""),8.0)</f>
        <v>8</v>
      </c>
      <c r="AP8" s="212">
        <f t="shared" si="7"/>
        <v>0</v>
      </c>
      <c r="AQ8" s="1056">
        <f>IFERROR(__xludf.DUMMYFUNCTION("""COMPUTED_VALUE"""),43.15)</f>
        <v>43.15</v>
      </c>
      <c r="AR8" s="212">
        <f>IFERROR(__xludf.DUMMYFUNCTION("""COMPUTED_VALUE"""),168.0)</f>
        <v>168</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745</v>
      </c>
      <c r="F9" s="1047">
        <f t="shared" si="2"/>
        <v>31</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143.75</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IFERROR(__xludf.DUMMYFUNCTION("""COMPUTED_VALUE"""),4.0)</f>
        <v>4</v>
      </c>
      <c r="AP9" s="212">
        <f t="shared" si="7"/>
        <v>0</v>
      </c>
      <c r="AQ9" s="1056">
        <f>IFERROR(__xludf.DUMMYFUNCTION("""COMPUTED_VALUE"""),18.583333333333332)</f>
        <v>18.58333333</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745</v>
      </c>
      <c r="F10" s="1047">
        <f t="shared" si="2"/>
        <v>51</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348.9166667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IFERROR(__xludf.DUMMYFUNCTION("""COMPUTED_VALUE"""),6.0)</f>
        <v>6</v>
      </c>
      <c r="AP10" s="212">
        <f t="shared" si="7"/>
        <v>0</v>
      </c>
      <c r="AQ10" s="1056">
        <f>IFERROR(__xludf.DUMMYFUNCTION("""COMPUTED_VALUE"""),38.25)</f>
        <v>38.25</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801</v>
      </c>
      <c r="F11" s="1047">
        <f t="shared" si="2"/>
        <v>37</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208.9333333</v>
      </c>
      <c r="J11" s="1050">
        <f t="shared" si="22"/>
        <v>551</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IFERROR(__xludf.DUMMYFUNCTION("""COMPUTED_VALUE"""),5.0)</f>
        <v>5</v>
      </c>
      <c r="AP11" s="212">
        <f t="shared" si="7"/>
        <v>0</v>
      </c>
      <c r="AQ11" s="1056">
        <f>IFERROR(__xludf.DUMMYFUNCTION("""COMPUTED_VALUE"""),27.466666666666665)</f>
        <v>27.46666667</v>
      </c>
      <c r="AR11" s="212">
        <f>IFERROR(__xludf.DUMMYFUNCTION("""COMPUTED_VALUE"""),64.0)</f>
        <v>64</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398</v>
      </c>
      <c r="D12" s="1046" t="s">
        <v>90</v>
      </c>
      <c r="E12" s="1046" t="s">
        <v>801</v>
      </c>
      <c r="F12" s="1047">
        <f t="shared" si="2"/>
        <v>38</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206.6666667</v>
      </c>
      <c r="J12" s="1050">
        <f t="shared" si="23"/>
        <v>503</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IFERROR(__xludf.DUMMYFUNCTION("""COMPUTED_VALUE"""),5.0)</f>
        <v>5</v>
      </c>
      <c r="AP12" s="212">
        <f t="shared" si="7"/>
        <v>0</v>
      </c>
      <c r="AQ12" s="1056">
        <f>IFERROR(__xludf.DUMMYFUNCTION("""COMPUTED_VALUE"""),25.416666666666668)</f>
        <v>25.41666667</v>
      </c>
      <c r="AR12" s="212">
        <f>IFERROR(__xludf.DUMMYFUNCTION("""COMPUTED_VALUE"""),66.0)</f>
        <v>66</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395</v>
      </c>
      <c r="D13" s="1046" t="s">
        <v>90</v>
      </c>
      <c r="E13" s="1046" t="s">
        <v>801</v>
      </c>
      <c r="F13" s="1047">
        <f t="shared" si="2"/>
        <v>34</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177.8833333</v>
      </c>
      <c r="J13" s="1050">
        <f t="shared" si="24"/>
        <v>367</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IFERROR(__xludf.DUMMYFUNCTION("""COMPUTED_VALUE"""),4.0)</f>
        <v>4</v>
      </c>
      <c r="AP13" s="212">
        <f t="shared" si="7"/>
        <v>0</v>
      </c>
      <c r="AQ13" s="1056">
        <f>IFERROR(__xludf.DUMMYFUNCTION("""COMPUTED_VALUE"""),19.8)</f>
        <v>19.8</v>
      </c>
      <c r="AR13" s="212">
        <f>IFERROR(__xludf.DUMMYFUNCTION("""COMPUTED_VALUE"""),36.0)</f>
        <v>36</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801</v>
      </c>
      <c r="F14" s="1047">
        <f t="shared" si="2"/>
        <v>43</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234.8166667</v>
      </c>
      <c r="J14" s="1050">
        <f t="shared" si="25"/>
        <v>644</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IFERROR(__xludf.DUMMYFUNCTION("""COMPUTED_VALUE"""),7.0)</f>
        <v>7</v>
      </c>
      <c r="AP14" s="212">
        <f t="shared" si="7"/>
        <v>0</v>
      </c>
      <c r="AQ14" s="1056">
        <f>IFERROR(__xludf.DUMMYFUNCTION("""COMPUTED_VALUE"""),37.5)</f>
        <v>37.5</v>
      </c>
      <c r="AR14" s="212">
        <f>IFERROR(__xludf.DUMMYFUNCTION("""COMPUTED_VALUE"""),108.0)</f>
        <v>108</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387</v>
      </c>
      <c r="D15" s="1046" t="s">
        <v>308</v>
      </c>
      <c r="E15" s="1046" t="s">
        <v>745</v>
      </c>
      <c r="F15" s="1047">
        <f t="shared" si="2"/>
        <v>44</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241.6166667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IFERROR(__xludf.DUMMYFUNCTION("""COMPUTED_VALUE"""),7.0)</f>
        <v>7</v>
      </c>
      <c r="AP15" s="212">
        <f t="shared" si="7"/>
        <v>0</v>
      </c>
      <c r="AQ15" s="1056">
        <f>IFERROR(__xludf.DUMMYFUNCTION("""COMPUTED_VALUE"""),37.13333333333333)</f>
        <v>37.13333333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412</v>
      </c>
      <c r="D16" s="1046" t="s">
        <v>90</v>
      </c>
      <c r="E16" s="1046" t="s">
        <v>801</v>
      </c>
      <c r="F16" s="1047">
        <f t="shared" si="2"/>
        <v>47</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262.1333333</v>
      </c>
      <c r="J16" s="1050">
        <f t="shared" si="27"/>
        <v>627</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IFERROR(__xludf.DUMMYFUNCTION("""COMPUTED_VALUE"""),6.0)</f>
        <v>6</v>
      </c>
      <c r="AP16" s="212">
        <f t="shared" si="7"/>
        <v>0</v>
      </c>
      <c r="AQ16" s="1056">
        <f>IFERROR(__xludf.DUMMYFUNCTION("""COMPUTED_VALUE"""),31.083333333333332)</f>
        <v>31.08333333</v>
      </c>
      <c r="AR16" s="212">
        <f>IFERROR(__xludf.DUMMYFUNCTION("""COMPUTED_VALUE"""),74.0)</f>
        <v>74</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413</v>
      </c>
      <c r="D17" s="1046" t="s">
        <v>90</v>
      </c>
      <c r="E17" s="1046" t="s">
        <v>745</v>
      </c>
      <c r="F17" s="1047">
        <f t="shared" si="2"/>
        <v>34</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153.1166667</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IFERROR(__xludf.DUMMYFUNCTION("""COMPUTED_VALUE"""),4.0)</f>
        <v>4</v>
      </c>
      <c r="AP17" s="212">
        <f t="shared" si="7"/>
        <v>0</v>
      </c>
      <c r="AQ17" s="1056">
        <f>IFERROR(__xludf.DUMMYFUNCTION("""COMPUTED_VALUE"""),17.933333333333334)</f>
        <v>17.93333333</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415</v>
      </c>
      <c r="D18" s="1046" t="s">
        <v>90</v>
      </c>
      <c r="E18" s="1046" t="s">
        <v>801</v>
      </c>
      <c r="F18" s="1047">
        <f t="shared" si="2"/>
        <v>29</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159.4333333</v>
      </c>
      <c r="J18" s="1050">
        <f t="shared" si="29"/>
        <v>506</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IFERROR(__xludf.DUMMYFUNCTION("""COMPUTED_VALUE"""),3.0)</f>
        <v>3</v>
      </c>
      <c r="AP18" s="212">
        <f t="shared" si="7"/>
        <v>0</v>
      </c>
      <c r="AQ18" s="1056">
        <f>IFERROR(__xludf.DUMMYFUNCTION("""COMPUTED_VALUE"""),6.016666666666667)</f>
        <v>6.016666667</v>
      </c>
      <c r="AR18" s="212">
        <f>IFERROR(__xludf.DUMMYFUNCTION("""COMPUTED_VALUE"""),53.0)</f>
        <v>53</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416</v>
      </c>
      <c r="D19" s="1046" t="s">
        <v>90</v>
      </c>
      <c r="E19" s="1046" t="s">
        <v>801</v>
      </c>
      <c r="F19" s="1047">
        <f t="shared" si="2"/>
        <v>40</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215.5333333</v>
      </c>
      <c r="J19" s="1050">
        <f t="shared" si="30"/>
        <v>554</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IFERROR(__xludf.DUMMYFUNCTION("""COMPUTED_VALUE"""),7.0)</f>
        <v>7</v>
      </c>
      <c r="AP19" s="212">
        <f t="shared" si="7"/>
        <v>0</v>
      </c>
      <c r="AQ19" s="1056">
        <f>IFERROR(__xludf.DUMMYFUNCTION("""COMPUTED_VALUE"""),37.53333333333333)</f>
        <v>37.53333333</v>
      </c>
      <c r="AR19" s="212">
        <f>IFERROR(__xludf.DUMMYFUNCTION("""COMPUTED_VALUE"""),104.0)</f>
        <v>104</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417</v>
      </c>
      <c r="D20" s="1046" t="s">
        <v>90</v>
      </c>
      <c r="E20" s="1046" t="s">
        <v>745</v>
      </c>
      <c r="F20" s="1047">
        <f t="shared" si="2"/>
        <v>15</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70.1</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IFERROR(__xludf.DUMMYFUNCTION("""COMPUTED_VALUE"""),2.0)</f>
        <v>2</v>
      </c>
      <c r="AP20" s="212">
        <f t="shared" si="7"/>
        <v>0</v>
      </c>
      <c r="AQ20" s="1056">
        <f>IFERROR(__xludf.DUMMYFUNCTION("""COMPUTED_VALUE"""),9.716666666666667)</f>
        <v>9.716666667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421</v>
      </c>
      <c r="D21" s="1046" t="s">
        <v>90</v>
      </c>
      <c r="E21" s="1046" t="s">
        <v>801</v>
      </c>
      <c r="F21" s="1047">
        <f t="shared" si="2"/>
        <v>29</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168.35</v>
      </c>
      <c r="J21" s="1050">
        <f t="shared" si="32"/>
        <v>394</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IFERROR(__xludf.DUMMYFUNCTION("""COMPUTED_VALUE"""),3.0)</f>
        <v>3</v>
      </c>
      <c r="AP21" s="212">
        <f t="shared" si="7"/>
        <v>0</v>
      </c>
      <c r="AQ21" s="1056">
        <f>IFERROR(__xludf.DUMMYFUNCTION("""COMPUTED_VALUE"""),21.633333333333333)</f>
        <v>21.63333333</v>
      </c>
      <c r="AR21" s="212">
        <f>IFERROR(__xludf.DUMMYFUNCTION("""COMPUTED_VALUE"""),46.0)</f>
        <v>46</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410</v>
      </c>
      <c r="D22" s="1046" t="s">
        <v>90</v>
      </c>
      <c r="E22" s="1046" t="s">
        <v>745</v>
      </c>
      <c r="F22" s="1047">
        <f t="shared" si="2"/>
        <v>38</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162.9333333</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IFERROR(__xludf.DUMMYFUNCTION("""COMPUTED_VALUE"""),6.0)</f>
        <v>6</v>
      </c>
      <c r="AP22" s="212">
        <f t="shared" si="7"/>
        <v>0</v>
      </c>
      <c r="AQ22" s="1056">
        <f>IFERROR(__xludf.DUMMYFUNCTION("""COMPUTED_VALUE"""),27.533333333333335)</f>
        <v>27.53333333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418</v>
      </c>
      <c r="D23" s="1046" t="s">
        <v>90</v>
      </c>
      <c r="E23" s="1046" t="s">
        <v>801</v>
      </c>
      <c r="F23" s="1047">
        <f t="shared" si="2"/>
        <v>38</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237.25</v>
      </c>
      <c r="J23" s="1050">
        <f t="shared" si="34"/>
        <v>612</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IFERROR(__xludf.DUMMYFUNCTION("""COMPUTED_VALUE"""),4.0)</f>
        <v>4</v>
      </c>
      <c r="AP23" s="212">
        <f t="shared" si="7"/>
        <v>0</v>
      </c>
      <c r="AQ23" s="1056">
        <f>IFERROR(__xludf.DUMMYFUNCTION("""COMPUTED_VALUE"""),24.983333333333334)</f>
        <v>24.98333333</v>
      </c>
      <c r="AR23" s="212">
        <f>IFERROR(__xludf.DUMMYFUNCTION("""COMPUTED_VALUE"""),63.0)</f>
        <v>63</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419</v>
      </c>
      <c r="D24" s="1046" t="s">
        <v>90</v>
      </c>
      <c r="E24" s="1046" t="s">
        <v>801</v>
      </c>
      <c r="F24" s="1047">
        <f t="shared" si="2"/>
        <v>55</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316.25</v>
      </c>
      <c r="J24" s="1050">
        <f t="shared" si="35"/>
        <v>707</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IFERROR(__xludf.DUMMYFUNCTION("""COMPUTED_VALUE"""),6.0)</f>
        <v>6</v>
      </c>
      <c r="AP24" s="212">
        <f t="shared" si="7"/>
        <v>0</v>
      </c>
      <c r="AQ24" s="1056">
        <f>IFERROR(__xludf.DUMMYFUNCTION("""COMPUTED_VALUE"""),35.2)</f>
        <v>35.2</v>
      </c>
      <c r="AR24" s="212">
        <f>IFERROR(__xludf.DUMMYFUNCTION("""COMPUTED_VALUE"""),70.0)</f>
        <v>70</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420</v>
      </c>
      <c r="D25" s="1046" t="s">
        <v>90</v>
      </c>
      <c r="E25" s="1046" t="s">
        <v>745</v>
      </c>
      <c r="F25" s="1047">
        <f t="shared" si="2"/>
        <v>31</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155.0833333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IFERROR(__xludf.DUMMYFUNCTION("""COMPUTED_VALUE"""),5.0)</f>
        <v>5</v>
      </c>
      <c r="AP25" s="212">
        <f t="shared" si="7"/>
        <v>0</v>
      </c>
      <c r="AQ25" s="1056">
        <f>IFERROR(__xludf.DUMMYFUNCTION("""COMPUTED_VALUE"""),22.916666666666668)</f>
        <v>22.91666667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805</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805</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805</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805</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805</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805</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805</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805</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805</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805</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805</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805</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805</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805</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805</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805</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805</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805</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805</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805</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805</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805</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805</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805</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805</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805</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805</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805</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805</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805</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805</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805</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805</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805</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805</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805</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805</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805</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805</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805</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805</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805</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805</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805</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805</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805</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805</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805</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805</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805</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805</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805</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805</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805</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805</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805</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805</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805</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805</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805</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805</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805</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805</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805</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805</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805</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805</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805</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805</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805</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805</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805</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805</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806</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807</v>
      </c>
      <c r="C30" s="229"/>
      <c r="D30" s="229"/>
      <c r="E30" s="229"/>
      <c r="F30" s="231"/>
    </row>
    <row r="31">
      <c r="B31" s="1086" t="s">
        <v>808</v>
      </c>
      <c r="C31" s="1087" t="s">
        <v>215</v>
      </c>
      <c r="D31" s="1087" t="s">
        <v>216</v>
      </c>
      <c r="E31" s="1087" t="s">
        <v>746</v>
      </c>
      <c r="F31" s="1088" t="s">
        <v>213</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809</v>
      </c>
      <c r="E50" s="1094" t="s">
        <v>809</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203</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46054.0</v>
      </c>
      <c r="E5" s="70"/>
      <c r="F5" s="283" t="s">
        <v>207</v>
      </c>
      <c r="G5" s="284">
        <f>DAY(EOMONTH(D5,0))</f>
        <v>28</v>
      </c>
      <c r="H5" s="285" t="s">
        <v>208</v>
      </c>
      <c r="I5" s="283" t="s">
        <v>209</v>
      </c>
      <c r="J5" s="286" t="b">
        <v>1</v>
      </c>
      <c r="K5" s="283" t="s">
        <v>210</v>
      </c>
      <c r="L5" s="287" t="b">
        <v>1</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212</v>
      </c>
      <c r="C6" s="1095" t="s">
        <v>213</v>
      </c>
      <c r="D6" s="86"/>
      <c r="E6" s="1096" t="s">
        <v>214</v>
      </c>
      <c r="F6" s="70"/>
      <c r="G6" s="1097" t="s">
        <v>215</v>
      </c>
      <c r="H6" s="1098" t="s">
        <v>216</v>
      </c>
      <c r="I6" s="1097" t="s">
        <v>217</v>
      </c>
      <c r="J6" s="1097" t="s">
        <v>218</v>
      </c>
      <c r="K6" s="292" t="s">
        <v>219</v>
      </c>
      <c r="L6" s="295" t="s">
        <v>220</v>
      </c>
      <c r="M6" s="1099"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810</v>
      </c>
      <c r="BG7" s="316"/>
      <c r="BL7" s="304"/>
    </row>
    <row r="8" ht="15.75" customHeight="1" outlineLevel="1">
      <c r="B8" s="317" t="s">
        <v>225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46054</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277</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IFERROR(__xludf.DUMMYFUNCTION("IMPORTRANGE(""https://docs.google.com/spreadsheets/d/1QbHfX9wvC_RRupa4CCe_ZxA6O4e2Ap9vqX5hrZPeQRg/edit?gid=284905409#gid=284905409"",""date2_1!B15"")/G5*COUNTIFS($E$13:$E$43,""&gt;0"")+sum(AZ14:BA19)"),0.0)</f>
        <v>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294</v>
      </c>
      <c r="AZ23" s="403">
        <f>AR44</f>
        <v>0</v>
      </c>
      <c r="BA23" s="70"/>
      <c r="BB23" s="404">
        <f>AZ23-AZ24</f>
        <v>0</v>
      </c>
      <c r="BC23" s="276"/>
      <c r="BD23" s="405" t="s">
        <v>295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304</v>
      </c>
      <c r="AZ30" s="406">
        <f>AS46</f>
        <v>0</v>
      </c>
      <c r="BA30" s="417" t="s">
        <v>133</v>
      </c>
      <c r="BB30" s="404">
        <f>SUM(AZ30:AZ36)</f>
        <v>0</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308</v>
      </c>
      <c r="AZ31" s="406">
        <f t="shared" ref="AZ31:AZ33" si="10">BA31/$G$5*COUNTIFS($E$13:$E$43,"&gt;0")</f>
        <v>0</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310</v>
      </c>
      <c r="AZ32" s="406">
        <f t="shared" si="10"/>
        <v>0</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584</v>
      </c>
      <c r="AZ33" s="406">
        <f t="shared" si="10"/>
        <v>0</v>
      </c>
      <c r="BA33" s="422">
        <v>44100.0</v>
      </c>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313</v>
      </c>
      <c r="AZ36" s="384">
        <f>BB40</f>
        <v>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811</v>
      </c>
      <c r="O2" s="494"/>
      <c r="P2" s="495"/>
      <c r="Q2" s="496"/>
      <c r="R2" s="496"/>
      <c r="S2" s="497"/>
      <c r="T2" s="496"/>
      <c r="U2" s="496"/>
      <c r="V2" s="496"/>
      <c r="W2" s="496"/>
      <c r="X2" s="496"/>
      <c r="Y2" s="498"/>
      <c r="Z2" s="261"/>
      <c r="AA2" s="261"/>
      <c r="AB2" s="261"/>
      <c r="AC2" s="261"/>
      <c r="AD2" s="261"/>
      <c r="AE2" s="261"/>
      <c r="AF2" s="499"/>
      <c r="AG2" s="500"/>
      <c r="AH2" s="501"/>
      <c r="AI2" s="502" t="s">
        <v>812</v>
      </c>
      <c r="AJ2" s="261"/>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3"/>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0</v>
      </c>
      <c r="J5" s="2"/>
      <c r="K5" s="556"/>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3"/>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46122</v>
      </c>
      <c r="C7" s="577"/>
      <c r="D7" s="489"/>
      <c r="E7" s="578">
        <f>today()+1</f>
        <v>46123</v>
      </c>
      <c r="F7" s="579"/>
      <c r="G7" s="489"/>
      <c r="H7" s="489"/>
      <c r="I7" s="580" t="s">
        <v>363</v>
      </c>
      <c r="J7" s="581" t="s">
        <v>364</v>
      </c>
      <c r="K7" s="582">
        <v>46054.0</v>
      </c>
      <c r="L7" s="583" t="s">
        <v>365</v>
      </c>
      <c r="M7" s="584" t="s">
        <v>366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金</v>
      </c>
      <c r="D8" s="112"/>
      <c r="E8" s="593" t="s">
        <v>230</v>
      </c>
      <c r="F8" s="594" t="str">
        <f>TEXT(E7,"ddd")</f>
        <v>土</v>
      </c>
      <c r="G8" s="185"/>
      <c r="H8" s="185"/>
      <c r="I8" s="580"/>
      <c r="J8" s="595" t="s">
        <v>374</v>
      </c>
      <c r="K8" s="583" t="s">
        <v>375</v>
      </c>
      <c r="L8" s="596" t="s">
        <v>376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377</v>
      </c>
      <c r="L9" s="603" t="s">
        <v>378</v>
      </c>
      <c r="M9" s="604" t="s">
        <v>379</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378</v>
      </c>
      <c r="AT9" s="606" t="s">
        <v>378</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380</v>
      </c>
      <c r="L10" s="603" t="s">
        <v>378</v>
      </c>
      <c r="M10" s="604" t="s">
        <v>381</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378</v>
      </c>
      <c r="AT10" s="606" t="s">
        <v>378</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389</v>
      </c>
      <c r="L41" s="603" t="s">
        <v>382</v>
      </c>
      <c r="M41" s="604" t="s">
        <v>148</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378</v>
      </c>
      <c r="AT41" s="610" t="s">
        <v>378</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390</v>
      </c>
      <c r="L42" s="603" t="s">
        <v>382</v>
      </c>
      <c r="M42" s="604" t="s">
        <v>341</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378</v>
      </c>
      <c r="AT42" s="610" t="s">
        <v>378</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391</v>
      </c>
      <c r="L43" s="620" t="s">
        <v>392</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378</v>
      </c>
      <c r="AT43" s="610" t="s">
        <v>378</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393</v>
      </c>
      <c r="L44" s="603" t="s">
        <v>392</v>
      </c>
      <c r="M44" s="604" t="s">
        <v>394</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378</v>
      </c>
      <c r="AT44" s="610" t="s">
        <v>378</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422</v>
      </c>
      <c r="C2" s="491"/>
      <c r="D2" s="491"/>
      <c r="E2" s="491"/>
      <c r="F2" s="672" t="s">
        <v>423</v>
      </c>
      <c r="G2" s="673"/>
      <c r="H2" s="216"/>
      <c r="I2" s="216"/>
      <c r="J2" s="216"/>
      <c r="K2" s="216"/>
      <c r="L2" s="216"/>
      <c r="M2" s="216"/>
      <c r="N2" s="216"/>
      <c r="O2" s="216"/>
      <c r="P2" s="216"/>
      <c r="Q2" s="2"/>
      <c r="R2" s="674" t="s">
        <v>425</v>
      </c>
      <c r="S2" s="667"/>
      <c r="T2" s="669"/>
      <c r="U2" s="675"/>
      <c r="V2" s="671"/>
      <c r="W2" s="667"/>
      <c r="X2" s="667"/>
      <c r="Y2" s="667"/>
      <c r="Z2" s="667"/>
    </row>
    <row r="3" ht="33.0" customHeight="1">
      <c r="A3" s="667"/>
      <c r="B3" s="676" t="s">
        <v>426</v>
      </c>
      <c r="C3" s="491"/>
      <c r="D3" s="491"/>
      <c r="E3" s="491"/>
      <c r="F3" s="677" t="s">
        <v>427</v>
      </c>
      <c r="G3" s="920"/>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46054.0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2</v>
      </c>
      <c r="W7" s="710"/>
      <c r="X7" s="701" t="s">
        <v>444</v>
      </c>
      <c r="Y7" s="667"/>
      <c r="Z7" s="667"/>
    </row>
    <row r="8" ht="17.25" customHeight="1" collapsed="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450</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588</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448</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404</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595</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409</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596</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449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398</v>
      </c>
      <c r="W19" s="722"/>
      <c r="X19" s="723">
        <v>46388.0</v>
      </c>
      <c r="Y19" s="667"/>
      <c r="Z19" s="667"/>
    </row>
    <row r="20" hidden="1" outlineLevel="1">
      <c r="A20" s="667"/>
      <c r="B20" s="749"/>
      <c r="C20" s="750">
        <f>IF(C9="","",IF(DAY(C9+1)=1,"",C9+1))</f>
        <v>46055</v>
      </c>
      <c r="D20" s="751" t="str">
        <f>TEXT(C20,"ddd")</f>
        <v>月</v>
      </c>
      <c r="E20" s="752"/>
      <c r="F20" s="753" t="s">
        <v>450</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395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599</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387</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412</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413</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600</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415</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416</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417</v>
      </c>
      <c r="W29" s="667"/>
      <c r="X29" s="762"/>
      <c r="Y29" s="667"/>
      <c r="Z29" s="667"/>
    </row>
    <row r="30" hidden="1" outlineLevel="1">
      <c r="A30" s="667"/>
      <c r="B30" s="744"/>
      <c r="C30" s="703"/>
      <c r="D30" s="703"/>
      <c r="E30" s="703"/>
      <c r="F30" s="763" t="s">
        <v>449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421</v>
      </c>
      <c r="W30" s="667"/>
      <c r="X30" s="762"/>
      <c r="Y30" s="667"/>
      <c r="Z30" s="667"/>
    </row>
    <row r="31" hidden="1" outlineLevel="1">
      <c r="A31" s="667"/>
      <c r="B31" s="767"/>
      <c r="C31" s="768">
        <f>IF(C20="","",IF(DAY(C20+1)=1,"",C20+1))</f>
        <v>46056</v>
      </c>
      <c r="D31" s="769" t="str">
        <f>TEXT(C31,"ddd")</f>
        <v>火</v>
      </c>
      <c r="E31" s="770"/>
      <c r="F31" s="771" t="s">
        <v>450</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410</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603</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418</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604</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605</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419</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420</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450</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450</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450</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450</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450</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450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450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450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450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450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450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450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450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450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450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450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450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450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450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450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450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450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505</v>
      </c>
      <c r="G5" s="820"/>
      <c r="H5" s="821" t="b">
        <v>0</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288</v>
      </c>
      <c r="P3" s="1109"/>
      <c r="Q3" s="1109"/>
      <c r="R3" s="1109"/>
      <c r="S3" s="1109"/>
      <c r="T3" s="1109"/>
      <c r="U3" s="1109"/>
      <c r="V3" s="1118" t="s">
        <v>813</v>
      </c>
      <c r="W3" s="1111"/>
    </row>
    <row r="4">
      <c r="A4" s="1119"/>
      <c r="B4" s="1120" t="s">
        <v>378</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814</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215</v>
      </c>
      <c r="C6" s="1126">
        <f t="shared" ref="C6:N6" si="1">iferror(indirect(C3&amp;"!G8"),"")</f>
        <v>0.5584950029</v>
      </c>
      <c r="D6" s="1126">
        <f t="shared" si="1"/>
        <v>0.6131687243</v>
      </c>
      <c r="E6" s="1126">
        <f t="shared" si="1"/>
        <v>0.6154549611</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0.5957062295</v>
      </c>
      <c r="P6" s="1109"/>
      <c r="Q6" s="1109"/>
      <c r="R6" s="1109"/>
      <c r="S6" s="1109"/>
      <c r="T6" s="1109"/>
      <c r="U6" s="1109"/>
      <c r="V6" s="1118">
        <v>13.0</v>
      </c>
      <c r="W6" s="1111"/>
    </row>
    <row r="7">
      <c r="A7" s="1119"/>
      <c r="B7" s="1125" t="s">
        <v>216</v>
      </c>
      <c r="C7" s="1127">
        <f t="shared" ref="C7:N7" si="2">iferror(indirect(C3&amp;"!H8"),"")</f>
        <v>4051890</v>
      </c>
      <c r="D7" s="1127">
        <f t="shared" si="2"/>
        <v>5059310</v>
      </c>
      <c r="E7" s="1127">
        <f t="shared" si="2"/>
        <v>1435487</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10546687</v>
      </c>
      <c r="P7" s="1110"/>
      <c r="Q7" s="1109"/>
      <c r="R7" s="1109"/>
      <c r="S7" s="1109"/>
      <c r="T7" s="1109"/>
      <c r="U7" s="1109"/>
      <c r="V7" s="1118">
        <v>4.0</v>
      </c>
      <c r="W7" s="1111"/>
    </row>
    <row r="8">
      <c r="A8" s="1119"/>
      <c r="B8" s="1125" t="s">
        <v>815</v>
      </c>
      <c r="C8" s="1128">
        <f t="shared" ref="C8:N8" si="3">iferror(indirect(C3&amp;"!AZ20"),"")</f>
        <v>495500</v>
      </c>
      <c r="D8" s="1128">
        <f t="shared" si="3"/>
        <v>380000</v>
      </c>
      <c r="E8" s="1128">
        <f t="shared" si="3"/>
        <v>114000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989500</v>
      </c>
      <c r="P8" s="1110"/>
      <c r="Q8" s="1109"/>
      <c r="R8" s="1109"/>
      <c r="S8" s="1109"/>
      <c r="T8" s="1109"/>
      <c r="U8" s="1109"/>
      <c r="V8" s="1118">
        <v>5.0</v>
      </c>
      <c r="W8" s="1111"/>
    </row>
    <row r="9">
      <c r="A9" s="1119"/>
      <c r="B9" s="1125" t="s">
        <v>741</v>
      </c>
      <c r="C9" s="1128">
        <f t="shared" ref="C9:N9" si="5">iferror(indirect(C3&amp;"!BG23")-indirect(C3&amp;"!BE24"),"")</f>
        <v>2309959</v>
      </c>
      <c r="D9" s="1128">
        <f t="shared" si="5"/>
        <v>2789896.333</v>
      </c>
      <c r="E9" s="1128">
        <f t="shared" si="5"/>
        <v>835956.3333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5935811.667</v>
      </c>
      <c r="P9" s="1109"/>
      <c r="Q9" s="1110"/>
      <c r="R9" s="1109"/>
      <c r="S9" s="1109"/>
      <c r="T9" s="1109"/>
      <c r="U9" s="1109"/>
      <c r="V9" s="1118">
        <v>6.0</v>
      </c>
      <c r="W9" s="1111"/>
    </row>
    <row r="10">
      <c r="A10" s="1119"/>
      <c r="B10" s="1125" t="s">
        <v>816</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217</v>
      </c>
      <c r="C11" s="1127">
        <f t="shared" ref="C11:N11" si="7">iferror(indirect(C3&amp;"!I8"),"")</f>
        <v>104245.5</v>
      </c>
      <c r="D11" s="1127">
        <f t="shared" si="7"/>
        <v>87154.5</v>
      </c>
      <c r="E11" s="1127">
        <f t="shared" si="7"/>
        <v>26146.35</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217546.35</v>
      </c>
      <c r="P11" s="1109"/>
      <c r="Q11" s="1109"/>
      <c r="R11" s="1109"/>
      <c r="S11" s="1109"/>
      <c r="T11" s="1109"/>
      <c r="U11" s="1109"/>
      <c r="V11" s="1118">
        <v>8.0</v>
      </c>
      <c r="W11" s="1111"/>
    </row>
    <row r="12">
      <c r="A12" s="1119"/>
      <c r="B12" s="1125" t="s">
        <v>218</v>
      </c>
      <c r="C12" s="1127">
        <f t="shared" ref="C12:N12" si="8">iferror(indirect(C3&amp;"!J8"),"")</f>
        <v>20667</v>
      </c>
      <c r="D12" s="1127">
        <f t="shared" si="8"/>
        <v>26528</v>
      </c>
      <c r="E12" s="1127">
        <f t="shared" si="8"/>
        <v>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47195</v>
      </c>
      <c r="P12" s="1109"/>
      <c r="Q12" s="1109"/>
      <c r="R12" s="1109"/>
      <c r="S12" s="1109"/>
      <c r="T12" s="1109"/>
      <c r="U12" s="1109"/>
      <c r="V12" s="1118">
        <v>9.0</v>
      </c>
      <c r="W12" s="1111"/>
    </row>
    <row r="13">
      <c r="A13" s="1119"/>
      <c r="B13" s="1125" t="s">
        <v>221</v>
      </c>
      <c r="C13" s="1127">
        <f t="shared" ref="C13:N13" si="9">iferror(indirect(C3&amp;"!M8"),"")</f>
        <v>1142185.5</v>
      </c>
      <c r="D13" s="1127">
        <f t="shared" si="9"/>
        <v>1802259.167</v>
      </c>
      <c r="E13" s="1127">
        <f t="shared" si="9"/>
        <v>459384.3167</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3403828.983</v>
      </c>
      <c r="P13" s="1109"/>
      <c r="Q13" s="1109"/>
      <c r="R13" s="1109"/>
      <c r="S13" s="1109"/>
      <c r="T13" s="1109"/>
      <c r="U13" s="1109"/>
      <c r="V13" s="1118">
        <v>10.0</v>
      </c>
      <c r="W13" s="1111"/>
    </row>
    <row r="14">
      <c r="A14" s="1119"/>
      <c r="B14" s="1125" t="s">
        <v>729</v>
      </c>
      <c r="C14" s="1126">
        <f t="shared" ref="C14:N14" si="10">iferror(indirect(C3&amp;"!E8"),"")</f>
        <v>0.570094203</v>
      </c>
      <c r="D14" s="1126">
        <f t="shared" si="10"/>
        <v>0.5514381078</v>
      </c>
      <c r="E14" s="1126">
        <f t="shared" si="10"/>
        <v>0.5823503336</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0.5628129162</v>
      </c>
      <c r="P14" s="1109"/>
      <c r="Q14" s="1109"/>
      <c r="R14" s="1109"/>
      <c r="S14" s="1109"/>
      <c r="T14" s="1109"/>
      <c r="U14" s="1109"/>
      <c r="V14" s="1118">
        <v>11.0</v>
      </c>
      <c r="W14" s="1111"/>
    </row>
    <row r="15">
      <c r="A15" s="1119"/>
      <c r="B15" s="1125" t="s">
        <v>213</v>
      </c>
      <c r="C15" s="1126">
        <f t="shared" ref="C15:N15" si="11">iferror(indirect(C3&amp;"!C8"),"")</f>
        <v>0.2818895626</v>
      </c>
      <c r="D15" s="1126">
        <f t="shared" si="11"/>
        <v>0.3562262772</v>
      </c>
      <c r="E15" s="1126">
        <f t="shared" si="11"/>
        <v>0.3200198376</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0.3227391676</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817</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817</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216</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815</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741</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816</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818</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218</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221</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729</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213</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819</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820</v>
      </c>
      <c r="C3" s="1143"/>
      <c r="D3" s="1143"/>
      <c r="E3" s="1143"/>
      <c r="F3" s="1143"/>
      <c r="G3" s="579"/>
      <c r="H3" s="1144" t="s">
        <v>821</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374</v>
      </c>
      <c r="D4" s="1147" t="s">
        <v>516</v>
      </c>
      <c r="E4" s="1148" t="s">
        <v>35</v>
      </c>
      <c r="F4" s="1147" t="s">
        <v>822</v>
      </c>
      <c r="G4" s="1147" t="s">
        <v>823</v>
      </c>
      <c r="H4" s="1149"/>
      <c r="I4" s="1150" t="s">
        <v>374</v>
      </c>
      <c r="J4" s="1150" t="s">
        <v>516</v>
      </c>
      <c r="K4" s="1151" t="s">
        <v>35</v>
      </c>
      <c r="L4" s="1150" t="s">
        <v>822</v>
      </c>
      <c r="M4" s="1152" t="s">
        <v>823</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1995</v>
      </c>
      <c r="J7" s="1159">
        <f>'🔵クレーム'!T12</f>
        <v>1</v>
      </c>
      <c r="K7" s="1160">
        <f>'🔵クレーム'!X12</f>
        <v>0.0005012531328</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824</v>
      </c>
      <c r="C17" s="1179">
        <f t="shared" ref="C17:D17" si="3">SUM(C4:C16)</f>
        <v>67567</v>
      </c>
      <c r="D17" s="1179">
        <f t="shared" si="3"/>
        <v>55</v>
      </c>
      <c r="E17" s="1180">
        <f>D17/C17</f>
        <v>0.0008140068377</v>
      </c>
      <c r="F17" s="1179">
        <f>SUM(F5:F16)</f>
        <v>29</v>
      </c>
      <c r="G17" s="1181">
        <f>F17/C17</f>
        <v>0.0004292036053</v>
      </c>
      <c r="H17" s="1182" t="s">
        <v>824</v>
      </c>
      <c r="I17" s="1183">
        <f t="shared" ref="I17:J17" si="4">SUM(I5:I16)</f>
        <v>12187</v>
      </c>
      <c r="J17" s="1183">
        <f t="shared" si="4"/>
        <v>4</v>
      </c>
      <c r="K17" s="1184">
        <f>J17/I17</f>
        <v>0.0003282185936</v>
      </c>
      <c r="L17" s="1183">
        <f>SUM(L5:L16)</f>
        <v>7</v>
      </c>
      <c r="M17" s="1185">
        <f>L17/I17</f>
        <v>0.0005743825388</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805</v>
      </c>
      <c r="K33" s="503"/>
      <c r="L33" s="503"/>
    </row>
    <row r="34">
      <c r="B34" s="1205" t="s">
        <v>825</v>
      </c>
      <c r="C34" s="1137"/>
      <c r="D34" s="1137"/>
      <c r="E34" s="1137"/>
      <c r="F34" s="1137"/>
      <c r="G34" s="1137"/>
      <c r="H34" s="1137"/>
      <c r="I34" s="1137"/>
      <c r="J34" s="1137"/>
      <c r="K34" s="1137"/>
      <c r="L34" s="1137"/>
      <c r="M34" s="1138"/>
      <c r="O34" s="1094"/>
      <c r="P34" s="1094"/>
      <c r="Q34" s="1094"/>
      <c r="S34" s="1094"/>
      <c r="T34" s="1094"/>
      <c r="U34" s="1094"/>
    </row>
    <row r="35">
      <c r="B35" s="1206" t="s">
        <v>826</v>
      </c>
      <c r="D35" s="1207"/>
      <c r="M35" s="1208"/>
      <c r="O35" s="1094"/>
      <c r="P35" s="1094"/>
      <c r="Q35" s="1094"/>
      <c r="S35" s="1094"/>
      <c r="T35" s="1094"/>
      <c r="U35" s="1094"/>
    </row>
    <row r="36">
      <c r="B36" s="1209" t="s">
        <v>827</v>
      </c>
      <c r="C36" s="1138"/>
      <c r="D36" s="1209" t="s">
        <v>828</v>
      </c>
      <c r="E36" s="1138"/>
      <c r="F36" s="1209" t="s">
        <v>829</v>
      </c>
      <c r="G36" s="1137"/>
      <c r="H36" s="1209" t="s">
        <v>830</v>
      </c>
      <c r="I36" s="1137"/>
      <c r="J36" s="1138"/>
      <c r="K36" s="1209" t="s">
        <v>831</v>
      </c>
      <c r="L36" s="1137"/>
      <c r="M36" s="1138"/>
      <c r="O36" s="1094" t="s">
        <v>81</v>
      </c>
      <c r="P36" s="1094" t="s">
        <v>82</v>
      </c>
      <c r="Q36" s="1094" t="s">
        <v>832</v>
      </c>
      <c r="S36" s="1094" t="s">
        <v>89</v>
      </c>
      <c r="T36" s="1094" t="s">
        <v>90</v>
      </c>
      <c r="U36" s="1094" t="s">
        <v>92</v>
      </c>
      <c r="W36" s="1094" t="s">
        <v>81</v>
      </c>
      <c r="X36" s="1094" t="s">
        <v>82</v>
      </c>
      <c r="Y36" s="1094" t="s">
        <v>832</v>
      </c>
      <c r="AA36" s="1094" t="s">
        <v>89</v>
      </c>
      <c r="AB36" s="1094" t="s">
        <v>90</v>
      </c>
      <c r="AC36" s="1094" t="s">
        <v>92</v>
      </c>
    </row>
    <row r="37">
      <c r="B37" s="1210"/>
      <c r="C37" s="1211"/>
      <c r="D37" s="1210"/>
      <c r="E37" s="1211"/>
      <c r="F37" s="1210"/>
      <c r="G37" s="1212"/>
      <c r="H37" s="1210"/>
      <c r="I37" s="1212"/>
      <c r="J37" s="1211"/>
      <c r="K37" s="1210"/>
      <c r="L37" s="1212"/>
      <c r="M37" s="1211"/>
      <c r="N37" s="1094" t="s">
        <v>826</v>
      </c>
      <c r="O37" s="1213" t="s">
        <v>52</v>
      </c>
      <c r="P37" s="1213" t="s">
        <v>833</v>
      </c>
      <c r="Q37" s="1213" t="s">
        <v>40</v>
      </c>
      <c r="R37" s="1214"/>
      <c r="S37" s="1213" t="s">
        <v>412</v>
      </c>
      <c r="T37" s="1213" t="s">
        <v>412</v>
      </c>
      <c r="U37" s="1215" t="s">
        <v>834</v>
      </c>
      <c r="V37" s="1094" t="s">
        <v>835</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836</v>
      </c>
      <c r="D38" s="1218" t="s">
        <v>89</v>
      </c>
      <c r="E38" s="1218" t="s">
        <v>836</v>
      </c>
      <c r="F38" s="1218" t="s">
        <v>832</v>
      </c>
      <c r="G38" s="1218" t="s">
        <v>836</v>
      </c>
      <c r="H38" s="1218" t="s">
        <v>832</v>
      </c>
      <c r="I38" s="1219" t="s">
        <v>836</v>
      </c>
      <c r="J38" s="1220" t="s">
        <v>837</v>
      </c>
      <c r="K38" s="1221"/>
      <c r="L38" s="1222" t="s">
        <v>836</v>
      </c>
      <c r="M38" s="1223" t="s">
        <v>837</v>
      </c>
      <c r="O38" s="1213" t="s">
        <v>52</v>
      </c>
      <c r="P38" s="1213" t="s">
        <v>98</v>
      </c>
      <c r="Q38" s="1213" t="s">
        <v>39</v>
      </c>
      <c r="R38" s="1214"/>
      <c r="S38" s="1213" t="s">
        <v>599</v>
      </c>
      <c r="T38" s="1213" t="s">
        <v>599</v>
      </c>
      <c r="U38" s="1215" t="s">
        <v>838</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402</v>
      </c>
      <c r="U39" s="1215" t="s">
        <v>839</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IFERROR(__xludf.DUMMYFUNCTION("""COMPUTED_VALUE"""),"ベル")</f>
        <v>ベル</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IFERROR(__xludf.DUMMYFUNCTION("""COMPUTED_VALUE"""),3.0)</f>
        <v>3</v>
      </c>
      <c r="AH39" s="19">
        <f>IFERROR(__xludf.DUMMYFUNCTION("""COMPUTED_VALUE"""),0.75)</f>
        <v>0.75</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840</v>
      </c>
      <c r="Q40" s="1213" t="s">
        <v>39</v>
      </c>
      <c r="R40" s="1214"/>
      <c r="S40" s="1213" t="s">
        <v>563</v>
      </c>
      <c r="T40" s="1213" t="s">
        <v>563</v>
      </c>
      <c r="U40" s="1215" t="s">
        <v>841</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IFERROR(__xludf.DUMMYFUNCTION("""COMPUTED_VALUE"""),"岩田")</f>
        <v>岩田</v>
      </c>
      <c r="AF40" s="19" t="str">
        <f>IFERROR(__xludf.DUMMYFUNCTION("""COMPUTED_VALUE"""),"残置")</f>
        <v>残置</v>
      </c>
      <c r="AG40" s="19">
        <f>IFERROR(__xludf.DUMMYFUNCTION("""COMPUTED_VALUE"""),1.0)</f>
        <v>1</v>
      </c>
      <c r="AH40" s="19">
        <f>IFERROR(__xludf.DUMMYFUNCTION("""COMPUTED_VALUE"""),0.25)</f>
        <v>0.25</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54</v>
      </c>
      <c r="P41" s="1213" t="s">
        <v>833</v>
      </c>
      <c r="Q41" s="1213" t="s">
        <v>43</v>
      </c>
      <c r="R41" s="1214"/>
      <c r="S41" s="1213" t="s">
        <v>398</v>
      </c>
      <c r="T41" s="1213" t="s">
        <v>398</v>
      </c>
      <c r="U41" s="1215" t="s">
        <v>842</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IFERROR(__xludf.DUMMYFUNCTION("""COMPUTED_VALUE"""),"寺島")</f>
        <v>寺島</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54</v>
      </c>
      <c r="P42" s="1213" t="s">
        <v>132</v>
      </c>
      <c r="Q42" s="1213" t="s">
        <v>42</v>
      </c>
      <c r="R42" s="1214"/>
      <c r="S42" s="1213" t="s">
        <v>133</v>
      </c>
      <c r="T42" s="1213" t="s">
        <v>133</v>
      </c>
      <c r="U42" s="1215" t="s">
        <v>843</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IFERROR(__xludf.DUMMYFUNCTION("""COMPUTED_VALUE"""),"鴫原？/モニカ？")</f>
        <v>鴫原？/モニカ？</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54</v>
      </c>
      <c r="P43" s="1213" t="s">
        <v>844</v>
      </c>
      <c r="Q43" s="1213" t="s">
        <v>41</v>
      </c>
      <c r="R43" s="1214"/>
      <c r="S43" s="1213" t="s">
        <v>398</v>
      </c>
      <c r="T43" s="1213" t="s">
        <v>398</v>
      </c>
      <c r="U43" s="1215" t="s">
        <v>845</v>
      </c>
      <c r="W43" s="1214" t="str">
        <f>'🔵クレーム'!C34</f>
        <v/>
      </c>
      <c r="X43" s="1214" t="str">
        <f>'🔵クレーム'!D34</f>
        <v/>
      </c>
      <c r="Y43" s="1213" t="str">
        <f>'🔵クレーム'!I34</f>
        <v/>
      </c>
      <c r="Z43" s="1214" t="str">
        <f>'🔵クレーム'!J34</f>
        <v/>
      </c>
      <c r="AA43" s="1214" t="str">
        <f>'🔵クレーム'!K34</f>
        <v/>
      </c>
      <c r="AB43" s="1214" t="str">
        <f>'🔵クレーム'!L34</f>
        <v/>
      </c>
      <c r="AC43" s="1216" t="str">
        <f>'🔵クレーム'!N34</f>
        <v/>
      </c>
      <c r="AE43" s="19" t="str">
        <f>IFERROR(__xludf.DUMMYFUNCTION("""COMPUTED_VALUE"""),"島村")</f>
        <v>島村</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563</v>
      </c>
      <c r="T44" s="1213" t="s">
        <v>563</v>
      </c>
      <c r="U44" s="1215" t="s">
        <v>846</v>
      </c>
      <c r="W44" s="1214" t="str">
        <f>'🔵クレーム'!C35</f>
        <v/>
      </c>
      <c r="X44" s="1214" t="str">
        <f>'🔵クレーム'!D35</f>
        <v/>
      </c>
      <c r="Y44" s="1213" t="str">
        <f>'🔵クレーム'!I35</f>
        <v/>
      </c>
      <c r="Z44" s="1214" t="str">
        <f>'🔵クレーム'!J35</f>
        <v/>
      </c>
      <c r="AA44" s="1214" t="str">
        <f>'🔵クレーム'!K35</f>
        <v/>
      </c>
      <c r="AB44" s="1214" t="str">
        <f>'🔵クレーム'!L35</f>
        <v/>
      </c>
      <c r="AC44" s="1216" t="str">
        <f>'🔵クレーム'!N35</f>
        <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847</v>
      </c>
      <c r="L45" s="1234">
        <f t="shared" si="5"/>
        <v>2</v>
      </c>
      <c r="M45" s="1235">
        <f t="shared" si="6"/>
        <v>0.2857142857</v>
      </c>
      <c r="O45" s="1213" t="s">
        <v>54</v>
      </c>
      <c r="P45" s="1213" t="s">
        <v>120</v>
      </c>
      <c r="Q45" s="1213" t="s">
        <v>40</v>
      </c>
      <c r="R45" s="1214"/>
      <c r="S45" s="1213" t="s">
        <v>848</v>
      </c>
      <c r="T45" s="1213" t="s">
        <v>563</v>
      </c>
      <c r="U45" s="1215" t="s">
        <v>849</v>
      </c>
      <c r="W45" s="1214" t="str">
        <f>'🔵クレーム'!C36</f>
        <v/>
      </c>
      <c r="X45" s="1214" t="str">
        <f>'🔵クレーム'!D36</f>
        <v/>
      </c>
      <c r="Y45" s="1213" t="str">
        <f>'🔵クレーム'!I36</f>
        <v/>
      </c>
      <c r="Z45" s="1214" t="str">
        <f>'🔵クレーム'!J36</f>
        <v/>
      </c>
      <c r="AA45" s="1214" t="str">
        <f>'🔵クレーム'!K36</f>
        <v/>
      </c>
      <c r="AB45" s="1214" t="str">
        <f>'🔵クレーム'!L36</f>
        <v/>
      </c>
      <c r="AC45" s="1216" t="str">
        <f>'🔵クレーム'!N36</f>
        <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805</v>
      </c>
      <c r="K46" s="1233" t="s">
        <v>850</v>
      </c>
      <c r="L46" s="1234">
        <f t="shared" si="5"/>
        <v>0</v>
      </c>
      <c r="M46" s="1235">
        <f t="shared" si="6"/>
        <v>0</v>
      </c>
      <c r="O46" s="1213" t="s">
        <v>54</v>
      </c>
      <c r="P46" s="1213" t="s">
        <v>851</v>
      </c>
      <c r="Q46" s="1213" t="s">
        <v>39</v>
      </c>
      <c r="R46" s="1214"/>
      <c r="S46" s="1213" t="s">
        <v>848</v>
      </c>
      <c r="T46" s="1213" t="s">
        <v>588</v>
      </c>
      <c r="U46" s="1215" t="s">
        <v>852</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805</v>
      </c>
      <c r="K47" s="1233" t="s">
        <v>853</v>
      </c>
      <c r="L47" s="1234">
        <f t="shared" si="5"/>
        <v>1</v>
      </c>
      <c r="M47" s="1235">
        <f t="shared" si="6"/>
        <v>0.1428571429</v>
      </c>
      <c r="O47" s="1213" t="s">
        <v>57</v>
      </c>
      <c r="P47" s="1213" t="s">
        <v>840</v>
      </c>
      <c r="Q47" s="1213" t="s">
        <v>41</v>
      </c>
      <c r="R47" s="1214"/>
      <c r="S47" s="1213" t="s">
        <v>378</v>
      </c>
      <c r="T47" s="1213" t="s">
        <v>395</v>
      </c>
      <c r="U47" s="1215" t="s">
        <v>854</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805</v>
      </c>
      <c r="K48" s="1233" t="s">
        <v>855</v>
      </c>
      <c r="L48" s="1234">
        <f t="shared" si="5"/>
        <v>0</v>
      </c>
      <c r="M48" s="1235">
        <f t="shared" si="6"/>
        <v>0</v>
      </c>
      <c r="O48" s="1213" t="s">
        <v>57</v>
      </c>
      <c r="P48" s="1213" t="s">
        <v>856</v>
      </c>
      <c r="Q48" s="1213" t="s">
        <v>39</v>
      </c>
      <c r="R48" s="1214"/>
      <c r="S48" s="1213" t="s">
        <v>378</v>
      </c>
      <c r="T48" s="1213" t="s">
        <v>599</v>
      </c>
      <c r="U48" s="1215" t="s">
        <v>857</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805</v>
      </c>
      <c r="K49" s="1233" t="s">
        <v>30</v>
      </c>
      <c r="L49" s="1234">
        <f t="shared" si="5"/>
        <v>1</v>
      </c>
      <c r="M49" s="1235">
        <f t="shared" si="6"/>
        <v>0.1428571429</v>
      </c>
      <c r="O49" s="1213" t="s">
        <v>57</v>
      </c>
      <c r="P49" s="1213" t="s">
        <v>858</v>
      </c>
      <c r="Q49" s="1213" t="s">
        <v>38</v>
      </c>
      <c r="R49" s="1214"/>
      <c r="S49" s="1213" t="s">
        <v>114</v>
      </c>
      <c r="T49" s="1213" t="s">
        <v>600</v>
      </c>
      <c r="U49" s="1215" t="s">
        <v>859</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805</v>
      </c>
      <c r="K50" s="1245" t="s">
        <v>288</v>
      </c>
      <c r="L50" s="1246">
        <f t="shared" si="5"/>
        <v>7</v>
      </c>
      <c r="M50" s="1247">
        <f t="shared" si="6"/>
        <v>1</v>
      </c>
      <c r="O50" s="1213" t="s">
        <v>61</v>
      </c>
      <c r="P50" s="1213" t="s">
        <v>860</v>
      </c>
      <c r="Q50" s="1213" t="s">
        <v>39</v>
      </c>
      <c r="R50" s="1214"/>
      <c r="S50" s="1213" t="s">
        <v>114</v>
      </c>
      <c r="T50" s="1213" t="s">
        <v>415</v>
      </c>
      <c r="U50" s="1215" t="s">
        <v>861</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805</v>
      </c>
      <c r="K51" s="1207"/>
      <c r="O51" s="1213" t="s">
        <v>61</v>
      </c>
      <c r="P51" s="1213" t="s">
        <v>860</v>
      </c>
      <c r="Q51" s="1213" t="s">
        <v>41</v>
      </c>
      <c r="R51" s="1214"/>
      <c r="S51" s="1213" t="s">
        <v>114</v>
      </c>
      <c r="T51" s="1213" t="s">
        <v>409</v>
      </c>
      <c r="U51" s="1215" t="s">
        <v>862</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805</v>
      </c>
      <c r="O52" s="1213" t="s">
        <v>61</v>
      </c>
      <c r="P52" s="1213" t="s">
        <v>844</v>
      </c>
      <c r="Q52" s="1213" t="s">
        <v>30</v>
      </c>
      <c r="R52" s="1214"/>
      <c r="S52" s="1213" t="s">
        <v>863</v>
      </c>
      <c r="T52" s="1213" t="s">
        <v>864</v>
      </c>
      <c r="U52" s="1215" t="s">
        <v>865</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805</v>
      </c>
      <c r="O53" s="1213" t="s">
        <v>61</v>
      </c>
      <c r="P53" s="1213" t="s">
        <v>844</v>
      </c>
      <c r="Q53" s="1213" t="s">
        <v>40</v>
      </c>
      <c r="R53" s="1214"/>
      <c r="S53" s="1213" t="s">
        <v>863</v>
      </c>
      <c r="T53" s="1213" t="s">
        <v>421</v>
      </c>
      <c r="U53" s="1215" t="s">
        <v>866</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805</v>
      </c>
      <c r="O54" s="1213" t="s">
        <v>61</v>
      </c>
      <c r="P54" s="1213" t="s">
        <v>867</v>
      </c>
      <c r="Q54" s="1213" t="s">
        <v>39</v>
      </c>
      <c r="R54" s="1214"/>
      <c r="S54" s="1213" t="s">
        <v>114</v>
      </c>
      <c r="T54" s="1213" t="s">
        <v>404</v>
      </c>
      <c r="U54" s="1215" t="s">
        <v>868</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805</v>
      </c>
      <c r="O55" s="1213" t="s">
        <v>63</v>
      </c>
      <c r="P55" s="1213" t="s">
        <v>98</v>
      </c>
      <c r="Q55" s="1213" t="s">
        <v>39</v>
      </c>
      <c r="R55" s="1214"/>
      <c r="S55" s="1213" t="s">
        <v>863</v>
      </c>
      <c r="T55" s="1213" t="s">
        <v>863</v>
      </c>
      <c r="U55" s="1215" t="s">
        <v>869</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805</v>
      </c>
      <c r="O56" s="1213" t="s">
        <v>63</v>
      </c>
      <c r="P56" s="1213" t="s">
        <v>98</v>
      </c>
      <c r="Q56" s="1213" t="s">
        <v>28</v>
      </c>
      <c r="R56" s="1214"/>
      <c r="S56" s="1213" t="s">
        <v>412</v>
      </c>
      <c r="T56" s="1213" t="s">
        <v>412</v>
      </c>
      <c r="U56" s="1215" t="s">
        <v>870</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805</v>
      </c>
      <c r="O57" s="1213" t="s">
        <v>63</v>
      </c>
      <c r="P57" s="1213" t="s">
        <v>871</v>
      </c>
      <c r="Q57" s="1213" t="s">
        <v>40</v>
      </c>
      <c r="R57" s="1214"/>
      <c r="S57" s="1213" t="s">
        <v>114</v>
      </c>
      <c r="T57" s="1213" t="s">
        <v>600</v>
      </c>
      <c r="U57" s="1215" t="s">
        <v>872</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805</v>
      </c>
      <c r="O58" s="1213" t="s">
        <v>63</v>
      </c>
      <c r="P58" s="1213" t="s">
        <v>871</v>
      </c>
      <c r="Q58" s="1213" t="s">
        <v>38</v>
      </c>
      <c r="R58" s="1214"/>
      <c r="S58" s="1213" t="s">
        <v>133</v>
      </c>
      <c r="T58" s="1213" t="s">
        <v>409</v>
      </c>
      <c r="U58" s="1215" t="s">
        <v>873</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805</v>
      </c>
      <c r="O59" s="1213" t="s">
        <v>63</v>
      </c>
      <c r="P59" s="1213" t="s">
        <v>871</v>
      </c>
      <c r="Q59" s="1213" t="s">
        <v>28</v>
      </c>
      <c r="R59" s="1214"/>
      <c r="S59" s="1213" t="s">
        <v>874</v>
      </c>
      <c r="T59" s="1213" t="s">
        <v>874</v>
      </c>
      <c r="U59" s="1215" t="s">
        <v>875</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805</v>
      </c>
      <c r="O60" s="1213" t="s">
        <v>63</v>
      </c>
      <c r="P60" s="1213" t="s">
        <v>876</v>
      </c>
      <c r="Q60" s="1213" t="s">
        <v>30</v>
      </c>
      <c r="R60" s="1214"/>
      <c r="S60" s="1213" t="s">
        <v>848</v>
      </c>
      <c r="T60" s="1213" t="s">
        <v>603</v>
      </c>
      <c r="U60" s="1215" t="s">
        <v>877</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805</v>
      </c>
      <c r="O61" s="1213" t="s">
        <v>63</v>
      </c>
      <c r="P61" s="1213" t="s">
        <v>856</v>
      </c>
      <c r="Q61" s="1213" t="s">
        <v>41</v>
      </c>
      <c r="R61" s="1214"/>
      <c r="S61" s="1213" t="s">
        <v>412</v>
      </c>
      <c r="T61" s="1213" t="s">
        <v>412</v>
      </c>
      <c r="U61" s="1215" t="s">
        <v>878</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805</v>
      </c>
      <c r="O62" s="1213" t="s">
        <v>63</v>
      </c>
      <c r="P62" s="1213" t="s">
        <v>856</v>
      </c>
      <c r="Q62" s="1213" t="s">
        <v>40</v>
      </c>
      <c r="R62" s="1214"/>
      <c r="S62" s="1213" t="s">
        <v>848</v>
      </c>
      <c r="T62" s="1213" t="s">
        <v>604</v>
      </c>
      <c r="U62" s="1215" t="s">
        <v>879</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805</v>
      </c>
      <c r="O63" s="1213" t="s">
        <v>63</v>
      </c>
      <c r="P63" s="1213" t="s">
        <v>844</v>
      </c>
      <c r="Q63" s="1213" t="s">
        <v>40</v>
      </c>
      <c r="R63" s="1214"/>
      <c r="S63" s="1213" t="s">
        <v>848</v>
      </c>
      <c r="T63" s="1213" t="s">
        <v>600</v>
      </c>
      <c r="U63" s="1215" t="s">
        <v>880</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805</v>
      </c>
      <c r="O64" s="1213" t="s">
        <v>63</v>
      </c>
      <c r="P64" s="1213" t="s">
        <v>844</v>
      </c>
      <c r="Q64" s="1213" t="s">
        <v>38</v>
      </c>
      <c r="R64" s="1214"/>
      <c r="S64" s="1213" t="s">
        <v>848</v>
      </c>
      <c r="T64" s="1213" t="s">
        <v>398</v>
      </c>
      <c r="U64" s="1215" t="s">
        <v>881</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805</v>
      </c>
      <c r="O65" s="1213" t="s">
        <v>63</v>
      </c>
      <c r="P65" s="1213" t="s">
        <v>882</v>
      </c>
      <c r="Q65" s="1213" t="s">
        <v>28</v>
      </c>
      <c r="R65" s="1214"/>
      <c r="S65" s="1213" t="s">
        <v>874</v>
      </c>
      <c r="T65" s="1213" t="s">
        <v>874</v>
      </c>
      <c r="U65" s="1215" t="s">
        <v>883</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805</v>
      </c>
      <c r="O66" s="1213" t="s">
        <v>63</v>
      </c>
      <c r="P66" s="1213" t="s">
        <v>884</v>
      </c>
      <c r="Q66" s="1213" t="s">
        <v>28</v>
      </c>
      <c r="R66" s="1214"/>
      <c r="S66" s="1213" t="s">
        <v>874</v>
      </c>
      <c r="T66" s="1213" t="s">
        <v>874</v>
      </c>
      <c r="U66" s="1215" t="s">
        <v>885</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805</v>
      </c>
      <c r="O67" s="1213" t="s">
        <v>63</v>
      </c>
      <c r="P67" s="1213" t="s">
        <v>886</v>
      </c>
      <c r="Q67" s="1213" t="s">
        <v>39</v>
      </c>
      <c r="R67" s="1214"/>
      <c r="S67" s="1213" t="s">
        <v>134</v>
      </c>
      <c r="T67" s="1213" t="s">
        <v>134</v>
      </c>
      <c r="U67" s="1215" t="s">
        <v>887</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805</v>
      </c>
      <c r="O68" s="1213" t="s">
        <v>63</v>
      </c>
      <c r="P68" s="1213" t="s">
        <v>888</v>
      </c>
      <c r="Q68" s="1213" t="s">
        <v>43</v>
      </c>
      <c r="R68" s="1214"/>
      <c r="S68" s="1213" t="s">
        <v>114</v>
      </c>
      <c r="T68" s="1213" t="s">
        <v>421</v>
      </c>
      <c r="U68" s="1215" t="s">
        <v>889</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805</v>
      </c>
      <c r="O69" s="1213" t="s">
        <v>63</v>
      </c>
      <c r="P69" s="1213" t="s">
        <v>858</v>
      </c>
      <c r="Q69" s="1213" t="s">
        <v>28</v>
      </c>
      <c r="R69" s="1214"/>
      <c r="S69" s="1213" t="s">
        <v>874</v>
      </c>
      <c r="T69" s="1213" t="s">
        <v>874</v>
      </c>
      <c r="U69" s="1215" t="s">
        <v>890</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805</v>
      </c>
      <c r="O70" s="1213" t="s">
        <v>63</v>
      </c>
      <c r="P70" s="1213" t="s">
        <v>127</v>
      </c>
      <c r="Q70" s="1213" t="s">
        <v>28</v>
      </c>
      <c r="R70" s="1214"/>
      <c r="S70" s="1213" t="s">
        <v>874</v>
      </c>
      <c r="T70" s="1213" t="s">
        <v>874</v>
      </c>
      <c r="U70" s="1215" t="s">
        <v>891</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805</v>
      </c>
      <c r="O71" s="1213" t="s">
        <v>63</v>
      </c>
      <c r="P71" s="1213" t="s">
        <v>867</v>
      </c>
      <c r="Q71" s="1213" t="s">
        <v>28</v>
      </c>
      <c r="R71" s="1214"/>
      <c r="S71" s="1213" t="s">
        <v>874</v>
      </c>
      <c r="T71" s="1213" t="s">
        <v>874</v>
      </c>
      <c r="U71" s="1215" t="s">
        <v>892</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805</v>
      </c>
      <c r="O72" s="1213" t="s">
        <v>65</v>
      </c>
      <c r="P72" s="1213" t="s">
        <v>856</v>
      </c>
      <c r="Q72" s="1213" t="s">
        <v>30</v>
      </c>
      <c r="R72" s="1214"/>
      <c r="S72" s="1213" t="s">
        <v>588</v>
      </c>
      <c r="T72" s="1213" t="s">
        <v>588</v>
      </c>
      <c r="U72" s="1215" t="s">
        <v>893</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805</v>
      </c>
      <c r="O73" s="1213" t="s">
        <v>65</v>
      </c>
      <c r="P73" s="1213" t="s">
        <v>894</v>
      </c>
      <c r="Q73" s="1213" t="s">
        <v>28</v>
      </c>
      <c r="R73" s="1214"/>
      <c r="S73" s="1213"/>
      <c r="T73" s="1213"/>
      <c r="U73" s="1215" t="s">
        <v>895</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805</v>
      </c>
      <c r="O74" s="1213" t="s">
        <v>65</v>
      </c>
      <c r="P74" s="1213" t="s">
        <v>867</v>
      </c>
      <c r="Q74" s="1213" t="s">
        <v>40</v>
      </c>
      <c r="R74" s="1214"/>
      <c r="S74" s="1213"/>
      <c r="T74" s="1213" t="s">
        <v>421</v>
      </c>
      <c r="U74" s="1215" t="s">
        <v>896</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805</v>
      </c>
      <c r="O75" s="1213" t="s">
        <v>65</v>
      </c>
      <c r="P75" s="1213" t="s">
        <v>884</v>
      </c>
      <c r="Q75" s="1213" t="s">
        <v>28</v>
      </c>
      <c r="R75" s="1214"/>
      <c r="S75" s="1213" t="s">
        <v>874</v>
      </c>
      <c r="T75" s="1213" t="s">
        <v>874</v>
      </c>
      <c r="U75" s="1215" t="s">
        <v>897</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805</v>
      </c>
      <c r="O76" s="1213" t="s">
        <v>65</v>
      </c>
      <c r="P76" s="1213" t="s">
        <v>856</v>
      </c>
      <c r="Q76" s="1213" t="s">
        <v>28</v>
      </c>
      <c r="R76" s="1214"/>
      <c r="S76" s="1213" t="s">
        <v>874</v>
      </c>
      <c r="T76" s="1213" t="s">
        <v>874</v>
      </c>
      <c r="U76" s="1215" t="s">
        <v>898</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805</v>
      </c>
      <c r="O77" s="1213" t="s">
        <v>65</v>
      </c>
      <c r="P77" s="1213" t="s">
        <v>899</v>
      </c>
      <c r="Q77" s="1213" t="s">
        <v>28</v>
      </c>
      <c r="R77" s="1214"/>
      <c r="S77" s="1213" t="s">
        <v>874</v>
      </c>
      <c r="T77" s="1213" t="s">
        <v>874</v>
      </c>
      <c r="U77" s="1215" t="s">
        <v>900</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805</v>
      </c>
      <c r="O78" s="1213" t="s">
        <v>65</v>
      </c>
      <c r="P78" s="1213" t="s">
        <v>899</v>
      </c>
      <c r="Q78" s="1213" t="s">
        <v>40</v>
      </c>
      <c r="R78" s="1214"/>
      <c r="S78" s="1213"/>
      <c r="T78" s="1213" t="s">
        <v>406</v>
      </c>
      <c r="U78" s="1215" t="s">
        <v>901</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805</v>
      </c>
      <c r="O79" s="1213" t="s">
        <v>65</v>
      </c>
      <c r="P79" s="1213" t="s">
        <v>851</v>
      </c>
      <c r="Q79" s="1213" t="s">
        <v>38</v>
      </c>
      <c r="R79" s="1214"/>
      <c r="S79" s="1213" t="s">
        <v>284</v>
      </c>
      <c r="T79" s="1213" t="s">
        <v>419</v>
      </c>
      <c r="U79" s="1215" t="s">
        <v>902</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805</v>
      </c>
      <c r="O80" s="1213" t="s">
        <v>65</v>
      </c>
      <c r="P80" s="1213" t="s">
        <v>858</v>
      </c>
      <c r="Q80" s="1213" t="s">
        <v>28</v>
      </c>
      <c r="R80" s="1214"/>
      <c r="S80" s="1213"/>
      <c r="T80" s="1213"/>
      <c r="U80" s="1215" t="s">
        <v>903</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805</v>
      </c>
      <c r="O81" s="1213" t="s">
        <v>65</v>
      </c>
      <c r="P81" s="1213" t="s">
        <v>904</v>
      </c>
      <c r="Q81" s="1213" t="s">
        <v>28</v>
      </c>
      <c r="R81" s="1214"/>
      <c r="S81" s="1213"/>
      <c r="T81" s="1213" t="s">
        <v>603</v>
      </c>
      <c r="U81" s="1215" t="s">
        <v>905</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805</v>
      </c>
      <c r="O82" s="1213" t="s">
        <v>65</v>
      </c>
      <c r="P82" s="1213" t="s">
        <v>888</v>
      </c>
      <c r="Q82" s="1213" t="s">
        <v>39</v>
      </c>
      <c r="R82" s="1214"/>
      <c r="S82" s="1213" t="s">
        <v>114</v>
      </c>
      <c r="T82" s="1213" t="s">
        <v>605</v>
      </c>
      <c r="U82" s="1215" t="s">
        <v>906</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805</v>
      </c>
      <c r="O83" s="1213" t="s">
        <v>65</v>
      </c>
      <c r="P83" s="1213" t="s">
        <v>907</v>
      </c>
      <c r="Q83" s="1213" t="s">
        <v>28</v>
      </c>
      <c r="R83" s="1214"/>
      <c r="S83" s="1213"/>
      <c r="T83" s="1213"/>
      <c r="U83" s="1215" t="s">
        <v>908</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805</v>
      </c>
      <c r="O84" s="1213" t="s">
        <v>65</v>
      </c>
      <c r="P84" s="1213" t="s">
        <v>888</v>
      </c>
      <c r="Q84" s="1213" t="s">
        <v>28</v>
      </c>
      <c r="R84" s="1214"/>
      <c r="S84" s="1213"/>
      <c r="T84" s="1213"/>
      <c r="U84" s="1215" t="s">
        <v>909</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805</v>
      </c>
      <c r="O85" s="1213" t="s">
        <v>67</v>
      </c>
      <c r="P85" s="1213" t="s">
        <v>98</v>
      </c>
      <c r="Q85" s="1213" t="s">
        <v>30</v>
      </c>
      <c r="R85" s="1214"/>
      <c r="S85" s="1213" t="s">
        <v>133</v>
      </c>
      <c r="T85" s="1213" t="s">
        <v>402</v>
      </c>
      <c r="U85" s="1215" t="s">
        <v>910</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805</v>
      </c>
      <c r="O86" s="1213" t="s">
        <v>67</v>
      </c>
      <c r="P86" s="1213" t="s">
        <v>871</v>
      </c>
      <c r="Q86" s="1213" t="s">
        <v>28</v>
      </c>
      <c r="R86" s="1214"/>
      <c r="S86" s="1213" t="s">
        <v>133</v>
      </c>
      <c r="T86" s="1213" t="s">
        <v>133</v>
      </c>
      <c r="U86" s="1215" t="s">
        <v>911</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805</v>
      </c>
      <c r="O87" s="1213" t="s">
        <v>67</v>
      </c>
      <c r="P87" s="1213" t="s">
        <v>912</v>
      </c>
      <c r="Q87" s="1213" t="s">
        <v>39</v>
      </c>
      <c r="R87" s="1214"/>
      <c r="S87" s="1213" t="s">
        <v>913</v>
      </c>
      <c r="T87" s="1213" t="s">
        <v>123</v>
      </c>
      <c r="U87" s="1215" t="s">
        <v>914</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805</v>
      </c>
      <c r="O88" s="1213" t="s">
        <v>67</v>
      </c>
      <c r="P88" s="1213" t="s">
        <v>894</v>
      </c>
      <c r="Q88" s="1213" t="s">
        <v>39</v>
      </c>
      <c r="R88" s="1214"/>
      <c r="S88" s="1213" t="s">
        <v>848</v>
      </c>
      <c r="T88" s="1213" t="s">
        <v>603</v>
      </c>
      <c r="U88" s="1215" t="s">
        <v>915</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805</v>
      </c>
      <c r="O89" s="1213" t="s">
        <v>67</v>
      </c>
      <c r="P89" s="1213" t="s">
        <v>860</v>
      </c>
      <c r="Q89" s="1213" t="s">
        <v>28</v>
      </c>
      <c r="R89" s="1214"/>
      <c r="S89" s="1213" t="s">
        <v>133</v>
      </c>
      <c r="T89" s="1213" t="s">
        <v>133</v>
      </c>
      <c r="U89" s="1215" t="s">
        <v>916</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805</v>
      </c>
      <c r="O90" s="1213" t="s">
        <v>67</v>
      </c>
      <c r="P90" s="1213" t="s">
        <v>132</v>
      </c>
      <c r="Q90" s="1213" t="s">
        <v>41</v>
      </c>
      <c r="R90" s="1214"/>
      <c r="S90" s="1213" t="s">
        <v>114</v>
      </c>
      <c r="T90" s="1213" t="s">
        <v>603</v>
      </c>
      <c r="U90" s="1215" t="s">
        <v>917</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805</v>
      </c>
      <c r="K91" s="503"/>
      <c r="L91" s="503"/>
      <c r="O91" s="1213" t="s">
        <v>67</v>
      </c>
      <c r="P91" s="1213" t="s">
        <v>918</v>
      </c>
      <c r="Q91" s="1213" t="s">
        <v>40</v>
      </c>
      <c r="R91" s="1214"/>
      <c r="S91" s="1213" t="s">
        <v>133</v>
      </c>
      <c r="T91" s="1213" t="s">
        <v>133</v>
      </c>
      <c r="U91" s="1215" t="s">
        <v>919</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920</v>
      </c>
      <c r="C92" s="1137"/>
      <c r="D92" s="1137"/>
      <c r="E92" s="1137"/>
      <c r="F92" s="1137"/>
      <c r="G92" s="1137"/>
      <c r="H92" s="1137"/>
      <c r="I92" s="1137"/>
      <c r="J92" s="1137"/>
      <c r="K92" s="1137"/>
      <c r="L92" s="1137"/>
      <c r="M92" s="1138"/>
      <c r="O92" s="1213" t="s">
        <v>67</v>
      </c>
      <c r="P92" s="1213" t="s">
        <v>132</v>
      </c>
      <c r="Q92" s="1213" t="s">
        <v>30</v>
      </c>
      <c r="R92" s="1214"/>
      <c r="S92" s="1213" t="s">
        <v>921</v>
      </c>
      <c r="T92" s="1213" t="s">
        <v>404</v>
      </c>
      <c r="U92" s="1215" t="s">
        <v>922</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835</v>
      </c>
      <c r="F93" s="5"/>
      <c r="M93" s="1208"/>
      <c r="O93" s="1213" t="s">
        <v>67</v>
      </c>
      <c r="P93" s="1213" t="s">
        <v>867</v>
      </c>
      <c r="Q93" s="1213" t="s">
        <v>30</v>
      </c>
      <c r="R93" s="1214"/>
      <c r="S93" s="1213" t="s">
        <v>921</v>
      </c>
      <c r="T93" s="1213" t="s">
        <v>115</v>
      </c>
      <c r="U93" s="1215" t="s">
        <v>923</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907</v>
      </c>
      <c r="Q94" s="1213" t="s">
        <v>30</v>
      </c>
      <c r="R94" s="1214"/>
      <c r="S94" s="1213" t="s">
        <v>133</v>
      </c>
      <c r="T94" s="1213" t="s">
        <v>404</v>
      </c>
      <c r="U94" s="1215" t="s">
        <v>924</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907</v>
      </c>
      <c r="Q95" s="1213" t="s">
        <v>39</v>
      </c>
      <c r="R95" s="1214"/>
      <c r="S95" s="1213" t="s">
        <v>848</v>
      </c>
      <c r="T95" s="1213" t="s">
        <v>395</v>
      </c>
      <c r="U95" s="1215" t="s">
        <v>925</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884</v>
      </c>
      <c r="Q96" s="1213" t="s">
        <v>28</v>
      </c>
      <c r="R96" s="1214"/>
      <c r="S96" s="1213" t="s">
        <v>874</v>
      </c>
      <c r="T96" s="1213" t="s">
        <v>874</v>
      </c>
      <c r="U96" s="1215" t="s">
        <v>926</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927</v>
      </c>
      <c r="Q97" s="1213" t="s">
        <v>38</v>
      </c>
      <c r="R97" s="1214"/>
      <c r="S97" s="1213" t="s">
        <v>913</v>
      </c>
      <c r="T97" s="1213" t="s">
        <v>134</v>
      </c>
      <c r="U97" s="1215" t="s">
        <v>928</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929</v>
      </c>
      <c r="Q98" s="1213" t="s">
        <v>43</v>
      </c>
      <c r="R98" s="1214"/>
      <c r="S98" s="1213" t="s">
        <v>114</v>
      </c>
      <c r="T98" s="1213" t="s">
        <v>416</v>
      </c>
      <c r="U98" s="1215" t="s">
        <v>930</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929</v>
      </c>
      <c r="Q99" s="1213" t="s">
        <v>28</v>
      </c>
      <c r="R99" s="1214"/>
      <c r="S99" s="1213"/>
      <c r="T99" s="1214"/>
      <c r="U99" s="1215" t="s">
        <v>931</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858</v>
      </c>
      <c r="Q100" s="1213" t="s">
        <v>28</v>
      </c>
      <c r="R100" s="1214"/>
      <c r="S100" s="1213"/>
      <c r="T100" s="1213"/>
      <c r="U100" s="1215" t="s">
        <v>932</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848</v>
      </c>
      <c r="T101" s="1213" t="s">
        <v>404</v>
      </c>
      <c r="U101" s="1215" t="s">
        <v>933</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882</v>
      </c>
      <c r="Q102" s="1213" t="s">
        <v>28</v>
      </c>
      <c r="R102" s="1214"/>
      <c r="S102" s="1213" t="s">
        <v>133</v>
      </c>
      <c r="T102" s="1213" t="s">
        <v>134</v>
      </c>
      <c r="U102" s="1215" t="s">
        <v>934</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884</v>
      </c>
      <c r="Q103" s="1213" t="s">
        <v>41</v>
      </c>
      <c r="R103" s="1214"/>
      <c r="S103" s="1213" t="s">
        <v>935</v>
      </c>
      <c r="T103" s="1213" t="s">
        <v>418</v>
      </c>
      <c r="U103" s="1215" t="s">
        <v>936</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913</v>
      </c>
      <c r="T104" s="1213" t="s">
        <v>134</v>
      </c>
      <c r="U104" s="1215" t="s">
        <v>937</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907</v>
      </c>
      <c r="Q105" s="1213" t="s">
        <v>39</v>
      </c>
      <c r="R105" s="1214"/>
      <c r="S105" s="1213" t="s">
        <v>848</v>
      </c>
      <c r="T105" s="1213" t="s">
        <v>604</v>
      </c>
      <c r="U105" s="1215" t="s">
        <v>938</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851</v>
      </c>
      <c r="Q106" s="1213" t="s">
        <v>30</v>
      </c>
      <c r="R106" s="1214"/>
      <c r="S106" s="1213" t="s">
        <v>848</v>
      </c>
      <c r="T106" s="1213" t="s">
        <v>409</v>
      </c>
      <c r="U106" s="1215" t="s">
        <v>939</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940</v>
      </c>
      <c r="Q107" s="1213" t="s">
        <v>43</v>
      </c>
      <c r="R107" s="1214"/>
      <c r="S107" s="1213" t="s">
        <v>913</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941</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888</v>
      </c>
      <c r="Q109" s="1213" t="s">
        <v>39</v>
      </c>
      <c r="R109" s="1214"/>
      <c r="S109" s="1213" t="s">
        <v>913</v>
      </c>
      <c r="T109" s="1213" t="s">
        <v>588</v>
      </c>
      <c r="U109" s="1215" t="s">
        <v>942</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943</v>
      </c>
      <c r="Q110" s="1213" t="s">
        <v>28</v>
      </c>
      <c r="R110" s="1214"/>
      <c r="S110" s="1213"/>
      <c r="T110" s="1213"/>
      <c r="U110" s="1215" t="s">
        <v>944</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907</v>
      </c>
      <c r="Q111" s="1213" t="s">
        <v>28</v>
      </c>
      <c r="R111" s="1214"/>
      <c r="S111" s="1213"/>
      <c r="T111" s="1213"/>
      <c r="U111" s="1215" t="s">
        <v>945</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858</v>
      </c>
      <c r="Q112" s="1213" t="s">
        <v>28</v>
      </c>
      <c r="R112" s="1214"/>
      <c r="S112" s="1213"/>
      <c r="T112" s="1213"/>
      <c r="U112" s="1215" t="s">
        <v>946</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876</v>
      </c>
      <c r="Q113" s="1213" t="s">
        <v>39</v>
      </c>
      <c r="R113" s="1214"/>
      <c r="S113" s="1213" t="s">
        <v>913</v>
      </c>
      <c r="T113" s="1213" t="s">
        <v>134</v>
      </c>
      <c r="U113" s="1215" t="s">
        <v>947</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860</v>
      </c>
      <c r="Q114" s="1213" t="s">
        <v>28</v>
      </c>
      <c r="R114" s="1214"/>
      <c r="S114" s="1213"/>
      <c r="T114" s="1213"/>
      <c r="U114" s="1215" t="s">
        <v>948</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894</v>
      </c>
      <c r="Q115" s="1213" t="s">
        <v>28</v>
      </c>
      <c r="R115" s="1214"/>
      <c r="S115" s="1213"/>
      <c r="T115" s="1213"/>
      <c r="U115" s="1215" t="s">
        <v>949</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882</v>
      </c>
      <c r="Q116" s="1213" t="s">
        <v>43</v>
      </c>
      <c r="R116" s="1214"/>
      <c r="S116" s="1213" t="s">
        <v>913</v>
      </c>
      <c r="T116" s="1213" t="s">
        <v>588</v>
      </c>
      <c r="U116" s="1215" t="s">
        <v>950</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805</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805</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805</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805</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805</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805</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805</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805</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805</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805</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805</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805</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805</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805</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805</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805</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805</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805</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805</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805</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805</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805</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805</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805</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805</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805</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805</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805</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805</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805</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805</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805</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805</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805</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805</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805</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805</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805</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805</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805</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805</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805</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805</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805</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805</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805</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805</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805</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805</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805</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805</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805</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805</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805</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805</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805</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805</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805</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805</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805</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805</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805</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805</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805</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805</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805</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805</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805</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805</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805</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805</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805</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805</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805</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805</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805</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805</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805</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805</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805</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805</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805</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805</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805</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805</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805</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805</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805</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805</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805</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805</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805</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805</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805</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805</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805</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805</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805</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805</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805</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805</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805</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805</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805</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805</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805</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805</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805</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805</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805</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805</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805</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805</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805</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805</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805</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805</v>
      </c>
      <c r="K417" s="503"/>
      <c r="L417" s="503"/>
      <c r="AC417" s="1276"/>
    </row>
    <row r="418">
      <c r="B418" s="503"/>
      <c r="C418" s="503"/>
      <c r="D418" s="503"/>
      <c r="E418" s="304"/>
      <c r="F418" s="503"/>
      <c r="G418" s="503"/>
      <c r="H418" s="503"/>
      <c r="I418" s="503"/>
      <c r="J418" s="503" t="s">
        <v>805</v>
      </c>
      <c r="K418" s="503"/>
      <c r="L418" s="503"/>
      <c r="AC418" s="1276"/>
    </row>
    <row r="419">
      <c r="B419" s="503"/>
      <c r="C419" s="503"/>
      <c r="D419" s="503"/>
      <c r="E419" s="304"/>
      <c r="F419" s="503"/>
      <c r="G419" s="503"/>
      <c r="H419" s="503"/>
      <c r="I419" s="503"/>
      <c r="J419" s="503" t="s">
        <v>805</v>
      </c>
      <c r="K419" s="503"/>
      <c r="L419" s="503"/>
      <c r="AC419" s="1276"/>
    </row>
    <row r="420">
      <c r="B420" s="503"/>
      <c r="C420" s="503"/>
      <c r="D420" s="503"/>
      <c r="E420" s="304"/>
      <c r="F420" s="503"/>
      <c r="G420" s="503"/>
      <c r="H420" s="503"/>
      <c r="I420" s="503"/>
      <c r="J420" s="503" t="s">
        <v>805</v>
      </c>
      <c r="K420" s="503"/>
      <c r="L420" s="503"/>
      <c r="AC420" s="1276"/>
    </row>
    <row r="421">
      <c r="B421" s="503"/>
      <c r="C421" s="503"/>
      <c r="D421" s="503"/>
      <c r="E421" s="304"/>
      <c r="F421" s="503"/>
      <c r="G421" s="503"/>
      <c r="H421" s="503"/>
      <c r="I421" s="503"/>
      <c r="J421" s="503" t="s">
        <v>805</v>
      </c>
      <c r="K421" s="503"/>
      <c r="L421" s="503"/>
      <c r="AC421" s="1276"/>
    </row>
    <row r="422">
      <c r="B422" s="503"/>
      <c r="C422" s="503"/>
      <c r="D422" s="503"/>
      <c r="E422" s="304"/>
      <c r="F422" s="503"/>
      <c r="G422" s="503"/>
      <c r="H422" s="503"/>
      <c r="I422" s="503"/>
      <c r="J422" s="503" t="s">
        <v>805</v>
      </c>
      <c r="K422" s="503"/>
      <c r="L422" s="503"/>
      <c r="AC422" s="1276"/>
    </row>
    <row r="423">
      <c r="B423" s="503"/>
      <c r="C423" s="503"/>
      <c r="D423" s="503"/>
      <c r="E423" s="304"/>
      <c r="F423" s="503"/>
      <c r="G423" s="503"/>
      <c r="H423" s="503"/>
      <c r="I423" s="503"/>
      <c r="J423" s="503" t="s">
        <v>805</v>
      </c>
      <c r="K423" s="503"/>
      <c r="L423" s="503"/>
      <c r="AC423" s="1276"/>
    </row>
    <row r="424">
      <c r="B424" s="503"/>
      <c r="C424" s="503"/>
      <c r="D424" s="503"/>
      <c r="E424" s="304"/>
      <c r="F424" s="503"/>
      <c r="G424" s="503"/>
      <c r="H424" s="503"/>
      <c r="I424" s="503"/>
      <c r="J424" s="503" t="s">
        <v>805</v>
      </c>
      <c r="K424" s="503"/>
      <c r="L424" s="503"/>
      <c r="AC424" s="1276"/>
    </row>
    <row r="425">
      <c r="B425" s="503"/>
      <c r="C425" s="503"/>
      <c r="D425" s="503"/>
      <c r="E425" s="304"/>
      <c r="F425" s="503"/>
      <c r="G425" s="503"/>
      <c r="H425" s="503"/>
      <c r="I425" s="503"/>
      <c r="J425" s="503" t="s">
        <v>805</v>
      </c>
      <c r="K425" s="503"/>
      <c r="L425" s="503"/>
      <c r="AC425" s="1276"/>
    </row>
    <row r="426">
      <c r="B426" s="503"/>
      <c r="C426" s="503"/>
      <c r="D426" s="503"/>
      <c r="E426" s="304"/>
      <c r="F426" s="503"/>
      <c r="G426" s="503"/>
      <c r="H426" s="503"/>
      <c r="I426" s="503"/>
      <c r="J426" s="503" t="s">
        <v>805</v>
      </c>
      <c r="K426" s="503"/>
      <c r="L426" s="503"/>
      <c r="AC426" s="1276"/>
    </row>
    <row r="427">
      <c r="B427" s="503"/>
      <c r="C427" s="503"/>
      <c r="D427" s="503"/>
      <c r="E427" s="304"/>
      <c r="F427" s="503"/>
      <c r="G427" s="503"/>
      <c r="H427" s="503"/>
      <c r="I427" s="503"/>
      <c r="J427" s="503" t="s">
        <v>805</v>
      </c>
      <c r="K427" s="503"/>
      <c r="L427" s="503"/>
      <c r="AC427" s="1276"/>
    </row>
    <row r="428">
      <c r="B428" s="503"/>
      <c r="C428" s="503"/>
      <c r="D428" s="503"/>
      <c r="E428" s="304"/>
      <c r="F428" s="503"/>
      <c r="G428" s="503"/>
      <c r="H428" s="503"/>
      <c r="I428" s="503"/>
      <c r="J428" s="503" t="s">
        <v>805</v>
      </c>
      <c r="K428" s="503"/>
      <c r="L428" s="503"/>
      <c r="AC428" s="1276"/>
    </row>
    <row r="429">
      <c r="B429" s="503"/>
      <c r="C429" s="503"/>
      <c r="D429" s="503"/>
      <c r="E429" s="304"/>
      <c r="F429" s="503"/>
      <c r="G429" s="503"/>
      <c r="H429" s="503"/>
      <c r="I429" s="503"/>
      <c r="J429" s="503" t="s">
        <v>805</v>
      </c>
      <c r="K429" s="503"/>
      <c r="L429" s="503"/>
      <c r="AC429" s="1276"/>
    </row>
    <row r="430">
      <c r="B430" s="503"/>
      <c r="C430" s="503"/>
      <c r="D430" s="503"/>
      <c r="E430" s="304"/>
      <c r="F430" s="503"/>
      <c r="G430" s="503"/>
      <c r="H430" s="503"/>
      <c r="I430" s="503"/>
      <c r="J430" s="503" t="s">
        <v>805</v>
      </c>
      <c r="K430" s="503"/>
      <c r="L430" s="503"/>
      <c r="AC430" s="1276"/>
    </row>
    <row r="431">
      <c r="B431" s="503"/>
      <c r="C431" s="503"/>
      <c r="D431" s="503"/>
      <c r="E431" s="304"/>
      <c r="F431" s="503"/>
      <c r="G431" s="503"/>
      <c r="H431" s="503"/>
      <c r="I431" s="503"/>
      <c r="J431" s="503" t="s">
        <v>805</v>
      </c>
      <c r="K431" s="503"/>
      <c r="L431" s="503"/>
      <c r="AC431" s="1276"/>
    </row>
    <row r="432">
      <c r="B432" s="503"/>
      <c r="C432" s="503"/>
      <c r="D432" s="503"/>
      <c r="E432" s="304"/>
      <c r="F432" s="503"/>
      <c r="G432" s="503"/>
      <c r="H432" s="503"/>
      <c r="I432" s="503"/>
      <c r="J432" s="503" t="s">
        <v>805</v>
      </c>
      <c r="K432" s="503"/>
      <c r="L432" s="503"/>
      <c r="AC432" s="1276"/>
    </row>
    <row r="433">
      <c r="B433" s="503"/>
      <c r="C433" s="503"/>
      <c r="D433" s="503"/>
      <c r="E433" s="304"/>
      <c r="F433" s="503"/>
      <c r="G433" s="503"/>
      <c r="H433" s="503"/>
      <c r="I433" s="503"/>
      <c r="J433" s="503" t="s">
        <v>805</v>
      </c>
      <c r="K433" s="503"/>
      <c r="L433" s="503"/>
      <c r="AC433" s="1276"/>
    </row>
    <row r="434">
      <c r="B434" s="503"/>
      <c r="C434" s="503"/>
      <c r="D434" s="503"/>
      <c r="E434" s="304"/>
      <c r="F434" s="503"/>
      <c r="G434" s="503"/>
      <c r="H434" s="503"/>
      <c r="I434" s="503"/>
      <c r="J434" s="503" t="s">
        <v>805</v>
      </c>
      <c r="K434" s="503"/>
      <c r="L434" s="503"/>
      <c r="AC434" s="1276"/>
    </row>
    <row r="435">
      <c r="B435" s="503"/>
      <c r="C435" s="503"/>
      <c r="D435" s="503"/>
      <c r="E435" s="304"/>
      <c r="F435" s="503"/>
      <c r="G435" s="503"/>
      <c r="H435" s="503"/>
      <c r="I435" s="503"/>
      <c r="J435" s="503" t="s">
        <v>805</v>
      </c>
      <c r="K435" s="503"/>
      <c r="L435" s="503"/>
      <c r="AC435" s="1276"/>
    </row>
    <row r="436">
      <c r="B436" s="503"/>
      <c r="C436" s="503"/>
      <c r="D436" s="503"/>
      <c r="E436" s="304"/>
      <c r="F436" s="503"/>
      <c r="G436" s="503"/>
      <c r="H436" s="503"/>
      <c r="I436" s="503"/>
      <c r="J436" s="503" t="s">
        <v>805</v>
      </c>
      <c r="K436" s="503"/>
      <c r="L436" s="503"/>
      <c r="AC436" s="1276"/>
    </row>
    <row r="437">
      <c r="B437" s="503"/>
      <c r="C437" s="503"/>
      <c r="D437" s="503"/>
      <c r="E437" s="304"/>
      <c r="F437" s="503"/>
      <c r="G437" s="503"/>
      <c r="H437" s="503"/>
      <c r="I437" s="503"/>
      <c r="J437" s="503" t="s">
        <v>805</v>
      </c>
      <c r="K437" s="503"/>
      <c r="L437" s="503"/>
      <c r="AC437" s="1276"/>
    </row>
    <row r="438">
      <c r="B438" s="503"/>
      <c r="C438" s="503"/>
      <c r="D438" s="503"/>
      <c r="E438" s="304"/>
      <c r="F438" s="503"/>
      <c r="G438" s="503"/>
      <c r="H438" s="503"/>
      <c r="I438" s="503"/>
      <c r="J438" s="503" t="s">
        <v>805</v>
      </c>
      <c r="K438" s="503"/>
      <c r="L438" s="503"/>
      <c r="AC438" s="1276"/>
    </row>
    <row r="439">
      <c r="B439" s="503"/>
      <c r="C439" s="503"/>
      <c r="D439" s="503"/>
      <c r="E439" s="304"/>
      <c r="F439" s="503"/>
      <c r="G439" s="503"/>
      <c r="H439" s="503"/>
      <c r="I439" s="503"/>
      <c r="J439" s="503" t="s">
        <v>805</v>
      </c>
      <c r="K439" s="503"/>
      <c r="L439" s="503"/>
      <c r="AC439" s="1276"/>
    </row>
    <row r="440">
      <c r="B440" s="503"/>
      <c r="C440" s="503"/>
      <c r="D440" s="503"/>
      <c r="E440" s="304"/>
      <c r="F440" s="503"/>
      <c r="G440" s="503"/>
      <c r="H440" s="503"/>
      <c r="I440" s="503"/>
      <c r="J440" s="503" t="s">
        <v>805</v>
      </c>
      <c r="K440" s="503"/>
      <c r="L440" s="503"/>
      <c r="AC440" s="1276"/>
    </row>
    <row r="441">
      <c r="B441" s="503"/>
      <c r="C441" s="503"/>
      <c r="D441" s="503"/>
      <c r="E441" s="304"/>
      <c r="F441" s="503"/>
      <c r="G441" s="503"/>
      <c r="H441" s="503"/>
      <c r="I441" s="503"/>
      <c r="J441" s="503" t="s">
        <v>805</v>
      </c>
      <c r="K441" s="503"/>
      <c r="L441" s="503"/>
      <c r="AC441" s="1276"/>
    </row>
    <row r="442">
      <c r="B442" s="503"/>
      <c r="C442" s="503"/>
      <c r="D442" s="503"/>
      <c r="E442" s="304"/>
      <c r="F442" s="503"/>
      <c r="G442" s="503"/>
      <c r="H442" s="503"/>
      <c r="I442" s="503"/>
      <c r="J442" s="503" t="s">
        <v>805</v>
      </c>
      <c r="K442" s="503"/>
      <c r="L442" s="503"/>
      <c r="AC442" s="1276"/>
    </row>
    <row r="443">
      <c r="B443" s="503"/>
      <c r="C443" s="503"/>
      <c r="D443" s="503"/>
      <c r="E443" s="304"/>
      <c r="F443" s="503"/>
      <c r="G443" s="503"/>
      <c r="H443" s="503"/>
      <c r="I443" s="503"/>
      <c r="J443" s="503" t="s">
        <v>805</v>
      </c>
      <c r="K443" s="503"/>
      <c r="L443" s="503"/>
      <c r="AC443" s="1276"/>
    </row>
    <row r="444">
      <c r="B444" s="503"/>
      <c r="C444" s="503"/>
      <c r="D444" s="503"/>
      <c r="E444" s="304"/>
      <c r="F444" s="503"/>
      <c r="G444" s="503"/>
      <c r="H444" s="503"/>
      <c r="I444" s="503"/>
      <c r="J444" s="503" t="s">
        <v>805</v>
      </c>
      <c r="K444" s="503"/>
      <c r="L444" s="503"/>
      <c r="AC444" s="1276"/>
    </row>
    <row r="445">
      <c r="B445" s="503"/>
      <c r="C445" s="503"/>
      <c r="D445" s="503"/>
      <c r="E445" s="304"/>
      <c r="F445" s="503"/>
      <c r="G445" s="503"/>
      <c r="H445" s="503"/>
      <c r="I445" s="503"/>
      <c r="J445" s="503" t="s">
        <v>805</v>
      </c>
      <c r="K445" s="503"/>
      <c r="L445" s="503"/>
      <c r="AC445" s="1276"/>
    </row>
    <row r="446">
      <c r="B446" s="503"/>
      <c r="C446" s="503"/>
      <c r="D446" s="503"/>
      <c r="E446" s="304"/>
      <c r="F446" s="503"/>
      <c r="G446" s="503"/>
      <c r="H446" s="503"/>
      <c r="I446" s="503"/>
      <c r="J446" s="503" t="s">
        <v>805</v>
      </c>
      <c r="K446" s="503"/>
      <c r="L446" s="503"/>
      <c r="AC446" s="1276"/>
    </row>
    <row r="447">
      <c r="B447" s="503"/>
      <c r="C447" s="503"/>
      <c r="D447" s="503"/>
      <c r="E447" s="304"/>
      <c r="F447" s="503"/>
      <c r="G447" s="503"/>
      <c r="H447" s="503"/>
      <c r="I447" s="503"/>
      <c r="J447" s="503" t="s">
        <v>805</v>
      </c>
      <c r="K447" s="503"/>
      <c r="L447" s="503"/>
      <c r="AC447" s="1276"/>
    </row>
    <row r="448">
      <c r="B448" s="503"/>
      <c r="C448" s="503"/>
      <c r="D448" s="503"/>
      <c r="E448" s="304"/>
      <c r="F448" s="503"/>
      <c r="G448" s="503"/>
      <c r="H448" s="503"/>
      <c r="I448" s="503"/>
      <c r="J448" s="503" t="s">
        <v>805</v>
      </c>
      <c r="K448" s="503"/>
      <c r="L448" s="503"/>
      <c r="AC448" s="1276"/>
    </row>
    <row r="449">
      <c r="B449" s="503"/>
      <c r="C449" s="503"/>
      <c r="D449" s="503"/>
      <c r="E449" s="304"/>
      <c r="F449" s="503"/>
      <c r="G449" s="503"/>
      <c r="H449" s="503"/>
      <c r="I449" s="503"/>
      <c r="J449" s="503" t="s">
        <v>805</v>
      </c>
      <c r="K449" s="503"/>
      <c r="L449" s="503"/>
      <c r="AC449" s="1276"/>
    </row>
    <row r="450">
      <c r="B450" s="503"/>
      <c r="C450" s="503"/>
      <c r="D450" s="503"/>
      <c r="E450" s="304"/>
      <c r="F450" s="503"/>
      <c r="G450" s="503"/>
      <c r="H450" s="503"/>
      <c r="I450" s="503"/>
      <c r="J450" s="503" t="s">
        <v>805</v>
      </c>
      <c r="K450" s="503"/>
      <c r="L450" s="503"/>
      <c r="AC450" s="1276"/>
    </row>
    <row r="451">
      <c r="B451" s="503"/>
      <c r="C451" s="503"/>
      <c r="D451" s="503"/>
      <c r="E451" s="304"/>
      <c r="F451" s="503"/>
      <c r="G451" s="503"/>
      <c r="H451" s="503"/>
      <c r="I451" s="503"/>
      <c r="J451" s="503" t="s">
        <v>805</v>
      </c>
      <c r="K451" s="503"/>
      <c r="L451" s="503"/>
      <c r="AC451" s="1276"/>
    </row>
    <row r="452">
      <c r="B452" s="503"/>
      <c r="C452" s="503"/>
      <c r="D452" s="503"/>
      <c r="E452" s="304"/>
      <c r="F452" s="503"/>
      <c r="G452" s="503"/>
      <c r="H452" s="503"/>
      <c r="I452" s="503"/>
      <c r="J452" s="503" t="s">
        <v>805</v>
      </c>
      <c r="K452" s="503"/>
      <c r="L452" s="503"/>
      <c r="AC452" s="1276"/>
    </row>
    <row r="453">
      <c r="B453" s="503"/>
      <c r="C453" s="503"/>
      <c r="D453" s="503"/>
      <c r="E453" s="304"/>
      <c r="F453" s="503"/>
      <c r="G453" s="503"/>
      <c r="H453" s="503"/>
      <c r="I453" s="503"/>
      <c r="J453" s="503" t="s">
        <v>805</v>
      </c>
      <c r="K453" s="503"/>
      <c r="L453" s="503"/>
      <c r="AC453" s="1276"/>
    </row>
    <row r="454">
      <c r="B454" s="503"/>
      <c r="C454" s="503"/>
      <c r="D454" s="503"/>
      <c r="E454" s="304"/>
      <c r="F454" s="503"/>
      <c r="G454" s="503"/>
      <c r="H454" s="503"/>
      <c r="I454" s="503"/>
      <c r="J454" s="503" t="s">
        <v>805</v>
      </c>
      <c r="K454" s="503"/>
      <c r="L454" s="503"/>
      <c r="AC454" s="1276"/>
    </row>
    <row r="455">
      <c r="B455" s="503"/>
      <c r="C455" s="503"/>
      <c r="D455" s="503"/>
      <c r="E455" s="304"/>
      <c r="F455" s="503"/>
      <c r="G455" s="503"/>
      <c r="H455" s="503"/>
      <c r="I455" s="503"/>
      <c r="J455" s="503" t="s">
        <v>805</v>
      </c>
      <c r="K455" s="503"/>
      <c r="L455" s="503"/>
      <c r="AC455" s="1276"/>
    </row>
    <row r="456">
      <c r="B456" s="503"/>
      <c r="C456" s="503"/>
      <c r="D456" s="503"/>
      <c r="E456" s="304"/>
      <c r="F456" s="503"/>
      <c r="G456" s="503"/>
      <c r="H456" s="503"/>
      <c r="I456" s="503"/>
      <c r="J456" s="503" t="s">
        <v>805</v>
      </c>
      <c r="K456" s="503"/>
      <c r="L456" s="503"/>
      <c r="AC456" s="1276"/>
    </row>
    <row r="457">
      <c r="B457" s="503"/>
      <c r="C457" s="503"/>
      <c r="D457" s="503"/>
      <c r="E457" s="304"/>
      <c r="F457" s="503"/>
      <c r="G457" s="503"/>
      <c r="H457" s="503"/>
      <c r="I457" s="503"/>
      <c r="J457" s="503" t="s">
        <v>805</v>
      </c>
      <c r="K457" s="503"/>
      <c r="L457" s="503"/>
      <c r="AC457" s="1276"/>
    </row>
    <row r="458">
      <c r="B458" s="503"/>
      <c r="C458" s="503"/>
      <c r="D458" s="503"/>
      <c r="E458" s="304"/>
      <c r="F458" s="503"/>
      <c r="G458" s="503"/>
      <c r="H458" s="503"/>
      <c r="I458" s="503"/>
      <c r="J458" s="503" t="s">
        <v>805</v>
      </c>
      <c r="K458" s="503"/>
      <c r="L458" s="503"/>
      <c r="AC458" s="1276"/>
    </row>
    <row r="459">
      <c r="B459" s="503"/>
      <c r="C459" s="503"/>
      <c r="D459" s="503"/>
      <c r="E459" s="304"/>
      <c r="F459" s="503"/>
      <c r="G459" s="503"/>
      <c r="H459" s="503"/>
      <c r="I459" s="503"/>
      <c r="J459" s="503" t="s">
        <v>805</v>
      </c>
      <c r="K459" s="503"/>
      <c r="L459" s="503"/>
      <c r="AC459" s="1276"/>
    </row>
    <row r="460">
      <c r="B460" s="503"/>
      <c r="C460" s="503"/>
      <c r="D460" s="503"/>
      <c r="E460" s="304"/>
      <c r="F460" s="503"/>
      <c r="G460" s="503"/>
      <c r="H460" s="503"/>
      <c r="I460" s="503"/>
      <c r="J460" s="503" t="s">
        <v>805</v>
      </c>
      <c r="K460" s="503"/>
      <c r="L460" s="503"/>
      <c r="AC460" s="1276"/>
    </row>
    <row r="461">
      <c r="B461" s="503"/>
      <c r="C461" s="503"/>
      <c r="D461" s="503"/>
      <c r="E461" s="304"/>
      <c r="F461" s="503"/>
      <c r="G461" s="503"/>
      <c r="H461" s="503"/>
      <c r="I461" s="503"/>
      <c r="J461" s="503" t="s">
        <v>805</v>
      </c>
      <c r="K461" s="503"/>
      <c r="L461" s="503"/>
      <c r="AC461" s="1276"/>
    </row>
    <row r="462">
      <c r="B462" s="503"/>
      <c r="C462" s="503"/>
      <c r="D462" s="503"/>
      <c r="E462" s="304"/>
      <c r="F462" s="503"/>
      <c r="G462" s="503"/>
      <c r="H462" s="503"/>
      <c r="I462" s="503"/>
      <c r="J462" s="503" t="s">
        <v>805</v>
      </c>
      <c r="K462" s="503"/>
      <c r="L462" s="503"/>
      <c r="AC462" s="1276"/>
    </row>
    <row r="463">
      <c r="B463" s="503"/>
      <c r="C463" s="503"/>
      <c r="D463" s="503"/>
      <c r="E463" s="304"/>
      <c r="F463" s="503"/>
      <c r="G463" s="503"/>
      <c r="H463" s="503"/>
      <c r="I463" s="503"/>
      <c r="J463" s="503" t="s">
        <v>805</v>
      </c>
      <c r="K463" s="503"/>
      <c r="L463" s="503"/>
      <c r="AC463" s="1276"/>
    </row>
    <row r="464">
      <c r="B464" s="503"/>
      <c r="C464" s="503"/>
      <c r="D464" s="503"/>
      <c r="E464" s="304"/>
      <c r="F464" s="503"/>
      <c r="G464" s="503"/>
      <c r="H464" s="503"/>
      <c r="I464" s="503"/>
      <c r="J464" s="503" t="s">
        <v>805</v>
      </c>
      <c r="K464" s="503"/>
      <c r="L464" s="503"/>
      <c r="AC464" s="1276"/>
    </row>
    <row r="465">
      <c r="B465" s="503"/>
      <c r="C465" s="503"/>
      <c r="D465" s="503"/>
      <c r="E465" s="304"/>
      <c r="F465" s="503"/>
      <c r="G465" s="503"/>
      <c r="H465" s="503"/>
      <c r="I465" s="503"/>
      <c r="J465" s="503" t="s">
        <v>805</v>
      </c>
      <c r="K465" s="503"/>
      <c r="L465" s="503"/>
      <c r="AC465" s="1276"/>
    </row>
    <row r="466">
      <c r="B466" s="503"/>
      <c r="C466" s="503"/>
      <c r="D466" s="503"/>
      <c r="E466" s="304"/>
      <c r="F466" s="503"/>
      <c r="G466" s="503"/>
      <c r="H466" s="503"/>
      <c r="I466" s="503"/>
      <c r="J466" s="503" t="s">
        <v>805</v>
      </c>
      <c r="K466" s="503"/>
      <c r="L466" s="503"/>
      <c r="AC466" s="1276"/>
    </row>
    <row r="467">
      <c r="B467" s="503"/>
      <c r="C467" s="503"/>
      <c r="D467" s="503"/>
      <c r="E467" s="304"/>
      <c r="F467" s="503"/>
      <c r="G467" s="503"/>
      <c r="H467" s="503"/>
      <c r="I467" s="503"/>
      <c r="J467" s="503" t="s">
        <v>805</v>
      </c>
      <c r="K467" s="503"/>
      <c r="L467" s="503"/>
      <c r="AC467" s="1276"/>
    </row>
    <row r="468">
      <c r="B468" s="503"/>
      <c r="C468" s="503"/>
      <c r="D468" s="503"/>
      <c r="E468" s="304"/>
      <c r="F468" s="503"/>
      <c r="G468" s="503"/>
      <c r="H468" s="503"/>
      <c r="I468" s="503"/>
      <c r="J468" s="503" t="s">
        <v>805</v>
      </c>
      <c r="K468" s="503"/>
      <c r="L468" s="503"/>
      <c r="AC468" s="1276"/>
    </row>
    <row r="469">
      <c r="B469" s="503"/>
      <c r="C469" s="503"/>
      <c r="D469" s="503"/>
      <c r="E469" s="304"/>
      <c r="F469" s="503"/>
      <c r="G469" s="503"/>
      <c r="H469" s="503"/>
      <c r="I469" s="503"/>
      <c r="J469" s="503" t="s">
        <v>805</v>
      </c>
      <c r="K469" s="503"/>
      <c r="L469" s="503"/>
      <c r="AC469" s="1276"/>
    </row>
    <row r="470">
      <c r="B470" s="503"/>
      <c r="C470" s="503"/>
      <c r="D470" s="503"/>
      <c r="E470" s="304"/>
      <c r="F470" s="503"/>
      <c r="G470" s="503"/>
      <c r="H470" s="503"/>
      <c r="I470" s="503"/>
      <c r="J470" s="503" t="s">
        <v>805</v>
      </c>
      <c r="K470" s="503"/>
      <c r="L470" s="503"/>
      <c r="AC470" s="1276"/>
    </row>
    <row r="471">
      <c r="B471" s="503"/>
      <c r="C471" s="503"/>
      <c r="D471" s="503"/>
      <c r="E471" s="304"/>
      <c r="F471" s="503"/>
      <c r="G471" s="503"/>
      <c r="H471" s="503"/>
      <c r="I471" s="503"/>
      <c r="J471" s="503" t="s">
        <v>805</v>
      </c>
      <c r="K471" s="503"/>
      <c r="L471" s="503"/>
      <c r="AC471" s="1276"/>
    </row>
    <row r="472">
      <c r="B472" s="503"/>
      <c r="C472" s="503"/>
      <c r="D472" s="503"/>
      <c r="E472" s="304"/>
      <c r="F472" s="503"/>
      <c r="G472" s="503"/>
      <c r="H472" s="503"/>
      <c r="I472" s="503"/>
      <c r="J472" s="503" t="s">
        <v>805</v>
      </c>
      <c r="K472" s="503"/>
      <c r="L472" s="503"/>
      <c r="AC472" s="1276"/>
    </row>
    <row r="473">
      <c r="B473" s="503"/>
      <c r="C473" s="503"/>
      <c r="D473" s="503"/>
      <c r="E473" s="304"/>
      <c r="F473" s="503"/>
      <c r="G473" s="503"/>
      <c r="H473" s="503"/>
      <c r="I473" s="503"/>
      <c r="J473" s="503" t="s">
        <v>805</v>
      </c>
      <c r="K473" s="503"/>
      <c r="L473" s="503"/>
      <c r="AC473" s="1276"/>
    </row>
    <row r="474">
      <c r="B474" s="503"/>
      <c r="C474" s="503"/>
      <c r="D474" s="503"/>
      <c r="E474" s="304"/>
      <c r="F474" s="503"/>
      <c r="G474" s="503"/>
      <c r="H474" s="503"/>
      <c r="I474" s="503"/>
      <c r="J474" s="503" t="s">
        <v>805</v>
      </c>
      <c r="K474" s="503"/>
      <c r="L474" s="503"/>
      <c r="AC474" s="1276"/>
    </row>
    <row r="475">
      <c r="B475" s="503"/>
      <c r="C475" s="503"/>
      <c r="D475" s="503"/>
      <c r="E475" s="304"/>
      <c r="F475" s="503"/>
      <c r="G475" s="503"/>
      <c r="H475" s="503"/>
      <c r="I475" s="503"/>
      <c r="J475" s="503" t="s">
        <v>805</v>
      </c>
      <c r="K475" s="503"/>
      <c r="L475" s="503"/>
      <c r="AC475" s="1276"/>
    </row>
    <row r="476">
      <c r="B476" s="503"/>
      <c r="C476" s="503"/>
      <c r="D476" s="503"/>
      <c r="E476" s="304"/>
      <c r="F476" s="503"/>
      <c r="G476" s="503"/>
      <c r="H476" s="503"/>
      <c r="I476" s="503"/>
      <c r="J476" s="503" t="s">
        <v>805</v>
      </c>
      <c r="K476" s="503"/>
      <c r="L476" s="503"/>
      <c r="AC476" s="1276"/>
    </row>
    <row r="477">
      <c r="B477" s="503"/>
      <c r="C477" s="503"/>
      <c r="D477" s="503"/>
      <c r="E477" s="304"/>
      <c r="F477" s="503"/>
      <c r="G477" s="503"/>
      <c r="H477" s="503"/>
      <c r="I477" s="503"/>
      <c r="J477" s="503" t="s">
        <v>805</v>
      </c>
      <c r="K477" s="503"/>
      <c r="L477" s="503"/>
      <c r="AC477" s="1276"/>
    </row>
    <row r="478">
      <c r="B478" s="503"/>
      <c r="C478" s="503"/>
      <c r="D478" s="503"/>
      <c r="E478" s="304"/>
      <c r="F478" s="503"/>
      <c r="G478" s="503"/>
      <c r="H478" s="503"/>
      <c r="I478" s="503"/>
      <c r="J478" s="503" t="s">
        <v>805</v>
      </c>
      <c r="K478" s="503"/>
      <c r="L478" s="503"/>
      <c r="AC478" s="1276"/>
    </row>
    <row r="479">
      <c r="B479" s="503"/>
      <c r="C479" s="503"/>
      <c r="D479" s="503"/>
      <c r="E479" s="304"/>
      <c r="F479" s="503"/>
      <c r="G479" s="503"/>
      <c r="H479" s="503"/>
      <c r="I479" s="503"/>
      <c r="J479" s="503" t="s">
        <v>805</v>
      </c>
      <c r="K479" s="503"/>
      <c r="L479" s="503"/>
      <c r="AC479" s="1276"/>
    </row>
    <row r="480">
      <c r="B480" s="503"/>
      <c r="C480" s="503"/>
      <c r="D480" s="503"/>
      <c r="E480" s="304"/>
      <c r="F480" s="503"/>
      <c r="G480" s="503"/>
      <c r="H480" s="503"/>
      <c r="I480" s="503"/>
      <c r="J480" s="503" t="s">
        <v>805</v>
      </c>
      <c r="K480" s="503"/>
      <c r="L480" s="503"/>
      <c r="AC480" s="1276"/>
    </row>
    <row r="481">
      <c r="B481" s="503"/>
      <c r="C481" s="503"/>
      <c r="D481" s="503"/>
      <c r="E481" s="304"/>
      <c r="F481" s="503"/>
      <c r="G481" s="503"/>
      <c r="H481" s="503"/>
      <c r="I481" s="503"/>
      <c r="J481" s="503" t="s">
        <v>805</v>
      </c>
      <c r="K481" s="503"/>
      <c r="L481" s="503"/>
      <c r="AC481" s="1276"/>
    </row>
    <row r="482">
      <c r="B482" s="503"/>
      <c r="C482" s="503"/>
      <c r="D482" s="503"/>
      <c r="E482" s="304"/>
      <c r="F482" s="503"/>
      <c r="G482" s="503"/>
      <c r="H482" s="503"/>
      <c r="I482" s="503"/>
      <c r="J482" s="503" t="s">
        <v>805</v>
      </c>
      <c r="K482" s="503"/>
      <c r="L482" s="503"/>
      <c r="AC482" s="1276"/>
    </row>
    <row r="483">
      <c r="B483" s="503"/>
      <c r="C483" s="503"/>
      <c r="D483" s="503"/>
      <c r="E483" s="304"/>
      <c r="F483" s="503"/>
      <c r="G483" s="503"/>
      <c r="H483" s="503"/>
      <c r="I483" s="503"/>
      <c r="J483" s="503" t="s">
        <v>805</v>
      </c>
      <c r="K483" s="503"/>
      <c r="L483" s="503"/>
      <c r="AC483" s="1276"/>
    </row>
    <row r="484">
      <c r="B484" s="503"/>
      <c r="C484" s="503"/>
      <c r="D484" s="503"/>
      <c r="E484" s="304"/>
      <c r="F484" s="503"/>
      <c r="G484" s="503"/>
      <c r="H484" s="503"/>
      <c r="I484" s="503"/>
      <c r="J484" s="503" t="s">
        <v>805</v>
      </c>
      <c r="K484" s="503"/>
      <c r="L484" s="503"/>
      <c r="AC484" s="1276"/>
    </row>
    <row r="485">
      <c r="B485" s="503"/>
      <c r="C485" s="503"/>
      <c r="D485" s="503"/>
      <c r="E485" s="304"/>
      <c r="F485" s="503"/>
      <c r="G485" s="503"/>
      <c r="H485" s="503"/>
      <c r="I485" s="503"/>
      <c r="J485" s="503" t="s">
        <v>805</v>
      </c>
      <c r="K485" s="503"/>
      <c r="L485" s="503"/>
      <c r="AC485" s="1276"/>
    </row>
    <row r="486">
      <c r="B486" s="503"/>
      <c r="C486" s="503"/>
      <c r="D486" s="503"/>
      <c r="E486" s="304"/>
      <c r="F486" s="503"/>
      <c r="G486" s="503"/>
      <c r="H486" s="503"/>
      <c r="I486" s="503"/>
      <c r="J486" s="503" t="s">
        <v>805</v>
      </c>
      <c r="K486" s="503"/>
      <c r="L486" s="503"/>
      <c r="AC486" s="1276"/>
    </row>
    <row r="487">
      <c r="B487" s="503"/>
      <c r="C487" s="503"/>
      <c r="D487" s="503"/>
      <c r="E487" s="304"/>
      <c r="F487" s="503"/>
      <c r="G487" s="503"/>
      <c r="H487" s="503"/>
      <c r="I487" s="503"/>
      <c r="J487" s="503" t="s">
        <v>805</v>
      </c>
      <c r="K487" s="503"/>
      <c r="L487" s="503"/>
      <c r="AC487" s="1276"/>
    </row>
    <row r="488">
      <c r="B488" s="503"/>
      <c r="C488" s="503"/>
      <c r="D488" s="503"/>
      <c r="E488" s="304"/>
      <c r="F488" s="503"/>
      <c r="G488" s="503"/>
      <c r="H488" s="503"/>
      <c r="I488" s="503"/>
      <c r="J488" s="503" t="s">
        <v>805</v>
      </c>
      <c r="K488" s="503"/>
      <c r="L488" s="503"/>
      <c r="AC488" s="1276"/>
    </row>
    <row r="489">
      <c r="B489" s="503"/>
      <c r="C489" s="503"/>
      <c r="D489" s="503"/>
      <c r="E489" s="304"/>
      <c r="F489" s="503"/>
      <c r="G489" s="503"/>
      <c r="H489" s="503"/>
      <c r="I489" s="503"/>
      <c r="J489" s="503" t="s">
        <v>805</v>
      </c>
      <c r="K489" s="503"/>
      <c r="L489" s="503"/>
      <c r="AC489" s="1276"/>
    </row>
    <row r="490">
      <c r="B490" s="503"/>
      <c r="C490" s="503"/>
      <c r="D490" s="503"/>
      <c r="E490" s="304"/>
      <c r="F490" s="503"/>
      <c r="G490" s="503"/>
      <c r="H490" s="503"/>
      <c r="I490" s="503"/>
      <c r="J490" s="503" t="s">
        <v>805</v>
      </c>
      <c r="K490" s="503"/>
      <c r="L490" s="503"/>
      <c r="AC490" s="1276"/>
    </row>
    <row r="491">
      <c r="B491" s="503"/>
      <c r="C491" s="503"/>
      <c r="D491" s="503"/>
      <c r="E491" s="304"/>
      <c r="F491" s="503"/>
      <c r="G491" s="503"/>
      <c r="H491" s="503"/>
      <c r="I491" s="503"/>
      <c r="J491" s="503" t="s">
        <v>805</v>
      </c>
      <c r="K491" s="503"/>
      <c r="L491" s="503"/>
      <c r="AC491" s="1276"/>
    </row>
    <row r="492">
      <c r="B492" s="503"/>
      <c r="C492" s="503"/>
      <c r="D492" s="503"/>
      <c r="E492" s="304"/>
      <c r="F492" s="503"/>
      <c r="G492" s="503"/>
      <c r="H492" s="503"/>
      <c r="I492" s="503"/>
      <c r="J492" s="503" t="s">
        <v>805</v>
      </c>
      <c r="K492" s="503"/>
      <c r="L492" s="503"/>
      <c r="AC492" s="1276"/>
    </row>
    <row r="493">
      <c r="B493" s="503"/>
      <c r="C493" s="503"/>
      <c r="D493" s="503"/>
      <c r="E493" s="304"/>
      <c r="F493" s="503"/>
      <c r="G493" s="503"/>
      <c r="H493" s="503"/>
      <c r="I493" s="503"/>
      <c r="J493" s="503" t="s">
        <v>805</v>
      </c>
      <c r="K493" s="503"/>
      <c r="L493" s="503"/>
      <c r="AC493" s="1276"/>
    </row>
    <row r="494">
      <c r="B494" s="503"/>
      <c r="C494" s="503"/>
      <c r="D494" s="503"/>
      <c r="E494" s="304"/>
      <c r="F494" s="503"/>
      <c r="G494" s="503"/>
      <c r="H494" s="503"/>
      <c r="I494" s="503"/>
      <c r="J494" s="503" t="s">
        <v>805</v>
      </c>
      <c r="K494" s="503"/>
      <c r="L494" s="503"/>
      <c r="AC494" s="1276"/>
    </row>
    <row r="495">
      <c r="B495" s="503"/>
      <c r="C495" s="503"/>
      <c r="D495" s="503"/>
      <c r="E495" s="304"/>
      <c r="F495" s="503"/>
      <c r="G495" s="503"/>
      <c r="H495" s="503"/>
      <c r="I495" s="503"/>
      <c r="J495" s="503" t="s">
        <v>805</v>
      </c>
      <c r="K495" s="503"/>
      <c r="L495" s="503"/>
      <c r="AC495" s="1276"/>
    </row>
    <row r="496">
      <c r="B496" s="503"/>
      <c r="C496" s="503"/>
      <c r="D496" s="503"/>
      <c r="E496" s="304"/>
      <c r="F496" s="503"/>
      <c r="G496" s="503"/>
      <c r="H496" s="503"/>
      <c r="I496" s="503"/>
      <c r="J496" s="503" t="s">
        <v>805</v>
      </c>
      <c r="K496" s="503"/>
      <c r="L496" s="503"/>
      <c r="AC496" s="1276"/>
    </row>
    <row r="497">
      <c r="B497" s="503"/>
      <c r="C497" s="503"/>
      <c r="D497" s="503"/>
      <c r="E497" s="304"/>
      <c r="F497" s="503"/>
      <c r="G497" s="503"/>
      <c r="H497" s="503"/>
      <c r="I497" s="503"/>
      <c r="J497" s="503" t="s">
        <v>805</v>
      </c>
      <c r="K497" s="503"/>
      <c r="L497" s="503"/>
      <c r="AC497" s="1276"/>
    </row>
    <row r="498">
      <c r="B498" s="503"/>
      <c r="C498" s="503"/>
      <c r="D498" s="503"/>
      <c r="E498" s="304"/>
      <c r="F498" s="503"/>
      <c r="G498" s="503"/>
      <c r="H498" s="503"/>
      <c r="I498" s="503"/>
      <c r="J498" s="503" t="s">
        <v>805</v>
      </c>
      <c r="K498" s="503"/>
      <c r="L498" s="503"/>
      <c r="AC498" s="1276"/>
    </row>
    <row r="499">
      <c r="B499" s="503"/>
      <c r="C499" s="503"/>
      <c r="D499" s="503"/>
      <c r="E499" s="304"/>
      <c r="F499" s="503"/>
      <c r="G499" s="503"/>
      <c r="H499" s="503"/>
      <c r="I499" s="503"/>
      <c r="J499" s="503" t="s">
        <v>805</v>
      </c>
      <c r="K499" s="503"/>
      <c r="L499" s="503"/>
      <c r="AC499" s="1276"/>
    </row>
    <row r="500">
      <c r="B500" s="503"/>
      <c r="C500" s="503"/>
      <c r="D500" s="503"/>
      <c r="E500" s="304"/>
      <c r="F500" s="503"/>
      <c r="G500" s="503"/>
      <c r="H500" s="503"/>
      <c r="I500" s="503"/>
      <c r="J500" s="503" t="s">
        <v>805</v>
      </c>
      <c r="K500" s="503"/>
      <c r="L500" s="503"/>
      <c r="AC500" s="1276"/>
    </row>
    <row r="501">
      <c r="B501" s="503"/>
      <c r="C501" s="503"/>
      <c r="D501" s="503"/>
      <c r="E501" s="304"/>
      <c r="F501" s="503"/>
      <c r="G501" s="503"/>
      <c r="H501" s="503"/>
      <c r="I501" s="503"/>
      <c r="J501" s="503" t="s">
        <v>805</v>
      </c>
      <c r="K501" s="503"/>
      <c r="L501" s="503"/>
      <c r="AC501" s="1276"/>
    </row>
    <row r="502">
      <c r="B502" s="503"/>
      <c r="C502" s="503"/>
      <c r="D502" s="503"/>
      <c r="E502" s="304"/>
      <c r="F502" s="503"/>
      <c r="G502" s="503"/>
      <c r="H502" s="503"/>
      <c r="I502" s="503"/>
      <c r="J502" s="503" t="s">
        <v>805</v>
      </c>
      <c r="K502" s="503"/>
      <c r="L502" s="503"/>
      <c r="AC502" s="1276"/>
    </row>
    <row r="503">
      <c r="B503" s="503"/>
      <c r="C503" s="503"/>
      <c r="D503" s="503"/>
      <c r="E503" s="304"/>
      <c r="F503" s="503"/>
      <c r="G503" s="503"/>
      <c r="H503" s="503"/>
      <c r="I503" s="503"/>
      <c r="J503" s="503" t="s">
        <v>805</v>
      </c>
      <c r="K503" s="503"/>
      <c r="L503" s="503"/>
      <c r="AC503" s="1276"/>
    </row>
    <row r="504">
      <c r="B504" s="503"/>
      <c r="C504" s="503"/>
      <c r="D504" s="503"/>
      <c r="E504" s="304"/>
      <c r="F504" s="503"/>
      <c r="G504" s="503"/>
      <c r="H504" s="503"/>
      <c r="I504" s="503"/>
      <c r="J504" s="503" t="s">
        <v>805</v>
      </c>
      <c r="K504" s="503"/>
      <c r="L504" s="503"/>
      <c r="AC504" s="1276"/>
    </row>
    <row r="505">
      <c r="B505" s="503"/>
      <c r="C505" s="503"/>
      <c r="D505" s="503"/>
      <c r="E505" s="304"/>
      <c r="F505" s="503"/>
      <c r="G505" s="503"/>
      <c r="H505" s="503"/>
      <c r="I505" s="503"/>
      <c r="J505" s="503" t="s">
        <v>805</v>
      </c>
      <c r="K505" s="503"/>
      <c r="L505" s="503"/>
      <c r="AC505" s="1276"/>
    </row>
    <row r="506">
      <c r="B506" s="503"/>
      <c r="C506" s="503"/>
      <c r="D506" s="503"/>
      <c r="E506" s="304"/>
      <c r="F506" s="503"/>
      <c r="G506" s="503"/>
      <c r="H506" s="503"/>
      <c r="I506" s="503"/>
      <c r="J506" s="503" t="s">
        <v>805</v>
      </c>
      <c r="K506" s="503"/>
      <c r="L506" s="503"/>
      <c r="AC506" s="1276"/>
    </row>
    <row r="507">
      <c r="B507" s="503"/>
      <c r="C507" s="503"/>
      <c r="D507" s="503"/>
      <c r="E507" s="304"/>
      <c r="F507" s="503"/>
      <c r="G507" s="503"/>
      <c r="H507" s="503"/>
      <c r="I507" s="503"/>
      <c r="J507" s="503" t="s">
        <v>805</v>
      </c>
      <c r="K507" s="503"/>
      <c r="L507" s="503"/>
      <c r="AC507" s="1276"/>
    </row>
    <row r="508">
      <c r="B508" s="503"/>
      <c r="C508" s="503"/>
      <c r="D508" s="503"/>
      <c r="E508" s="304"/>
      <c r="F508" s="503"/>
      <c r="G508" s="503"/>
      <c r="H508" s="503"/>
      <c r="I508" s="503"/>
      <c r="J508" s="503" t="s">
        <v>805</v>
      </c>
      <c r="K508" s="503"/>
      <c r="L508" s="503"/>
      <c r="AC508" s="1276"/>
    </row>
    <row r="509">
      <c r="B509" s="503"/>
      <c r="C509" s="503"/>
      <c r="D509" s="503"/>
      <c r="E509" s="304"/>
      <c r="F509" s="503"/>
      <c r="G509" s="503"/>
      <c r="H509" s="503"/>
      <c r="I509" s="503"/>
      <c r="J509" s="503" t="s">
        <v>805</v>
      </c>
      <c r="K509" s="503"/>
      <c r="L509" s="503"/>
      <c r="AC509" s="1276"/>
    </row>
    <row r="510">
      <c r="B510" s="503"/>
      <c r="C510" s="503"/>
      <c r="D510" s="503"/>
      <c r="E510" s="304"/>
      <c r="F510" s="503"/>
      <c r="G510" s="503"/>
      <c r="H510" s="503"/>
      <c r="I510" s="503"/>
      <c r="J510" s="503" t="s">
        <v>805</v>
      </c>
      <c r="K510" s="503"/>
      <c r="L510" s="503"/>
      <c r="AC510" s="1276"/>
    </row>
    <row r="511">
      <c r="B511" s="503"/>
      <c r="C511" s="503"/>
      <c r="D511" s="503"/>
      <c r="E511" s="304"/>
      <c r="F511" s="503"/>
      <c r="G511" s="503"/>
      <c r="H511" s="503"/>
      <c r="I511" s="503"/>
      <c r="J511" s="503" t="s">
        <v>805</v>
      </c>
      <c r="K511" s="503"/>
      <c r="L511" s="503"/>
      <c r="AC511" s="1276"/>
    </row>
    <row r="512">
      <c r="B512" s="503"/>
      <c r="C512" s="503"/>
      <c r="D512" s="503"/>
      <c r="E512" s="304"/>
      <c r="F512" s="503"/>
      <c r="G512" s="503"/>
      <c r="H512" s="503"/>
      <c r="I512" s="503"/>
      <c r="J512" s="503" t="s">
        <v>805</v>
      </c>
      <c r="K512" s="503"/>
      <c r="L512" s="503"/>
      <c r="AC512" s="1276"/>
    </row>
    <row r="513">
      <c r="B513" s="503"/>
      <c r="C513" s="503"/>
      <c r="D513" s="503"/>
      <c r="E513" s="304"/>
      <c r="F513" s="503"/>
      <c r="G513" s="503"/>
      <c r="H513" s="503"/>
      <c r="I513" s="503"/>
      <c r="J513" s="503" t="s">
        <v>805</v>
      </c>
      <c r="K513" s="503"/>
      <c r="L513" s="503"/>
      <c r="AC513" s="1276"/>
    </row>
    <row r="514">
      <c r="B514" s="503"/>
      <c r="C514" s="503"/>
      <c r="D514" s="503"/>
      <c r="E514" s="304"/>
      <c r="F514" s="503"/>
      <c r="G514" s="503"/>
      <c r="H514" s="503"/>
      <c r="I514" s="503"/>
      <c r="J514" s="503" t="s">
        <v>805</v>
      </c>
      <c r="K514" s="503"/>
      <c r="L514" s="503"/>
      <c r="AC514" s="1276"/>
    </row>
    <row r="515">
      <c r="B515" s="503"/>
      <c r="C515" s="503"/>
      <c r="D515" s="503"/>
      <c r="E515" s="304"/>
      <c r="F515" s="503"/>
      <c r="G515" s="503"/>
      <c r="H515" s="503"/>
      <c r="I515" s="503"/>
      <c r="J515" s="503" t="s">
        <v>805</v>
      </c>
      <c r="K515" s="503"/>
      <c r="L515" s="503"/>
      <c r="AC515" s="1276"/>
    </row>
    <row r="516">
      <c r="B516" s="503"/>
      <c r="C516" s="503"/>
      <c r="D516" s="503"/>
      <c r="E516" s="304"/>
      <c r="F516" s="503"/>
      <c r="G516" s="503"/>
      <c r="H516" s="503"/>
      <c r="I516" s="503"/>
      <c r="J516" s="503" t="s">
        <v>805</v>
      </c>
      <c r="K516" s="503"/>
      <c r="L516" s="503"/>
      <c r="AC516" s="1276"/>
    </row>
    <row r="517">
      <c r="B517" s="503"/>
      <c r="C517" s="503"/>
      <c r="D517" s="503"/>
      <c r="E517" s="304"/>
      <c r="F517" s="503"/>
      <c r="G517" s="503"/>
      <c r="H517" s="503"/>
      <c r="I517" s="503"/>
      <c r="J517" s="503" t="s">
        <v>805</v>
      </c>
      <c r="K517" s="503"/>
      <c r="L517" s="503"/>
      <c r="AC517" s="1276"/>
    </row>
    <row r="518">
      <c r="B518" s="503"/>
      <c r="C518" s="503"/>
      <c r="D518" s="503"/>
      <c r="E518" s="304"/>
      <c r="F518" s="503"/>
      <c r="G518" s="503"/>
      <c r="H518" s="503"/>
      <c r="I518" s="503"/>
      <c r="J518" s="503" t="s">
        <v>805</v>
      </c>
      <c r="K518" s="503"/>
      <c r="L518" s="503"/>
      <c r="AC518" s="1276"/>
    </row>
    <row r="519">
      <c r="B519" s="503"/>
      <c r="C519" s="503"/>
      <c r="D519" s="503"/>
      <c r="E519" s="304"/>
      <c r="F519" s="503"/>
      <c r="G519" s="503"/>
      <c r="H519" s="503"/>
      <c r="I519" s="503"/>
      <c r="J519" s="503" t="s">
        <v>805</v>
      </c>
      <c r="K519" s="503"/>
      <c r="L519" s="503"/>
      <c r="AC519" s="1276"/>
    </row>
    <row r="520">
      <c r="B520" s="503"/>
      <c r="C520" s="503"/>
      <c r="D520" s="503"/>
      <c r="E520" s="304"/>
      <c r="F520" s="503"/>
      <c r="G520" s="503"/>
      <c r="H520" s="503"/>
      <c r="I520" s="503"/>
      <c r="J520" s="503" t="s">
        <v>805</v>
      </c>
      <c r="K520" s="503"/>
      <c r="L520" s="503"/>
      <c r="AC520" s="1276"/>
    </row>
    <row r="521">
      <c r="B521" s="503"/>
      <c r="C521" s="503"/>
      <c r="D521" s="503"/>
      <c r="E521" s="304"/>
      <c r="F521" s="503"/>
      <c r="G521" s="503"/>
      <c r="H521" s="503"/>
      <c r="I521" s="503"/>
      <c r="J521" s="503" t="s">
        <v>805</v>
      </c>
      <c r="K521" s="503"/>
      <c r="L521" s="503"/>
      <c r="AC521" s="1276"/>
    </row>
    <row r="522">
      <c r="B522" s="503"/>
      <c r="C522" s="503"/>
      <c r="D522" s="503"/>
      <c r="E522" s="304"/>
      <c r="F522" s="503"/>
      <c r="G522" s="503"/>
      <c r="H522" s="503"/>
      <c r="I522" s="503"/>
      <c r="J522" s="503" t="s">
        <v>805</v>
      </c>
      <c r="K522" s="503"/>
      <c r="L522" s="503"/>
      <c r="AC522" s="1276"/>
    </row>
    <row r="523">
      <c r="B523" s="503"/>
      <c r="C523" s="503"/>
      <c r="D523" s="503"/>
      <c r="E523" s="304"/>
      <c r="F523" s="503"/>
      <c r="G523" s="503"/>
      <c r="H523" s="503"/>
      <c r="I523" s="503"/>
      <c r="J523" s="503" t="s">
        <v>805</v>
      </c>
      <c r="K523" s="503"/>
      <c r="L523" s="503"/>
      <c r="AC523" s="1276"/>
    </row>
    <row r="524">
      <c r="B524" s="503"/>
      <c r="C524" s="503"/>
      <c r="D524" s="503"/>
      <c r="E524" s="304"/>
      <c r="F524" s="503"/>
      <c r="G524" s="503"/>
      <c r="H524" s="503"/>
      <c r="I524" s="503"/>
      <c r="J524" s="503" t="s">
        <v>805</v>
      </c>
      <c r="K524" s="503"/>
      <c r="L524" s="503"/>
      <c r="AC524" s="1276"/>
    </row>
    <row r="525">
      <c r="B525" s="503"/>
      <c r="C525" s="503"/>
      <c r="D525" s="503"/>
      <c r="E525" s="304"/>
      <c r="F525" s="503"/>
      <c r="G525" s="503"/>
      <c r="H525" s="503"/>
      <c r="I525" s="503"/>
      <c r="J525" s="503" t="s">
        <v>805</v>
      </c>
      <c r="K525" s="503"/>
      <c r="L525" s="503"/>
      <c r="AC525" s="1276"/>
    </row>
    <row r="526">
      <c r="B526" s="503"/>
      <c r="C526" s="503"/>
      <c r="D526" s="503"/>
      <c r="E526" s="304"/>
      <c r="F526" s="503"/>
      <c r="G526" s="503"/>
      <c r="H526" s="503"/>
      <c r="I526" s="503"/>
      <c r="J526" s="503" t="s">
        <v>805</v>
      </c>
      <c r="K526" s="503"/>
      <c r="L526" s="503"/>
      <c r="AC526" s="1276"/>
    </row>
    <row r="527">
      <c r="B527" s="503"/>
      <c r="C527" s="503"/>
      <c r="D527" s="503"/>
      <c r="E527" s="304"/>
      <c r="F527" s="503"/>
      <c r="G527" s="503"/>
      <c r="H527" s="503"/>
      <c r="I527" s="503"/>
      <c r="J527" s="503" t="s">
        <v>805</v>
      </c>
      <c r="K527" s="503"/>
      <c r="L527" s="503"/>
      <c r="AC527" s="1276"/>
    </row>
    <row r="528">
      <c r="B528" s="503"/>
      <c r="C528" s="503"/>
      <c r="D528" s="503"/>
      <c r="E528" s="304"/>
      <c r="F528" s="503"/>
      <c r="G528" s="503"/>
      <c r="H528" s="503"/>
      <c r="I528" s="503"/>
      <c r="J528" s="503" t="s">
        <v>805</v>
      </c>
      <c r="K528" s="503"/>
      <c r="L528" s="503"/>
      <c r="AC528" s="1276"/>
    </row>
    <row r="529">
      <c r="B529" s="503"/>
      <c r="C529" s="503"/>
      <c r="D529" s="503"/>
      <c r="E529" s="304"/>
      <c r="F529" s="503"/>
      <c r="G529" s="503"/>
      <c r="H529" s="503"/>
      <c r="I529" s="503"/>
      <c r="J529" s="503" t="s">
        <v>805</v>
      </c>
      <c r="K529" s="503"/>
      <c r="L529" s="503"/>
      <c r="AC529" s="1276"/>
    </row>
    <row r="530">
      <c r="B530" s="503"/>
      <c r="C530" s="503"/>
      <c r="D530" s="503"/>
      <c r="E530" s="304"/>
      <c r="F530" s="503"/>
      <c r="G530" s="503"/>
      <c r="H530" s="503"/>
      <c r="I530" s="503"/>
      <c r="J530" s="503" t="s">
        <v>805</v>
      </c>
      <c r="K530" s="503"/>
      <c r="L530" s="503"/>
      <c r="AC530" s="1276"/>
    </row>
    <row r="531">
      <c r="B531" s="503"/>
      <c r="C531" s="503"/>
      <c r="D531" s="503"/>
      <c r="E531" s="304"/>
      <c r="F531" s="503"/>
      <c r="G531" s="503"/>
      <c r="H531" s="503"/>
      <c r="I531" s="503"/>
      <c r="J531" s="503" t="s">
        <v>805</v>
      </c>
      <c r="K531" s="503"/>
      <c r="L531" s="503"/>
      <c r="AC531" s="1276"/>
    </row>
    <row r="532">
      <c r="B532" s="503"/>
      <c r="C532" s="503"/>
      <c r="D532" s="503"/>
      <c r="E532" s="304"/>
      <c r="F532" s="503"/>
      <c r="G532" s="503"/>
      <c r="H532" s="503"/>
      <c r="I532" s="503"/>
      <c r="J532" s="503" t="s">
        <v>805</v>
      </c>
      <c r="K532" s="503"/>
      <c r="L532" s="503"/>
      <c r="AC532" s="1276"/>
    </row>
    <row r="533">
      <c r="B533" s="503"/>
      <c r="C533" s="503"/>
      <c r="D533" s="503"/>
      <c r="E533" s="304"/>
      <c r="F533" s="503"/>
      <c r="G533" s="503"/>
      <c r="H533" s="503"/>
      <c r="I533" s="503"/>
      <c r="J533" s="503" t="s">
        <v>805</v>
      </c>
      <c r="K533" s="503"/>
      <c r="L533" s="503"/>
      <c r="AC533" s="1276"/>
    </row>
    <row r="534">
      <c r="B534" s="503"/>
      <c r="C534" s="503"/>
      <c r="D534" s="503"/>
      <c r="E534" s="304"/>
      <c r="F534" s="503"/>
      <c r="G534" s="503"/>
      <c r="H534" s="503"/>
      <c r="I534" s="503"/>
      <c r="J534" s="503" t="s">
        <v>805</v>
      </c>
      <c r="K534" s="503"/>
      <c r="L534" s="503"/>
      <c r="AC534" s="1276"/>
    </row>
    <row r="535">
      <c r="B535" s="503"/>
      <c r="C535" s="503"/>
      <c r="D535" s="503"/>
      <c r="E535" s="304"/>
      <c r="F535" s="503"/>
      <c r="G535" s="503"/>
      <c r="H535" s="503"/>
      <c r="I535" s="503"/>
      <c r="J535" s="503" t="s">
        <v>805</v>
      </c>
      <c r="K535" s="503"/>
      <c r="L535" s="503"/>
      <c r="AC535" s="1276"/>
    </row>
    <row r="536">
      <c r="B536" s="503"/>
      <c r="C536" s="503"/>
      <c r="D536" s="503"/>
      <c r="E536" s="304"/>
      <c r="F536" s="503"/>
      <c r="G536" s="503"/>
      <c r="H536" s="503"/>
      <c r="I536" s="503"/>
      <c r="J536" s="503" t="s">
        <v>805</v>
      </c>
      <c r="K536" s="503"/>
      <c r="L536" s="503"/>
      <c r="AC536" s="1276"/>
    </row>
    <row r="537">
      <c r="B537" s="503"/>
      <c r="C537" s="503"/>
      <c r="D537" s="503"/>
      <c r="E537" s="304"/>
      <c r="F537" s="503"/>
      <c r="G537" s="503"/>
      <c r="H537" s="503"/>
      <c r="I537" s="503"/>
      <c r="J537" s="503" t="s">
        <v>805</v>
      </c>
      <c r="K537" s="503"/>
      <c r="L537" s="503"/>
      <c r="AC537" s="1276"/>
    </row>
    <row r="538">
      <c r="B538" s="503"/>
      <c r="C538" s="503"/>
      <c r="D538" s="503"/>
      <c r="E538" s="304"/>
      <c r="F538" s="503"/>
      <c r="G538" s="503"/>
      <c r="H538" s="503"/>
      <c r="I538" s="503"/>
      <c r="J538" s="503" t="s">
        <v>805</v>
      </c>
      <c r="K538" s="503"/>
      <c r="L538" s="503"/>
      <c r="AC538" s="1276"/>
    </row>
    <row r="539">
      <c r="B539" s="503"/>
      <c r="C539" s="503"/>
      <c r="D539" s="503"/>
      <c r="E539" s="304"/>
      <c r="F539" s="503"/>
      <c r="G539" s="503"/>
      <c r="H539" s="503"/>
      <c r="I539" s="503"/>
      <c r="J539" s="503" t="s">
        <v>805</v>
      </c>
      <c r="K539" s="503"/>
      <c r="L539" s="503"/>
      <c r="AC539" s="1276"/>
    </row>
    <row r="540">
      <c r="B540" s="503"/>
      <c r="C540" s="503"/>
      <c r="D540" s="503"/>
      <c r="E540" s="304"/>
      <c r="F540" s="503"/>
      <c r="G540" s="503"/>
      <c r="H540" s="503"/>
      <c r="I540" s="503"/>
      <c r="J540" s="503" t="s">
        <v>805</v>
      </c>
      <c r="K540" s="503"/>
      <c r="L540" s="503"/>
      <c r="AC540" s="1276"/>
    </row>
    <row r="541">
      <c r="B541" s="503"/>
      <c r="C541" s="503"/>
      <c r="D541" s="503"/>
      <c r="E541" s="304"/>
      <c r="F541" s="503"/>
      <c r="G541" s="503"/>
      <c r="H541" s="503"/>
      <c r="I541" s="503"/>
      <c r="J541" s="503" t="s">
        <v>805</v>
      </c>
      <c r="K541" s="503"/>
      <c r="L541" s="503"/>
      <c r="AC541" s="1276"/>
    </row>
    <row r="542">
      <c r="B542" s="503"/>
      <c r="C542" s="503"/>
      <c r="D542" s="503"/>
      <c r="E542" s="304"/>
      <c r="F542" s="503"/>
      <c r="G542" s="503"/>
      <c r="H542" s="503"/>
      <c r="I542" s="503"/>
      <c r="J542" s="503" t="s">
        <v>805</v>
      </c>
      <c r="K542" s="503"/>
      <c r="L542" s="503"/>
      <c r="AC542" s="1276"/>
    </row>
    <row r="543">
      <c r="B543" s="503"/>
      <c r="C543" s="503"/>
      <c r="D543" s="503"/>
      <c r="E543" s="304"/>
      <c r="F543" s="503"/>
      <c r="G543" s="503"/>
      <c r="H543" s="503"/>
      <c r="I543" s="503"/>
      <c r="J543" s="503" t="s">
        <v>805</v>
      </c>
      <c r="K543" s="503"/>
      <c r="L543" s="503"/>
      <c r="AC543" s="1276"/>
    </row>
    <row r="544">
      <c r="B544" s="503"/>
      <c r="C544" s="503"/>
      <c r="D544" s="503"/>
      <c r="E544" s="304"/>
      <c r="F544" s="503"/>
      <c r="G544" s="503"/>
      <c r="H544" s="503"/>
      <c r="I544" s="503"/>
      <c r="J544" s="503" t="s">
        <v>805</v>
      </c>
      <c r="K544" s="503"/>
      <c r="L544" s="503"/>
      <c r="AC544" s="1276"/>
    </row>
    <row r="545">
      <c r="B545" s="503"/>
      <c r="C545" s="503"/>
      <c r="D545" s="503"/>
      <c r="E545" s="304"/>
      <c r="F545" s="503"/>
      <c r="G545" s="503"/>
      <c r="H545" s="503"/>
      <c r="I545" s="503"/>
      <c r="J545" s="503" t="s">
        <v>805</v>
      </c>
      <c r="K545" s="503"/>
      <c r="L545" s="503"/>
      <c r="AC545" s="1276"/>
    </row>
    <row r="546">
      <c r="B546" s="503"/>
      <c r="C546" s="503"/>
      <c r="D546" s="503"/>
      <c r="E546" s="304"/>
      <c r="F546" s="503"/>
      <c r="G546" s="503"/>
      <c r="H546" s="503"/>
      <c r="I546" s="503"/>
      <c r="J546" s="503" t="s">
        <v>805</v>
      </c>
      <c r="K546" s="503"/>
      <c r="L546" s="503"/>
      <c r="AC546" s="1276"/>
    </row>
    <row r="547">
      <c r="B547" s="503"/>
      <c r="C547" s="503"/>
      <c r="D547" s="503"/>
      <c r="E547" s="304"/>
      <c r="F547" s="503"/>
      <c r="G547" s="503"/>
      <c r="H547" s="503"/>
      <c r="I547" s="503"/>
      <c r="J547" s="503" t="s">
        <v>805</v>
      </c>
      <c r="K547" s="503"/>
      <c r="L547" s="503"/>
      <c r="AC547" s="1276"/>
    </row>
    <row r="548">
      <c r="B548" s="503"/>
      <c r="C548" s="503"/>
      <c r="D548" s="503"/>
      <c r="E548" s="304"/>
      <c r="F548" s="503"/>
      <c r="G548" s="503"/>
      <c r="H548" s="503"/>
      <c r="I548" s="503"/>
      <c r="J548" s="503" t="s">
        <v>805</v>
      </c>
      <c r="K548" s="503"/>
      <c r="L548" s="503"/>
      <c r="AC548" s="1276"/>
    </row>
    <row r="549">
      <c r="B549" s="503"/>
      <c r="C549" s="503"/>
      <c r="D549" s="503"/>
      <c r="E549" s="304"/>
      <c r="F549" s="503"/>
      <c r="G549" s="503"/>
      <c r="H549" s="503"/>
      <c r="I549" s="503"/>
      <c r="J549" s="503" t="s">
        <v>805</v>
      </c>
      <c r="K549" s="503"/>
      <c r="L549" s="503"/>
      <c r="AC549" s="1276"/>
    </row>
    <row r="550">
      <c r="B550" s="503"/>
      <c r="C550" s="503"/>
      <c r="D550" s="503"/>
      <c r="E550" s="304"/>
      <c r="F550" s="503"/>
      <c r="G550" s="503"/>
      <c r="H550" s="503"/>
      <c r="I550" s="503"/>
      <c r="J550" s="503" t="s">
        <v>805</v>
      </c>
      <c r="K550" s="503"/>
      <c r="L550" s="503"/>
      <c r="AC550" s="1276"/>
    </row>
    <row r="551">
      <c r="B551" s="503"/>
      <c r="C551" s="503"/>
      <c r="D551" s="503"/>
      <c r="E551" s="304"/>
      <c r="F551" s="503"/>
      <c r="G551" s="503"/>
      <c r="H551" s="503"/>
      <c r="I551" s="503"/>
      <c r="J551" s="503" t="s">
        <v>805</v>
      </c>
      <c r="K551" s="503"/>
      <c r="L551" s="503"/>
      <c r="AC551" s="1276"/>
    </row>
    <row r="552">
      <c r="B552" s="503"/>
      <c r="C552" s="503"/>
      <c r="D552" s="503"/>
      <c r="E552" s="304"/>
      <c r="F552" s="503"/>
      <c r="G552" s="503"/>
      <c r="H552" s="503"/>
      <c r="I552" s="503"/>
      <c r="J552" s="503" t="s">
        <v>805</v>
      </c>
      <c r="K552" s="503"/>
      <c r="L552" s="503"/>
      <c r="AC552" s="1276"/>
    </row>
    <row r="553">
      <c r="B553" s="503"/>
      <c r="C553" s="503"/>
      <c r="D553" s="503"/>
      <c r="E553" s="304"/>
      <c r="F553" s="503"/>
      <c r="G553" s="503"/>
      <c r="H553" s="503"/>
      <c r="I553" s="503"/>
      <c r="J553" s="503" t="s">
        <v>805</v>
      </c>
      <c r="K553" s="503"/>
      <c r="L553" s="503"/>
      <c r="AC553" s="1276"/>
    </row>
    <row r="554">
      <c r="B554" s="503"/>
      <c r="C554" s="503"/>
      <c r="D554" s="503"/>
      <c r="E554" s="304"/>
      <c r="F554" s="503"/>
      <c r="G554" s="503"/>
      <c r="H554" s="503"/>
      <c r="I554" s="503"/>
      <c r="J554" s="503" t="s">
        <v>805</v>
      </c>
      <c r="K554" s="503"/>
      <c r="L554" s="503"/>
      <c r="AC554" s="1276"/>
    </row>
    <row r="555">
      <c r="B555" s="503"/>
      <c r="C555" s="503"/>
      <c r="D555" s="503"/>
      <c r="E555" s="304"/>
      <c r="F555" s="503"/>
      <c r="G555" s="503"/>
      <c r="H555" s="503"/>
      <c r="I555" s="503"/>
      <c r="J555" s="503" t="s">
        <v>805</v>
      </c>
      <c r="K555" s="503"/>
      <c r="L555" s="503"/>
      <c r="AC555" s="1276"/>
    </row>
    <row r="556">
      <c r="B556" s="503"/>
      <c r="C556" s="503"/>
      <c r="D556" s="503"/>
      <c r="E556" s="304"/>
      <c r="F556" s="503"/>
      <c r="G556" s="503"/>
      <c r="H556" s="503"/>
      <c r="I556" s="503"/>
      <c r="J556" s="503" t="s">
        <v>805</v>
      </c>
      <c r="K556" s="503"/>
      <c r="L556" s="503"/>
      <c r="AC556" s="1276"/>
    </row>
    <row r="557">
      <c r="B557" s="503"/>
      <c r="C557" s="503"/>
      <c r="D557" s="503"/>
      <c r="E557" s="304"/>
      <c r="F557" s="503"/>
      <c r="G557" s="503"/>
      <c r="H557" s="503"/>
      <c r="I557" s="503"/>
      <c r="J557" s="503" t="s">
        <v>805</v>
      </c>
      <c r="K557" s="503"/>
      <c r="L557" s="503"/>
      <c r="AC557" s="1276"/>
    </row>
    <row r="558">
      <c r="B558" s="503"/>
      <c r="C558" s="503"/>
      <c r="D558" s="503"/>
      <c r="E558" s="304"/>
      <c r="F558" s="503"/>
      <c r="G558" s="503"/>
      <c r="H558" s="503"/>
      <c r="I558" s="503"/>
      <c r="J558" s="503" t="s">
        <v>805</v>
      </c>
      <c r="K558" s="503"/>
      <c r="L558" s="503"/>
      <c r="AC558" s="1276"/>
    </row>
    <row r="559">
      <c r="B559" s="503"/>
      <c r="C559" s="503"/>
      <c r="D559" s="503"/>
      <c r="E559" s="304"/>
      <c r="F559" s="503"/>
      <c r="G559" s="503"/>
      <c r="H559" s="503"/>
      <c r="I559" s="503"/>
      <c r="J559" s="503" t="s">
        <v>805</v>
      </c>
      <c r="K559" s="503"/>
      <c r="L559" s="503"/>
      <c r="AC559" s="1276"/>
    </row>
    <row r="560">
      <c r="B560" s="503"/>
      <c r="C560" s="503"/>
      <c r="D560" s="503"/>
      <c r="E560" s="304"/>
      <c r="F560" s="503"/>
      <c r="G560" s="503"/>
      <c r="H560" s="503"/>
      <c r="I560" s="503"/>
      <c r="J560" s="503" t="s">
        <v>805</v>
      </c>
      <c r="K560" s="503"/>
      <c r="L560" s="503"/>
      <c r="AC560" s="1276"/>
    </row>
    <row r="561">
      <c r="B561" s="503"/>
      <c r="C561" s="503"/>
      <c r="D561" s="503"/>
      <c r="E561" s="304"/>
      <c r="F561" s="503"/>
      <c r="G561" s="503"/>
      <c r="H561" s="503"/>
      <c r="I561" s="503"/>
      <c r="J561" s="503" t="s">
        <v>805</v>
      </c>
      <c r="K561" s="503"/>
      <c r="L561" s="503"/>
      <c r="AC561" s="1276"/>
    </row>
    <row r="562">
      <c r="B562" s="503"/>
      <c r="C562" s="503"/>
      <c r="D562" s="503"/>
      <c r="E562" s="304"/>
      <c r="F562" s="503"/>
      <c r="G562" s="503"/>
      <c r="H562" s="503"/>
      <c r="I562" s="503"/>
      <c r="J562" s="503" t="s">
        <v>805</v>
      </c>
      <c r="K562" s="503"/>
      <c r="L562" s="503"/>
      <c r="AC562" s="1276"/>
    </row>
    <row r="563">
      <c r="B563" s="503"/>
      <c r="C563" s="503"/>
      <c r="D563" s="503"/>
      <c r="E563" s="304"/>
      <c r="F563" s="503"/>
      <c r="G563" s="503"/>
      <c r="H563" s="503"/>
      <c r="I563" s="503"/>
      <c r="J563" s="503" t="s">
        <v>805</v>
      </c>
      <c r="K563" s="503"/>
      <c r="L563" s="503"/>
      <c r="AC563" s="1276"/>
    </row>
    <row r="564">
      <c r="B564" s="503"/>
      <c r="C564" s="503"/>
      <c r="D564" s="503"/>
      <c r="E564" s="304"/>
      <c r="F564" s="503"/>
      <c r="G564" s="503"/>
      <c r="H564" s="503"/>
      <c r="I564" s="503"/>
      <c r="J564" s="503" t="s">
        <v>805</v>
      </c>
      <c r="K564" s="503"/>
      <c r="L564" s="503"/>
      <c r="AC564" s="1276"/>
    </row>
    <row r="565">
      <c r="B565" s="503"/>
      <c r="C565" s="503"/>
      <c r="D565" s="503"/>
      <c r="E565" s="304"/>
      <c r="F565" s="503"/>
      <c r="G565" s="503"/>
      <c r="H565" s="503"/>
      <c r="I565" s="503"/>
      <c r="J565" s="503" t="s">
        <v>805</v>
      </c>
      <c r="K565" s="503"/>
      <c r="L565" s="503"/>
      <c r="AC565" s="1276"/>
    </row>
    <row r="566">
      <c r="B566" s="503"/>
      <c r="C566" s="503"/>
      <c r="D566" s="503"/>
      <c r="E566" s="304"/>
      <c r="F566" s="503"/>
      <c r="G566" s="503"/>
      <c r="H566" s="503"/>
      <c r="I566" s="503"/>
      <c r="J566" s="503" t="s">
        <v>805</v>
      </c>
      <c r="K566" s="503"/>
      <c r="L566" s="503"/>
      <c r="AC566" s="1276"/>
    </row>
    <row r="567">
      <c r="B567" s="503"/>
      <c r="C567" s="503"/>
      <c r="D567" s="503"/>
      <c r="E567" s="304"/>
      <c r="F567" s="503"/>
      <c r="G567" s="503"/>
      <c r="H567" s="503"/>
      <c r="I567" s="503"/>
      <c r="J567" s="503" t="s">
        <v>805</v>
      </c>
      <c r="K567" s="503"/>
      <c r="L567" s="503"/>
      <c r="AC567" s="1276"/>
    </row>
    <row r="568">
      <c r="B568" s="503"/>
      <c r="C568" s="503"/>
      <c r="D568" s="503"/>
      <c r="E568" s="304"/>
      <c r="F568" s="503"/>
      <c r="G568" s="503"/>
      <c r="H568" s="503"/>
      <c r="I568" s="503"/>
      <c r="J568" s="503" t="s">
        <v>805</v>
      </c>
      <c r="K568" s="503"/>
      <c r="L568" s="503"/>
      <c r="AC568" s="1276"/>
    </row>
    <row r="569">
      <c r="B569" s="503"/>
      <c r="C569" s="503"/>
      <c r="D569" s="503"/>
      <c r="E569" s="304"/>
      <c r="F569" s="503"/>
      <c r="G569" s="503"/>
      <c r="H569" s="503"/>
      <c r="I569" s="503"/>
      <c r="J569" s="503" t="s">
        <v>805</v>
      </c>
      <c r="K569" s="503"/>
      <c r="L569" s="503"/>
      <c r="AC569" s="1276"/>
    </row>
    <row r="570">
      <c r="B570" s="503"/>
      <c r="C570" s="503"/>
      <c r="D570" s="503"/>
      <c r="E570" s="304"/>
      <c r="F570" s="503"/>
      <c r="G570" s="503"/>
      <c r="H570" s="503"/>
      <c r="I570" s="503"/>
      <c r="J570" s="503" t="s">
        <v>805</v>
      </c>
      <c r="K570" s="503"/>
      <c r="L570" s="503"/>
      <c r="AC570" s="1276"/>
    </row>
    <row r="571">
      <c r="B571" s="503"/>
      <c r="C571" s="503"/>
      <c r="D571" s="503"/>
      <c r="E571" s="304"/>
      <c r="F571" s="503"/>
      <c r="G571" s="503"/>
      <c r="H571" s="503"/>
      <c r="I571" s="503"/>
      <c r="J571" s="503" t="s">
        <v>805</v>
      </c>
      <c r="K571" s="503"/>
      <c r="L571" s="503"/>
      <c r="AC571" s="1276"/>
    </row>
    <row r="572">
      <c r="B572" s="503"/>
      <c r="C572" s="503"/>
      <c r="D572" s="503"/>
      <c r="E572" s="304"/>
      <c r="F572" s="503"/>
      <c r="G572" s="503"/>
      <c r="H572" s="503"/>
      <c r="I572" s="503"/>
      <c r="J572" s="503" t="s">
        <v>805</v>
      </c>
      <c r="K572" s="503"/>
      <c r="L572" s="503"/>
      <c r="AC572" s="1276"/>
    </row>
    <row r="573">
      <c r="B573" s="503"/>
      <c r="C573" s="503"/>
      <c r="D573" s="503"/>
      <c r="E573" s="304"/>
      <c r="F573" s="503"/>
      <c r="G573" s="503"/>
      <c r="H573" s="503"/>
      <c r="I573" s="503"/>
      <c r="J573" s="503" t="s">
        <v>805</v>
      </c>
      <c r="K573" s="503"/>
      <c r="L573" s="503"/>
      <c r="AC573" s="1276"/>
    </row>
    <row r="574">
      <c r="B574" s="503"/>
      <c r="C574" s="503"/>
      <c r="D574" s="503"/>
      <c r="E574" s="304"/>
      <c r="F574" s="503"/>
      <c r="G574" s="503"/>
      <c r="H574" s="503"/>
      <c r="I574" s="503"/>
      <c r="J574" s="503" t="s">
        <v>805</v>
      </c>
      <c r="K574" s="503"/>
      <c r="L574" s="503"/>
      <c r="AC574" s="1276"/>
    </row>
    <row r="575">
      <c r="B575" s="503"/>
      <c r="C575" s="503"/>
      <c r="D575" s="503"/>
      <c r="E575" s="304"/>
      <c r="F575" s="503"/>
      <c r="G575" s="503"/>
      <c r="H575" s="503"/>
      <c r="I575" s="503"/>
      <c r="J575" s="503" t="s">
        <v>805</v>
      </c>
      <c r="K575" s="503"/>
      <c r="L575" s="503"/>
      <c r="AC575" s="1276"/>
    </row>
    <row r="576">
      <c r="B576" s="503"/>
      <c r="C576" s="503"/>
      <c r="D576" s="503"/>
      <c r="E576" s="304"/>
      <c r="F576" s="503"/>
      <c r="G576" s="503"/>
      <c r="H576" s="503"/>
      <c r="I576" s="503"/>
      <c r="J576" s="503" t="s">
        <v>805</v>
      </c>
      <c r="K576" s="503"/>
      <c r="L576" s="503"/>
      <c r="AC576" s="1276"/>
    </row>
    <row r="577">
      <c r="B577" s="503"/>
      <c r="C577" s="503"/>
      <c r="D577" s="503"/>
      <c r="E577" s="304"/>
      <c r="F577" s="503"/>
      <c r="G577" s="503"/>
      <c r="H577" s="503"/>
      <c r="I577" s="503"/>
      <c r="J577" s="503" t="s">
        <v>805</v>
      </c>
      <c r="K577" s="503"/>
      <c r="L577" s="503"/>
      <c r="AC577" s="1276"/>
    </row>
    <row r="578">
      <c r="B578" s="503"/>
      <c r="C578" s="503"/>
      <c r="D578" s="503"/>
      <c r="E578" s="304"/>
      <c r="F578" s="503"/>
      <c r="G578" s="503"/>
      <c r="H578" s="503"/>
      <c r="I578" s="503"/>
      <c r="J578" s="503" t="s">
        <v>805</v>
      </c>
      <c r="K578" s="503"/>
      <c r="L578" s="503"/>
      <c r="AC578" s="1276"/>
    </row>
    <row r="579">
      <c r="B579" s="503"/>
      <c r="C579" s="503"/>
      <c r="D579" s="503"/>
      <c r="E579" s="304"/>
      <c r="F579" s="503"/>
      <c r="G579" s="503"/>
      <c r="H579" s="503"/>
      <c r="I579" s="503"/>
      <c r="J579" s="503" t="s">
        <v>805</v>
      </c>
      <c r="K579" s="503"/>
      <c r="L579" s="503"/>
      <c r="AC579" s="1276"/>
    </row>
    <row r="580">
      <c r="B580" s="503"/>
      <c r="C580" s="503"/>
      <c r="D580" s="503"/>
      <c r="E580" s="304"/>
      <c r="F580" s="503"/>
      <c r="G580" s="503"/>
      <c r="H580" s="503"/>
      <c r="I580" s="503"/>
      <c r="J580" s="503" t="s">
        <v>805</v>
      </c>
      <c r="K580" s="503"/>
      <c r="L580" s="503"/>
      <c r="AC580" s="1276"/>
    </row>
    <row r="581">
      <c r="B581" s="503"/>
      <c r="C581" s="503"/>
      <c r="D581" s="503"/>
      <c r="E581" s="304"/>
      <c r="F581" s="503"/>
      <c r="G581" s="503"/>
      <c r="H581" s="503"/>
      <c r="I581" s="503"/>
      <c r="J581" s="503" t="s">
        <v>805</v>
      </c>
      <c r="K581" s="503"/>
      <c r="L581" s="503"/>
      <c r="AC581" s="1276"/>
    </row>
    <row r="582">
      <c r="B582" s="503"/>
      <c r="C582" s="503"/>
      <c r="D582" s="503"/>
      <c r="E582" s="304"/>
      <c r="F582" s="503"/>
      <c r="G582" s="503"/>
      <c r="H582" s="503"/>
      <c r="I582" s="503"/>
      <c r="J582" s="503" t="s">
        <v>805</v>
      </c>
      <c r="K582" s="503"/>
      <c r="L582" s="503"/>
      <c r="AC582" s="1276"/>
    </row>
    <row r="583">
      <c r="B583" s="503"/>
      <c r="C583" s="503"/>
      <c r="D583" s="503"/>
      <c r="E583" s="304"/>
      <c r="F583" s="503"/>
      <c r="G583" s="503"/>
      <c r="H583" s="503"/>
      <c r="I583" s="503"/>
      <c r="J583" s="503" t="s">
        <v>805</v>
      </c>
      <c r="K583" s="503"/>
      <c r="L583" s="503"/>
      <c r="AC583" s="1276"/>
    </row>
    <row r="584">
      <c r="B584" s="503"/>
      <c r="C584" s="503"/>
      <c r="D584" s="503"/>
      <c r="E584" s="304"/>
      <c r="F584" s="503"/>
      <c r="G584" s="503"/>
      <c r="H584" s="503"/>
      <c r="I584" s="503"/>
      <c r="J584" s="503" t="s">
        <v>805</v>
      </c>
      <c r="K584" s="503"/>
      <c r="L584" s="503"/>
      <c r="AC584" s="1276"/>
    </row>
    <row r="585">
      <c r="B585" s="503"/>
      <c r="C585" s="503"/>
      <c r="D585" s="503"/>
      <c r="E585" s="304"/>
      <c r="F585" s="503"/>
      <c r="G585" s="503"/>
      <c r="H585" s="503"/>
      <c r="I585" s="503"/>
      <c r="J585" s="503" t="s">
        <v>805</v>
      </c>
      <c r="K585" s="503"/>
      <c r="L585" s="503"/>
      <c r="AC585" s="1276"/>
    </row>
    <row r="586">
      <c r="B586" s="503"/>
      <c r="C586" s="503"/>
      <c r="D586" s="503"/>
      <c r="E586" s="304"/>
      <c r="F586" s="503"/>
      <c r="G586" s="503"/>
      <c r="H586" s="503"/>
      <c r="I586" s="503"/>
      <c r="J586" s="503" t="s">
        <v>805</v>
      </c>
      <c r="K586" s="503"/>
      <c r="L586" s="503"/>
      <c r="AC586" s="1276"/>
    </row>
    <row r="587">
      <c r="B587" s="503"/>
      <c r="C587" s="503"/>
      <c r="D587" s="503"/>
      <c r="E587" s="304"/>
      <c r="F587" s="503"/>
      <c r="G587" s="503"/>
      <c r="H587" s="503"/>
      <c r="I587" s="503"/>
      <c r="J587" s="503" t="s">
        <v>805</v>
      </c>
      <c r="K587" s="503"/>
      <c r="L587" s="503"/>
      <c r="AC587" s="1276"/>
    </row>
    <row r="588">
      <c r="B588" s="503"/>
      <c r="C588" s="503"/>
      <c r="D588" s="503"/>
      <c r="E588" s="304"/>
      <c r="F588" s="503"/>
      <c r="G588" s="503"/>
      <c r="H588" s="503"/>
      <c r="I588" s="503"/>
      <c r="J588" s="503" t="s">
        <v>805</v>
      </c>
      <c r="K588" s="503"/>
      <c r="L588" s="503"/>
      <c r="AC588" s="1276"/>
    </row>
    <row r="589">
      <c r="B589" s="503"/>
      <c r="C589" s="503"/>
      <c r="D589" s="503"/>
      <c r="E589" s="304"/>
      <c r="F589" s="503"/>
      <c r="G589" s="503"/>
      <c r="H589" s="503"/>
      <c r="I589" s="503"/>
      <c r="J589" s="503" t="s">
        <v>805</v>
      </c>
      <c r="K589" s="503"/>
      <c r="L589" s="503"/>
      <c r="AC589" s="1276"/>
    </row>
    <row r="590">
      <c r="B590" s="503"/>
      <c r="C590" s="503"/>
      <c r="D590" s="503"/>
      <c r="E590" s="304"/>
      <c r="F590" s="503"/>
      <c r="G590" s="503"/>
      <c r="H590" s="503"/>
      <c r="I590" s="503"/>
      <c r="J590" s="503" t="s">
        <v>805</v>
      </c>
      <c r="K590" s="503"/>
      <c r="L590" s="503"/>
      <c r="AC590" s="1276"/>
    </row>
    <row r="591">
      <c r="B591" s="503"/>
      <c r="C591" s="503"/>
      <c r="D591" s="503"/>
      <c r="E591" s="304"/>
      <c r="F591" s="503"/>
      <c r="G591" s="503"/>
      <c r="H591" s="503"/>
      <c r="I591" s="503"/>
      <c r="J591" s="503" t="s">
        <v>805</v>
      </c>
      <c r="K591" s="503"/>
      <c r="L591" s="503"/>
      <c r="AC591" s="1276"/>
    </row>
    <row r="592">
      <c r="B592" s="503"/>
      <c r="C592" s="503"/>
      <c r="D592" s="503"/>
      <c r="E592" s="304"/>
      <c r="F592" s="503"/>
      <c r="G592" s="503"/>
      <c r="H592" s="503"/>
      <c r="I592" s="503"/>
      <c r="J592" s="503" t="s">
        <v>805</v>
      </c>
      <c r="K592" s="503"/>
      <c r="L592" s="503"/>
      <c r="AC592" s="1276"/>
    </row>
    <row r="593">
      <c r="B593" s="503"/>
      <c r="C593" s="503"/>
      <c r="D593" s="503"/>
      <c r="E593" s="304"/>
      <c r="F593" s="503"/>
      <c r="G593" s="503"/>
      <c r="H593" s="503"/>
      <c r="I593" s="503"/>
      <c r="J593" s="503" t="s">
        <v>805</v>
      </c>
      <c r="K593" s="503"/>
      <c r="L593" s="503"/>
      <c r="AC593" s="1276"/>
    </row>
    <row r="594">
      <c r="B594" s="503"/>
      <c r="C594" s="503"/>
      <c r="D594" s="503"/>
      <c r="E594" s="304"/>
      <c r="F594" s="503"/>
      <c r="G594" s="503"/>
      <c r="H594" s="503"/>
      <c r="I594" s="503"/>
      <c r="J594" s="503" t="s">
        <v>805</v>
      </c>
      <c r="K594" s="503"/>
      <c r="L594" s="503"/>
      <c r="AC594" s="1276"/>
    </row>
    <row r="595">
      <c r="B595" s="503"/>
      <c r="C595" s="503"/>
      <c r="D595" s="503"/>
      <c r="E595" s="304"/>
      <c r="F595" s="503"/>
      <c r="G595" s="503"/>
      <c r="H595" s="503"/>
      <c r="I595" s="503"/>
      <c r="J595" s="503" t="s">
        <v>805</v>
      </c>
      <c r="K595" s="503"/>
      <c r="L595" s="503"/>
      <c r="AC595" s="1276"/>
    </row>
    <row r="596">
      <c r="B596" s="503"/>
      <c r="C596" s="503"/>
      <c r="D596" s="503"/>
      <c r="E596" s="304"/>
      <c r="F596" s="503"/>
      <c r="G596" s="503"/>
      <c r="H596" s="503"/>
      <c r="I596" s="503"/>
      <c r="J596" s="503" t="s">
        <v>805</v>
      </c>
      <c r="K596" s="503"/>
      <c r="L596" s="503"/>
      <c r="AC596" s="1276"/>
    </row>
    <row r="597">
      <c r="B597" s="503"/>
      <c r="C597" s="503"/>
      <c r="D597" s="503"/>
      <c r="E597" s="304"/>
      <c r="F597" s="503"/>
      <c r="G597" s="503"/>
      <c r="H597" s="503"/>
      <c r="I597" s="503"/>
      <c r="J597" s="503" t="s">
        <v>805</v>
      </c>
      <c r="K597" s="503"/>
      <c r="L597" s="503"/>
      <c r="AC597" s="1276"/>
    </row>
    <row r="598">
      <c r="B598" s="503"/>
      <c r="C598" s="503"/>
      <c r="D598" s="503"/>
      <c r="E598" s="304"/>
      <c r="F598" s="503"/>
      <c r="G598" s="503"/>
      <c r="H598" s="503"/>
      <c r="I598" s="503"/>
      <c r="J598" s="503" t="s">
        <v>805</v>
      </c>
      <c r="K598" s="503"/>
      <c r="L598" s="503"/>
      <c r="AC598" s="1276"/>
    </row>
    <row r="599">
      <c r="B599" s="503"/>
      <c r="C599" s="503"/>
      <c r="D599" s="503"/>
      <c r="E599" s="304"/>
      <c r="F599" s="503"/>
      <c r="G599" s="503"/>
      <c r="H599" s="503"/>
      <c r="I599" s="503"/>
      <c r="J599" s="503" t="s">
        <v>805</v>
      </c>
      <c r="K599" s="503"/>
      <c r="L599" s="503"/>
      <c r="AC599" s="1276"/>
    </row>
    <row r="600">
      <c r="B600" s="503"/>
      <c r="C600" s="503"/>
      <c r="D600" s="503"/>
      <c r="E600" s="304"/>
      <c r="F600" s="503"/>
      <c r="G600" s="503"/>
      <c r="H600" s="503"/>
      <c r="I600" s="503"/>
      <c r="J600" s="503" t="s">
        <v>805</v>
      </c>
      <c r="K600" s="503"/>
      <c r="L600" s="503"/>
      <c r="AC600" s="1276"/>
    </row>
    <row r="601">
      <c r="B601" s="503"/>
      <c r="C601" s="503"/>
      <c r="D601" s="503"/>
      <c r="E601" s="304"/>
      <c r="F601" s="503"/>
      <c r="G601" s="503"/>
      <c r="H601" s="503"/>
      <c r="I601" s="503"/>
      <c r="J601" s="503" t="s">
        <v>805</v>
      </c>
      <c r="K601" s="503"/>
      <c r="L601" s="503"/>
      <c r="AC601" s="1276"/>
    </row>
    <row r="602">
      <c r="B602" s="503"/>
      <c r="C602" s="503"/>
      <c r="D602" s="503"/>
      <c r="E602" s="304"/>
      <c r="F602" s="503"/>
      <c r="G602" s="503"/>
      <c r="H602" s="503"/>
      <c r="I602" s="503"/>
      <c r="J602" s="503" t="s">
        <v>805</v>
      </c>
      <c r="K602" s="503"/>
      <c r="L602" s="503"/>
      <c r="AC602" s="1276"/>
    </row>
    <row r="603">
      <c r="B603" s="503"/>
      <c r="C603" s="503"/>
      <c r="D603" s="503"/>
      <c r="E603" s="304"/>
      <c r="F603" s="503"/>
      <c r="G603" s="503"/>
      <c r="H603" s="503"/>
      <c r="I603" s="503"/>
      <c r="J603" s="503" t="s">
        <v>805</v>
      </c>
      <c r="K603" s="503"/>
      <c r="L603" s="503"/>
      <c r="AC603" s="1276"/>
    </row>
    <row r="604">
      <c r="B604" s="503"/>
      <c r="C604" s="503"/>
      <c r="D604" s="503"/>
      <c r="E604" s="304"/>
      <c r="F604" s="503"/>
      <c r="G604" s="503"/>
      <c r="H604" s="503"/>
      <c r="I604" s="503"/>
      <c r="J604" s="503" t="s">
        <v>805</v>
      </c>
      <c r="K604" s="503"/>
      <c r="L604" s="503"/>
      <c r="AC604" s="1276"/>
    </row>
    <row r="605">
      <c r="B605" s="503"/>
      <c r="C605" s="503"/>
      <c r="D605" s="503"/>
      <c r="E605" s="304"/>
      <c r="F605" s="503"/>
      <c r="G605" s="503"/>
      <c r="H605" s="503"/>
      <c r="I605" s="503"/>
      <c r="J605" s="503" t="s">
        <v>805</v>
      </c>
      <c r="K605" s="503"/>
      <c r="L605" s="503"/>
      <c r="AC605" s="1276"/>
    </row>
    <row r="606">
      <c r="B606" s="503"/>
      <c r="C606" s="503"/>
      <c r="D606" s="503"/>
      <c r="E606" s="304"/>
      <c r="F606" s="503"/>
      <c r="G606" s="503"/>
      <c r="H606" s="503"/>
      <c r="I606" s="503"/>
      <c r="J606" s="503" t="s">
        <v>805</v>
      </c>
      <c r="K606" s="503"/>
      <c r="L606" s="503"/>
      <c r="AC606" s="1276"/>
    </row>
    <row r="607">
      <c r="B607" s="503"/>
      <c r="C607" s="503"/>
      <c r="D607" s="503"/>
      <c r="E607" s="304"/>
      <c r="F607" s="503"/>
      <c r="G607" s="503"/>
      <c r="H607" s="503"/>
      <c r="I607" s="503"/>
      <c r="J607" s="503" t="s">
        <v>805</v>
      </c>
      <c r="K607" s="503"/>
      <c r="L607" s="503"/>
      <c r="AC607" s="1276"/>
    </row>
    <row r="608">
      <c r="B608" s="503"/>
      <c r="C608" s="503"/>
      <c r="D608" s="503"/>
      <c r="E608" s="304"/>
      <c r="F608" s="503"/>
      <c r="G608" s="503"/>
      <c r="H608" s="503"/>
      <c r="I608" s="503"/>
      <c r="J608" s="503" t="s">
        <v>805</v>
      </c>
      <c r="K608" s="503"/>
      <c r="L608" s="503"/>
      <c r="AC608" s="1276"/>
    </row>
    <row r="609">
      <c r="B609" s="503"/>
      <c r="C609" s="503"/>
      <c r="D609" s="503"/>
      <c r="E609" s="304"/>
      <c r="F609" s="503"/>
      <c r="G609" s="503"/>
      <c r="H609" s="503"/>
      <c r="I609" s="503"/>
      <c r="J609" s="503" t="s">
        <v>805</v>
      </c>
      <c r="K609" s="503"/>
      <c r="L609" s="503"/>
      <c r="AC609" s="1276"/>
    </row>
    <row r="610">
      <c r="B610" s="503"/>
      <c r="C610" s="503"/>
      <c r="D610" s="503"/>
      <c r="E610" s="304"/>
      <c r="F610" s="503"/>
      <c r="G610" s="503"/>
      <c r="H610" s="503"/>
      <c r="I610" s="503"/>
      <c r="J610" s="503" t="s">
        <v>805</v>
      </c>
      <c r="K610" s="503"/>
      <c r="L610" s="503"/>
      <c r="AC610" s="1276"/>
    </row>
    <row r="611">
      <c r="B611" s="503"/>
      <c r="C611" s="503"/>
      <c r="D611" s="503"/>
      <c r="E611" s="304"/>
      <c r="F611" s="503"/>
      <c r="G611" s="503"/>
      <c r="H611" s="503"/>
      <c r="I611" s="503"/>
      <c r="J611" s="503" t="s">
        <v>805</v>
      </c>
      <c r="K611" s="503"/>
      <c r="L611" s="503"/>
      <c r="AC611" s="1276"/>
    </row>
    <row r="612">
      <c r="B612" s="503"/>
      <c r="C612" s="503"/>
      <c r="D612" s="503"/>
      <c r="E612" s="304"/>
      <c r="F612" s="503"/>
      <c r="G612" s="503"/>
      <c r="H612" s="503"/>
      <c r="I612" s="503"/>
      <c r="J612" s="503" t="s">
        <v>805</v>
      </c>
      <c r="K612" s="503"/>
      <c r="L612" s="503"/>
      <c r="AC612" s="1276"/>
    </row>
    <row r="613">
      <c r="B613" s="503"/>
      <c r="C613" s="503"/>
      <c r="D613" s="503"/>
      <c r="E613" s="304"/>
      <c r="F613" s="503"/>
      <c r="G613" s="503"/>
      <c r="H613" s="503"/>
      <c r="I613" s="503"/>
      <c r="J613" s="503" t="s">
        <v>805</v>
      </c>
      <c r="K613" s="503"/>
      <c r="L613" s="503"/>
      <c r="AC613" s="1276"/>
    </row>
    <row r="614">
      <c r="B614" s="503"/>
      <c r="C614" s="503"/>
      <c r="D614" s="503"/>
      <c r="E614" s="304"/>
      <c r="F614" s="503"/>
      <c r="G614" s="503"/>
      <c r="H614" s="503"/>
      <c r="I614" s="503"/>
      <c r="J614" s="503" t="s">
        <v>805</v>
      </c>
      <c r="K614" s="503"/>
      <c r="L614" s="503"/>
      <c r="AC614" s="1276"/>
    </row>
    <row r="615">
      <c r="B615" s="503"/>
      <c r="C615" s="503"/>
      <c r="D615" s="503"/>
      <c r="E615" s="304"/>
      <c r="F615" s="503"/>
      <c r="G615" s="503"/>
      <c r="H615" s="503"/>
      <c r="I615" s="503"/>
      <c r="J615" s="503" t="s">
        <v>805</v>
      </c>
      <c r="K615" s="503"/>
      <c r="L615" s="503"/>
      <c r="AC615" s="1276"/>
    </row>
    <row r="616">
      <c r="B616" s="503"/>
      <c r="C616" s="503"/>
      <c r="D616" s="503"/>
      <c r="E616" s="304"/>
      <c r="F616" s="503"/>
      <c r="G616" s="503"/>
      <c r="H616" s="503"/>
      <c r="I616" s="503"/>
      <c r="J616" s="503" t="s">
        <v>805</v>
      </c>
      <c r="K616" s="503"/>
      <c r="L616" s="503"/>
      <c r="AC616" s="1276"/>
    </row>
    <row r="617">
      <c r="B617" s="503"/>
      <c r="C617" s="503"/>
      <c r="D617" s="503"/>
      <c r="E617" s="304"/>
      <c r="F617" s="503"/>
      <c r="G617" s="503"/>
      <c r="H617" s="503"/>
      <c r="I617" s="503"/>
      <c r="J617" s="503" t="s">
        <v>805</v>
      </c>
      <c r="K617" s="503"/>
      <c r="L617" s="503"/>
      <c r="AC617" s="1276"/>
    </row>
    <row r="618">
      <c r="B618" s="503"/>
      <c r="C618" s="503"/>
      <c r="D618" s="503"/>
      <c r="E618" s="304"/>
      <c r="F618" s="503"/>
      <c r="G618" s="503"/>
      <c r="H618" s="503"/>
      <c r="I618" s="503"/>
      <c r="J618" s="503" t="s">
        <v>805</v>
      </c>
      <c r="K618" s="503"/>
      <c r="L618" s="503"/>
      <c r="AC618" s="1276"/>
    </row>
    <row r="619">
      <c r="B619" s="503"/>
      <c r="C619" s="503"/>
      <c r="D619" s="503"/>
      <c r="E619" s="304"/>
      <c r="F619" s="503"/>
      <c r="G619" s="503"/>
      <c r="H619" s="503"/>
      <c r="I619" s="503"/>
      <c r="J619" s="503" t="s">
        <v>805</v>
      </c>
      <c r="K619" s="503"/>
      <c r="L619" s="503"/>
      <c r="AC619" s="1276"/>
    </row>
    <row r="620">
      <c r="B620" s="503"/>
      <c r="C620" s="503"/>
      <c r="D620" s="503"/>
      <c r="E620" s="304"/>
      <c r="F620" s="503"/>
      <c r="G620" s="503"/>
      <c r="H620" s="503"/>
      <c r="I620" s="503"/>
      <c r="J620" s="503" t="s">
        <v>805</v>
      </c>
      <c r="K620" s="503"/>
      <c r="L620" s="503"/>
      <c r="AC620" s="1276"/>
    </row>
    <row r="621">
      <c r="B621" s="503"/>
      <c r="C621" s="503"/>
      <c r="D621" s="503"/>
      <c r="E621" s="304"/>
      <c r="F621" s="503"/>
      <c r="G621" s="503"/>
      <c r="H621" s="503"/>
      <c r="I621" s="503"/>
      <c r="J621" s="503" t="s">
        <v>805</v>
      </c>
      <c r="K621" s="503"/>
      <c r="L621" s="503"/>
      <c r="AC621" s="1276"/>
    </row>
    <row r="622">
      <c r="B622" s="503"/>
      <c r="C622" s="503"/>
      <c r="D622" s="503"/>
      <c r="E622" s="304"/>
      <c r="F622" s="503"/>
      <c r="G622" s="503"/>
      <c r="H622" s="503"/>
      <c r="I622" s="503"/>
      <c r="J622" s="503" t="s">
        <v>805</v>
      </c>
      <c r="K622" s="503"/>
      <c r="L622" s="503"/>
      <c r="AC622" s="1276"/>
    </row>
    <row r="623">
      <c r="B623" s="503"/>
      <c r="C623" s="503"/>
      <c r="D623" s="503"/>
      <c r="E623" s="304"/>
      <c r="F623" s="503"/>
      <c r="G623" s="503"/>
      <c r="H623" s="503"/>
      <c r="I623" s="503"/>
      <c r="J623" s="503" t="s">
        <v>805</v>
      </c>
      <c r="K623" s="503"/>
      <c r="L623" s="503"/>
      <c r="AC623" s="1276"/>
    </row>
    <row r="624">
      <c r="B624" s="503"/>
      <c r="C624" s="503"/>
      <c r="D624" s="503"/>
      <c r="E624" s="304"/>
      <c r="F624" s="503"/>
      <c r="G624" s="503"/>
      <c r="H624" s="503"/>
      <c r="I624" s="503"/>
      <c r="J624" s="503" t="s">
        <v>805</v>
      </c>
      <c r="K624" s="503"/>
      <c r="L624" s="503"/>
      <c r="AC624" s="1276"/>
    </row>
    <row r="625">
      <c r="B625" s="503"/>
      <c r="C625" s="503"/>
      <c r="D625" s="503"/>
      <c r="E625" s="304"/>
      <c r="F625" s="503"/>
      <c r="G625" s="503"/>
      <c r="H625" s="503"/>
      <c r="I625" s="503"/>
      <c r="J625" s="503" t="s">
        <v>805</v>
      </c>
      <c r="K625" s="503"/>
      <c r="L625" s="503"/>
      <c r="AC625" s="1276"/>
    </row>
    <row r="626">
      <c r="B626" s="503"/>
      <c r="C626" s="503"/>
      <c r="D626" s="503"/>
      <c r="E626" s="304"/>
      <c r="F626" s="503"/>
      <c r="G626" s="503"/>
      <c r="H626" s="503"/>
      <c r="I626" s="503"/>
      <c r="J626" s="503" t="s">
        <v>805</v>
      </c>
      <c r="K626" s="503"/>
      <c r="L626" s="503"/>
      <c r="AC626" s="1276"/>
    </row>
    <row r="627">
      <c r="B627" s="503"/>
      <c r="C627" s="503"/>
      <c r="D627" s="503"/>
      <c r="E627" s="304"/>
      <c r="F627" s="503"/>
      <c r="G627" s="503"/>
      <c r="H627" s="503"/>
      <c r="I627" s="503"/>
      <c r="J627" s="503" t="s">
        <v>805</v>
      </c>
      <c r="K627" s="503"/>
      <c r="L627" s="503"/>
      <c r="AC627" s="1276"/>
    </row>
    <row r="628">
      <c r="B628" s="503"/>
      <c r="C628" s="503"/>
      <c r="D628" s="503"/>
      <c r="E628" s="304"/>
      <c r="F628" s="503"/>
      <c r="G628" s="503"/>
      <c r="H628" s="503"/>
      <c r="I628" s="503"/>
      <c r="J628" s="503" t="s">
        <v>805</v>
      </c>
      <c r="K628" s="503"/>
      <c r="L628" s="503"/>
      <c r="AC628" s="1276"/>
    </row>
    <row r="629">
      <c r="B629" s="503"/>
      <c r="C629" s="503"/>
      <c r="D629" s="503"/>
      <c r="E629" s="304"/>
      <c r="F629" s="503"/>
      <c r="G629" s="503"/>
      <c r="H629" s="503"/>
      <c r="I629" s="503"/>
      <c r="J629" s="503" t="s">
        <v>805</v>
      </c>
      <c r="K629" s="503"/>
      <c r="L629" s="503"/>
      <c r="AC629" s="1276"/>
    </row>
    <row r="630">
      <c r="B630" s="503"/>
      <c r="C630" s="503"/>
      <c r="D630" s="503"/>
      <c r="E630" s="304"/>
      <c r="F630" s="503"/>
      <c r="G630" s="503"/>
      <c r="H630" s="503"/>
      <c r="I630" s="503"/>
      <c r="J630" s="503" t="s">
        <v>805</v>
      </c>
      <c r="K630" s="503"/>
      <c r="L630" s="503"/>
      <c r="AC630" s="1276"/>
    </row>
    <row r="631">
      <c r="B631" s="503"/>
      <c r="C631" s="503"/>
      <c r="D631" s="503"/>
      <c r="E631" s="304"/>
      <c r="F631" s="503"/>
      <c r="G631" s="503"/>
      <c r="H631" s="503"/>
      <c r="I631" s="503"/>
      <c r="J631" s="503" t="s">
        <v>805</v>
      </c>
      <c r="K631" s="503"/>
      <c r="L631" s="503"/>
      <c r="AC631" s="1276"/>
    </row>
    <row r="632">
      <c r="B632" s="503"/>
      <c r="C632" s="503"/>
      <c r="D632" s="503"/>
      <c r="E632" s="304"/>
      <c r="F632" s="503"/>
      <c r="G632" s="503"/>
      <c r="H632" s="503"/>
      <c r="I632" s="503"/>
      <c r="J632" s="503" t="s">
        <v>805</v>
      </c>
      <c r="K632" s="503"/>
      <c r="L632" s="503"/>
      <c r="AC632" s="1276"/>
    </row>
    <row r="633">
      <c r="B633" s="503"/>
      <c r="C633" s="503"/>
      <c r="D633" s="503"/>
      <c r="E633" s="304"/>
      <c r="F633" s="503"/>
      <c r="G633" s="503"/>
      <c r="H633" s="503"/>
      <c r="I633" s="503"/>
      <c r="J633" s="503" t="s">
        <v>805</v>
      </c>
      <c r="K633" s="503"/>
      <c r="L633" s="503"/>
      <c r="AC633" s="1276"/>
    </row>
    <row r="634">
      <c r="B634" s="503"/>
      <c r="C634" s="503"/>
      <c r="D634" s="503"/>
      <c r="E634" s="304"/>
      <c r="F634" s="503"/>
      <c r="G634" s="503"/>
      <c r="H634" s="503"/>
      <c r="I634" s="503"/>
      <c r="J634" s="503" t="s">
        <v>805</v>
      </c>
      <c r="K634" s="503"/>
      <c r="L634" s="503"/>
      <c r="AC634" s="1276"/>
    </row>
    <row r="635">
      <c r="B635" s="503"/>
      <c r="C635" s="503"/>
      <c r="D635" s="503"/>
      <c r="E635" s="304"/>
      <c r="F635" s="503"/>
      <c r="G635" s="503"/>
      <c r="H635" s="503"/>
      <c r="I635" s="503"/>
      <c r="J635" s="503" t="s">
        <v>805</v>
      </c>
      <c r="K635" s="503"/>
      <c r="L635" s="503"/>
      <c r="AC635" s="1276"/>
    </row>
    <row r="636">
      <c r="B636" s="503"/>
      <c r="C636" s="503"/>
      <c r="D636" s="503"/>
      <c r="E636" s="304"/>
      <c r="F636" s="503"/>
      <c r="G636" s="503"/>
      <c r="H636" s="503"/>
      <c r="I636" s="503"/>
      <c r="J636" s="503" t="s">
        <v>805</v>
      </c>
      <c r="K636" s="503"/>
      <c r="L636" s="503"/>
      <c r="AC636" s="1276"/>
    </row>
    <row r="637">
      <c r="B637" s="503"/>
      <c r="C637" s="503"/>
      <c r="D637" s="503"/>
      <c r="E637" s="304"/>
      <c r="F637" s="503"/>
      <c r="G637" s="503"/>
      <c r="H637" s="503"/>
      <c r="I637" s="503"/>
      <c r="J637" s="503" t="s">
        <v>805</v>
      </c>
      <c r="K637" s="503"/>
      <c r="L637" s="503"/>
      <c r="AC637" s="1276"/>
    </row>
    <row r="638">
      <c r="B638" s="503"/>
      <c r="C638" s="503"/>
      <c r="D638" s="503"/>
      <c r="E638" s="304"/>
      <c r="F638" s="503"/>
      <c r="G638" s="503"/>
      <c r="H638" s="503"/>
      <c r="I638" s="503"/>
      <c r="J638" s="503" t="s">
        <v>805</v>
      </c>
      <c r="K638" s="503"/>
      <c r="L638" s="503"/>
      <c r="AC638" s="1276"/>
    </row>
    <row r="639">
      <c r="B639" s="503"/>
      <c r="C639" s="503"/>
      <c r="D639" s="503"/>
      <c r="E639" s="304"/>
      <c r="F639" s="503"/>
      <c r="G639" s="503"/>
      <c r="H639" s="503"/>
      <c r="I639" s="503"/>
      <c r="J639" s="503" t="s">
        <v>805</v>
      </c>
      <c r="K639" s="503"/>
      <c r="L639" s="503"/>
      <c r="AC639" s="1276"/>
    </row>
    <row r="640">
      <c r="B640" s="503"/>
      <c r="C640" s="503"/>
      <c r="D640" s="503"/>
      <c r="E640" s="304"/>
      <c r="F640" s="503"/>
      <c r="G640" s="503"/>
      <c r="H640" s="503"/>
      <c r="I640" s="503"/>
      <c r="J640" s="503" t="s">
        <v>805</v>
      </c>
      <c r="K640" s="503"/>
      <c r="L640" s="503"/>
      <c r="AC640" s="1276"/>
    </row>
    <row r="641">
      <c r="B641" s="503"/>
      <c r="C641" s="503"/>
      <c r="D641" s="503"/>
      <c r="E641" s="304"/>
      <c r="F641" s="503"/>
      <c r="G641" s="503"/>
      <c r="H641" s="503"/>
      <c r="I641" s="503"/>
      <c r="J641" s="503" t="s">
        <v>805</v>
      </c>
      <c r="K641" s="503"/>
      <c r="L641" s="503"/>
      <c r="AC641" s="1276"/>
    </row>
    <row r="642">
      <c r="B642" s="503"/>
      <c r="C642" s="503"/>
      <c r="D642" s="503"/>
      <c r="E642" s="304"/>
      <c r="F642" s="503"/>
      <c r="G642" s="503"/>
      <c r="H642" s="503"/>
      <c r="I642" s="503"/>
      <c r="J642" s="503" t="s">
        <v>805</v>
      </c>
      <c r="K642" s="503"/>
      <c r="L642" s="503"/>
      <c r="AC642" s="1276"/>
    </row>
    <row r="643">
      <c r="B643" s="503"/>
      <c r="C643" s="503"/>
      <c r="D643" s="503"/>
      <c r="E643" s="304"/>
      <c r="F643" s="503"/>
      <c r="G643" s="503"/>
      <c r="H643" s="503"/>
      <c r="I643" s="503"/>
      <c r="J643" s="503" t="s">
        <v>805</v>
      </c>
      <c r="K643" s="503"/>
      <c r="L643" s="503"/>
      <c r="AC643" s="1276"/>
    </row>
    <row r="644">
      <c r="B644" s="503"/>
      <c r="C644" s="503"/>
      <c r="D644" s="503"/>
      <c r="E644" s="304"/>
      <c r="F644" s="503"/>
      <c r="G644" s="503"/>
      <c r="H644" s="503"/>
      <c r="I644" s="503"/>
      <c r="J644" s="503" t="s">
        <v>805</v>
      </c>
      <c r="K644" s="503"/>
      <c r="L644" s="503"/>
      <c r="AC644" s="1276"/>
    </row>
    <row r="645">
      <c r="B645" s="503"/>
      <c r="C645" s="503"/>
      <c r="D645" s="503"/>
      <c r="E645" s="304"/>
      <c r="F645" s="503"/>
      <c r="G645" s="503"/>
      <c r="H645" s="503"/>
      <c r="I645" s="503"/>
      <c r="J645" s="503" t="s">
        <v>805</v>
      </c>
      <c r="K645" s="503"/>
      <c r="L645" s="503"/>
      <c r="AC645" s="1276"/>
    </row>
    <row r="646">
      <c r="B646" s="503"/>
      <c r="C646" s="503"/>
      <c r="D646" s="503"/>
      <c r="E646" s="304"/>
      <c r="F646" s="503"/>
      <c r="G646" s="503"/>
      <c r="H646" s="503"/>
      <c r="I646" s="503"/>
      <c r="J646" s="503" t="s">
        <v>805</v>
      </c>
      <c r="K646" s="503"/>
      <c r="L646" s="503"/>
      <c r="AC646" s="1276"/>
    </row>
    <row r="647">
      <c r="B647" s="503"/>
      <c r="C647" s="503"/>
      <c r="D647" s="503"/>
      <c r="E647" s="304"/>
      <c r="F647" s="503"/>
      <c r="G647" s="503"/>
      <c r="H647" s="503"/>
      <c r="I647" s="503"/>
      <c r="J647" s="503" t="s">
        <v>805</v>
      </c>
      <c r="K647" s="503"/>
      <c r="L647" s="503"/>
      <c r="AC647" s="1276"/>
    </row>
    <row r="648">
      <c r="B648" s="503"/>
      <c r="C648" s="503"/>
      <c r="D648" s="503"/>
      <c r="E648" s="304"/>
      <c r="F648" s="503"/>
      <c r="G648" s="503"/>
      <c r="H648" s="503"/>
      <c r="I648" s="503"/>
      <c r="J648" s="503" t="s">
        <v>805</v>
      </c>
      <c r="K648" s="503"/>
      <c r="L648" s="503"/>
      <c r="AC648" s="1276"/>
    </row>
    <row r="649">
      <c r="B649" s="503"/>
      <c r="C649" s="503"/>
      <c r="D649" s="503"/>
      <c r="E649" s="304"/>
      <c r="F649" s="503"/>
      <c r="G649" s="503"/>
      <c r="H649" s="503"/>
      <c r="I649" s="503"/>
      <c r="J649" s="503" t="s">
        <v>805</v>
      </c>
      <c r="K649" s="503"/>
      <c r="L649" s="503"/>
      <c r="AC649" s="1276"/>
    </row>
    <row r="650">
      <c r="B650" s="503"/>
      <c r="C650" s="503"/>
      <c r="D650" s="503"/>
      <c r="E650" s="304"/>
      <c r="F650" s="503"/>
      <c r="G650" s="503"/>
      <c r="H650" s="503"/>
      <c r="I650" s="503"/>
      <c r="J650" s="503" t="s">
        <v>805</v>
      </c>
      <c r="K650" s="503"/>
      <c r="L650" s="503"/>
      <c r="AC650" s="1276"/>
    </row>
    <row r="651">
      <c r="B651" s="503"/>
      <c r="C651" s="503"/>
      <c r="D651" s="503"/>
      <c r="E651" s="304"/>
      <c r="F651" s="503"/>
      <c r="G651" s="503"/>
      <c r="H651" s="503"/>
      <c r="I651" s="503"/>
      <c r="J651" s="503" t="s">
        <v>805</v>
      </c>
      <c r="K651" s="503"/>
      <c r="L651" s="503"/>
      <c r="AC651" s="1276"/>
    </row>
    <row r="652">
      <c r="B652" s="503"/>
      <c r="C652" s="503"/>
      <c r="D652" s="503"/>
      <c r="E652" s="304"/>
      <c r="F652" s="503"/>
      <c r="G652" s="503"/>
      <c r="H652" s="503"/>
      <c r="I652" s="503"/>
      <c r="J652" s="503" t="s">
        <v>805</v>
      </c>
      <c r="K652" s="503"/>
      <c r="L652" s="503"/>
      <c r="AC652" s="1276"/>
    </row>
    <row r="653">
      <c r="B653" s="503"/>
      <c r="C653" s="503"/>
      <c r="D653" s="503"/>
      <c r="E653" s="304"/>
      <c r="F653" s="503"/>
      <c r="G653" s="503"/>
      <c r="H653" s="503"/>
      <c r="I653" s="503"/>
      <c r="J653" s="503" t="s">
        <v>805</v>
      </c>
      <c r="K653" s="503"/>
      <c r="L653" s="503"/>
      <c r="AC653" s="1276"/>
    </row>
    <row r="654">
      <c r="B654" s="503"/>
      <c r="C654" s="503"/>
      <c r="D654" s="503"/>
      <c r="E654" s="304"/>
      <c r="F654" s="503"/>
      <c r="G654" s="503"/>
      <c r="H654" s="503"/>
      <c r="I654" s="503"/>
      <c r="J654" s="503" t="s">
        <v>805</v>
      </c>
      <c r="K654" s="503"/>
      <c r="L654" s="503"/>
      <c r="AC654" s="1276"/>
    </row>
    <row r="655">
      <c r="B655" s="503"/>
      <c r="C655" s="503"/>
      <c r="D655" s="503"/>
      <c r="E655" s="304"/>
      <c r="F655" s="503"/>
      <c r="G655" s="503"/>
      <c r="H655" s="503"/>
      <c r="I655" s="503"/>
      <c r="J655" s="503" t="s">
        <v>805</v>
      </c>
      <c r="K655" s="503"/>
      <c r="L655" s="503"/>
      <c r="AC655" s="1276"/>
    </row>
    <row r="656">
      <c r="B656" s="503"/>
      <c r="C656" s="503"/>
      <c r="D656" s="503"/>
      <c r="E656" s="304"/>
      <c r="F656" s="503"/>
      <c r="G656" s="503"/>
      <c r="H656" s="503"/>
      <c r="I656" s="503"/>
      <c r="J656" s="503" t="s">
        <v>805</v>
      </c>
      <c r="K656" s="503"/>
      <c r="L656" s="503"/>
      <c r="AC656" s="1276"/>
    </row>
    <row r="657">
      <c r="B657" s="503"/>
      <c r="C657" s="503"/>
      <c r="D657" s="503"/>
      <c r="E657" s="304"/>
      <c r="F657" s="503"/>
      <c r="G657" s="503"/>
      <c r="H657" s="503"/>
      <c r="I657" s="503"/>
      <c r="J657" s="503" t="s">
        <v>805</v>
      </c>
      <c r="K657" s="503"/>
      <c r="L657" s="503"/>
      <c r="AC657" s="1276"/>
    </row>
    <row r="658">
      <c r="B658" s="503"/>
      <c r="C658" s="503"/>
      <c r="D658" s="503"/>
      <c r="E658" s="304"/>
      <c r="F658" s="503"/>
      <c r="G658" s="503"/>
      <c r="H658" s="503"/>
      <c r="I658" s="503"/>
      <c r="J658" s="503" t="s">
        <v>805</v>
      </c>
      <c r="K658" s="503"/>
      <c r="L658" s="503"/>
      <c r="AC658" s="1276"/>
    </row>
    <row r="659">
      <c r="B659" s="503"/>
      <c r="C659" s="503"/>
      <c r="D659" s="503"/>
      <c r="E659" s="304"/>
      <c r="F659" s="503"/>
      <c r="G659" s="503"/>
      <c r="H659" s="503"/>
      <c r="I659" s="503"/>
      <c r="J659" s="503" t="s">
        <v>805</v>
      </c>
      <c r="K659" s="503"/>
      <c r="L659" s="503"/>
      <c r="AC659" s="1276"/>
    </row>
    <row r="660">
      <c r="B660" s="503"/>
      <c r="C660" s="503"/>
      <c r="D660" s="503"/>
      <c r="E660" s="304"/>
      <c r="F660" s="503"/>
      <c r="G660" s="503"/>
      <c r="H660" s="503"/>
      <c r="I660" s="503"/>
      <c r="J660" s="503" t="s">
        <v>805</v>
      </c>
      <c r="K660" s="503"/>
      <c r="L660" s="503"/>
      <c r="AC660" s="1276"/>
    </row>
    <row r="661">
      <c r="B661" s="503"/>
      <c r="C661" s="503"/>
      <c r="D661" s="503"/>
      <c r="E661" s="304"/>
      <c r="F661" s="503"/>
      <c r="G661" s="503"/>
      <c r="H661" s="503"/>
      <c r="I661" s="503"/>
      <c r="J661" s="503" t="s">
        <v>805</v>
      </c>
      <c r="K661" s="503"/>
      <c r="L661" s="503"/>
      <c r="AC661" s="1276"/>
    </row>
    <row r="662">
      <c r="B662" s="503"/>
      <c r="C662" s="503"/>
      <c r="D662" s="503"/>
      <c r="E662" s="304"/>
      <c r="F662" s="503"/>
      <c r="G662" s="503"/>
      <c r="H662" s="503"/>
      <c r="I662" s="503"/>
      <c r="J662" s="503" t="s">
        <v>805</v>
      </c>
      <c r="K662" s="503"/>
      <c r="L662" s="503"/>
      <c r="AC662" s="1276"/>
    </row>
    <row r="663">
      <c r="B663" s="503"/>
      <c r="C663" s="503"/>
      <c r="D663" s="503"/>
      <c r="E663" s="304"/>
      <c r="F663" s="503"/>
      <c r="G663" s="503"/>
      <c r="H663" s="503"/>
      <c r="I663" s="503"/>
      <c r="J663" s="503" t="s">
        <v>805</v>
      </c>
      <c r="K663" s="503"/>
      <c r="L663" s="503"/>
      <c r="AC663" s="1276"/>
    </row>
    <row r="664">
      <c r="B664" s="503"/>
      <c r="C664" s="503"/>
      <c r="D664" s="503"/>
      <c r="E664" s="304"/>
      <c r="F664" s="503"/>
      <c r="G664" s="503"/>
      <c r="H664" s="503"/>
      <c r="I664" s="503"/>
      <c r="J664" s="503" t="s">
        <v>805</v>
      </c>
      <c r="K664" s="503"/>
      <c r="L664" s="503"/>
      <c r="AC664" s="1276"/>
    </row>
    <row r="665">
      <c r="B665" s="503"/>
      <c r="C665" s="503"/>
      <c r="D665" s="503"/>
      <c r="E665" s="304"/>
      <c r="F665" s="503"/>
      <c r="G665" s="503"/>
      <c r="H665" s="503"/>
      <c r="I665" s="503"/>
      <c r="J665" s="503" t="s">
        <v>805</v>
      </c>
      <c r="K665" s="503"/>
      <c r="L665" s="503"/>
      <c r="AC665" s="1276"/>
    </row>
    <row r="666">
      <c r="B666" s="503"/>
      <c r="C666" s="503"/>
      <c r="D666" s="503"/>
      <c r="E666" s="304"/>
      <c r="F666" s="503"/>
      <c r="G666" s="503"/>
      <c r="H666" s="503"/>
      <c r="I666" s="503"/>
      <c r="J666" s="503" t="s">
        <v>805</v>
      </c>
      <c r="K666" s="503"/>
      <c r="L666" s="503"/>
      <c r="AC666" s="1276"/>
    </row>
    <row r="667">
      <c r="B667" s="503"/>
      <c r="C667" s="503"/>
      <c r="D667" s="503"/>
      <c r="E667" s="304"/>
      <c r="F667" s="503"/>
      <c r="G667" s="503"/>
      <c r="H667" s="503"/>
      <c r="I667" s="503"/>
      <c r="J667" s="503" t="s">
        <v>805</v>
      </c>
      <c r="K667" s="503"/>
      <c r="L667" s="503"/>
      <c r="AC667" s="1276"/>
    </row>
    <row r="668">
      <c r="B668" s="503"/>
      <c r="C668" s="503"/>
      <c r="D668" s="503"/>
      <c r="E668" s="304"/>
      <c r="F668" s="503"/>
      <c r="G668" s="503"/>
      <c r="H668" s="503"/>
      <c r="I668" s="503"/>
      <c r="J668" s="503" t="s">
        <v>805</v>
      </c>
      <c r="K668" s="503"/>
      <c r="L668" s="503"/>
      <c r="AC668" s="1276"/>
    </row>
    <row r="669">
      <c r="B669" s="503"/>
      <c r="C669" s="503"/>
      <c r="D669" s="503"/>
      <c r="E669" s="304"/>
      <c r="F669" s="503"/>
      <c r="G669" s="503"/>
      <c r="H669" s="503"/>
      <c r="I669" s="503"/>
      <c r="J669" s="503" t="s">
        <v>805</v>
      </c>
      <c r="K669" s="503"/>
      <c r="L669" s="503"/>
      <c r="AC669" s="1276"/>
    </row>
    <row r="670">
      <c r="B670" s="503"/>
      <c r="C670" s="503"/>
      <c r="D670" s="503"/>
      <c r="E670" s="304"/>
      <c r="F670" s="503"/>
      <c r="G670" s="503"/>
      <c r="H670" s="503"/>
      <c r="I670" s="503"/>
      <c r="J670" s="503" t="s">
        <v>805</v>
      </c>
      <c r="K670" s="503"/>
      <c r="L670" s="503"/>
      <c r="AC670" s="1276"/>
    </row>
    <row r="671">
      <c r="B671" s="503"/>
      <c r="C671" s="503"/>
      <c r="D671" s="503"/>
      <c r="E671" s="304"/>
      <c r="F671" s="503"/>
      <c r="G671" s="503"/>
      <c r="H671" s="503"/>
      <c r="I671" s="503"/>
      <c r="J671" s="503" t="s">
        <v>805</v>
      </c>
      <c r="K671" s="503"/>
      <c r="L671" s="503"/>
      <c r="AC671" s="1276"/>
    </row>
    <row r="672">
      <c r="B672" s="503"/>
      <c r="C672" s="503"/>
      <c r="D672" s="503"/>
      <c r="E672" s="304"/>
      <c r="F672" s="503"/>
      <c r="G672" s="503"/>
      <c r="H672" s="503"/>
      <c r="I672" s="503"/>
      <c r="J672" s="503" t="s">
        <v>805</v>
      </c>
      <c r="K672" s="503"/>
      <c r="L672" s="503"/>
      <c r="AC672" s="1276"/>
    </row>
    <row r="673">
      <c r="B673" s="503"/>
      <c r="C673" s="503"/>
      <c r="D673" s="503"/>
      <c r="E673" s="304"/>
      <c r="F673" s="503"/>
      <c r="G673" s="503"/>
      <c r="H673" s="503"/>
      <c r="I673" s="503"/>
      <c r="J673" s="503" t="s">
        <v>805</v>
      </c>
      <c r="K673" s="503"/>
      <c r="L673" s="503"/>
      <c r="AC673" s="1276"/>
    </row>
    <row r="674">
      <c r="B674" s="503"/>
      <c r="C674" s="503"/>
      <c r="D674" s="503"/>
      <c r="E674" s="304"/>
      <c r="F674" s="503"/>
      <c r="G674" s="503"/>
      <c r="H674" s="503"/>
      <c r="I674" s="503"/>
      <c r="J674" s="503" t="s">
        <v>805</v>
      </c>
      <c r="K674" s="503"/>
      <c r="L674" s="503"/>
      <c r="AC674" s="1276"/>
    </row>
    <row r="675">
      <c r="B675" s="503"/>
      <c r="C675" s="503"/>
      <c r="D675" s="503"/>
      <c r="E675" s="304"/>
      <c r="F675" s="503"/>
      <c r="G675" s="503"/>
      <c r="H675" s="503"/>
      <c r="I675" s="503"/>
      <c r="J675" s="503" t="s">
        <v>805</v>
      </c>
      <c r="K675" s="503"/>
      <c r="L675" s="503"/>
      <c r="AC675" s="1276"/>
    </row>
    <row r="676">
      <c r="B676" s="503"/>
      <c r="C676" s="503"/>
      <c r="D676" s="503"/>
      <c r="E676" s="304"/>
      <c r="F676" s="503"/>
      <c r="G676" s="503"/>
      <c r="H676" s="503"/>
      <c r="I676" s="503"/>
      <c r="J676" s="503" t="s">
        <v>805</v>
      </c>
      <c r="K676" s="503"/>
      <c r="L676" s="503"/>
      <c r="AC676" s="1276"/>
    </row>
    <row r="677">
      <c r="B677" s="503"/>
      <c r="C677" s="503"/>
      <c r="D677" s="503"/>
      <c r="E677" s="304"/>
      <c r="F677" s="503"/>
      <c r="G677" s="503"/>
      <c r="H677" s="503"/>
      <c r="I677" s="503"/>
      <c r="J677" s="503" t="s">
        <v>805</v>
      </c>
      <c r="K677" s="503"/>
      <c r="L677" s="503"/>
      <c r="AC677" s="1276"/>
    </row>
    <row r="678">
      <c r="B678" s="503"/>
      <c r="C678" s="503"/>
      <c r="D678" s="503"/>
      <c r="E678" s="304"/>
      <c r="F678" s="503"/>
      <c r="G678" s="503"/>
      <c r="H678" s="503"/>
      <c r="I678" s="503"/>
      <c r="J678" s="503" t="s">
        <v>805</v>
      </c>
      <c r="K678" s="503"/>
      <c r="L678" s="503"/>
      <c r="AC678" s="1276"/>
    </row>
    <row r="679">
      <c r="B679" s="503"/>
      <c r="C679" s="503"/>
      <c r="D679" s="503"/>
      <c r="E679" s="304"/>
      <c r="F679" s="503"/>
      <c r="G679" s="503"/>
      <c r="H679" s="503"/>
      <c r="I679" s="503"/>
      <c r="J679" s="503" t="s">
        <v>805</v>
      </c>
      <c r="K679" s="503"/>
      <c r="L679" s="503"/>
      <c r="AC679" s="1276"/>
    </row>
    <row r="680">
      <c r="B680" s="503"/>
      <c r="C680" s="503"/>
      <c r="D680" s="503"/>
      <c r="E680" s="304"/>
      <c r="F680" s="503"/>
      <c r="G680" s="503"/>
      <c r="H680" s="503"/>
      <c r="I680" s="503"/>
      <c r="J680" s="503" t="s">
        <v>805</v>
      </c>
      <c r="K680" s="503"/>
      <c r="L680" s="503"/>
      <c r="AC680" s="1276"/>
    </row>
    <row r="681">
      <c r="B681" s="503"/>
      <c r="C681" s="503"/>
      <c r="D681" s="503"/>
      <c r="E681" s="304"/>
      <c r="F681" s="503"/>
      <c r="G681" s="503"/>
      <c r="H681" s="503"/>
      <c r="I681" s="503"/>
      <c r="J681" s="503" t="s">
        <v>805</v>
      </c>
      <c r="K681" s="503"/>
      <c r="L681" s="503"/>
      <c r="AC681" s="1276"/>
    </row>
    <row r="682">
      <c r="B682" s="503"/>
      <c r="C682" s="503"/>
      <c r="D682" s="503"/>
      <c r="E682" s="304"/>
      <c r="F682" s="503"/>
      <c r="G682" s="503"/>
      <c r="H682" s="503"/>
      <c r="I682" s="503"/>
      <c r="J682" s="503" t="s">
        <v>805</v>
      </c>
      <c r="K682" s="503"/>
      <c r="L682" s="503"/>
      <c r="AC682" s="1276"/>
    </row>
    <row r="683">
      <c r="B683" s="503"/>
      <c r="C683" s="503"/>
      <c r="D683" s="503"/>
      <c r="E683" s="304"/>
      <c r="F683" s="503"/>
      <c r="G683" s="503"/>
      <c r="H683" s="503"/>
      <c r="I683" s="503"/>
      <c r="J683" s="503" t="s">
        <v>805</v>
      </c>
      <c r="K683" s="503"/>
      <c r="L683" s="503"/>
      <c r="AC683" s="1276"/>
    </row>
    <row r="684">
      <c r="B684" s="503"/>
      <c r="C684" s="503"/>
      <c r="D684" s="503"/>
      <c r="E684" s="304"/>
      <c r="F684" s="503"/>
      <c r="G684" s="503"/>
      <c r="H684" s="503"/>
      <c r="I684" s="503"/>
      <c r="J684" s="503" t="s">
        <v>805</v>
      </c>
      <c r="K684" s="503"/>
      <c r="L684" s="503"/>
      <c r="AC684" s="1276"/>
    </row>
    <row r="685">
      <c r="B685" s="503"/>
      <c r="C685" s="503"/>
      <c r="D685" s="503"/>
      <c r="E685" s="304"/>
      <c r="F685" s="503"/>
      <c r="G685" s="503"/>
      <c r="H685" s="503"/>
      <c r="I685" s="503"/>
      <c r="J685" s="503" t="s">
        <v>805</v>
      </c>
      <c r="K685" s="503"/>
      <c r="L685" s="503"/>
      <c r="AC685" s="1276"/>
    </row>
    <row r="686">
      <c r="B686" s="503"/>
      <c r="C686" s="503"/>
      <c r="D686" s="503"/>
      <c r="E686" s="304"/>
      <c r="F686" s="503"/>
      <c r="G686" s="503"/>
      <c r="H686" s="503"/>
      <c r="I686" s="503"/>
      <c r="J686" s="503" t="s">
        <v>805</v>
      </c>
      <c r="K686" s="503"/>
      <c r="L686" s="503"/>
      <c r="AC686" s="1276"/>
    </row>
    <row r="687">
      <c r="B687" s="503"/>
      <c r="C687" s="503"/>
      <c r="D687" s="503"/>
      <c r="E687" s="304"/>
      <c r="F687" s="503"/>
      <c r="G687" s="503"/>
      <c r="H687" s="503"/>
      <c r="I687" s="503"/>
      <c r="J687" s="503" t="s">
        <v>805</v>
      </c>
      <c r="K687" s="503"/>
      <c r="L687" s="503"/>
      <c r="AC687" s="1276"/>
    </row>
    <row r="688">
      <c r="B688" s="503"/>
      <c r="C688" s="503"/>
      <c r="D688" s="503"/>
      <c r="E688" s="304"/>
      <c r="F688" s="503"/>
      <c r="G688" s="503"/>
      <c r="H688" s="503"/>
      <c r="I688" s="503"/>
      <c r="J688" s="503" t="s">
        <v>805</v>
      </c>
      <c r="K688" s="503"/>
      <c r="L688" s="503"/>
      <c r="AC688" s="1276"/>
    </row>
    <row r="689">
      <c r="B689" s="503"/>
      <c r="C689" s="503"/>
      <c r="D689" s="503"/>
      <c r="E689" s="304"/>
      <c r="F689" s="503"/>
      <c r="G689" s="503"/>
      <c r="H689" s="503"/>
      <c r="I689" s="503"/>
      <c r="J689" s="503" t="s">
        <v>805</v>
      </c>
      <c r="K689" s="503"/>
      <c r="L689" s="503"/>
      <c r="AC689" s="1276"/>
    </row>
    <row r="690">
      <c r="B690" s="503"/>
      <c r="C690" s="503"/>
      <c r="D690" s="503"/>
      <c r="E690" s="304"/>
      <c r="F690" s="503"/>
      <c r="G690" s="503"/>
      <c r="H690" s="503"/>
      <c r="I690" s="503"/>
      <c r="J690" s="503" t="s">
        <v>805</v>
      </c>
      <c r="K690" s="503"/>
      <c r="L690" s="503"/>
      <c r="AC690" s="1276"/>
    </row>
    <row r="691">
      <c r="B691" s="503"/>
      <c r="C691" s="503"/>
      <c r="D691" s="503"/>
      <c r="E691" s="304"/>
      <c r="F691" s="503"/>
      <c r="G691" s="503"/>
      <c r="H691" s="503"/>
      <c r="I691" s="503"/>
      <c r="J691" s="503" t="s">
        <v>805</v>
      </c>
      <c r="K691" s="503"/>
      <c r="L691" s="503"/>
      <c r="AC691" s="1276"/>
    </row>
    <row r="692">
      <c r="B692" s="503"/>
      <c r="C692" s="503"/>
      <c r="D692" s="503"/>
      <c r="E692" s="304"/>
      <c r="F692" s="503"/>
      <c r="G692" s="503"/>
      <c r="H692" s="503"/>
      <c r="I692" s="503"/>
      <c r="J692" s="503" t="s">
        <v>805</v>
      </c>
      <c r="K692" s="503"/>
      <c r="L692" s="503"/>
      <c r="AC692" s="1276"/>
    </row>
    <row r="693">
      <c r="B693" s="503"/>
      <c r="C693" s="503"/>
      <c r="D693" s="503"/>
      <c r="E693" s="304"/>
      <c r="F693" s="503"/>
      <c r="G693" s="503"/>
      <c r="H693" s="503"/>
      <c r="I693" s="503"/>
      <c r="J693" s="503" t="s">
        <v>805</v>
      </c>
      <c r="K693" s="503"/>
      <c r="L693" s="503"/>
      <c r="AC693" s="1276"/>
    </row>
    <row r="694">
      <c r="B694" s="503"/>
      <c r="C694" s="503"/>
      <c r="D694" s="503"/>
      <c r="E694" s="304"/>
      <c r="F694" s="503"/>
      <c r="G694" s="503"/>
      <c r="H694" s="503"/>
      <c r="I694" s="503"/>
      <c r="J694" s="503" t="s">
        <v>805</v>
      </c>
      <c r="K694" s="503"/>
      <c r="L694" s="503"/>
      <c r="AC694" s="1276"/>
    </row>
    <row r="695">
      <c r="B695" s="503"/>
      <c r="C695" s="503"/>
      <c r="D695" s="503"/>
      <c r="E695" s="304"/>
      <c r="F695" s="503"/>
      <c r="G695" s="503"/>
      <c r="H695" s="503"/>
      <c r="I695" s="503"/>
      <c r="J695" s="503" t="s">
        <v>805</v>
      </c>
      <c r="K695" s="503"/>
      <c r="L695" s="503"/>
      <c r="AC695" s="1276"/>
    </row>
    <row r="696">
      <c r="B696" s="503"/>
      <c r="C696" s="503"/>
      <c r="D696" s="503"/>
      <c r="E696" s="304"/>
      <c r="F696" s="503"/>
      <c r="G696" s="503"/>
      <c r="H696" s="503"/>
      <c r="I696" s="503"/>
      <c r="J696" s="503" t="s">
        <v>805</v>
      </c>
      <c r="K696" s="503"/>
      <c r="L696" s="503"/>
      <c r="AC696" s="1276"/>
    </row>
    <row r="697">
      <c r="B697" s="503"/>
      <c r="C697" s="503"/>
      <c r="D697" s="503"/>
      <c r="E697" s="304"/>
      <c r="F697" s="503"/>
      <c r="G697" s="503"/>
      <c r="H697" s="503"/>
      <c r="I697" s="503"/>
      <c r="J697" s="503" t="s">
        <v>805</v>
      </c>
      <c r="K697" s="503"/>
      <c r="L697" s="503"/>
      <c r="AC697" s="1276"/>
    </row>
    <row r="698">
      <c r="B698" s="503"/>
      <c r="C698" s="503"/>
      <c r="D698" s="503"/>
      <c r="E698" s="304"/>
      <c r="F698" s="503"/>
      <c r="G698" s="503"/>
      <c r="H698" s="503"/>
      <c r="I698" s="503"/>
      <c r="J698" s="503" t="s">
        <v>805</v>
      </c>
      <c r="K698" s="503"/>
      <c r="L698" s="503"/>
      <c r="AC698" s="1276"/>
    </row>
    <row r="699">
      <c r="B699" s="503"/>
      <c r="C699" s="503"/>
      <c r="D699" s="503"/>
      <c r="E699" s="304"/>
      <c r="F699" s="503"/>
      <c r="G699" s="503"/>
      <c r="H699" s="503"/>
      <c r="I699" s="503"/>
      <c r="J699" s="503" t="s">
        <v>805</v>
      </c>
      <c r="K699" s="503"/>
      <c r="L699" s="503"/>
      <c r="AC699" s="1276"/>
    </row>
    <row r="700">
      <c r="B700" s="503"/>
      <c r="C700" s="503"/>
      <c r="D700" s="503"/>
      <c r="E700" s="304"/>
      <c r="F700" s="503"/>
      <c r="G700" s="503"/>
      <c r="H700" s="503"/>
      <c r="I700" s="503"/>
      <c r="J700" s="503" t="s">
        <v>805</v>
      </c>
      <c r="K700" s="503"/>
      <c r="L700" s="503"/>
      <c r="AC700" s="1276"/>
    </row>
    <row r="701">
      <c r="B701" s="503"/>
      <c r="C701" s="503"/>
      <c r="D701" s="503"/>
      <c r="E701" s="304"/>
      <c r="F701" s="503"/>
      <c r="G701" s="503"/>
      <c r="H701" s="503"/>
      <c r="I701" s="503"/>
      <c r="J701" s="503" t="s">
        <v>805</v>
      </c>
      <c r="K701" s="503"/>
      <c r="L701" s="503"/>
      <c r="AC701" s="1276"/>
    </row>
    <row r="702">
      <c r="B702" s="503"/>
      <c r="C702" s="503"/>
      <c r="D702" s="503"/>
      <c r="E702" s="304"/>
      <c r="F702" s="503"/>
      <c r="G702" s="503"/>
      <c r="H702" s="503"/>
      <c r="I702" s="503"/>
      <c r="J702" s="503" t="s">
        <v>805</v>
      </c>
      <c r="K702" s="503"/>
      <c r="L702" s="503"/>
      <c r="AC702" s="1276"/>
    </row>
    <row r="703">
      <c r="B703" s="503"/>
      <c r="C703" s="503"/>
      <c r="D703" s="503"/>
      <c r="E703" s="304"/>
      <c r="F703" s="503"/>
      <c r="G703" s="503"/>
      <c r="H703" s="503"/>
      <c r="I703" s="503"/>
      <c r="J703" s="503" t="s">
        <v>805</v>
      </c>
      <c r="K703" s="503"/>
      <c r="L703" s="503"/>
      <c r="AC703" s="1276"/>
    </row>
    <row r="704">
      <c r="B704" s="503"/>
      <c r="C704" s="503"/>
      <c r="D704" s="503"/>
      <c r="E704" s="304"/>
      <c r="F704" s="503"/>
      <c r="G704" s="503"/>
      <c r="H704" s="503"/>
      <c r="I704" s="503"/>
      <c r="J704" s="503" t="s">
        <v>805</v>
      </c>
      <c r="K704" s="503"/>
      <c r="L704" s="503"/>
      <c r="AC704" s="1276"/>
    </row>
    <row r="705">
      <c r="B705" s="503"/>
      <c r="C705" s="503"/>
      <c r="D705" s="503"/>
      <c r="E705" s="304"/>
      <c r="F705" s="503"/>
      <c r="G705" s="503"/>
      <c r="H705" s="503"/>
      <c r="I705" s="503"/>
      <c r="J705" s="503" t="s">
        <v>805</v>
      </c>
      <c r="K705" s="503"/>
      <c r="L705" s="503"/>
      <c r="AC705" s="1276"/>
    </row>
    <row r="706">
      <c r="B706" s="503"/>
      <c r="C706" s="503"/>
      <c r="D706" s="503"/>
      <c r="E706" s="304"/>
      <c r="F706" s="503"/>
      <c r="G706" s="503"/>
      <c r="H706" s="503"/>
      <c r="I706" s="503"/>
      <c r="J706" s="503" t="s">
        <v>805</v>
      </c>
      <c r="K706" s="503"/>
      <c r="L706" s="503"/>
      <c r="AC706" s="1276"/>
    </row>
    <row r="707">
      <c r="B707" s="503"/>
      <c r="C707" s="503"/>
      <c r="D707" s="503"/>
      <c r="E707" s="304"/>
      <c r="F707" s="503"/>
      <c r="G707" s="503"/>
      <c r="H707" s="503"/>
      <c r="I707" s="503"/>
      <c r="J707" s="503" t="s">
        <v>805</v>
      </c>
      <c r="K707" s="503"/>
      <c r="L707" s="503"/>
      <c r="AC707" s="1276"/>
    </row>
    <row r="708">
      <c r="B708" s="503"/>
      <c r="C708" s="503"/>
      <c r="D708" s="503"/>
      <c r="E708" s="304"/>
      <c r="F708" s="503"/>
      <c r="G708" s="503"/>
      <c r="H708" s="503"/>
      <c r="I708" s="503"/>
      <c r="J708" s="503" t="s">
        <v>805</v>
      </c>
      <c r="K708" s="503"/>
      <c r="L708" s="503"/>
      <c r="AC708" s="1276"/>
    </row>
    <row r="709">
      <c r="B709" s="503"/>
      <c r="C709" s="503"/>
      <c r="D709" s="503"/>
      <c r="E709" s="304"/>
      <c r="F709" s="503"/>
      <c r="G709" s="503"/>
      <c r="H709" s="503"/>
      <c r="I709" s="503"/>
      <c r="J709" s="503" t="s">
        <v>805</v>
      </c>
      <c r="K709" s="503"/>
      <c r="L709" s="503"/>
      <c r="AC709" s="1276"/>
    </row>
    <row r="710">
      <c r="B710" s="503"/>
      <c r="C710" s="503"/>
      <c r="D710" s="503"/>
      <c r="E710" s="304"/>
      <c r="F710" s="503"/>
      <c r="G710" s="503"/>
      <c r="H710" s="503"/>
      <c r="I710" s="503"/>
      <c r="J710" s="503" t="s">
        <v>805</v>
      </c>
      <c r="K710" s="503"/>
      <c r="L710" s="503"/>
      <c r="AC710" s="1276"/>
    </row>
    <row r="711">
      <c r="B711" s="503"/>
      <c r="C711" s="503"/>
      <c r="D711" s="503"/>
      <c r="E711" s="304"/>
      <c r="F711" s="503"/>
      <c r="G711" s="503"/>
      <c r="H711" s="503"/>
      <c r="I711" s="503"/>
      <c r="J711" s="503" t="s">
        <v>805</v>
      </c>
      <c r="K711" s="503"/>
      <c r="L711" s="503"/>
      <c r="AC711" s="1276"/>
    </row>
    <row r="712">
      <c r="B712" s="503"/>
      <c r="C712" s="503"/>
      <c r="D712" s="503"/>
      <c r="E712" s="304"/>
      <c r="F712" s="503"/>
      <c r="G712" s="503"/>
      <c r="H712" s="503"/>
      <c r="I712" s="503"/>
      <c r="J712" s="503" t="s">
        <v>805</v>
      </c>
      <c r="K712" s="503"/>
      <c r="L712" s="503"/>
      <c r="AC712" s="1276"/>
    </row>
    <row r="713">
      <c r="B713" s="503"/>
      <c r="C713" s="503"/>
      <c r="D713" s="503"/>
      <c r="E713" s="304"/>
      <c r="F713" s="503"/>
      <c r="G713" s="503"/>
      <c r="H713" s="503"/>
      <c r="I713" s="503"/>
      <c r="J713" s="503" t="s">
        <v>805</v>
      </c>
      <c r="K713" s="503"/>
      <c r="L713" s="503"/>
      <c r="AC713" s="1276"/>
    </row>
    <row r="714">
      <c r="B714" s="503"/>
      <c r="C714" s="503"/>
      <c r="D714" s="503"/>
      <c r="E714" s="304"/>
      <c r="F714" s="503"/>
      <c r="G714" s="503"/>
      <c r="H714" s="503"/>
      <c r="I714" s="503"/>
      <c r="J714" s="503" t="s">
        <v>805</v>
      </c>
      <c r="K714" s="503"/>
      <c r="L714" s="503"/>
      <c r="AC714" s="1276"/>
    </row>
    <row r="715">
      <c r="B715" s="503"/>
      <c r="C715" s="503"/>
      <c r="D715" s="503"/>
      <c r="E715" s="304"/>
      <c r="F715" s="503"/>
      <c r="G715" s="503"/>
      <c r="H715" s="503"/>
      <c r="I715" s="503"/>
      <c r="J715" s="503" t="s">
        <v>805</v>
      </c>
      <c r="K715" s="503"/>
      <c r="L715" s="503"/>
      <c r="AC715" s="1276"/>
    </row>
    <row r="716">
      <c r="B716" s="503"/>
      <c r="C716" s="503"/>
      <c r="D716" s="503"/>
      <c r="E716" s="304"/>
      <c r="F716" s="503"/>
      <c r="G716" s="503"/>
      <c r="H716" s="503"/>
      <c r="I716" s="503"/>
      <c r="J716" s="503" t="s">
        <v>805</v>
      </c>
      <c r="K716" s="503"/>
      <c r="L716" s="503"/>
      <c r="AC716" s="1276"/>
    </row>
    <row r="717">
      <c r="B717" s="503"/>
      <c r="C717" s="503"/>
      <c r="D717" s="503"/>
      <c r="E717" s="304"/>
      <c r="F717" s="503"/>
      <c r="G717" s="503"/>
      <c r="H717" s="503"/>
      <c r="I717" s="503"/>
      <c r="J717" s="503" t="s">
        <v>805</v>
      </c>
      <c r="K717" s="503"/>
      <c r="L717" s="503"/>
      <c r="AC717" s="1276"/>
    </row>
    <row r="718">
      <c r="B718" s="503"/>
      <c r="C718" s="503"/>
      <c r="D718" s="503"/>
      <c r="E718" s="304"/>
      <c r="F718" s="503"/>
      <c r="G718" s="503"/>
      <c r="H718" s="503"/>
      <c r="I718" s="503"/>
      <c r="J718" s="503" t="s">
        <v>805</v>
      </c>
      <c r="K718" s="503"/>
      <c r="L718" s="503"/>
      <c r="AC718" s="1276"/>
    </row>
    <row r="719">
      <c r="B719" s="503"/>
      <c r="C719" s="503"/>
      <c r="D719" s="503"/>
      <c r="E719" s="304"/>
      <c r="F719" s="503"/>
      <c r="G719" s="503"/>
      <c r="H719" s="503"/>
      <c r="I719" s="503"/>
      <c r="J719" s="503" t="s">
        <v>805</v>
      </c>
      <c r="K719" s="503"/>
      <c r="L719" s="503"/>
      <c r="AC719" s="1276"/>
    </row>
    <row r="720">
      <c r="B720" s="503"/>
      <c r="C720" s="503"/>
      <c r="D720" s="503"/>
      <c r="E720" s="304"/>
      <c r="F720" s="503"/>
      <c r="G720" s="503"/>
      <c r="H720" s="503"/>
      <c r="I720" s="503"/>
      <c r="J720" s="503" t="s">
        <v>805</v>
      </c>
      <c r="K720" s="503"/>
      <c r="L720" s="503"/>
      <c r="AC720" s="1276"/>
    </row>
    <row r="721">
      <c r="B721" s="503"/>
      <c r="C721" s="503"/>
      <c r="D721" s="503"/>
      <c r="E721" s="304"/>
      <c r="F721" s="503"/>
      <c r="G721" s="503"/>
      <c r="H721" s="503"/>
      <c r="I721" s="503"/>
      <c r="J721" s="503" t="s">
        <v>805</v>
      </c>
      <c r="K721" s="503"/>
      <c r="L721" s="503"/>
      <c r="AC721" s="1276"/>
    </row>
    <row r="722">
      <c r="B722" s="503"/>
      <c r="C722" s="503"/>
      <c r="D722" s="503"/>
      <c r="E722" s="304"/>
      <c r="F722" s="503"/>
      <c r="G722" s="503"/>
      <c r="H722" s="503"/>
      <c r="I722" s="503"/>
      <c r="J722" s="503" t="s">
        <v>805</v>
      </c>
      <c r="K722" s="503"/>
      <c r="L722" s="503"/>
      <c r="AC722" s="1276"/>
    </row>
    <row r="723">
      <c r="B723" s="503"/>
      <c r="C723" s="503"/>
      <c r="D723" s="503"/>
      <c r="E723" s="304"/>
      <c r="F723" s="503"/>
      <c r="G723" s="503"/>
      <c r="H723" s="503"/>
      <c r="I723" s="503"/>
      <c r="J723" s="503" t="s">
        <v>805</v>
      </c>
      <c r="K723" s="503"/>
      <c r="L723" s="503"/>
      <c r="AC723" s="1276"/>
    </row>
    <row r="724">
      <c r="B724" s="503"/>
      <c r="C724" s="503"/>
      <c r="D724" s="503"/>
      <c r="E724" s="304"/>
      <c r="F724" s="503"/>
      <c r="G724" s="503"/>
      <c r="H724" s="503"/>
      <c r="I724" s="503"/>
      <c r="J724" s="503" t="s">
        <v>805</v>
      </c>
      <c r="K724" s="503"/>
      <c r="L724" s="503"/>
      <c r="AC724" s="1276"/>
    </row>
    <row r="725">
      <c r="B725" s="503"/>
      <c r="C725" s="503"/>
      <c r="D725" s="503"/>
      <c r="E725" s="304"/>
      <c r="F725" s="503"/>
      <c r="G725" s="503"/>
      <c r="H725" s="503"/>
      <c r="I725" s="503"/>
      <c r="J725" s="503" t="s">
        <v>805</v>
      </c>
      <c r="K725" s="503"/>
      <c r="L725" s="503"/>
      <c r="AC725" s="1276"/>
    </row>
    <row r="726">
      <c r="B726" s="503"/>
      <c r="C726" s="503"/>
      <c r="D726" s="503"/>
      <c r="E726" s="304"/>
      <c r="F726" s="503"/>
      <c r="G726" s="503"/>
      <c r="H726" s="503"/>
      <c r="I726" s="503"/>
      <c r="J726" s="503" t="s">
        <v>805</v>
      </c>
      <c r="K726" s="503"/>
      <c r="L726" s="503"/>
      <c r="AC726" s="1276"/>
    </row>
    <row r="727">
      <c r="B727" s="503"/>
      <c r="C727" s="503"/>
      <c r="D727" s="503"/>
      <c r="E727" s="304"/>
      <c r="F727" s="503"/>
      <c r="G727" s="503"/>
      <c r="H727" s="503"/>
      <c r="I727" s="503"/>
      <c r="J727" s="503" t="s">
        <v>805</v>
      </c>
      <c r="K727" s="503"/>
      <c r="L727" s="503"/>
      <c r="AC727" s="1276"/>
    </row>
    <row r="728">
      <c r="B728" s="503"/>
      <c r="C728" s="503"/>
      <c r="D728" s="503"/>
      <c r="E728" s="304"/>
      <c r="F728" s="503"/>
      <c r="G728" s="503"/>
      <c r="H728" s="503"/>
      <c r="I728" s="503"/>
      <c r="J728" s="503" t="s">
        <v>805</v>
      </c>
      <c r="K728" s="503"/>
      <c r="L728" s="503"/>
      <c r="AC728" s="1276"/>
    </row>
    <row r="729">
      <c r="B729" s="503"/>
      <c r="C729" s="503"/>
      <c r="D729" s="503"/>
      <c r="E729" s="304"/>
      <c r="F729" s="503"/>
      <c r="G729" s="503"/>
      <c r="H729" s="503"/>
      <c r="I729" s="503"/>
      <c r="J729" s="503" t="s">
        <v>805</v>
      </c>
      <c r="K729" s="503"/>
      <c r="L729" s="503"/>
      <c r="AC729" s="1276"/>
    </row>
    <row r="730">
      <c r="B730" s="503"/>
      <c r="C730" s="503"/>
      <c r="D730" s="503"/>
      <c r="E730" s="304"/>
      <c r="F730" s="503"/>
      <c r="G730" s="503"/>
      <c r="H730" s="503"/>
      <c r="I730" s="503"/>
      <c r="J730" s="503" t="s">
        <v>805</v>
      </c>
      <c r="K730" s="503"/>
      <c r="L730" s="503"/>
      <c r="AC730" s="1276"/>
    </row>
    <row r="731">
      <c r="B731" s="503"/>
      <c r="C731" s="503"/>
      <c r="D731" s="503"/>
      <c r="E731" s="304"/>
      <c r="F731" s="503"/>
      <c r="G731" s="503"/>
      <c r="H731" s="503"/>
      <c r="I731" s="503"/>
      <c r="J731" s="503" t="s">
        <v>805</v>
      </c>
      <c r="K731" s="503"/>
      <c r="L731" s="503"/>
      <c r="AC731" s="1276"/>
    </row>
    <row r="732">
      <c r="B732" s="503"/>
      <c r="C732" s="503"/>
      <c r="D732" s="503"/>
      <c r="E732" s="304"/>
      <c r="F732" s="503"/>
      <c r="G732" s="503"/>
      <c r="H732" s="503"/>
      <c r="I732" s="503"/>
      <c r="J732" s="503" t="s">
        <v>805</v>
      </c>
      <c r="K732" s="503"/>
      <c r="L732" s="503"/>
      <c r="AC732" s="1276"/>
    </row>
    <row r="733">
      <c r="B733" s="503"/>
      <c r="C733" s="503"/>
      <c r="D733" s="503"/>
      <c r="E733" s="304"/>
      <c r="F733" s="503"/>
      <c r="G733" s="503"/>
      <c r="H733" s="503"/>
      <c r="I733" s="503"/>
      <c r="J733" s="503" t="s">
        <v>805</v>
      </c>
      <c r="K733" s="503"/>
      <c r="L733" s="503"/>
      <c r="AC733" s="1276"/>
    </row>
    <row r="734">
      <c r="B734" s="503"/>
      <c r="C734" s="503"/>
      <c r="D734" s="503"/>
      <c r="E734" s="304"/>
      <c r="F734" s="503"/>
      <c r="G734" s="503"/>
      <c r="H734" s="503"/>
      <c r="I734" s="503"/>
      <c r="J734" s="503" t="s">
        <v>805</v>
      </c>
      <c r="K734" s="503"/>
      <c r="L734" s="503"/>
      <c r="AC734" s="1276"/>
    </row>
    <row r="735">
      <c r="B735" s="503"/>
      <c r="C735" s="503"/>
      <c r="D735" s="503"/>
      <c r="E735" s="304"/>
      <c r="F735" s="503"/>
      <c r="G735" s="503"/>
      <c r="H735" s="503"/>
      <c r="I735" s="503"/>
      <c r="J735" s="503" t="s">
        <v>805</v>
      </c>
      <c r="K735" s="503"/>
      <c r="L735" s="503"/>
      <c r="AC735" s="1276"/>
    </row>
    <row r="736">
      <c r="B736" s="503"/>
      <c r="C736" s="503"/>
      <c r="D736" s="503"/>
      <c r="E736" s="304"/>
      <c r="F736" s="503"/>
      <c r="G736" s="503"/>
      <c r="H736" s="503"/>
      <c r="I736" s="503"/>
      <c r="J736" s="503" t="s">
        <v>805</v>
      </c>
      <c r="K736" s="503"/>
      <c r="L736" s="503"/>
      <c r="AC736" s="1276"/>
    </row>
    <row r="737">
      <c r="B737" s="503"/>
      <c r="C737" s="503"/>
      <c r="D737" s="503"/>
      <c r="E737" s="304"/>
      <c r="F737" s="503"/>
      <c r="G737" s="503"/>
      <c r="H737" s="503"/>
      <c r="I737" s="503"/>
      <c r="J737" s="503" t="s">
        <v>805</v>
      </c>
      <c r="K737" s="503"/>
      <c r="L737" s="503"/>
      <c r="AC737" s="1276"/>
    </row>
    <row r="738">
      <c r="B738" s="503"/>
      <c r="C738" s="503"/>
      <c r="D738" s="503"/>
      <c r="E738" s="304"/>
      <c r="F738" s="503"/>
      <c r="G738" s="503"/>
      <c r="H738" s="503"/>
      <c r="I738" s="503"/>
      <c r="J738" s="503" t="s">
        <v>805</v>
      </c>
      <c r="K738" s="503"/>
      <c r="L738" s="503"/>
      <c r="AC738" s="1276"/>
    </row>
    <row r="739">
      <c r="B739" s="503"/>
      <c r="C739" s="503"/>
      <c r="D739" s="503"/>
      <c r="E739" s="304"/>
      <c r="F739" s="503"/>
      <c r="G739" s="503"/>
      <c r="H739" s="503"/>
      <c r="I739" s="503"/>
      <c r="J739" s="503" t="s">
        <v>805</v>
      </c>
      <c r="K739" s="503"/>
      <c r="L739" s="503"/>
      <c r="AC739" s="1276"/>
    </row>
    <row r="740">
      <c r="B740" s="503"/>
      <c r="C740" s="503"/>
      <c r="D740" s="503"/>
      <c r="E740" s="304"/>
      <c r="F740" s="503"/>
      <c r="G740" s="503"/>
      <c r="H740" s="503"/>
      <c r="I740" s="503"/>
      <c r="J740" s="503" t="s">
        <v>805</v>
      </c>
      <c r="K740" s="503"/>
      <c r="L740" s="503"/>
      <c r="AC740" s="1276"/>
    </row>
    <row r="741">
      <c r="B741" s="503"/>
      <c r="C741" s="503"/>
      <c r="D741" s="503"/>
      <c r="E741" s="304"/>
      <c r="F741" s="503"/>
      <c r="G741" s="503"/>
      <c r="H741" s="503"/>
      <c r="I741" s="503"/>
      <c r="J741" s="503" t="s">
        <v>805</v>
      </c>
      <c r="K741" s="503"/>
      <c r="L741" s="503"/>
      <c r="AC741" s="1276"/>
    </row>
    <row r="742">
      <c r="B742" s="503"/>
      <c r="C742" s="503"/>
      <c r="D742" s="503"/>
      <c r="E742" s="304"/>
      <c r="F742" s="503"/>
      <c r="G742" s="503"/>
      <c r="H742" s="503"/>
      <c r="I742" s="503"/>
      <c r="J742" s="503" t="s">
        <v>805</v>
      </c>
      <c r="K742" s="503"/>
      <c r="L742" s="503"/>
      <c r="AC742" s="1276"/>
    </row>
    <row r="743">
      <c r="B743" s="503"/>
      <c r="C743" s="503"/>
      <c r="D743" s="503"/>
      <c r="E743" s="304"/>
      <c r="F743" s="503"/>
      <c r="G743" s="503"/>
      <c r="H743" s="503"/>
      <c r="I743" s="503"/>
      <c r="J743" s="503" t="s">
        <v>805</v>
      </c>
      <c r="K743" s="503"/>
      <c r="L743" s="503"/>
      <c r="AC743" s="1276"/>
    </row>
    <row r="744">
      <c r="B744" s="503"/>
      <c r="C744" s="503"/>
      <c r="D744" s="503"/>
      <c r="E744" s="304"/>
      <c r="F744" s="503"/>
      <c r="G744" s="503"/>
      <c r="H744" s="503"/>
      <c r="I744" s="503"/>
      <c r="J744" s="503" t="s">
        <v>805</v>
      </c>
      <c r="K744" s="503"/>
      <c r="L744" s="503"/>
      <c r="AC744" s="1276"/>
    </row>
    <row r="745">
      <c r="B745" s="503"/>
      <c r="C745" s="503"/>
      <c r="D745" s="503"/>
      <c r="E745" s="304"/>
      <c r="F745" s="503"/>
      <c r="G745" s="503"/>
      <c r="H745" s="503"/>
      <c r="I745" s="503"/>
      <c r="J745" s="503" t="s">
        <v>805</v>
      </c>
      <c r="K745" s="503"/>
      <c r="L745" s="503"/>
      <c r="AC745" s="1276"/>
    </row>
    <row r="746">
      <c r="B746" s="503"/>
      <c r="C746" s="503"/>
      <c r="D746" s="503"/>
      <c r="E746" s="304"/>
      <c r="F746" s="503"/>
      <c r="G746" s="503"/>
      <c r="H746" s="503"/>
      <c r="I746" s="503"/>
      <c r="J746" s="503" t="s">
        <v>805</v>
      </c>
      <c r="K746" s="503"/>
      <c r="L746" s="503"/>
      <c r="AC746" s="1276"/>
    </row>
    <row r="747">
      <c r="B747" s="503"/>
      <c r="C747" s="503"/>
      <c r="D747" s="503"/>
      <c r="E747" s="304"/>
      <c r="F747" s="503"/>
      <c r="G747" s="503"/>
      <c r="H747" s="503"/>
      <c r="I747" s="503"/>
      <c r="J747" s="503" t="s">
        <v>805</v>
      </c>
      <c r="K747" s="503"/>
      <c r="L747" s="503"/>
      <c r="AC747" s="1276"/>
    </row>
    <row r="748">
      <c r="B748" s="503"/>
      <c r="C748" s="503"/>
      <c r="D748" s="503"/>
      <c r="E748" s="304"/>
      <c r="F748" s="503"/>
      <c r="G748" s="503"/>
      <c r="H748" s="503"/>
      <c r="I748" s="503"/>
      <c r="J748" s="503" t="s">
        <v>805</v>
      </c>
      <c r="K748" s="503"/>
      <c r="L748" s="503"/>
      <c r="AC748" s="1276"/>
    </row>
    <row r="749">
      <c r="B749" s="503"/>
      <c r="C749" s="503"/>
      <c r="D749" s="503"/>
      <c r="E749" s="304"/>
      <c r="F749" s="503"/>
      <c r="G749" s="503"/>
      <c r="H749" s="503"/>
      <c r="I749" s="503"/>
      <c r="J749" s="503" t="s">
        <v>805</v>
      </c>
      <c r="K749" s="503"/>
      <c r="L749" s="503"/>
      <c r="AC749" s="1276"/>
    </row>
    <row r="750">
      <c r="B750" s="503"/>
      <c r="C750" s="503"/>
      <c r="D750" s="503"/>
      <c r="E750" s="304"/>
      <c r="F750" s="503"/>
      <c r="G750" s="503"/>
      <c r="H750" s="503"/>
      <c r="I750" s="503"/>
      <c r="J750" s="503" t="s">
        <v>805</v>
      </c>
      <c r="K750" s="503"/>
      <c r="L750" s="503"/>
      <c r="AC750" s="1276"/>
    </row>
    <row r="751">
      <c r="B751" s="503"/>
      <c r="C751" s="503"/>
      <c r="D751" s="503"/>
      <c r="E751" s="304"/>
      <c r="F751" s="503"/>
      <c r="G751" s="503"/>
      <c r="H751" s="503"/>
      <c r="I751" s="503"/>
      <c r="J751" s="503" t="s">
        <v>805</v>
      </c>
      <c r="K751" s="503"/>
      <c r="L751" s="503"/>
      <c r="AC751" s="1276"/>
    </row>
    <row r="752">
      <c r="B752" s="503"/>
      <c r="C752" s="503"/>
      <c r="D752" s="503"/>
      <c r="E752" s="304"/>
      <c r="F752" s="503"/>
      <c r="G752" s="503"/>
      <c r="H752" s="503"/>
      <c r="I752" s="503"/>
      <c r="J752" s="503" t="s">
        <v>805</v>
      </c>
      <c r="K752" s="503"/>
      <c r="L752" s="503"/>
      <c r="AC752" s="1276"/>
    </row>
    <row r="753">
      <c r="B753" s="503"/>
      <c r="C753" s="503"/>
      <c r="D753" s="503"/>
      <c r="E753" s="304"/>
      <c r="F753" s="503"/>
      <c r="G753" s="503"/>
      <c r="H753" s="503"/>
      <c r="I753" s="503"/>
      <c r="J753" s="503" t="s">
        <v>805</v>
      </c>
      <c r="K753" s="503"/>
      <c r="L753" s="503"/>
      <c r="AC753" s="1276"/>
    </row>
    <row r="754">
      <c r="B754" s="503"/>
      <c r="C754" s="503"/>
      <c r="D754" s="503"/>
      <c r="E754" s="304"/>
      <c r="F754" s="503"/>
      <c r="G754" s="503"/>
      <c r="H754" s="503"/>
      <c r="I754" s="503"/>
      <c r="J754" s="503" t="s">
        <v>805</v>
      </c>
      <c r="K754" s="503"/>
      <c r="L754" s="503"/>
      <c r="AC754" s="1276"/>
    </row>
    <row r="755">
      <c r="B755" s="503"/>
      <c r="C755" s="503"/>
      <c r="D755" s="503"/>
      <c r="E755" s="304"/>
      <c r="F755" s="503"/>
      <c r="G755" s="503"/>
      <c r="H755" s="503"/>
      <c r="I755" s="503"/>
      <c r="J755" s="503" t="s">
        <v>805</v>
      </c>
      <c r="K755" s="503"/>
      <c r="L755" s="503"/>
      <c r="AC755" s="1276"/>
    </row>
    <row r="756">
      <c r="B756" s="503"/>
      <c r="C756" s="503"/>
      <c r="D756" s="503"/>
      <c r="E756" s="304"/>
      <c r="F756" s="503"/>
      <c r="G756" s="503"/>
      <c r="H756" s="503"/>
      <c r="I756" s="503"/>
      <c r="J756" s="503" t="s">
        <v>805</v>
      </c>
      <c r="K756" s="503"/>
      <c r="L756" s="503"/>
      <c r="AC756" s="1276"/>
    </row>
    <row r="757">
      <c r="B757" s="503"/>
      <c r="C757" s="503"/>
      <c r="D757" s="503"/>
      <c r="E757" s="304"/>
      <c r="F757" s="503"/>
      <c r="G757" s="503"/>
      <c r="H757" s="503"/>
      <c r="I757" s="503"/>
      <c r="J757" s="503" t="s">
        <v>805</v>
      </c>
      <c r="K757" s="503"/>
      <c r="L757" s="503"/>
      <c r="AC757" s="1276"/>
    </row>
    <row r="758">
      <c r="B758" s="503"/>
      <c r="C758" s="503"/>
      <c r="D758" s="503"/>
      <c r="E758" s="304"/>
      <c r="F758" s="503"/>
      <c r="G758" s="503"/>
      <c r="H758" s="503"/>
      <c r="I758" s="503"/>
      <c r="J758" s="503" t="s">
        <v>805</v>
      </c>
      <c r="K758" s="503"/>
      <c r="L758" s="503"/>
      <c r="AC758" s="1276"/>
    </row>
    <row r="759">
      <c r="B759" s="503"/>
      <c r="C759" s="503"/>
      <c r="D759" s="503"/>
      <c r="E759" s="304"/>
      <c r="F759" s="503"/>
      <c r="G759" s="503"/>
      <c r="H759" s="503"/>
      <c r="I759" s="503"/>
      <c r="J759" s="503" t="s">
        <v>805</v>
      </c>
      <c r="K759" s="503"/>
      <c r="L759" s="503"/>
      <c r="AC759" s="1276"/>
    </row>
    <row r="760">
      <c r="B760" s="503"/>
      <c r="C760" s="503"/>
      <c r="D760" s="503"/>
      <c r="E760" s="304"/>
      <c r="F760" s="503"/>
      <c r="G760" s="503"/>
      <c r="H760" s="503"/>
      <c r="I760" s="503"/>
      <c r="J760" s="503" t="s">
        <v>805</v>
      </c>
      <c r="K760" s="503"/>
      <c r="L760" s="503"/>
      <c r="AC760" s="1276"/>
    </row>
    <row r="761">
      <c r="B761" s="503"/>
      <c r="C761" s="503"/>
      <c r="D761" s="503"/>
      <c r="E761" s="304"/>
      <c r="F761" s="503"/>
      <c r="G761" s="503"/>
      <c r="H761" s="503"/>
      <c r="I761" s="503"/>
      <c r="J761" s="503" t="s">
        <v>805</v>
      </c>
      <c r="K761" s="503"/>
      <c r="L761" s="503"/>
      <c r="AC761" s="1276"/>
    </row>
    <row r="762">
      <c r="B762" s="503"/>
      <c r="C762" s="503"/>
      <c r="D762" s="503"/>
      <c r="E762" s="304"/>
      <c r="F762" s="503"/>
      <c r="G762" s="503"/>
      <c r="H762" s="503"/>
      <c r="I762" s="503"/>
      <c r="J762" s="503" t="s">
        <v>805</v>
      </c>
      <c r="K762" s="503"/>
      <c r="L762" s="503"/>
      <c r="AC762" s="1276"/>
    </row>
    <row r="763">
      <c r="B763" s="503"/>
      <c r="C763" s="503"/>
      <c r="D763" s="503"/>
      <c r="E763" s="304"/>
      <c r="F763" s="503"/>
      <c r="G763" s="503"/>
      <c r="H763" s="503"/>
      <c r="I763" s="503"/>
      <c r="J763" s="503" t="s">
        <v>805</v>
      </c>
      <c r="K763" s="503"/>
      <c r="L763" s="503"/>
      <c r="AC763" s="1276"/>
    </row>
    <row r="764">
      <c r="B764" s="503"/>
      <c r="C764" s="503"/>
      <c r="D764" s="503"/>
      <c r="E764" s="304"/>
      <c r="F764" s="503"/>
      <c r="G764" s="503"/>
      <c r="H764" s="503"/>
      <c r="I764" s="503"/>
      <c r="J764" s="503" t="s">
        <v>805</v>
      </c>
      <c r="K764" s="503"/>
      <c r="L764" s="503"/>
      <c r="AC764" s="1276"/>
    </row>
    <row r="765">
      <c r="B765" s="503"/>
      <c r="C765" s="503"/>
      <c r="D765" s="503"/>
      <c r="E765" s="304"/>
      <c r="F765" s="503"/>
      <c r="G765" s="503"/>
      <c r="H765" s="503"/>
      <c r="I765" s="503"/>
      <c r="J765" s="503" t="s">
        <v>805</v>
      </c>
      <c r="K765" s="503"/>
      <c r="L765" s="503"/>
      <c r="AC765" s="1276"/>
    </row>
    <row r="766">
      <c r="B766" s="503"/>
      <c r="C766" s="503"/>
      <c r="D766" s="503"/>
      <c r="E766" s="304"/>
      <c r="F766" s="503"/>
      <c r="G766" s="503"/>
      <c r="H766" s="503"/>
      <c r="I766" s="503"/>
      <c r="J766" s="503" t="s">
        <v>805</v>
      </c>
      <c r="K766" s="503"/>
      <c r="L766" s="503"/>
      <c r="AC766" s="1276"/>
    </row>
    <row r="767">
      <c r="B767" s="503"/>
      <c r="C767" s="503"/>
      <c r="D767" s="503"/>
      <c r="E767" s="304"/>
      <c r="F767" s="503"/>
      <c r="G767" s="503"/>
      <c r="H767" s="503"/>
      <c r="I767" s="503"/>
      <c r="J767" s="503" t="s">
        <v>805</v>
      </c>
      <c r="K767" s="503"/>
      <c r="L767" s="503"/>
      <c r="AC767" s="1276"/>
    </row>
    <row r="768">
      <c r="B768" s="503"/>
      <c r="C768" s="503"/>
      <c r="D768" s="503"/>
      <c r="E768" s="304"/>
      <c r="F768" s="503"/>
      <c r="G768" s="503"/>
      <c r="H768" s="503"/>
      <c r="I768" s="503"/>
      <c r="J768" s="503" t="s">
        <v>805</v>
      </c>
      <c r="K768" s="503"/>
      <c r="L768" s="503"/>
      <c r="AC768" s="1276"/>
    </row>
    <row r="769">
      <c r="B769" s="503"/>
      <c r="C769" s="503"/>
      <c r="D769" s="503"/>
      <c r="E769" s="304"/>
      <c r="F769" s="503"/>
      <c r="G769" s="503"/>
      <c r="H769" s="503"/>
      <c r="I769" s="503"/>
      <c r="J769" s="503" t="s">
        <v>805</v>
      </c>
      <c r="K769" s="503"/>
      <c r="L769" s="503"/>
      <c r="AC769" s="1276"/>
    </row>
    <row r="770">
      <c r="B770" s="503"/>
      <c r="C770" s="503"/>
      <c r="D770" s="503"/>
      <c r="E770" s="304"/>
      <c r="F770" s="503"/>
      <c r="G770" s="503"/>
      <c r="H770" s="503"/>
      <c r="I770" s="503"/>
      <c r="J770" s="503" t="s">
        <v>805</v>
      </c>
      <c r="K770" s="503"/>
      <c r="L770" s="503"/>
      <c r="AC770" s="1276"/>
    </row>
    <row r="771">
      <c r="B771" s="503"/>
      <c r="C771" s="503"/>
      <c r="D771" s="503"/>
      <c r="E771" s="304"/>
      <c r="F771" s="503"/>
      <c r="G771" s="503"/>
      <c r="H771" s="503"/>
      <c r="I771" s="503"/>
      <c r="J771" s="503" t="s">
        <v>805</v>
      </c>
      <c r="K771" s="503"/>
      <c r="L771" s="503"/>
      <c r="AC771" s="1276"/>
    </row>
    <row r="772">
      <c r="B772" s="503"/>
      <c r="C772" s="503"/>
      <c r="D772" s="503"/>
      <c r="E772" s="304"/>
      <c r="F772" s="503"/>
      <c r="G772" s="503"/>
      <c r="H772" s="503"/>
      <c r="I772" s="503"/>
      <c r="J772" s="503" t="s">
        <v>805</v>
      </c>
      <c r="K772" s="503"/>
      <c r="L772" s="503"/>
      <c r="AC772" s="1276"/>
    </row>
    <row r="773">
      <c r="B773" s="503"/>
      <c r="C773" s="503"/>
      <c r="D773" s="503"/>
      <c r="E773" s="304"/>
      <c r="F773" s="503"/>
      <c r="G773" s="503"/>
      <c r="H773" s="503"/>
      <c r="I773" s="503"/>
      <c r="J773" s="503" t="s">
        <v>805</v>
      </c>
      <c r="K773" s="503"/>
      <c r="L773" s="503"/>
      <c r="AC773" s="1276"/>
    </row>
    <row r="774">
      <c r="B774" s="503"/>
      <c r="C774" s="503"/>
      <c r="D774" s="503"/>
      <c r="E774" s="304"/>
      <c r="F774" s="503"/>
      <c r="G774" s="503"/>
      <c r="H774" s="503"/>
      <c r="I774" s="503"/>
      <c r="J774" s="503" t="s">
        <v>805</v>
      </c>
      <c r="K774" s="503"/>
      <c r="L774" s="503"/>
      <c r="AC774" s="1276"/>
    </row>
    <row r="775">
      <c r="B775" s="503"/>
      <c r="C775" s="503"/>
      <c r="D775" s="503"/>
      <c r="E775" s="304"/>
      <c r="F775" s="503"/>
      <c r="G775" s="503"/>
      <c r="H775" s="503"/>
      <c r="I775" s="503"/>
      <c r="J775" s="503" t="s">
        <v>805</v>
      </c>
      <c r="K775" s="503"/>
      <c r="L775" s="503"/>
      <c r="AC775" s="1276"/>
    </row>
    <row r="776">
      <c r="B776" s="503"/>
      <c r="C776" s="503"/>
      <c r="D776" s="503"/>
      <c r="E776" s="304"/>
      <c r="F776" s="503"/>
      <c r="G776" s="503"/>
      <c r="H776" s="503"/>
      <c r="I776" s="503"/>
      <c r="J776" s="503" t="s">
        <v>805</v>
      </c>
      <c r="K776" s="503"/>
      <c r="L776" s="503"/>
      <c r="AC776" s="1276"/>
    </row>
    <row r="777">
      <c r="B777" s="503"/>
      <c r="C777" s="503"/>
      <c r="D777" s="503"/>
      <c r="E777" s="304"/>
      <c r="F777" s="503"/>
      <c r="G777" s="503"/>
      <c r="H777" s="503"/>
      <c r="I777" s="503"/>
      <c r="J777" s="503" t="s">
        <v>805</v>
      </c>
      <c r="K777" s="503"/>
      <c r="L777" s="503"/>
      <c r="AC777" s="1276"/>
    </row>
    <row r="778">
      <c r="B778" s="503"/>
      <c r="C778" s="503"/>
      <c r="D778" s="503"/>
      <c r="E778" s="304"/>
      <c r="F778" s="503"/>
      <c r="G778" s="503"/>
      <c r="H778" s="503"/>
      <c r="I778" s="503"/>
      <c r="J778" s="503" t="s">
        <v>805</v>
      </c>
      <c r="K778" s="503"/>
      <c r="L778" s="503"/>
      <c r="AC778" s="1276"/>
    </row>
    <row r="779">
      <c r="B779" s="503"/>
      <c r="C779" s="503"/>
      <c r="D779" s="503"/>
      <c r="E779" s="304"/>
      <c r="F779" s="503"/>
      <c r="G779" s="503"/>
      <c r="H779" s="503"/>
      <c r="I779" s="503"/>
      <c r="J779" s="503" t="s">
        <v>805</v>
      </c>
      <c r="K779" s="503"/>
      <c r="L779" s="503"/>
      <c r="AC779" s="1276"/>
    </row>
    <row r="780">
      <c r="B780" s="503"/>
      <c r="C780" s="503"/>
      <c r="D780" s="503"/>
      <c r="E780" s="304"/>
      <c r="F780" s="503"/>
      <c r="G780" s="503"/>
      <c r="H780" s="503"/>
      <c r="I780" s="503"/>
      <c r="J780" s="503" t="s">
        <v>805</v>
      </c>
      <c r="K780" s="503"/>
      <c r="L780" s="503"/>
      <c r="AC780" s="1276"/>
    </row>
    <row r="781">
      <c r="B781" s="503"/>
      <c r="C781" s="503"/>
      <c r="D781" s="503"/>
      <c r="E781" s="304"/>
      <c r="F781" s="503"/>
      <c r="G781" s="503"/>
      <c r="H781" s="503"/>
      <c r="I781" s="503"/>
      <c r="J781" s="503" t="s">
        <v>805</v>
      </c>
      <c r="K781" s="503"/>
      <c r="L781" s="503"/>
      <c r="AC781" s="1276"/>
    </row>
    <row r="782">
      <c r="B782" s="503"/>
      <c r="C782" s="503"/>
      <c r="D782" s="503"/>
      <c r="E782" s="304"/>
      <c r="F782" s="503"/>
      <c r="G782" s="503"/>
      <c r="H782" s="503"/>
      <c r="I782" s="503"/>
      <c r="J782" s="503" t="s">
        <v>805</v>
      </c>
      <c r="K782" s="503"/>
      <c r="L782" s="503"/>
      <c r="AC782" s="1276"/>
    </row>
    <row r="783">
      <c r="B783" s="503"/>
      <c r="C783" s="503"/>
      <c r="D783" s="503"/>
      <c r="E783" s="304"/>
      <c r="F783" s="503"/>
      <c r="G783" s="503"/>
      <c r="H783" s="503"/>
      <c r="I783" s="503"/>
      <c r="J783" s="503" t="s">
        <v>805</v>
      </c>
      <c r="K783" s="503"/>
      <c r="L783" s="503"/>
      <c r="AC783" s="1276"/>
    </row>
    <row r="784">
      <c r="B784" s="503"/>
      <c r="C784" s="503"/>
      <c r="D784" s="503"/>
      <c r="E784" s="304"/>
      <c r="F784" s="503"/>
      <c r="G784" s="503"/>
      <c r="H784" s="503"/>
      <c r="I784" s="503"/>
      <c r="J784" s="503" t="s">
        <v>805</v>
      </c>
      <c r="K784" s="503"/>
      <c r="L784" s="503"/>
      <c r="AC784" s="1276"/>
    </row>
    <row r="785">
      <c r="B785" s="503"/>
      <c r="C785" s="503"/>
      <c r="D785" s="503"/>
      <c r="E785" s="304"/>
      <c r="F785" s="503"/>
      <c r="G785" s="503"/>
      <c r="H785" s="503"/>
      <c r="I785" s="503"/>
      <c r="J785" s="503" t="s">
        <v>805</v>
      </c>
      <c r="K785" s="503"/>
      <c r="L785" s="503"/>
      <c r="AC785" s="1276"/>
    </row>
    <row r="786">
      <c r="B786" s="503"/>
      <c r="C786" s="503"/>
      <c r="D786" s="503"/>
      <c r="E786" s="304"/>
      <c r="F786" s="503"/>
      <c r="G786" s="503"/>
      <c r="H786" s="503"/>
      <c r="I786" s="503"/>
      <c r="J786" s="503" t="s">
        <v>805</v>
      </c>
      <c r="K786" s="503"/>
      <c r="L786" s="503"/>
      <c r="AC786" s="1276"/>
    </row>
    <row r="787">
      <c r="B787" s="503"/>
      <c r="C787" s="503"/>
      <c r="D787" s="503"/>
      <c r="E787" s="304"/>
      <c r="F787" s="503"/>
      <c r="G787" s="503"/>
      <c r="H787" s="503"/>
      <c r="I787" s="503"/>
      <c r="J787" s="503" t="s">
        <v>805</v>
      </c>
      <c r="K787" s="503"/>
      <c r="L787" s="503"/>
      <c r="AC787" s="1276"/>
    </row>
    <row r="788">
      <c r="B788" s="503"/>
      <c r="C788" s="503"/>
      <c r="D788" s="503"/>
      <c r="E788" s="304"/>
      <c r="F788" s="503"/>
      <c r="G788" s="503"/>
      <c r="H788" s="503"/>
      <c r="I788" s="503"/>
      <c r="J788" s="503" t="s">
        <v>805</v>
      </c>
      <c r="K788" s="503"/>
      <c r="L788" s="503"/>
      <c r="AC788" s="1276"/>
    </row>
    <row r="789">
      <c r="B789" s="503"/>
      <c r="C789" s="503"/>
      <c r="D789" s="503"/>
      <c r="E789" s="304"/>
      <c r="F789" s="503"/>
      <c r="G789" s="503"/>
      <c r="H789" s="503"/>
      <c r="I789" s="503"/>
      <c r="J789" s="503" t="s">
        <v>805</v>
      </c>
      <c r="K789" s="503"/>
      <c r="L789" s="503"/>
      <c r="AC789" s="1276"/>
    </row>
    <row r="790">
      <c r="B790" s="503"/>
      <c r="C790" s="503"/>
      <c r="D790" s="503"/>
      <c r="E790" s="304"/>
      <c r="F790" s="503"/>
      <c r="G790" s="503"/>
      <c r="H790" s="503"/>
      <c r="I790" s="503"/>
      <c r="J790" s="503" t="s">
        <v>805</v>
      </c>
      <c r="K790" s="503"/>
      <c r="L790" s="503"/>
      <c r="AC790" s="1276"/>
    </row>
    <row r="791">
      <c r="B791" s="503"/>
      <c r="C791" s="503"/>
      <c r="D791" s="503"/>
      <c r="E791" s="304"/>
      <c r="F791" s="503"/>
      <c r="G791" s="503"/>
      <c r="H791" s="503"/>
      <c r="I791" s="503"/>
      <c r="J791" s="503" t="s">
        <v>805</v>
      </c>
      <c r="K791" s="503"/>
      <c r="L791" s="503"/>
      <c r="AC791" s="1276"/>
    </row>
    <row r="792">
      <c r="B792" s="503"/>
      <c r="C792" s="503"/>
      <c r="D792" s="503"/>
      <c r="E792" s="304"/>
      <c r="F792" s="503"/>
      <c r="G792" s="503"/>
      <c r="H792" s="503"/>
      <c r="I792" s="503"/>
      <c r="J792" s="503" t="s">
        <v>805</v>
      </c>
      <c r="K792" s="503"/>
      <c r="L792" s="503"/>
      <c r="AC792" s="1276"/>
    </row>
    <row r="793">
      <c r="B793" s="503"/>
      <c r="C793" s="503"/>
      <c r="D793" s="503"/>
      <c r="E793" s="304"/>
      <c r="F793" s="503"/>
      <c r="G793" s="503"/>
      <c r="H793" s="503"/>
      <c r="I793" s="503"/>
      <c r="J793" s="503" t="s">
        <v>805</v>
      </c>
      <c r="K793" s="503"/>
      <c r="L793" s="503"/>
      <c r="AC793" s="1276"/>
    </row>
    <row r="794">
      <c r="B794" s="503"/>
      <c r="C794" s="503"/>
      <c r="D794" s="503"/>
      <c r="E794" s="304"/>
      <c r="F794" s="503"/>
      <c r="G794" s="503"/>
      <c r="H794" s="503"/>
      <c r="I794" s="503"/>
      <c r="J794" s="503" t="s">
        <v>805</v>
      </c>
      <c r="K794" s="503"/>
      <c r="L794" s="503"/>
      <c r="AC794" s="1276"/>
    </row>
    <row r="795">
      <c r="B795" s="503"/>
      <c r="C795" s="503"/>
      <c r="D795" s="503"/>
      <c r="E795" s="304"/>
      <c r="F795" s="503"/>
      <c r="G795" s="503"/>
      <c r="H795" s="503"/>
      <c r="I795" s="503"/>
      <c r="J795" s="503" t="s">
        <v>805</v>
      </c>
      <c r="K795" s="503"/>
      <c r="L795" s="503"/>
      <c r="AC795" s="1276"/>
    </row>
    <row r="796">
      <c r="B796" s="503"/>
      <c r="C796" s="503"/>
      <c r="D796" s="503"/>
      <c r="E796" s="304"/>
      <c r="F796" s="503"/>
      <c r="G796" s="503"/>
      <c r="H796" s="503"/>
      <c r="I796" s="503"/>
      <c r="J796" s="503" t="s">
        <v>805</v>
      </c>
      <c r="K796" s="503"/>
      <c r="L796" s="503"/>
      <c r="AC796" s="1276"/>
    </row>
    <row r="797">
      <c r="B797" s="503"/>
      <c r="C797" s="503"/>
      <c r="D797" s="503"/>
      <c r="E797" s="304"/>
      <c r="F797" s="503"/>
      <c r="G797" s="503"/>
      <c r="H797" s="503"/>
      <c r="I797" s="503"/>
      <c r="J797" s="503" t="s">
        <v>805</v>
      </c>
      <c r="K797" s="503"/>
      <c r="L797" s="503"/>
      <c r="AC797" s="1276"/>
    </row>
    <row r="798">
      <c r="B798" s="503"/>
      <c r="C798" s="503"/>
      <c r="D798" s="503"/>
      <c r="E798" s="304"/>
      <c r="F798" s="503"/>
      <c r="G798" s="503"/>
      <c r="H798" s="503"/>
      <c r="I798" s="503"/>
      <c r="J798" s="503" t="s">
        <v>805</v>
      </c>
      <c r="K798" s="503"/>
      <c r="L798" s="503"/>
      <c r="AC798" s="1276"/>
    </row>
    <row r="799">
      <c r="B799" s="503"/>
      <c r="C799" s="503"/>
      <c r="D799" s="503"/>
      <c r="E799" s="304"/>
      <c r="F799" s="503"/>
      <c r="G799" s="503"/>
      <c r="H799" s="503"/>
      <c r="I799" s="503"/>
      <c r="J799" s="503" t="s">
        <v>805</v>
      </c>
      <c r="K799" s="503"/>
      <c r="L799" s="503"/>
      <c r="AC799" s="1276"/>
    </row>
    <row r="800">
      <c r="B800" s="503"/>
      <c r="C800" s="503"/>
      <c r="D800" s="503"/>
      <c r="E800" s="304"/>
      <c r="F800" s="503"/>
      <c r="G800" s="503"/>
      <c r="H800" s="503"/>
      <c r="I800" s="503"/>
      <c r="J800" s="503" t="s">
        <v>805</v>
      </c>
      <c r="K800" s="503"/>
      <c r="L800" s="503"/>
      <c r="AC800" s="1276"/>
    </row>
    <row r="801">
      <c r="B801" s="503"/>
      <c r="C801" s="503"/>
      <c r="D801" s="503"/>
      <c r="E801" s="304"/>
      <c r="F801" s="503"/>
      <c r="G801" s="503"/>
      <c r="H801" s="503"/>
      <c r="I801" s="503"/>
      <c r="J801" s="503" t="s">
        <v>805</v>
      </c>
      <c r="K801" s="503"/>
      <c r="L801" s="503"/>
      <c r="AC801" s="1276"/>
    </row>
    <row r="802">
      <c r="B802" s="503"/>
      <c r="C802" s="503"/>
      <c r="D802" s="503"/>
      <c r="E802" s="304"/>
      <c r="F802" s="503"/>
      <c r="G802" s="503"/>
      <c r="H802" s="503"/>
      <c r="I802" s="503"/>
      <c r="J802" s="503" t="s">
        <v>805</v>
      </c>
      <c r="K802" s="503"/>
      <c r="L802" s="503"/>
      <c r="AC802" s="1276"/>
    </row>
    <row r="803">
      <c r="B803" s="503"/>
      <c r="C803" s="503"/>
      <c r="D803" s="503"/>
      <c r="E803" s="304"/>
      <c r="F803" s="503"/>
      <c r="G803" s="503"/>
      <c r="H803" s="503"/>
      <c r="I803" s="503"/>
      <c r="J803" s="503" t="s">
        <v>805</v>
      </c>
      <c r="K803" s="503"/>
      <c r="L803" s="503"/>
      <c r="AC803" s="1276"/>
    </row>
    <row r="804">
      <c r="B804" s="503"/>
      <c r="C804" s="503"/>
      <c r="D804" s="503"/>
      <c r="E804" s="304"/>
      <c r="F804" s="503"/>
      <c r="G804" s="503"/>
      <c r="H804" s="503"/>
      <c r="I804" s="503"/>
      <c r="J804" s="503" t="s">
        <v>805</v>
      </c>
      <c r="K804" s="503"/>
      <c r="L804" s="503"/>
      <c r="AC804" s="1276"/>
    </row>
    <row r="805">
      <c r="B805" s="503"/>
      <c r="C805" s="503"/>
      <c r="D805" s="503"/>
      <c r="E805" s="304"/>
      <c r="F805" s="503"/>
      <c r="G805" s="503"/>
      <c r="H805" s="503"/>
      <c r="I805" s="503"/>
      <c r="J805" s="503" t="s">
        <v>805</v>
      </c>
      <c r="K805" s="503"/>
      <c r="L805" s="503"/>
      <c r="AC805" s="1276"/>
    </row>
    <row r="806">
      <c r="B806" s="503"/>
      <c r="C806" s="503"/>
      <c r="D806" s="503"/>
      <c r="E806" s="304"/>
      <c r="F806" s="503"/>
      <c r="G806" s="503"/>
      <c r="H806" s="503"/>
      <c r="I806" s="503"/>
      <c r="J806" s="503" t="s">
        <v>805</v>
      </c>
      <c r="K806" s="503"/>
      <c r="L806" s="503"/>
      <c r="AC806" s="1276"/>
    </row>
    <row r="807">
      <c r="B807" s="503"/>
      <c r="C807" s="503"/>
      <c r="D807" s="503"/>
      <c r="E807" s="304"/>
      <c r="F807" s="503"/>
      <c r="G807" s="503"/>
      <c r="H807" s="503"/>
      <c r="I807" s="503"/>
      <c r="J807" s="503" t="s">
        <v>805</v>
      </c>
      <c r="K807" s="503"/>
      <c r="L807" s="503"/>
      <c r="AC807" s="1276"/>
    </row>
    <row r="808">
      <c r="B808" s="503"/>
      <c r="C808" s="503"/>
      <c r="D808" s="503"/>
      <c r="E808" s="304"/>
      <c r="F808" s="503"/>
      <c r="G808" s="503"/>
      <c r="H808" s="503"/>
      <c r="I808" s="503"/>
      <c r="J808" s="503" t="s">
        <v>805</v>
      </c>
      <c r="K808" s="503"/>
      <c r="L808" s="503"/>
      <c r="AC808" s="1276"/>
    </row>
    <row r="809">
      <c r="B809" s="503"/>
      <c r="C809" s="503"/>
      <c r="D809" s="503"/>
      <c r="E809" s="304"/>
      <c r="F809" s="503"/>
      <c r="G809" s="503"/>
      <c r="H809" s="503"/>
      <c r="I809" s="503"/>
      <c r="J809" s="503" t="s">
        <v>805</v>
      </c>
      <c r="K809" s="503"/>
      <c r="L809" s="503"/>
      <c r="AC809" s="1276"/>
    </row>
    <row r="810">
      <c r="B810" s="503"/>
      <c r="C810" s="503"/>
      <c r="D810" s="503"/>
      <c r="E810" s="304"/>
      <c r="F810" s="503"/>
      <c r="G810" s="503"/>
      <c r="H810" s="503"/>
      <c r="I810" s="503"/>
      <c r="J810" s="503" t="s">
        <v>805</v>
      </c>
      <c r="K810" s="503"/>
      <c r="L810" s="503"/>
      <c r="AC810" s="1276"/>
    </row>
    <row r="811">
      <c r="B811" s="503"/>
      <c r="C811" s="503"/>
      <c r="D811" s="503"/>
      <c r="E811" s="304"/>
      <c r="F811" s="503"/>
      <c r="G811" s="503"/>
      <c r="H811" s="503"/>
      <c r="I811" s="503"/>
      <c r="J811" s="503" t="s">
        <v>805</v>
      </c>
      <c r="K811" s="503"/>
      <c r="L811" s="503"/>
      <c r="AC811" s="1276"/>
    </row>
    <row r="812">
      <c r="B812" s="503"/>
      <c r="C812" s="503"/>
      <c r="D812" s="503"/>
      <c r="E812" s="304"/>
      <c r="F812" s="503"/>
      <c r="G812" s="503"/>
      <c r="H812" s="503"/>
      <c r="I812" s="503"/>
      <c r="J812" s="503" t="s">
        <v>805</v>
      </c>
      <c r="K812" s="503"/>
      <c r="L812" s="503"/>
      <c r="AC812" s="1276"/>
    </row>
    <row r="813">
      <c r="B813" s="503"/>
      <c r="C813" s="503"/>
      <c r="D813" s="503"/>
      <c r="E813" s="304"/>
      <c r="F813" s="503"/>
      <c r="G813" s="503"/>
      <c r="H813" s="503"/>
      <c r="I813" s="503"/>
      <c r="J813" s="503" t="s">
        <v>805</v>
      </c>
      <c r="K813" s="503"/>
      <c r="L813" s="503"/>
      <c r="AC813" s="1276"/>
    </row>
    <row r="814">
      <c r="B814" s="503"/>
      <c r="C814" s="503"/>
      <c r="D814" s="503"/>
      <c r="E814" s="304"/>
      <c r="F814" s="503"/>
      <c r="G814" s="503"/>
      <c r="H814" s="503"/>
      <c r="I814" s="503"/>
      <c r="J814" s="503" t="s">
        <v>805</v>
      </c>
      <c r="K814" s="503"/>
      <c r="L814" s="503"/>
      <c r="AC814" s="1276"/>
    </row>
    <row r="815">
      <c r="B815" s="503"/>
      <c r="C815" s="503"/>
      <c r="D815" s="503"/>
      <c r="E815" s="304"/>
      <c r="F815" s="503"/>
      <c r="G815" s="503"/>
      <c r="H815" s="503"/>
      <c r="I815" s="503"/>
      <c r="J815" s="503" t="s">
        <v>805</v>
      </c>
      <c r="K815" s="503"/>
      <c r="L815" s="503"/>
      <c r="AC815" s="1276"/>
    </row>
    <row r="816">
      <c r="B816" s="503"/>
      <c r="C816" s="503"/>
      <c r="D816" s="503"/>
      <c r="E816" s="304"/>
      <c r="F816" s="503"/>
      <c r="G816" s="503"/>
      <c r="H816" s="503"/>
      <c r="I816" s="503"/>
      <c r="J816" s="503" t="s">
        <v>805</v>
      </c>
      <c r="K816" s="503"/>
      <c r="L816" s="503"/>
      <c r="AC816" s="1276"/>
    </row>
    <row r="817">
      <c r="B817" s="503"/>
      <c r="C817" s="503"/>
      <c r="D817" s="503"/>
      <c r="E817" s="304"/>
      <c r="F817" s="503"/>
      <c r="G817" s="503"/>
      <c r="H817" s="503"/>
      <c r="I817" s="503"/>
      <c r="J817" s="503" t="s">
        <v>805</v>
      </c>
      <c r="K817" s="503"/>
      <c r="L817" s="503"/>
      <c r="AC817" s="1276"/>
    </row>
    <row r="818">
      <c r="B818" s="503"/>
      <c r="C818" s="503"/>
      <c r="D818" s="503"/>
      <c r="E818" s="304"/>
      <c r="F818" s="503"/>
      <c r="G818" s="503"/>
      <c r="H818" s="503"/>
      <c r="I818" s="503"/>
      <c r="J818" s="503" t="s">
        <v>805</v>
      </c>
      <c r="K818" s="503"/>
      <c r="L818" s="503"/>
      <c r="AC818" s="1276"/>
    </row>
    <row r="819">
      <c r="B819" s="503"/>
      <c r="C819" s="503"/>
      <c r="D819" s="503"/>
      <c r="E819" s="304"/>
      <c r="F819" s="503"/>
      <c r="G819" s="503"/>
      <c r="H819" s="503"/>
      <c r="I819" s="503"/>
      <c r="J819" s="503" t="s">
        <v>805</v>
      </c>
      <c r="K819" s="503"/>
      <c r="L819" s="503"/>
      <c r="AC819" s="1276"/>
    </row>
    <row r="820">
      <c r="B820" s="503"/>
      <c r="C820" s="503"/>
      <c r="D820" s="503"/>
      <c r="E820" s="304"/>
      <c r="F820" s="503"/>
      <c r="G820" s="503"/>
      <c r="H820" s="503"/>
      <c r="I820" s="503"/>
      <c r="J820" s="503" t="s">
        <v>805</v>
      </c>
      <c r="K820" s="503"/>
      <c r="L820" s="503"/>
      <c r="AC820" s="1276"/>
    </row>
    <row r="821">
      <c r="B821" s="503"/>
      <c r="C821" s="503"/>
      <c r="D821" s="503"/>
      <c r="E821" s="304"/>
      <c r="F821" s="503"/>
      <c r="G821" s="503"/>
      <c r="H821" s="503"/>
      <c r="I821" s="503"/>
      <c r="J821" s="503" t="s">
        <v>805</v>
      </c>
      <c r="K821" s="503"/>
      <c r="L821" s="503"/>
      <c r="AC821" s="1276"/>
    </row>
    <row r="822">
      <c r="B822" s="503"/>
      <c r="C822" s="503"/>
      <c r="D822" s="503"/>
      <c r="E822" s="304"/>
      <c r="F822" s="503"/>
      <c r="G822" s="503"/>
      <c r="H822" s="503"/>
      <c r="I822" s="503"/>
      <c r="J822" s="503" t="s">
        <v>805</v>
      </c>
      <c r="K822" s="503"/>
      <c r="L822" s="503"/>
      <c r="AC822" s="1276"/>
    </row>
    <row r="823">
      <c r="B823" s="503"/>
      <c r="C823" s="503"/>
      <c r="D823" s="503"/>
      <c r="E823" s="304"/>
      <c r="F823" s="503"/>
      <c r="G823" s="503"/>
      <c r="H823" s="503"/>
      <c r="I823" s="503"/>
      <c r="J823" s="503" t="s">
        <v>805</v>
      </c>
      <c r="K823" s="503"/>
      <c r="L823" s="503"/>
      <c r="AC823" s="1276"/>
    </row>
    <row r="824">
      <c r="B824" s="503"/>
      <c r="C824" s="503"/>
      <c r="D824" s="503"/>
      <c r="E824" s="304"/>
      <c r="F824" s="503"/>
      <c r="G824" s="503"/>
      <c r="H824" s="503"/>
      <c r="I824" s="503"/>
      <c r="J824" s="503" t="s">
        <v>805</v>
      </c>
      <c r="K824" s="503"/>
      <c r="L824" s="503"/>
      <c r="AC824" s="1276"/>
    </row>
    <row r="825">
      <c r="B825" s="503"/>
      <c r="C825" s="503"/>
      <c r="D825" s="503"/>
      <c r="E825" s="304"/>
      <c r="F825" s="503"/>
      <c r="G825" s="503"/>
      <c r="H825" s="503"/>
      <c r="I825" s="503"/>
      <c r="J825" s="503" t="s">
        <v>805</v>
      </c>
      <c r="K825" s="503"/>
      <c r="L825" s="503"/>
      <c r="AC825" s="1276"/>
    </row>
    <row r="826">
      <c r="B826" s="503"/>
      <c r="C826" s="503"/>
      <c r="D826" s="503"/>
      <c r="E826" s="304"/>
      <c r="F826" s="503"/>
      <c r="G826" s="503"/>
      <c r="H826" s="503"/>
      <c r="I826" s="503"/>
      <c r="J826" s="503" t="s">
        <v>805</v>
      </c>
      <c r="K826" s="503"/>
      <c r="L826" s="503"/>
      <c r="AC826" s="1276"/>
    </row>
    <row r="827">
      <c r="B827" s="503"/>
      <c r="C827" s="503"/>
      <c r="D827" s="503"/>
      <c r="E827" s="304"/>
      <c r="F827" s="503"/>
      <c r="G827" s="503"/>
      <c r="H827" s="503"/>
      <c r="I827" s="503"/>
      <c r="J827" s="503" t="s">
        <v>805</v>
      </c>
      <c r="K827" s="503"/>
      <c r="L827" s="503"/>
      <c r="AC827" s="1276"/>
    </row>
    <row r="828">
      <c r="B828" s="503"/>
      <c r="C828" s="503"/>
      <c r="D828" s="503"/>
      <c r="E828" s="304"/>
      <c r="F828" s="503"/>
      <c r="G828" s="503"/>
      <c r="H828" s="503"/>
      <c r="I828" s="503"/>
      <c r="J828" s="503" t="s">
        <v>805</v>
      </c>
      <c r="K828" s="503"/>
      <c r="L828" s="503"/>
      <c r="AC828" s="1276"/>
    </row>
    <row r="829">
      <c r="B829" s="503"/>
      <c r="C829" s="503"/>
      <c r="D829" s="503"/>
      <c r="E829" s="304"/>
      <c r="F829" s="503"/>
      <c r="G829" s="503"/>
      <c r="H829" s="503"/>
      <c r="I829" s="503"/>
      <c r="J829" s="503" t="s">
        <v>805</v>
      </c>
      <c r="K829" s="503"/>
      <c r="L829" s="503"/>
      <c r="AC829" s="1276"/>
    </row>
    <row r="830">
      <c r="B830" s="503"/>
      <c r="C830" s="503"/>
      <c r="D830" s="503"/>
      <c r="E830" s="304"/>
      <c r="F830" s="503"/>
      <c r="G830" s="503"/>
      <c r="H830" s="503"/>
      <c r="I830" s="503"/>
      <c r="J830" s="503" t="s">
        <v>805</v>
      </c>
      <c r="K830" s="503"/>
      <c r="L830" s="503"/>
      <c r="AC830" s="1276"/>
    </row>
    <row r="831">
      <c r="B831" s="503"/>
      <c r="C831" s="503"/>
      <c r="D831" s="503"/>
      <c r="E831" s="304"/>
      <c r="F831" s="503"/>
      <c r="G831" s="503"/>
      <c r="H831" s="503"/>
      <c r="I831" s="503"/>
      <c r="J831" s="503" t="s">
        <v>805</v>
      </c>
      <c r="K831" s="503"/>
      <c r="L831" s="503"/>
      <c r="AC831" s="1276"/>
    </row>
    <row r="832">
      <c r="B832" s="503"/>
      <c r="C832" s="503"/>
      <c r="D832" s="503"/>
      <c r="E832" s="304"/>
      <c r="F832" s="503"/>
      <c r="G832" s="503"/>
      <c r="H832" s="503"/>
      <c r="I832" s="503"/>
      <c r="J832" s="503" t="s">
        <v>805</v>
      </c>
      <c r="K832" s="503"/>
      <c r="L832" s="503"/>
      <c r="AC832" s="1276"/>
    </row>
    <row r="833">
      <c r="B833" s="503"/>
      <c r="C833" s="503"/>
      <c r="D833" s="503"/>
      <c r="E833" s="304"/>
      <c r="F833" s="503"/>
      <c r="G833" s="503"/>
      <c r="H833" s="503"/>
      <c r="I833" s="503"/>
      <c r="J833" s="503" t="s">
        <v>805</v>
      </c>
      <c r="K833" s="503"/>
      <c r="L833" s="503"/>
      <c r="AC833" s="1276"/>
    </row>
    <row r="834">
      <c r="B834" s="503"/>
      <c r="C834" s="503"/>
      <c r="D834" s="503"/>
      <c r="E834" s="304"/>
      <c r="F834" s="503"/>
      <c r="G834" s="503"/>
      <c r="H834" s="503"/>
      <c r="I834" s="503"/>
      <c r="J834" s="503" t="s">
        <v>805</v>
      </c>
      <c r="K834" s="503"/>
      <c r="L834" s="503"/>
      <c r="AC834" s="1276"/>
    </row>
    <row r="835">
      <c r="B835" s="503"/>
      <c r="C835" s="503"/>
      <c r="D835" s="503"/>
      <c r="E835" s="304"/>
      <c r="F835" s="503"/>
      <c r="G835" s="503"/>
      <c r="H835" s="503"/>
      <c r="I835" s="503"/>
      <c r="J835" s="503" t="s">
        <v>805</v>
      </c>
      <c r="K835" s="503"/>
      <c r="L835" s="503"/>
      <c r="AC835" s="1276"/>
    </row>
    <row r="836">
      <c r="B836" s="503"/>
      <c r="C836" s="503"/>
      <c r="D836" s="503"/>
      <c r="E836" s="304"/>
      <c r="F836" s="503"/>
      <c r="G836" s="503"/>
      <c r="H836" s="503"/>
      <c r="I836" s="503"/>
      <c r="J836" s="503" t="s">
        <v>805</v>
      </c>
      <c r="K836" s="503"/>
      <c r="L836" s="503"/>
      <c r="AC836" s="1276"/>
    </row>
    <row r="837">
      <c r="B837" s="503"/>
      <c r="C837" s="503"/>
      <c r="D837" s="503"/>
      <c r="E837" s="304"/>
      <c r="F837" s="503"/>
      <c r="G837" s="503"/>
      <c r="H837" s="503"/>
      <c r="I837" s="503"/>
      <c r="J837" s="503" t="s">
        <v>805</v>
      </c>
      <c r="K837" s="503"/>
      <c r="L837" s="503"/>
      <c r="AC837" s="1276"/>
    </row>
    <row r="838">
      <c r="B838" s="503"/>
      <c r="C838" s="503"/>
      <c r="D838" s="503"/>
      <c r="E838" s="304"/>
      <c r="F838" s="503"/>
      <c r="G838" s="503"/>
      <c r="H838" s="503"/>
      <c r="I838" s="503"/>
      <c r="J838" s="503" t="s">
        <v>805</v>
      </c>
      <c r="K838" s="503"/>
      <c r="L838" s="503"/>
      <c r="AC838" s="1276"/>
    </row>
    <row r="839">
      <c r="B839" s="503"/>
      <c r="C839" s="503"/>
      <c r="D839" s="503"/>
      <c r="E839" s="304"/>
      <c r="F839" s="503"/>
      <c r="G839" s="503"/>
      <c r="H839" s="503"/>
      <c r="I839" s="503"/>
      <c r="J839" s="503" t="s">
        <v>805</v>
      </c>
      <c r="K839" s="503"/>
      <c r="L839" s="503"/>
      <c r="AC839" s="1276"/>
    </row>
    <row r="840">
      <c r="B840" s="503"/>
      <c r="C840" s="503"/>
      <c r="D840" s="503"/>
      <c r="E840" s="304"/>
      <c r="F840" s="503"/>
      <c r="G840" s="503"/>
      <c r="H840" s="503"/>
      <c r="I840" s="503"/>
      <c r="J840" s="503" t="s">
        <v>805</v>
      </c>
      <c r="K840" s="503"/>
      <c r="L840" s="503"/>
      <c r="AC840" s="1276"/>
    </row>
    <row r="841">
      <c r="B841" s="503"/>
      <c r="C841" s="503"/>
      <c r="D841" s="503"/>
      <c r="E841" s="304"/>
      <c r="F841" s="503"/>
      <c r="G841" s="503"/>
      <c r="H841" s="503"/>
      <c r="I841" s="503"/>
      <c r="J841" s="503" t="s">
        <v>805</v>
      </c>
      <c r="K841" s="503"/>
      <c r="L841" s="503"/>
      <c r="AC841" s="1276"/>
    </row>
    <row r="842">
      <c r="B842" s="503"/>
      <c r="C842" s="503"/>
      <c r="D842" s="503"/>
      <c r="E842" s="304"/>
      <c r="F842" s="503"/>
      <c r="G842" s="503"/>
      <c r="H842" s="503"/>
      <c r="I842" s="503"/>
      <c r="J842" s="503" t="s">
        <v>805</v>
      </c>
      <c r="K842" s="503"/>
      <c r="L842" s="503"/>
      <c r="AC842" s="1276"/>
    </row>
    <row r="843">
      <c r="B843" s="503"/>
      <c r="C843" s="503"/>
      <c r="D843" s="503"/>
      <c r="E843" s="304"/>
      <c r="F843" s="503"/>
      <c r="G843" s="503"/>
      <c r="H843" s="503"/>
      <c r="I843" s="503"/>
      <c r="J843" s="503" t="s">
        <v>805</v>
      </c>
      <c r="K843" s="503"/>
      <c r="L843" s="503"/>
      <c r="AC843" s="1276"/>
    </row>
    <row r="844">
      <c r="B844" s="503"/>
      <c r="C844" s="503"/>
      <c r="D844" s="503"/>
      <c r="E844" s="304"/>
      <c r="F844" s="503"/>
      <c r="G844" s="503"/>
      <c r="H844" s="503"/>
      <c r="I844" s="503"/>
      <c r="J844" s="503" t="s">
        <v>805</v>
      </c>
      <c r="K844" s="503"/>
      <c r="L844" s="503"/>
      <c r="AC844" s="1276"/>
    </row>
    <row r="845">
      <c r="B845" s="503"/>
      <c r="C845" s="503"/>
      <c r="D845" s="503"/>
      <c r="E845" s="304"/>
      <c r="F845" s="503"/>
      <c r="G845" s="503"/>
      <c r="H845" s="503"/>
      <c r="I845" s="503"/>
      <c r="J845" s="503" t="s">
        <v>805</v>
      </c>
      <c r="K845" s="503"/>
      <c r="L845" s="503"/>
      <c r="AC845" s="1276"/>
    </row>
    <row r="846">
      <c r="B846" s="503"/>
      <c r="C846" s="503"/>
      <c r="D846" s="503"/>
      <c r="E846" s="304"/>
      <c r="F846" s="503"/>
      <c r="G846" s="503"/>
      <c r="H846" s="503"/>
      <c r="I846" s="503"/>
      <c r="J846" s="503" t="s">
        <v>805</v>
      </c>
      <c r="K846" s="503"/>
      <c r="L846" s="503"/>
      <c r="AC846" s="1276"/>
    </row>
    <row r="847">
      <c r="B847" s="503"/>
      <c r="C847" s="503"/>
      <c r="D847" s="503"/>
      <c r="E847" s="304"/>
      <c r="F847" s="503"/>
      <c r="G847" s="503"/>
      <c r="H847" s="503"/>
      <c r="I847" s="503"/>
      <c r="J847" s="503" t="s">
        <v>805</v>
      </c>
      <c r="K847" s="503"/>
      <c r="L847" s="503"/>
      <c r="AC847" s="1276"/>
    </row>
    <row r="848">
      <c r="B848" s="503"/>
      <c r="C848" s="503"/>
      <c r="D848" s="503"/>
      <c r="E848" s="304"/>
      <c r="F848" s="503"/>
      <c r="G848" s="503"/>
      <c r="H848" s="503"/>
      <c r="I848" s="503"/>
      <c r="J848" s="503" t="s">
        <v>805</v>
      </c>
      <c r="K848" s="503"/>
      <c r="L848" s="503"/>
      <c r="AC848" s="1276"/>
    </row>
    <row r="849">
      <c r="B849" s="503"/>
      <c r="C849" s="503"/>
      <c r="D849" s="503"/>
      <c r="E849" s="304"/>
      <c r="F849" s="503"/>
      <c r="G849" s="503"/>
      <c r="H849" s="503"/>
      <c r="I849" s="503"/>
      <c r="J849" s="503" t="s">
        <v>805</v>
      </c>
      <c r="K849" s="503"/>
      <c r="L849" s="503"/>
      <c r="AC849" s="1276"/>
    </row>
    <row r="850">
      <c r="B850" s="503"/>
      <c r="C850" s="503"/>
      <c r="D850" s="503"/>
      <c r="E850" s="304"/>
      <c r="F850" s="503"/>
      <c r="G850" s="503"/>
      <c r="H850" s="503"/>
      <c r="I850" s="503"/>
      <c r="J850" s="503" t="s">
        <v>805</v>
      </c>
      <c r="K850" s="503"/>
      <c r="L850" s="503"/>
      <c r="AC850" s="1276"/>
    </row>
    <row r="851">
      <c r="B851" s="503"/>
      <c r="C851" s="503"/>
      <c r="D851" s="503"/>
      <c r="E851" s="304"/>
      <c r="F851" s="503"/>
      <c r="G851" s="503"/>
      <c r="H851" s="503"/>
      <c r="I851" s="503"/>
      <c r="J851" s="503" t="s">
        <v>805</v>
      </c>
      <c r="K851" s="503"/>
      <c r="L851" s="503"/>
      <c r="AC851" s="1276"/>
    </row>
    <row r="852">
      <c r="B852" s="503"/>
      <c r="C852" s="503"/>
      <c r="D852" s="503"/>
      <c r="E852" s="304"/>
      <c r="F852" s="503"/>
      <c r="G852" s="503"/>
      <c r="H852" s="503"/>
      <c r="I852" s="503"/>
      <c r="J852" s="503" t="s">
        <v>805</v>
      </c>
      <c r="K852" s="503"/>
      <c r="L852" s="503"/>
      <c r="AC852" s="1276"/>
    </row>
    <row r="853">
      <c r="B853" s="503"/>
      <c r="C853" s="503"/>
      <c r="D853" s="503"/>
      <c r="E853" s="304"/>
      <c r="F853" s="503"/>
      <c r="G853" s="503"/>
      <c r="H853" s="503"/>
      <c r="I853" s="503"/>
      <c r="J853" s="503" t="s">
        <v>805</v>
      </c>
      <c r="K853" s="503"/>
      <c r="L853" s="503"/>
      <c r="AC853" s="1276"/>
    </row>
    <row r="854">
      <c r="B854" s="503"/>
      <c r="C854" s="503"/>
      <c r="D854" s="503"/>
      <c r="E854" s="304"/>
      <c r="F854" s="503"/>
      <c r="G854" s="503"/>
      <c r="H854" s="503"/>
      <c r="I854" s="503"/>
      <c r="J854" s="503" t="s">
        <v>805</v>
      </c>
      <c r="K854" s="503"/>
      <c r="L854" s="503"/>
      <c r="AC854" s="1276"/>
    </row>
    <row r="855">
      <c r="B855" s="503"/>
      <c r="C855" s="503"/>
      <c r="D855" s="503"/>
      <c r="E855" s="304"/>
      <c r="F855" s="503"/>
      <c r="G855" s="503"/>
      <c r="H855" s="503"/>
      <c r="I855" s="503"/>
      <c r="J855" s="503" t="s">
        <v>805</v>
      </c>
      <c r="K855" s="503"/>
      <c r="L855" s="503"/>
      <c r="AC855" s="1276"/>
    </row>
    <row r="856">
      <c r="B856" s="503"/>
      <c r="C856" s="503"/>
      <c r="D856" s="503"/>
      <c r="E856" s="304"/>
      <c r="F856" s="503"/>
      <c r="G856" s="503"/>
      <c r="H856" s="503"/>
      <c r="I856" s="503"/>
      <c r="J856" s="503" t="s">
        <v>805</v>
      </c>
      <c r="K856" s="503"/>
      <c r="L856" s="503"/>
      <c r="AC856" s="1276"/>
    </row>
    <row r="857">
      <c r="B857" s="503"/>
      <c r="C857" s="503"/>
      <c r="D857" s="503"/>
      <c r="E857" s="304"/>
      <c r="F857" s="503"/>
      <c r="G857" s="503"/>
      <c r="H857" s="503"/>
      <c r="I857" s="503"/>
      <c r="J857" s="503" t="s">
        <v>805</v>
      </c>
      <c r="K857" s="503"/>
      <c r="L857" s="503"/>
      <c r="AC857" s="1276"/>
    </row>
    <row r="858">
      <c r="B858" s="503"/>
      <c r="C858" s="503"/>
      <c r="D858" s="503"/>
      <c r="E858" s="304"/>
      <c r="F858" s="503"/>
      <c r="G858" s="503"/>
      <c r="H858" s="503"/>
      <c r="I858" s="503"/>
      <c r="J858" s="503" t="s">
        <v>805</v>
      </c>
      <c r="K858" s="503"/>
      <c r="L858" s="503"/>
      <c r="AC858" s="1276"/>
    </row>
    <row r="859">
      <c r="B859" s="503"/>
      <c r="C859" s="503"/>
      <c r="D859" s="503"/>
      <c r="E859" s="304"/>
      <c r="F859" s="503"/>
      <c r="G859" s="503"/>
      <c r="H859" s="503"/>
      <c r="I859" s="503"/>
      <c r="J859" s="503" t="s">
        <v>805</v>
      </c>
      <c r="K859" s="503"/>
      <c r="L859" s="503"/>
      <c r="AC859" s="1276"/>
    </row>
    <row r="860">
      <c r="B860" s="503"/>
      <c r="C860" s="503"/>
      <c r="D860" s="503"/>
      <c r="E860" s="304"/>
      <c r="F860" s="503"/>
      <c r="G860" s="503"/>
      <c r="H860" s="503"/>
      <c r="I860" s="503"/>
      <c r="J860" s="503" t="s">
        <v>805</v>
      </c>
      <c r="K860" s="503"/>
      <c r="L860" s="503"/>
      <c r="AC860" s="1276"/>
    </row>
    <row r="861">
      <c r="B861" s="503"/>
      <c r="C861" s="503"/>
      <c r="D861" s="503"/>
      <c r="E861" s="304"/>
      <c r="F861" s="503"/>
      <c r="G861" s="503"/>
      <c r="H861" s="503"/>
      <c r="I861" s="503"/>
      <c r="J861" s="503" t="s">
        <v>805</v>
      </c>
      <c r="K861" s="503"/>
      <c r="L861" s="503"/>
      <c r="AC861" s="1276"/>
    </row>
    <row r="862">
      <c r="B862" s="503"/>
      <c r="C862" s="503"/>
      <c r="D862" s="503"/>
      <c r="E862" s="304"/>
      <c r="F862" s="503"/>
      <c r="G862" s="503"/>
      <c r="H862" s="503"/>
      <c r="I862" s="503"/>
      <c r="J862" s="503" t="s">
        <v>805</v>
      </c>
      <c r="K862" s="503"/>
      <c r="L862" s="503"/>
      <c r="AC862" s="1276"/>
    </row>
    <row r="863">
      <c r="B863" s="503"/>
      <c r="C863" s="503"/>
      <c r="D863" s="503"/>
      <c r="E863" s="304"/>
      <c r="F863" s="503"/>
      <c r="G863" s="503"/>
      <c r="H863" s="503"/>
      <c r="I863" s="503"/>
      <c r="J863" s="503" t="s">
        <v>805</v>
      </c>
      <c r="K863" s="503"/>
      <c r="L863" s="503"/>
      <c r="AC863" s="1276"/>
    </row>
    <row r="864">
      <c r="B864" s="503"/>
      <c r="C864" s="503"/>
      <c r="D864" s="503"/>
      <c r="E864" s="304"/>
      <c r="F864" s="503"/>
      <c r="G864" s="503"/>
      <c r="H864" s="503"/>
      <c r="I864" s="503"/>
      <c r="J864" s="503" t="s">
        <v>805</v>
      </c>
      <c r="K864" s="503"/>
      <c r="L864" s="503"/>
      <c r="AC864" s="1276"/>
    </row>
    <row r="865">
      <c r="B865" s="503"/>
      <c r="C865" s="503"/>
      <c r="D865" s="503"/>
      <c r="E865" s="304"/>
      <c r="F865" s="503"/>
      <c r="G865" s="503"/>
      <c r="H865" s="503"/>
      <c r="I865" s="503"/>
      <c r="J865" s="503" t="s">
        <v>805</v>
      </c>
      <c r="K865" s="503"/>
      <c r="L865" s="503"/>
      <c r="AC865" s="1276"/>
    </row>
    <row r="866">
      <c r="B866" s="503"/>
      <c r="C866" s="503"/>
      <c r="D866" s="503"/>
      <c r="E866" s="304"/>
      <c r="F866" s="503"/>
      <c r="G866" s="503"/>
      <c r="H866" s="503"/>
      <c r="I866" s="503"/>
      <c r="J866" s="503" t="s">
        <v>805</v>
      </c>
      <c r="K866" s="503"/>
      <c r="L866" s="503"/>
      <c r="AC866" s="1276"/>
    </row>
    <row r="867">
      <c r="B867" s="503"/>
      <c r="C867" s="503"/>
      <c r="D867" s="503"/>
      <c r="E867" s="304"/>
      <c r="F867" s="503"/>
      <c r="G867" s="503"/>
      <c r="H867" s="503"/>
      <c r="I867" s="503"/>
      <c r="J867" s="503" t="s">
        <v>805</v>
      </c>
      <c r="K867" s="503"/>
      <c r="L867" s="503"/>
      <c r="AC867" s="1276"/>
    </row>
    <row r="868">
      <c r="B868" s="503"/>
      <c r="C868" s="503"/>
      <c r="D868" s="503"/>
      <c r="E868" s="304"/>
      <c r="F868" s="503"/>
      <c r="G868" s="503"/>
      <c r="H868" s="503"/>
      <c r="I868" s="503"/>
      <c r="J868" s="503" t="s">
        <v>805</v>
      </c>
      <c r="K868" s="503"/>
      <c r="L868" s="503"/>
      <c r="AC868" s="1276"/>
    </row>
    <row r="869">
      <c r="B869" s="503"/>
      <c r="C869" s="503"/>
      <c r="D869" s="503"/>
      <c r="E869" s="304"/>
      <c r="F869" s="503"/>
      <c r="G869" s="503"/>
      <c r="H869" s="503"/>
      <c r="I869" s="503"/>
      <c r="J869" s="503" t="s">
        <v>805</v>
      </c>
      <c r="K869" s="503"/>
      <c r="L869" s="503"/>
      <c r="AC869" s="1276"/>
    </row>
    <row r="870">
      <c r="B870" s="503"/>
      <c r="C870" s="503"/>
      <c r="D870" s="503"/>
      <c r="E870" s="304"/>
      <c r="F870" s="503"/>
      <c r="G870" s="503"/>
      <c r="H870" s="503"/>
      <c r="I870" s="503"/>
      <c r="J870" s="503" t="s">
        <v>805</v>
      </c>
      <c r="K870" s="503"/>
      <c r="L870" s="503"/>
      <c r="AC870" s="1276"/>
    </row>
    <row r="871">
      <c r="B871" s="503"/>
      <c r="C871" s="503"/>
      <c r="D871" s="503"/>
      <c r="E871" s="304"/>
      <c r="F871" s="503"/>
      <c r="G871" s="503"/>
      <c r="H871" s="503"/>
      <c r="I871" s="503"/>
      <c r="J871" s="503" t="s">
        <v>805</v>
      </c>
      <c r="K871" s="503"/>
      <c r="L871" s="503"/>
      <c r="AC871" s="1276"/>
    </row>
    <row r="872">
      <c r="B872" s="503"/>
      <c r="C872" s="503"/>
      <c r="D872" s="503"/>
      <c r="E872" s="304"/>
      <c r="F872" s="503"/>
      <c r="G872" s="503"/>
      <c r="H872" s="503"/>
      <c r="I872" s="503"/>
      <c r="J872" s="503" t="s">
        <v>805</v>
      </c>
      <c r="K872" s="503"/>
      <c r="L872" s="503"/>
      <c r="AC872" s="1276"/>
    </row>
    <row r="873">
      <c r="B873" s="503"/>
      <c r="C873" s="503"/>
      <c r="D873" s="503"/>
      <c r="E873" s="304"/>
      <c r="F873" s="503"/>
      <c r="G873" s="503"/>
      <c r="H873" s="503"/>
      <c r="I873" s="503"/>
      <c r="J873" s="503" t="s">
        <v>805</v>
      </c>
      <c r="K873" s="503"/>
      <c r="L873" s="503"/>
      <c r="AC873" s="1276"/>
    </row>
    <row r="874">
      <c r="B874" s="503"/>
      <c r="C874" s="503"/>
      <c r="D874" s="503"/>
      <c r="E874" s="304"/>
      <c r="F874" s="503"/>
      <c r="G874" s="503"/>
      <c r="H874" s="503"/>
      <c r="I874" s="503"/>
      <c r="J874" s="503" t="s">
        <v>805</v>
      </c>
      <c r="K874" s="503"/>
      <c r="L874" s="503"/>
      <c r="AC874" s="1276"/>
    </row>
    <row r="875">
      <c r="B875" s="503"/>
      <c r="C875" s="503"/>
      <c r="D875" s="503"/>
      <c r="E875" s="304"/>
      <c r="F875" s="503"/>
      <c r="G875" s="503"/>
      <c r="H875" s="503"/>
      <c r="I875" s="503"/>
      <c r="J875" s="503" t="s">
        <v>805</v>
      </c>
      <c r="K875" s="503"/>
      <c r="L875" s="503"/>
      <c r="AC875" s="1276"/>
    </row>
    <row r="876">
      <c r="B876" s="503"/>
      <c r="C876" s="503"/>
      <c r="D876" s="503"/>
      <c r="E876" s="304"/>
      <c r="F876" s="503"/>
      <c r="G876" s="503"/>
      <c r="H876" s="503"/>
      <c r="I876" s="503"/>
      <c r="J876" s="503" t="s">
        <v>805</v>
      </c>
      <c r="K876" s="503"/>
      <c r="L876" s="503"/>
      <c r="AC876" s="1276"/>
    </row>
    <row r="877">
      <c r="B877" s="503"/>
      <c r="C877" s="503"/>
      <c r="D877" s="503"/>
      <c r="E877" s="304"/>
      <c r="F877" s="503"/>
      <c r="G877" s="503"/>
      <c r="H877" s="503"/>
      <c r="I877" s="503"/>
      <c r="J877" s="503" t="s">
        <v>805</v>
      </c>
      <c r="K877" s="503"/>
      <c r="L877" s="503"/>
      <c r="AC877" s="1276"/>
    </row>
    <row r="878">
      <c r="B878" s="503"/>
      <c r="C878" s="503"/>
      <c r="D878" s="503"/>
      <c r="E878" s="304"/>
      <c r="F878" s="503"/>
      <c r="G878" s="503"/>
      <c r="H878" s="503"/>
      <c r="I878" s="503"/>
      <c r="J878" s="503" t="s">
        <v>805</v>
      </c>
      <c r="K878" s="503"/>
      <c r="L878" s="503"/>
      <c r="AC878" s="1276"/>
    </row>
    <row r="879">
      <c r="B879" s="503"/>
      <c r="C879" s="503"/>
      <c r="D879" s="503"/>
      <c r="E879" s="304"/>
      <c r="F879" s="503"/>
      <c r="G879" s="503"/>
      <c r="H879" s="503"/>
      <c r="I879" s="503"/>
      <c r="J879" s="503" t="s">
        <v>805</v>
      </c>
      <c r="K879" s="503"/>
      <c r="L879" s="503"/>
      <c r="AC879" s="1276"/>
    </row>
    <row r="880">
      <c r="B880" s="503"/>
      <c r="C880" s="503"/>
      <c r="D880" s="503"/>
      <c r="E880" s="304"/>
      <c r="F880" s="503"/>
      <c r="G880" s="503"/>
      <c r="H880" s="503"/>
      <c r="I880" s="503"/>
      <c r="J880" s="503" t="s">
        <v>805</v>
      </c>
      <c r="K880" s="503"/>
      <c r="L880" s="503"/>
      <c r="AC880" s="1276"/>
    </row>
    <row r="881">
      <c r="B881" s="503"/>
      <c r="C881" s="503"/>
      <c r="D881" s="503"/>
      <c r="E881" s="304"/>
      <c r="F881" s="503"/>
      <c r="G881" s="503"/>
      <c r="H881" s="503"/>
      <c r="I881" s="503"/>
      <c r="J881" s="503" t="s">
        <v>805</v>
      </c>
      <c r="K881" s="503"/>
      <c r="L881" s="503"/>
      <c r="AC881" s="1276"/>
    </row>
    <row r="882">
      <c r="B882" s="503"/>
      <c r="C882" s="503"/>
      <c r="D882" s="503"/>
      <c r="E882" s="304"/>
      <c r="F882" s="503"/>
      <c r="G882" s="503"/>
      <c r="H882" s="503"/>
      <c r="I882" s="503"/>
      <c r="J882" s="503" t="s">
        <v>805</v>
      </c>
      <c r="K882" s="503"/>
      <c r="L882" s="503"/>
      <c r="AC882" s="1276"/>
    </row>
    <row r="883">
      <c r="B883" s="503"/>
      <c r="C883" s="503"/>
      <c r="D883" s="503"/>
      <c r="E883" s="304"/>
      <c r="F883" s="503"/>
      <c r="G883" s="503"/>
      <c r="H883" s="503"/>
      <c r="I883" s="503"/>
      <c r="J883" s="503" t="s">
        <v>805</v>
      </c>
      <c r="K883" s="503"/>
      <c r="L883" s="503"/>
      <c r="AC883" s="1276"/>
    </row>
    <row r="884">
      <c r="B884" s="503"/>
      <c r="C884" s="503"/>
      <c r="D884" s="503"/>
      <c r="E884" s="304"/>
      <c r="F884" s="503"/>
      <c r="G884" s="503"/>
      <c r="H884" s="503"/>
      <c r="I884" s="503"/>
      <c r="J884" s="503" t="s">
        <v>805</v>
      </c>
      <c r="K884" s="503"/>
      <c r="L884" s="503"/>
      <c r="AC884" s="1276"/>
    </row>
    <row r="885">
      <c r="B885" s="503"/>
      <c r="C885" s="503"/>
      <c r="D885" s="503"/>
      <c r="E885" s="304"/>
      <c r="F885" s="503"/>
      <c r="G885" s="503"/>
      <c r="H885" s="503"/>
      <c r="I885" s="503"/>
      <c r="J885" s="503" t="s">
        <v>805</v>
      </c>
      <c r="K885" s="503"/>
      <c r="L885" s="503"/>
      <c r="AC885" s="1276"/>
    </row>
    <row r="886">
      <c r="B886" s="503"/>
      <c r="C886" s="503"/>
      <c r="D886" s="503"/>
      <c r="E886" s="304"/>
      <c r="F886" s="503"/>
      <c r="G886" s="503"/>
      <c r="H886" s="503"/>
      <c r="I886" s="503"/>
      <c r="J886" s="503" t="s">
        <v>805</v>
      </c>
      <c r="K886" s="503"/>
      <c r="L886" s="503"/>
      <c r="AC886" s="1276"/>
    </row>
    <row r="887">
      <c r="B887" s="503"/>
      <c r="C887" s="503"/>
      <c r="D887" s="503"/>
      <c r="E887" s="304"/>
      <c r="F887" s="503"/>
      <c r="G887" s="503"/>
      <c r="H887" s="503"/>
      <c r="I887" s="503"/>
      <c r="J887" s="503" t="s">
        <v>805</v>
      </c>
      <c r="K887" s="503"/>
      <c r="L887" s="503"/>
      <c r="AC887" s="1276"/>
    </row>
    <row r="888">
      <c r="B888" s="503"/>
      <c r="C888" s="503"/>
      <c r="D888" s="503"/>
      <c r="E888" s="304"/>
      <c r="F888" s="503"/>
      <c r="G888" s="503"/>
      <c r="H888" s="503"/>
      <c r="I888" s="503"/>
      <c r="J888" s="503" t="s">
        <v>805</v>
      </c>
      <c r="K888" s="503"/>
      <c r="L888" s="503"/>
      <c r="AC888" s="1276"/>
    </row>
    <row r="889">
      <c r="B889" s="503"/>
      <c r="C889" s="503"/>
      <c r="D889" s="503"/>
      <c r="E889" s="304"/>
      <c r="F889" s="503"/>
      <c r="G889" s="503"/>
      <c r="H889" s="503"/>
      <c r="I889" s="503"/>
      <c r="J889" s="503" t="s">
        <v>805</v>
      </c>
      <c r="K889" s="503"/>
      <c r="L889" s="503"/>
      <c r="AC889" s="1276"/>
    </row>
    <row r="890">
      <c r="B890" s="503"/>
      <c r="C890" s="503"/>
      <c r="D890" s="503"/>
      <c r="E890" s="304"/>
      <c r="F890" s="503"/>
      <c r="G890" s="503"/>
      <c r="H890" s="503"/>
      <c r="I890" s="503"/>
      <c r="J890" s="503" t="s">
        <v>805</v>
      </c>
      <c r="K890" s="503"/>
      <c r="L890" s="503"/>
      <c r="AC890" s="1276"/>
    </row>
    <row r="891">
      <c r="B891" s="503"/>
      <c r="C891" s="503"/>
      <c r="D891" s="503"/>
      <c r="E891" s="304"/>
      <c r="F891" s="503"/>
      <c r="G891" s="503"/>
      <c r="H891" s="503"/>
      <c r="I891" s="503"/>
      <c r="J891" s="503" t="s">
        <v>805</v>
      </c>
      <c r="K891" s="503"/>
      <c r="L891" s="503"/>
      <c r="AC891" s="1276"/>
    </row>
    <row r="892">
      <c r="B892" s="503"/>
      <c r="C892" s="503"/>
      <c r="D892" s="503"/>
      <c r="E892" s="304"/>
      <c r="F892" s="503"/>
      <c r="G892" s="503"/>
      <c r="H892" s="503"/>
      <c r="I892" s="503"/>
      <c r="J892" s="503" t="s">
        <v>805</v>
      </c>
      <c r="K892" s="503"/>
      <c r="L892" s="503"/>
      <c r="AC892" s="1276"/>
    </row>
    <row r="893">
      <c r="B893" s="503"/>
      <c r="C893" s="503"/>
      <c r="D893" s="503"/>
      <c r="E893" s="304"/>
      <c r="F893" s="503"/>
      <c r="G893" s="503"/>
      <c r="H893" s="503"/>
      <c r="I893" s="503"/>
      <c r="J893" s="503" t="s">
        <v>805</v>
      </c>
      <c r="K893" s="503"/>
      <c r="L893" s="503"/>
      <c r="AC893" s="1276"/>
    </row>
    <row r="894">
      <c r="B894" s="503"/>
      <c r="C894" s="503"/>
      <c r="D894" s="503"/>
      <c r="E894" s="304"/>
      <c r="F894" s="503"/>
      <c r="G894" s="503"/>
      <c r="H894" s="503"/>
      <c r="I894" s="503"/>
      <c r="J894" s="503" t="s">
        <v>805</v>
      </c>
      <c r="K894" s="503"/>
      <c r="L894" s="503"/>
      <c r="AC894" s="1276"/>
    </row>
    <row r="895">
      <c r="B895" s="503"/>
      <c r="C895" s="503"/>
      <c r="D895" s="503"/>
      <c r="E895" s="304"/>
      <c r="F895" s="503"/>
      <c r="G895" s="503"/>
      <c r="H895" s="503"/>
      <c r="I895" s="503"/>
      <c r="J895" s="503" t="s">
        <v>805</v>
      </c>
      <c r="K895" s="503"/>
      <c r="L895" s="503"/>
      <c r="AC895" s="1276"/>
    </row>
    <row r="896">
      <c r="B896" s="503"/>
      <c r="C896" s="503"/>
      <c r="D896" s="503"/>
      <c r="E896" s="304"/>
      <c r="F896" s="503"/>
      <c r="G896" s="503"/>
      <c r="H896" s="503"/>
      <c r="I896" s="503"/>
      <c r="J896" s="503" t="s">
        <v>805</v>
      </c>
      <c r="K896" s="503"/>
      <c r="L896" s="503"/>
      <c r="AC896" s="1276"/>
    </row>
    <row r="897">
      <c r="B897" s="503"/>
      <c r="C897" s="503"/>
      <c r="D897" s="503"/>
      <c r="E897" s="304"/>
      <c r="F897" s="503"/>
      <c r="G897" s="503"/>
      <c r="H897" s="503"/>
      <c r="I897" s="503"/>
      <c r="J897" s="503" t="s">
        <v>805</v>
      </c>
      <c r="K897" s="503"/>
      <c r="L897" s="503"/>
      <c r="AC897" s="1276"/>
    </row>
    <row r="898">
      <c r="B898" s="503"/>
      <c r="C898" s="503"/>
      <c r="D898" s="503"/>
      <c r="E898" s="304"/>
      <c r="F898" s="503"/>
      <c r="G898" s="503"/>
      <c r="H898" s="503"/>
      <c r="I898" s="503"/>
      <c r="J898" s="503" t="s">
        <v>805</v>
      </c>
      <c r="K898" s="503"/>
      <c r="L898" s="503"/>
      <c r="AC898" s="1276"/>
    </row>
    <row r="899">
      <c r="B899" s="503"/>
      <c r="C899" s="503"/>
      <c r="D899" s="503"/>
      <c r="E899" s="304"/>
      <c r="F899" s="503"/>
      <c r="G899" s="503"/>
      <c r="H899" s="503"/>
      <c r="I899" s="503"/>
      <c r="J899" s="503" t="s">
        <v>805</v>
      </c>
      <c r="K899" s="503"/>
      <c r="L899" s="503"/>
      <c r="AC899" s="1276"/>
    </row>
    <row r="900">
      <c r="B900" s="503"/>
      <c r="C900" s="503"/>
      <c r="D900" s="503"/>
      <c r="E900" s="304"/>
      <c r="F900" s="503"/>
      <c r="G900" s="503"/>
      <c r="H900" s="503"/>
      <c r="I900" s="503"/>
      <c r="J900" s="503" t="s">
        <v>805</v>
      </c>
      <c r="K900" s="503"/>
      <c r="L900" s="503"/>
      <c r="AC900" s="1276"/>
    </row>
    <row r="901">
      <c r="B901" s="503"/>
      <c r="C901" s="503"/>
      <c r="D901" s="503"/>
      <c r="E901" s="304"/>
      <c r="F901" s="503"/>
      <c r="G901" s="503"/>
      <c r="H901" s="503"/>
      <c r="I901" s="503"/>
      <c r="J901" s="503" t="s">
        <v>805</v>
      </c>
      <c r="K901" s="503"/>
      <c r="L901" s="503"/>
      <c r="AC901" s="1276"/>
    </row>
    <row r="902">
      <c r="B902" s="503"/>
      <c r="C902" s="503"/>
      <c r="D902" s="503"/>
      <c r="E902" s="304"/>
      <c r="F902" s="503"/>
      <c r="G902" s="503"/>
      <c r="H902" s="503"/>
      <c r="I902" s="503"/>
      <c r="J902" s="503" t="s">
        <v>805</v>
      </c>
      <c r="K902" s="503"/>
      <c r="L902" s="503"/>
      <c r="AC902" s="1276"/>
    </row>
    <row r="903">
      <c r="B903" s="503"/>
      <c r="C903" s="503"/>
      <c r="D903" s="503"/>
      <c r="E903" s="304"/>
      <c r="F903" s="503"/>
      <c r="G903" s="503"/>
      <c r="H903" s="503"/>
      <c r="I903" s="503"/>
      <c r="J903" s="503" t="s">
        <v>805</v>
      </c>
      <c r="K903" s="503"/>
      <c r="L903" s="503"/>
      <c r="AC903" s="1276"/>
    </row>
    <row r="904">
      <c r="B904" s="503"/>
      <c r="C904" s="503"/>
      <c r="D904" s="503"/>
      <c r="E904" s="304"/>
      <c r="F904" s="503"/>
      <c r="G904" s="503"/>
      <c r="H904" s="503"/>
      <c r="I904" s="503"/>
      <c r="J904" s="503" t="s">
        <v>805</v>
      </c>
      <c r="K904" s="503"/>
      <c r="L904" s="503"/>
      <c r="AC904" s="1276"/>
    </row>
    <row r="905">
      <c r="B905" s="503"/>
      <c r="C905" s="503"/>
      <c r="D905" s="503"/>
      <c r="E905" s="304"/>
      <c r="F905" s="503"/>
      <c r="G905" s="503"/>
      <c r="H905" s="503"/>
      <c r="I905" s="503"/>
      <c r="J905" s="503" t="s">
        <v>805</v>
      </c>
      <c r="K905" s="503"/>
      <c r="L905" s="503"/>
      <c r="AC905" s="1276"/>
    </row>
    <row r="906">
      <c r="B906" s="503"/>
      <c r="C906" s="503"/>
      <c r="D906" s="503"/>
      <c r="E906" s="304"/>
      <c r="F906" s="503"/>
      <c r="G906" s="503"/>
      <c r="H906" s="503"/>
      <c r="I906" s="503"/>
      <c r="J906" s="503" t="s">
        <v>805</v>
      </c>
      <c r="K906" s="503"/>
      <c r="L906" s="503"/>
      <c r="AC906" s="1276"/>
    </row>
    <row r="907">
      <c r="B907" s="503"/>
      <c r="C907" s="503"/>
      <c r="D907" s="503"/>
      <c r="E907" s="304"/>
      <c r="F907" s="503"/>
      <c r="G907" s="503"/>
      <c r="H907" s="503"/>
      <c r="I907" s="503"/>
      <c r="J907" s="503" t="s">
        <v>805</v>
      </c>
      <c r="K907" s="503"/>
      <c r="L907" s="503"/>
      <c r="AC907" s="1276"/>
    </row>
    <row r="908">
      <c r="B908" s="503"/>
      <c r="C908" s="503"/>
      <c r="D908" s="503"/>
      <c r="E908" s="304"/>
      <c r="F908" s="503"/>
      <c r="G908" s="503"/>
      <c r="H908" s="503"/>
      <c r="I908" s="503"/>
      <c r="J908" s="503" t="s">
        <v>805</v>
      </c>
      <c r="K908" s="503"/>
      <c r="L908" s="503"/>
      <c r="AC908" s="1276"/>
    </row>
    <row r="909">
      <c r="B909" s="503"/>
      <c r="C909" s="503"/>
      <c r="D909" s="503"/>
      <c r="E909" s="304"/>
      <c r="F909" s="503"/>
      <c r="G909" s="503"/>
      <c r="H909" s="503"/>
      <c r="I909" s="503"/>
      <c r="J909" s="503" t="s">
        <v>805</v>
      </c>
      <c r="K909" s="503"/>
      <c r="L909" s="503"/>
      <c r="AC909" s="1276"/>
    </row>
    <row r="910">
      <c r="B910" s="503"/>
      <c r="C910" s="503"/>
      <c r="D910" s="503"/>
      <c r="E910" s="304"/>
      <c r="F910" s="503"/>
      <c r="G910" s="503"/>
      <c r="H910" s="503"/>
      <c r="I910" s="503"/>
      <c r="J910" s="503" t="s">
        <v>805</v>
      </c>
      <c r="K910" s="503"/>
      <c r="L910" s="503"/>
      <c r="AC910" s="1276"/>
    </row>
    <row r="911">
      <c r="B911" s="503"/>
      <c r="C911" s="503"/>
      <c r="D911" s="503"/>
      <c r="E911" s="304"/>
      <c r="F911" s="503"/>
      <c r="G911" s="503"/>
      <c r="H911" s="503"/>
      <c r="I911" s="503"/>
      <c r="J911" s="503" t="s">
        <v>805</v>
      </c>
      <c r="K911" s="503"/>
      <c r="L911" s="503"/>
      <c r="AC911" s="1276"/>
    </row>
    <row r="912">
      <c r="B912" s="503"/>
      <c r="C912" s="503"/>
      <c r="D912" s="503"/>
      <c r="E912" s="304"/>
      <c r="F912" s="503"/>
      <c r="G912" s="503"/>
      <c r="H912" s="503"/>
      <c r="I912" s="503"/>
      <c r="J912" s="503" t="s">
        <v>805</v>
      </c>
      <c r="K912" s="503"/>
      <c r="L912" s="503"/>
      <c r="AC912" s="1276"/>
    </row>
    <row r="913">
      <c r="B913" s="503"/>
      <c r="C913" s="503"/>
      <c r="D913" s="503"/>
      <c r="E913" s="304"/>
      <c r="F913" s="503"/>
      <c r="G913" s="503"/>
      <c r="H913" s="503"/>
      <c r="I913" s="503"/>
      <c r="J913" s="503" t="s">
        <v>805</v>
      </c>
      <c r="K913" s="503"/>
      <c r="L913" s="503"/>
      <c r="AC913" s="1276"/>
    </row>
    <row r="914">
      <c r="B914" s="503"/>
      <c r="C914" s="503"/>
      <c r="D914" s="503"/>
      <c r="E914" s="304"/>
      <c r="F914" s="503"/>
      <c r="G914" s="503"/>
      <c r="H914" s="503"/>
      <c r="I914" s="503"/>
      <c r="J914" s="503" t="s">
        <v>805</v>
      </c>
      <c r="K914" s="503"/>
      <c r="L914" s="503"/>
      <c r="AC914" s="1276"/>
    </row>
    <row r="915">
      <c r="B915" s="503"/>
      <c r="C915" s="503"/>
      <c r="D915" s="503"/>
      <c r="E915" s="304"/>
      <c r="F915" s="503"/>
      <c r="G915" s="503"/>
      <c r="H915" s="503"/>
      <c r="I915" s="503"/>
      <c r="J915" s="503" t="s">
        <v>805</v>
      </c>
      <c r="K915" s="503"/>
      <c r="L915" s="503"/>
      <c r="AC915" s="1276"/>
    </row>
    <row r="916">
      <c r="B916" s="503"/>
      <c r="C916" s="503"/>
      <c r="D916" s="503"/>
      <c r="E916" s="304"/>
      <c r="F916" s="503"/>
      <c r="G916" s="503"/>
      <c r="H916" s="503"/>
      <c r="I916" s="503"/>
      <c r="J916" s="503" t="s">
        <v>805</v>
      </c>
      <c r="K916" s="503"/>
      <c r="L916" s="503"/>
      <c r="AC916" s="1276"/>
    </row>
    <row r="917">
      <c r="B917" s="503"/>
      <c r="C917" s="503"/>
      <c r="D917" s="503"/>
      <c r="E917" s="304"/>
      <c r="F917" s="503"/>
      <c r="G917" s="503"/>
      <c r="H917" s="503"/>
      <c r="I917" s="503"/>
      <c r="J917" s="503" t="s">
        <v>805</v>
      </c>
      <c r="K917" s="503"/>
      <c r="L917" s="503"/>
      <c r="AC917" s="1276"/>
    </row>
    <row r="918">
      <c r="B918" s="503"/>
      <c r="C918" s="503"/>
      <c r="D918" s="503"/>
      <c r="E918" s="304"/>
      <c r="F918" s="503"/>
      <c r="G918" s="503"/>
      <c r="H918" s="503"/>
      <c r="I918" s="503"/>
      <c r="J918" s="503" t="s">
        <v>805</v>
      </c>
      <c r="K918" s="503"/>
      <c r="L918" s="503"/>
      <c r="AC918" s="1276"/>
    </row>
    <row r="919">
      <c r="B919" s="503"/>
      <c r="C919" s="503"/>
      <c r="D919" s="503"/>
      <c r="E919" s="304"/>
      <c r="F919" s="503"/>
      <c r="G919" s="503"/>
      <c r="H919" s="503"/>
      <c r="I919" s="503"/>
      <c r="J919" s="503" t="s">
        <v>805</v>
      </c>
      <c r="K919" s="503"/>
      <c r="L919" s="503"/>
      <c r="AC919" s="1276"/>
    </row>
    <row r="920">
      <c r="B920" s="503"/>
      <c r="C920" s="503"/>
      <c r="D920" s="503"/>
      <c r="E920" s="304"/>
      <c r="F920" s="503"/>
      <c r="G920" s="503"/>
      <c r="H920" s="503"/>
      <c r="I920" s="503"/>
      <c r="J920" s="503" t="s">
        <v>805</v>
      </c>
      <c r="K920" s="503"/>
      <c r="L920" s="503"/>
      <c r="AC920" s="1276"/>
    </row>
    <row r="921">
      <c r="B921" s="503"/>
      <c r="C921" s="503"/>
      <c r="D921" s="503"/>
      <c r="E921" s="304"/>
      <c r="F921" s="503"/>
      <c r="G921" s="503"/>
      <c r="H921" s="503"/>
      <c r="I921" s="503"/>
      <c r="J921" s="503" t="s">
        <v>805</v>
      </c>
      <c r="K921" s="503"/>
      <c r="L921" s="503"/>
      <c r="AC921" s="1276"/>
    </row>
    <row r="922">
      <c r="B922" s="503"/>
      <c r="C922" s="503"/>
      <c r="D922" s="503"/>
      <c r="E922" s="304"/>
      <c r="F922" s="503"/>
      <c r="G922" s="503"/>
      <c r="H922" s="503"/>
      <c r="I922" s="503"/>
      <c r="J922" s="503" t="s">
        <v>805</v>
      </c>
      <c r="K922" s="503"/>
      <c r="L922" s="503"/>
      <c r="AC922" s="1276"/>
    </row>
    <row r="923">
      <c r="B923" s="503"/>
      <c r="C923" s="503"/>
      <c r="D923" s="503"/>
      <c r="E923" s="304"/>
      <c r="F923" s="503"/>
      <c r="G923" s="503"/>
      <c r="H923" s="503"/>
      <c r="I923" s="503"/>
      <c r="J923" s="503" t="s">
        <v>805</v>
      </c>
      <c r="K923" s="503"/>
      <c r="L923" s="503"/>
      <c r="AC923" s="1276"/>
    </row>
    <row r="924">
      <c r="B924" s="503"/>
      <c r="C924" s="503"/>
      <c r="D924" s="503"/>
      <c r="E924" s="304"/>
      <c r="F924" s="503"/>
      <c r="G924" s="503"/>
      <c r="H924" s="503"/>
      <c r="I924" s="503"/>
      <c r="J924" s="503" t="s">
        <v>805</v>
      </c>
      <c r="K924" s="503"/>
      <c r="L924" s="503"/>
      <c r="AC924" s="1276"/>
    </row>
    <row r="925">
      <c r="B925" s="503"/>
      <c r="C925" s="503"/>
      <c r="D925" s="503"/>
      <c r="E925" s="304"/>
      <c r="F925" s="503"/>
      <c r="G925" s="503"/>
      <c r="H925" s="503"/>
      <c r="I925" s="503"/>
      <c r="J925" s="503" t="s">
        <v>805</v>
      </c>
      <c r="K925" s="503"/>
      <c r="L925" s="503"/>
      <c r="AC925" s="1276"/>
    </row>
    <row r="926">
      <c r="B926" s="503"/>
      <c r="C926" s="503"/>
      <c r="D926" s="503"/>
      <c r="E926" s="304"/>
      <c r="F926" s="503"/>
      <c r="G926" s="503"/>
      <c r="H926" s="503"/>
      <c r="I926" s="503"/>
      <c r="J926" s="503" t="s">
        <v>805</v>
      </c>
      <c r="K926" s="503"/>
      <c r="L926" s="503"/>
      <c r="AC926" s="1276"/>
    </row>
    <row r="927">
      <c r="B927" s="503"/>
      <c r="C927" s="503"/>
      <c r="D927" s="503"/>
      <c r="E927" s="304"/>
      <c r="F927" s="503"/>
      <c r="G927" s="503"/>
      <c r="H927" s="503"/>
      <c r="I927" s="503"/>
      <c r="J927" s="503" t="s">
        <v>805</v>
      </c>
      <c r="K927" s="503"/>
      <c r="L927" s="503"/>
      <c r="AC927" s="1276"/>
    </row>
    <row r="928">
      <c r="B928" s="503"/>
      <c r="C928" s="503"/>
      <c r="D928" s="503"/>
      <c r="E928" s="304"/>
      <c r="F928" s="503"/>
      <c r="G928" s="503"/>
      <c r="H928" s="503"/>
      <c r="I928" s="503"/>
      <c r="J928" s="503" t="s">
        <v>805</v>
      </c>
      <c r="K928" s="503"/>
      <c r="L928" s="503"/>
      <c r="AC928" s="1276"/>
    </row>
    <row r="929">
      <c r="B929" s="503"/>
      <c r="C929" s="503"/>
      <c r="D929" s="503"/>
      <c r="E929" s="304"/>
      <c r="F929" s="503"/>
      <c r="G929" s="503"/>
      <c r="H929" s="503"/>
      <c r="I929" s="503"/>
      <c r="J929" s="503" t="s">
        <v>805</v>
      </c>
      <c r="K929" s="503"/>
      <c r="L929" s="503"/>
      <c r="AC929" s="1276"/>
    </row>
    <row r="930">
      <c r="B930" s="503"/>
      <c r="C930" s="503"/>
      <c r="D930" s="503"/>
      <c r="E930" s="304"/>
      <c r="F930" s="503"/>
      <c r="G930" s="503"/>
      <c r="H930" s="503"/>
      <c r="I930" s="503"/>
      <c r="J930" s="503" t="s">
        <v>805</v>
      </c>
      <c r="K930" s="503"/>
      <c r="L930" s="503"/>
      <c r="AC930" s="1276"/>
    </row>
    <row r="931">
      <c r="B931" s="503"/>
      <c r="C931" s="503"/>
      <c r="D931" s="503"/>
      <c r="E931" s="304"/>
      <c r="F931" s="503"/>
      <c r="G931" s="503"/>
      <c r="H931" s="503"/>
      <c r="I931" s="503"/>
      <c r="J931" s="503" t="s">
        <v>805</v>
      </c>
      <c r="K931" s="503"/>
      <c r="L931" s="503"/>
      <c r="AC931" s="1276"/>
    </row>
    <row r="932">
      <c r="B932" s="503"/>
      <c r="C932" s="503"/>
      <c r="D932" s="503"/>
      <c r="E932" s="304"/>
      <c r="F932" s="503"/>
      <c r="G932" s="503"/>
      <c r="H932" s="503"/>
      <c r="I932" s="503"/>
      <c r="J932" s="503" t="s">
        <v>805</v>
      </c>
      <c r="K932" s="503"/>
      <c r="L932" s="503"/>
      <c r="AC932" s="1276"/>
    </row>
    <row r="933">
      <c r="B933" s="503"/>
      <c r="C933" s="503"/>
      <c r="D933" s="503"/>
      <c r="E933" s="304"/>
      <c r="F933" s="503"/>
      <c r="G933" s="503"/>
      <c r="H933" s="503"/>
      <c r="I933" s="503"/>
      <c r="J933" s="503" t="s">
        <v>805</v>
      </c>
      <c r="K933" s="503"/>
      <c r="L933" s="503"/>
      <c r="AC933" s="1276"/>
    </row>
    <row r="934">
      <c r="B934" s="503"/>
      <c r="C934" s="503"/>
      <c r="D934" s="503"/>
      <c r="E934" s="304"/>
      <c r="F934" s="503"/>
      <c r="G934" s="503"/>
      <c r="H934" s="503"/>
      <c r="I934" s="503"/>
      <c r="J934" s="503" t="s">
        <v>805</v>
      </c>
      <c r="K934" s="503"/>
      <c r="L934" s="503"/>
      <c r="AC934" s="1276"/>
    </row>
    <row r="935">
      <c r="B935" s="503"/>
      <c r="C935" s="503"/>
      <c r="D935" s="503"/>
      <c r="E935" s="304"/>
      <c r="F935" s="503"/>
      <c r="G935" s="503"/>
      <c r="H935" s="503"/>
      <c r="I935" s="503"/>
      <c r="J935" s="503" t="s">
        <v>805</v>
      </c>
      <c r="K935" s="503"/>
      <c r="L935" s="503"/>
      <c r="AC935" s="1276"/>
    </row>
    <row r="936">
      <c r="B936" s="503"/>
      <c r="C936" s="503"/>
      <c r="D936" s="503"/>
      <c r="E936" s="304"/>
      <c r="F936" s="503"/>
      <c r="G936" s="503"/>
      <c r="H936" s="503"/>
      <c r="I936" s="503"/>
      <c r="J936" s="503" t="s">
        <v>805</v>
      </c>
      <c r="K936" s="503"/>
      <c r="L936" s="503"/>
      <c r="AC936" s="1276"/>
    </row>
    <row r="937">
      <c r="B937" s="503"/>
      <c r="C937" s="503"/>
      <c r="D937" s="503"/>
      <c r="E937" s="304"/>
      <c r="F937" s="503"/>
      <c r="G937" s="503"/>
      <c r="H937" s="503"/>
      <c r="I937" s="503"/>
      <c r="J937" s="503" t="s">
        <v>805</v>
      </c>
      <c r="K937" s="503"/>
      <c r="L937" s="503"/>
      <c r="AC937" s="1276"/>
    </row>
    <row r="938">
      <c r="B938" s="503"/>
      <c r="C938" s="503"/>
      <c r="D938" s="503"/>
      <c r="E938" s="304"/>
      <c r="F938" s="503"/>
      <c r="G938" s="503"/>
      <c r="H938" s="503"/>
      <c r="I938" s="503"/>
      <c r="J938" s="503" t="s">
        <v>805</v>
      </c>
      <c r="K938" s="503"/>
      <c r="L938" s="503"/>
      <c r="AC938" s="1276"/>
    </row>
    <row r="939">
      <c r="B939" s="503"/>
      <c r="C939" s="503"/>
      <c r="D939" s="503"/>
      <c r="E939" s="304"/>
      <c r="F939" s="503"/>
      <c r="G939" s="503"/>
      <c r="H939" s="503"/>
      <c r="I939" s="503"/>
      <c r="J939" s="503" t="s">
        <v>805</v>
      </c>
      <c r="K939" s="503"/>
      <c r="L939" s="503"/>
      <c r="AC939" s="1276"/>
    </row>
    <row r="940">
      <c r="B940" s="503"/>
      <c r="C940" s="503"/>
      <c r="D940" s="503"/>
      <c r="E940" s="304"/>
      <c r="F940" s="503"/>
      <c r="G940" s="503"/>
      <c r="H940" s="503"/>
      <c r="I940" s="503"/>
      <c r="J940" s="503" t="s">
        <v>805</v>
      </c>
      <c r="K940" s="503"/>
      <c r="L940" s="503"/>
      <c r="AC940" s="1276"/>
    </row>
    <row r="941">
      <c r="B941" s="503"/>
      <c r="C941" s="503"/>
      <c r="D941" s="503"/>
      <c r="E941" s="304"/>
      <c r="F941" s="503"/>
      <c r="G941" s="503"/>
      <c r="H941" s="503"/>
      <c r="I941" s="503"/>
      <c r="J941" s="503" t="s">
        <v>805</v>
      </c>
      <c r="K941" s="503"/>
      <c r="L941" s="503"/>
      <c r="AC941" s="1276"/>
    </row>
    <row r="942">
      <c r="B942" s="503"/>
      <c r="C942" s="503"/>
      <c r="D942" s="503"/>
      <c r="E942" s="304"/>
      <c r="F942" s="503"/>
      <c r="G942" s="503"/>
      <c r="H942" s="503"/>
      <c r="I942" s="503"/>
      <c r="J942" s="503" t="s">
        <v>805</v>
      </c>
      <c r="K942" s="503"/>
      <c r="L942" s="503"/>
      <c r="AC942" s="1276"/>
    </row>
    <row r="943">
      <c r="B943" s="503"/>
      <c r="C943" s="503"/>
      <c r="D943" s="503"/>
      <c r="E943" s="304"/>
      <c r="F943" s="503"/>
      <c r="G943" s="503"/>
      <c r="H943" s="503"/>
      <c r="I943" s="503"/>
      <c r="J943" s="503" t="s">
        <v>805</v>
      </c>
      <c r="K943" s="503"/>
      <c r="L943" s="503"/>
      <c r="AC943" s="1276"/>
    </row>
    <row r="944">
      <c r="B944" s="503"/>
      <c r="C944" s="503"/>
      <c r="D944" s="503"/>
      <c r="E944" s="304"/>
      <c r="F944" s="503"/>
      <c r="G944" s="503"/>
      <c r="H944" s="503"/>
      <c r="I944" s="503"/>
      <c r="J944" s="503" t="s">
        <v>805</v>
      </c>
      <c r="K944" s="503"/>
      <c r="L944" s="503"/>
      <c r="AC944" s="1276"/>
    </row>
    <row r="945">
      <c r="B945" s="503"/>
      <c r="C945" s="503"/>
      <c r="D945" s="503"/>
      <c r="E945" s="304"/>
      <c r="F945" s="503"/>
      <c r="G945" s="503"/>
      <c r="H945" s="503"/>
      <c r="I945" s="503"/>
      <c r="J945" s="503" t="s">
        <v>805</v>
      </c>
      <c r="K945" s="503"/>
      <c r="L945" s="503"/>
      <c r="AC945" s="1276"/>
    </row>
    <row r="946">
      <c r="B946" s="503"/>
      <c r="C946" s="503"/>
      <c r="D946" s="503"/>
      <c r="E946" s="304"/>
      <c r="F946" s="503"/>
      <c r="G946" s="503"/>
      <c r="H946" s="503"/>
      <c r="I946" s="503"/>
      <c r="J946" s="503" t="s">
        <v>805</v>
      </c>
      <c r="K946" s="503"/>
      <c r="L946" s="503"/>
      <c r="AC946" s="1276"/>
    </row>
    <row r="947">
      <c r="B947" s="503"/>
      <c r="C947" s="503"/>
      <c r="D947" s="503"/>
      <c r="E947" s="304"/>
      <c r="F947" s="503"/>
      <c r="G947" s="503"/>
      <c r="H947" s="503"/>
      <c r="I947" s="503"/>
      <c r="J947" s="503" t="s">
        <v>805</v>
      </c>
      <c r="K947" s="503"/>
      <c r="L947" s="503"/>
      <c r="AC947" s="1276"/>
    </row>
    <row r="948">
      <c r="B948" s="503"/>
      <c r="C948" s="503"/>
      <c r="D948" s="503"/>
      <c r="E948" s="304"/>
      <c r="F948" s="503"/>
      <c r="G948" s="503"/>
      <c r="H948" s="503"/>
      <c r="I948" s="503"/>
      <c r="J948" s="503" t="s">
        <v>805</v>
      </c>
      <c r="K948" s="503"/>
      <c r="L948" s="503"/>
      <c r="AC948" s="1276"/>
    </row>
    <row r="949">
      <c r="B949" s="503"/>
      <c r="C949" s="503"/>
      <c r="D949" s="503"/>
      <c r="E949" s="304"/>
      <c r="F949" s="503"/>
      <c r="G949" s="503"/>
      <c r="H949" s="503"/>
      <c r="I949" s="503"/>
      <c r="J949" s="503" t="s">
        <v>805</v>
      </c>
      <c r="K949" s="503"/>
      <c r="L949" s="503"/>
      <c r="AC949" s="1276"/>
    </row>
    <row r="950">
      <c r="B950" s="503"/>
      <c r="C950" s="503"/>
      <c r="D950" s="503"/>
      <c r="E950" s="304"/>
      <c r="F950" s="503"/>
      <c r="G950" s="503"/>
      <c r="H950" s="503"/>
      <c r="I950" s="503"/>
      <c r="J950" s="503" t="s">
        <v>805</v>
      </c>
      <c r="K950" s="503"/>
      <c r="L950" s="503"/>
      <c r="AC950" s="1276"/>
    </row>
    <row r="951">
      <c r="B951" s="503"/>
      <c r="C951" s="503"/>
      <c r="D951" s="503"/>
      <c r="E951" s="304"/>
      <c r="F951" s="503"/>
      <c r="G951" s="503"/>
      <c r="H951" s="503"/>
      <c r="I951" s="503"/>
      <c r="J951" s="503" t="s">
        <v>805</v>
      </c>
      <c r="K951" s="503"/>
      <c r="L951" s="503"/>
      <c r="AC951" s="1276"/>
    </row>
    <row r="952">
      <c r="B952" s="503"/>
      <c r="C952" s="503"/>
      <c r="D952" s="503"/>
      <c r="E952" s="304"/>
      <c r="F952" s="503"/>
      <c r="G952" s="503"/>
      <c r="H952" s="503"/>
      <c r="I952" s="503"/>
      <c r="J952" s="503" t="s">
        <v>805</v>
      </c>
      <c r="K952" s="503"/>
      <c r="L952" s="503"/>
      <c r="AC952" s="1276"/>
    </row>
    <row r="953">
      <c r="B953" s="503"/>
      <c r="C953" s="503"/>
      <c r="D953" s="503"/>
      <c r="E953" s="304"/>
      <c r="F953" s="503"/>
      <c r="G953" s="503"/>
      <c r="H953" s="503"/>
      <c r="I953" s="503"/>
      <c r="J953" s="503" t="s">
        <v>805</v>
      </c>
      <c r="K953" s="503"/>
      <c r="L953" s="503"/>
      <c r="AC953" s="1276"/>
    </row>
    <row r="954">
      <c r="B954" s="503"/>
      <c r="C954" s="503"/>
      <c r="D954" s="503"/>
      <c r="E954" s="304"/>
      <c r="F954" s="503"/>
      <c r="G954" s="503"/>
      <c r="H954" s="503"/>
      <c r="I954" s="503"/>
      <c r="J954" s="503" t="s">
        <v>805</v>
      </c>
      <c r="K954" s="503"/>
      <c r="L954" s="503"/>
      <c r="AC954" s="1276"/>
    </row>
    <row r="955">
      <c r="B955" s="503"/>
      <c r="C955" s="503"/>
      <c r="D955" s="503"/>
      <c r="E955" s="304"/>
      <c r="F955" s="503"/>
      <c r="G955" s="503"/>
      <c r="H955" s="503"/>
      <c r="I955" s="503"/>
      <c r="J955" s="503" t="s">
        <v>805</v>
      </c>
      <c r="K955" s="503"/>
      <c r="L955" s="503"/>
      <c r="AC955" s="1276"/>
    </row>
    <row r="956">
      <c r="B956" s="503"/>
      <c r="C956" s="503"/>
      <c r="D956" s="503"/>
      <c r="E956" s="304"/>
      <c r="F956" s="503"/>
      <c r="G956" s="503"/>
      <c r="H956" s="503"/>
      <c r="I956" s="503"/>
      <c r="J956" s="503" t="s">
        <v>805</v>
      </c>
      <c r="K956" s="503"/>
      <c r="L956" s="503"/>
      <c r="AC956" s="1276"/>
    </row>
    <row r="957">
      <c r="B957" s="503"/>
      <c r="C957" s="503"/>
      <c r="D957" s="503"/>
      <c r="E957" s="304"/>
      <c r="F957" s="503"/>
      <c r="G957" s="503"/>
      <c r="H957" s="503"/>
      <c r="I957" s="503"/>
      <c r="J957" s="503" t="s">
        <v>805</v>
      </c>
      <c r="K957" s="503"/>
      <c r="L957" s="503"/>
      <c r="AC957" s="1276"/>
    </row>
    <row r="958">
      <c r="B958" s="503"/>
      <c r="C958" s="503"/>
      <c r="D958" s="503"/>
      <c r="E958" s="304"/>
      <c r="F958" s="503"/>
      <c r="G958" s="503"/>
      <c r="H958" s="503"/>
      <c r="I958" s="503"/>
      <c r="J958" s="503" t="s">
        <v>805</v>
      </c>
      <c r="K958" s="503"/>
      <c r="L958" s="503"/>
      <c r="AC958" s="1276"/>
    </row>
    <row r="959">
      <c r="B959" s="503"/>
      <c r="C959" s="503"/>
      <c r="D959" s="503"/>
      <c r="E959" s="304"/>
      <c r="F959" s="503"/>
      <c r="G959" s="503"/>
      <c r="H959" s="503"/>
      <c r="I959" s="503"/>
      <c r="J959" s="503" t="s">
        <v>805</v>
      </c>
      <c r="K959" s="503"/>
      <c r="L959" s="503"/>
      <c r="AC959" s="1276"/>
    </row>
    <row r="960">
      <c r="B960" s="503"/>
      <c r="C960" s="503"/>
      <c r="D960" s="503"/>
      <c r="E960" s="304"/>
      <c r="F960" s="503"/>
      <c r="G960" s="503"/>
      <c r="H960" s="503"/>
      <c r="I960" s="503"/>
      <c r="J960" s="503" t="s">
        <v>805</v>
      </c>
      <c r="K960" s="503"/>
      <c r="L960" s="503"/>
      <c r="AC960" s="1276"/>
    </row>
    <row r="961">
      <c r="B961" s="503"/>
      <c r="C961" s="503"/>
      <c r="D961" s="503"/>
      <c r="E961" s="304"/>
      <c r="F961" s="503"/>
      <c r="G961" s="503"/>
      <c r="H961" s="503"/>
      <c r="I961" s="503"/>
      <c r="J961" s="503" t="s">
        <v>805</v>
      </c>
      <c r="K961" s="503"/>
      <c r="L961" s="503"/>
      <c r="AC961" s="1276"/>
    </row>
    <row r="962">
      <c r="B962" s="503"/>
      <c r="C962" s="503"/>
      <c r="D962" s="503"/>
      <c r="E962" s="304"/>
      <c r="F962" s="503"/>
      <c r="G962" s="503"/>
      <c r="H962" s="503"/>
      <c r="I962" s="503"/>
      <c r="J962" s="503" t="s">
        <v>805</v>
      </c>
      <c r="K962" s="503"/>
      <c r="L962" s="503"/>
      <c r="AC962" s="1276"/>
    </row>
    <row r="963">
      <c r="B963" s="503"/>
      <c r="C963" s="503"/>
      <c r="D963" s="503"/>
      <c r="E963" s="304"/>
      <c r="F963" s="503"/>
      <c r="G963" s="503"/>
      <c r="H963" s="503"/>
      <c r="I963" s="503"/>
      <c r="J963" s="503" t="s">
        <v>805</v>
      </c>
      <c r="K963" s="503"/>
      <c r="L963" s="503"/>
      <c r="AC963" s="1276"/>
    </row>
    <row r="964">
      <c r="B964" s="503"/>
      <c r="C964" s="503"/>
      <c r="D964" s="503"/>
      <c r="E964" s="304"/>
      <c r="F964" s="503"/>
      <c r="G964" s="503"/>
      <c r="H964" s="503"/>
      <c r="I964" s="503"/>
      <c r="J964" s="503" t="s">
        <v>805</v>
      </c>
      <c r="K964" s="503"/>
      <c r="L964" s="503"/>
      <c r="AC964" s="1276"/>
    </row>
    <row r="965">
      <c r="B965" s="503"/>
      <c r="C965" s="503"/>
      <c r="D965" s="503"/>
      <c r="E965" s="304"/>
      <c r="F965" s="503"/>
      <c r="G965" s="503"/>
      <c r="H965" s="503"/>
      <c r="I965" s="503"/>
      <c r="J965" s="503" t="s">
        <v>805</v>
      </c>
      <c r="K965" s="503"/>
      <c r="L965" s="503"/>
      <c r="AC965" s="1276"/>
    </row>
    <row r="966">
      <c r="B966" s="503"/>
      <c r="C966" s="503"/>
      <c r="D966" s="503"/>
      <c r="E966" s="304"/>
      <c r="F966" s="503"/>
      <c r="G966" s="503"/>
      <c r="H966" s="503"/>
      <c r="I966" s="503"/>
      <c r="J966" s="503" t="s">
        <v>805</v>
      </c>
      <c r="K966" s="503"/>
      <c r="L966" s="503"/>
      <c r="AC966" s="1276"/>
    </row>
    <row r="967">
      <c r="B967" s="503"/>
      <c r="C967" s="503"/>
      <c r="D967" s="503"/>
      <c r="E967" s="304"/>
      <c r="F967" s="503"/>
      <c r="G967" s="503"/>
      <c r="H967" s="503"/>
      <c r="I967" s="503"/>
      <c r="J967" s="503" t="s">
        <v>805</v>
      </c>
      <c r="K967" s="503"/>
      <c r="L967" s="503"/>
      <c r="AC967" s="1276"/>
    </row>
    <row r="968">
      <c r="B968" s="503"/>
      <c r="C968" s="503"/>
      <c r="D968" s="503"/>
      <c r="E968" s="304"/>
      <c r="F968" s="503"/>
      <c r="G968" s="503"/>
      <c r="H968" s="503"/>
      <c r="I968" s="503"/>
      <c r="J968" s="503" t="s">
        <v>805</v>
      </c>
      <c r="K968" s="503"/>
      <c r="L968" s="503"/>
      <c r="AC968" s="1276"/>
    </row>
    <row r="969">
      <c r="B969" s="503"/>
      <c r="C969" s="503"/>
      <c r="D969" s="503"/>
      <c r="E969" s="304"/>
      <c r="F969" s="503"/>
      <c r="G969" s="503"/>
      <c r="H969" s="503"/>
      <c r="I969" s="503"/>
      <c r="J969" s="503" t="s">
        <v>805</v>
      </c>
      <c r="K969" s="503"/>
      <c r="L969" s="503"/>
      <c r="AC969" s="1276"/>
    </row>
    <row r="970">
      <c r="B970" s="503"/>
      <c r="C970" s="503"/>
      <c r="D970" s="503"/>
      <c r="E970" s="304"/>
      <c r="F970" s="503"/>
      <c r="G970" s="503"/>
      <c r="H970" s="503"/>
      <c r="I970" s="503"/>
      <c r="J970" s="503" t="s">
        <v>805</v>
      </c>
      <c r="K970" s="503"/>
      <c r="L970" s="503"/>
      <c r="AC970" s="1276"/>
    </row>
    <row r="971">
      <c r="B971" s="503"/>
      <c r="C971" s="503"/>
      <c r="D971" s="503"/>
      <c r="E971" s="304"/>
      <c r="F971" s="503"/>
      <c r="G971" s="503"/>
      <c r="H971" s="503"/>
      <c r="I971" s="503"/>
      <c r="J971" s="503" t="s">
        <v>805</v>
      </c>
      <c r="K971" s="503"/>
      <c r="L971" s="503"/>
      <c r="AC971" s="1276"/>
    </row>
    <row r="972">
      <c r="B972" s="503"/>
      <c r="C972" s="503"/>
      <c r="D972" s="503"/>
      <c r="E972" s="304"/>
      <c r="F972" s="503"/>
      <c r="G972" s="503"/>
      <c r="H972" s="503"/>
      <c r="I972" s="503"/>
      <c r="J972" s="503" t="s">
        <v>805</v>
      </c>
      <c r="K972" s="503"/>
      <c r="L972" s="503"/>
      <c r="AC972" s="1276"/>
    </row>
    <row r="973">
      <c r="B973" s="503"/>
      <c r="C973" s="503"/>
      <c r="D973" s="503"/>
      <c r="E973" s="304"/>
      <c r="F973" s="503"/>
      <c r="G973" s="503"/>
      <c r="H973" s="503"/>
      <c r="I973" s="503"/>
      <c r="J973" s="503" t="s">
        <v>805</v>
      </c>
      <c r="K973" s="503"/>
      <c r="L973" s="503"/>
      <c r="AC973" s="1276"/>
    </row>
    <row r="974">
      <c r="B974" s="503"/>
      <c r="C974" s="503"/>
      <c r="D974" s="503"/>
      <c r="E974" s="304"/>
      <c r="F974" s="503"/>
      <c r="G974" s="503"/>
      <c r="H974" s="503"/>
      <c r="I974" s="503"/>
      <c r="J974" s="503" t="s">
        <v>805</v>
      </c>
      <c r="K974" s="503"/>
      <c r="L974" s="503"/>
      <c r="AC974" s="1276"/>
    </row>
    <row r="975">
      <c r="B975" s="503"/>
      <c r="C975" s="503"/>
      <c r="D975" s="503"/>
      <c r="E975" s="304"/>
      <c r="F975" s="503"/>
      <c r="G975" s="503"/>
      <c r="H975" s="503"/>
      <c r="I975" s="503"/>
      <c r="J975" s="503" t="s">
        <v>805</v>
      </c>
      <c r="K975" s="503"/>
      <c r="L975" s="503"/>
      <c r="AC975" s="1276"/>
    </row>
    <row r="976">
      <c r="B976" s="503"/>
      <c r="C976" s="503"/>
      <c r="D976" s="503"/>
      <c r="E976" s="304"/>
      <c r="F976" s="503"/>
      <c r="G976" s="503"/>
      <c r="H976" s="503"/>
      <c r="I976" s="503"/>
      <c r="J976" s="503" t="s">
        <v>805</v>
      </c>
      <c r="K976" s="503"/>
      <c r="L976" s="503"/>
      <c r="AC976" s="1276"/>
    </row>
    <row r="977">
      <c r="B977" s="503"/>
      <c r="C977" s="503"/>
      <c r="D977" s="503"/>
      <c r="E977" s="304"/>
      <c r="F977" s="503"/>
      <c r="G977" s="503"/>
      <c r="H977" s="503"/>
      <c r="I977" s="503"/>
      <c r="J977" s="503" t="s">
        <v>805</v>
      </c>
      <c r="K977" s="503"/>
      <c r="L977" s="503"/>
      <c r="AC977" s="1276"/>
    </row>
    <row r="978">
      <c r="B978" s="503"/>
      <c r="C978" s="503"/>
      <c r="D978" s="503"/>
      <c r="E978" s="304"/>
      <c r="F978" s="503"/>
      <c r="G978" s="503"/>
      <c r="H978" s="503"/>
      <c r="I978" s="503"/>
      <c r="J978" s="503" t="s">
        <v>805</v>
      </c>
      <c r="K978" s="503"/>
      <c r="L978" s="503"/>
      <c r="AC978" s="1276"/>
    </row>
    <row r="979">
      <c r="B979" s="503"/>
      <c r="C979" s="503"/>
      <c r="D979" s="503"/>
      <c r="E979" s="304"/>
      <c r="F979" s="503"/>
      <c r="G979" s="503"/>
      <c r="H979" s="503"/>
      <c r="I979" s="503"/>
      <c r="J979" s="503" t="s">
        <v>805</v>
      </c>
      <c r="K979" s="503"/>
      <c r="L979" s="503"/>
      <c r="AC979" s="1276"/>
    </row>
    <row r="980">
      <c r="B980" s="503"/>
      <c r="C980" s="503"/>
      <c r="D980" s="503"/>
      <c r="E980" s="304"/>
      <c r="F980" s="503"/>
      <c r="G980" s="503"/>
      <c r="H980" s="503"/>
      <c r="I980" s="503"/>
      <c r="J980" s="503" t="s">
        <v>805</v>
      </c>
      <c r="K980" s="503"/>
      <c r="L980" s="503"/>
      <c r="AC980" s="1276"/>
    </row>
    <row r="981">
      <c r="B981" s="503"/>
      <c r="C981" s="503"/>
      <c r="D981" s="503"/>
      <c r="E981" s="304"/>
      <c r="F981" s="503"/>
      <c r="G981" s="503"/>
      <c r="H981" s="503"/>
      <c r="I981" s="503"/>
      <c r="J981" s="503" t="s">
        <v>805</v>
      </c>
      <c r="K981" s="503"/>
      <c r="L981" s="503"/>
      <c r="AC981" s="1276"/>
    </row>
    <row r="982">
      <c r="B982" s="503"/>
      <c r="C982" s="503"/>
      <c r="D982" s="503"/>
      <c r="E982" s="304"/>
      <c r="F982" s="503"/>
      <c r="G982" s="503"/>
      <c r="H982" s="503"/>
      <c r="I982" s="503"/>
      <c r="J982" s="503" t="s">
        <v>805</v>
      </c>
      <c r="K982" s="503"/>
      <c r="L982" s="503"/>
      <c r="AC982" s="1276"/>
    </row>
    <row r="983">
      <c r="B983" s="503"/>
      <c r="C983" s="503"/>
      <c r="D983" s="503"/>
      <c r="E983" s="304"/>
      <c r="F983" s="503"/>
      <c r="G983" s="503"/>
      <c r="H983" s="503"/>
      <c r="I983" s="503"/>
      <c r="J983" s="503" t="s">
        <v>805</v>
      </c>
      <c r="K983" s="503"/>
      <c r="L983" s="503"/>
      <c r="AC983" s="1276"/>
    </row>
    <row r="984">
      <c r="B984" s="503"/>
      <c r="C984" s="503"/>
      <c r="D984" s="503"/>
      <c r="E984" s="304"/>
      <c r="F984" s="503"/>
      <c r="G984" s="503"/>
      <c r="H984" s="503"/>
      <c r="I984" s="503"/>
      <c r="J984" s="503" t="s">
        <v>805</v>
      </c>
      <c r="K984" s="503"/>
      <c r="L984" s="503"/>
      <c r="AC984" s="1276"/>
    </row>
    <row r="985">
      <c r="B985" s="503"/>
      <c r="C985" s="503"/>
      <c r="D985" s="503"/>
      <c r="E985" s="304"/>
      <c r="F985" s="503"/>
      <c r="G985" s="503"/>
      <c r="H985" s="503"/>
      <c r="I985" s="503"/>
      <c r="J985" s="503" t="s">
        <v>805</v>
      </c>
      <c r="K985" s="503"/>
      <c r="L985" s="503"/>
      <c r="AC985" s="1276"/>
    </row>
    <row r="986">
      <c r="B986" s="503"/>
      <c r="C986" s="503"/>
      <c r="D986" s="503"/>
      <c r="E986" s="304"/>
      <c r="F986" s="503"/>
      <c r="G986" s="503"/>
      <c r="H986" s="503"/>
      <c r="I986" s="503"/>
      <c r="J986" s="503" t="s">
        <v>805</v>
      </c>
      <c r="K986" s="503"/>
      <c r="L986" s="503"/>
      <c r="AC986" s="1276"/>
    </row>
    <row r="987">
      <c r="B987" s="503"/>
      <c r="C987" s="503"/>
      <c r="D987" s="503"/>
      <c r="E987" s="304"/>
      <c r="F987" s="503"/>
      <c r="G987" s="503"/>
      <c r="H987" s="503"/>
      <c r="I987" s="503"/>
      <c r="J987" s="503" t="s">
        <v>805</v>
      </c>
      <c r="K987" s="503"/>
      <c r="L987" s="503"/>
      <c r="AC987" s="1276"/>
    </row>
    <row r="988">
      <c r="B988" s="503"/>
      <c r="C988" s="503"/>
      <c r="D988" s="503"/>
      <c r="E988" s="304"/>
      <c r="F988" s="503"/>
      <c r="G988" s="503"/>
      <c r="H988" s="503"/>
      <c r="I988" s="503"/>
      <c r="J988" s="503" t="s">
        <v>805</v>
      </c>
      <c r="K988" s="503"/>
      <c r="L988" s="503"/>
      <c r="AC988" s="1276"/>
    </row>
    <row r="989">
      <c r="B989" s="503"/>
      <c r="C989" s="503"/>
      <c r="D989" s="503"/>
      <c r="E989" s="304"/>
      <c r="F989" s="503"/>
      <c r="G989" s="503"/>
      <c r="H989" s="503"/>
      <c r="I989" s="503"/>
      <c r="J989" s="503" t="s">
        <v>805</v>
      </c>
      <c r="K989" s="503"/>
      <c r="L989" s="503"/>
      <c r="AC989" s="1276"/>
    </row>
    <row r="990">
      <c r="B990" s="503"/>
      <c r="C990" s="503"/>
      <c r="D990" s="503"/>
      <c r="E990" s="304"/>
      <c r="F990" s="503"/>
      <c r="G990" s="503"/>
      <c r="H990" s="503"/>
      <c r="I990" s="503"/>
      <c r="J990" s="503" t="s">
        <v>805</v>
      </c>
      <c r="K990" s="503"/>
      <c r="L990" s="503"/>
      <c r="AC990" s="1276"/>
    </row>
    <row r="991">
      <c r="B991" s="503"/>
      <c r="C991" s="503"/>
      <c r="D991" s="503"/>
      <c r="E991" s="304"/>
      <c r="F991" s="503"/>
      <c r="G991" s="503"/>
      <c r="H991" s="503"/>
      <c r="I991" s="503"/>
      <c r="J991" s="503" t="s">
        <v>805</v>
      </c>
      <c r="K991" s="503"/>
      <c r="L991" s="503"/>
      <c r="AC991" s="1276"/>
    </row>
    <row r="992">
      <c r="B992" s="503"/>
      <c r="C992" s="503"/>
      <c r="D992" s="503"/>
      <c r="E992" s="304"/>
      <c r="F992" s="503"/>
      <c r="G992" s="503"/>
      <c r="H992" s="503"/>
      <c r="I992" s="503"/>
      <c r="J992" s="503" t="s">
        <v>805</v>
      </c>
      <c r="K992" s="503"/>
      <c r="L992" s="503"/>
      <c r="AC992" s="1276"/>
    </row>
    <row r="993">
      <c r="B993" s="503"/>
      <c r="C993" s="503"/>
      <c r="D993" s="503"/>
      <c r="E993" s="304"/>
      <c r="F993" s="503"/>
      <c r="G993" s="503"/>
      <c r="H993" s="503"/>
      <c r="I993" s="503"/>
      <c r="J993" s="503" t="s">
        <v>805</v>
      </c>
      <c r="K993" s="503"/>
      <c r="L993" s="503"/>
      <c r="AC993" s="1276"/>
    </row>
    <row r="994">
      <c r="B994" s="503"/>
      <c r="C994" s="503"/>
      <c r="D994" s="503"/>
      <c r="E994" s="304"/>
      <c r="F994" s="503"/>
      <c r="G994" s="503"/>
      <c r="H994" s="503"/>
      <c r="I994" s="503"/>
      <c r="J994" s="503" t="s">
        <v>805</v>
      </c>
      <c r="K994" s="503"/>
      <c r="L994" s="503"/>
      <c r="AC994" s="1276"/>
    </row>
    <row r="995">
      <c r="B995" s="503"/>
      <c r="C995" s="503"/>
      <c r="D995" s="503"/>
      <c r="E995" s="304"/>
      <c r="F995" s="503"/>
      <c r="G995" s="503"/>
      <c r="H995" s="503"/>
      <c r="I995" s="503"/>
      <c r="J995" s="503" t="s">
        <v>805</v>
      </c>
      <c r="K995" s="503"/>
      <c r="L995" s="503"/>
      <c r="AC995" s="1276"/>
    </row>
    <row r="996">
      <c r="B996" s="503"/>
      <c r="C996" s="503"/>
      <c r="D996" s="503"/>
      <c r="E996" s="304"/>
      <c r="F996" s="503"/>
      <c r="G996" s="503"/>
      <c r="H996" s="503"/>
      <c r="I996" s="503"/>
      <c r="J996" s="503" t="s">
        <v>805</v>
      </c>
      <c r="K996" s="503"/>
      <c r="L996" s="503"/>
      <c r="AC996" s="1276"/>
    </row>
    <row r="997">
      <c r="B997" s="503"/>
      <c r="C997" s="503"/>
      <c r="D997" s="503"/>
      <c r="E997" s="304"/>
      <c r="F997" s="503"/>
      <c r="G997" s="503"/>
      <c r="H997" s="503"/>
      <c r="I997" s="503"/>
      <c r="J997" s="503" t="s">
        <v>805</v>
      </c>
      <c r="K997" s="503"/>
      <c r="L997" s="503"/>
      <c r="AC997" s="1276"/>
    </row>
    <row r="998">
      <c r="B998" s="503"/>
      <c r="C998" s="503"/>
      <c r="D998" s="503"/>
      <c r="E998" s="304"/>
      <c r="F998" s="503"/>
      <c r="G998" s="503"/>
      <c r="H998" s="503"/>
      <c r="I998" s="503"/>
      <c r="J998" s="503" t="s">
        <v>805</v>
      </c>
      <c r="K998" s="503"/>
      <c r="L998" s="503"/>
      <c r="AC998" s="1276"/>
    </row>
    <row r="999">
      <c r="B999" s="503"/>
      <c r="C999" s="503"/>
      <c r="D999" s="503"/>
      <c r="E999" s="304"/>
      <c r="F999" s="503"/>
      <c r="G999" s="503"/>
      <c r="H999" s="503"/>
      <c r="I999" s="503"/>
      <c r="J999" s="503" t="s">
        <v>805</v>
      </c>
      <c r="K999" s="503"/>
      <c r="L999" s="503"/>
      <c r="AC999" s="1276"/>
    </row>
    <row r="1000">
      <c r="B1000" s="503"/>
      <c r="C1000" s="503"/>
      <c r="D1000" s="503"/>
      <c r="E1000" s="304"/>
      <c r="F1000" s="503"/>
      <c r="G1000" s="503"/>
      <c r="H1000" s="503"/>
      <c r="I1000" s="503"/>
      <c r="J1000" s="503" t="s">
        <v>805</v>
      </c>
      <c r="K1000" s="503"/>
      <c r="L1000" s="503"/>
      <c r="AC1000" s="1276"/>
    </row>
    <row r="1001">
      <c r="B1001" s="503"/>
      <c r="C1001" s="503"/>
      <c r="D1001" s="503"/>
      <c r="E1001" s="304"/>
      <c r="F1001" s="503"/>
      <c r="G1001" s="503"/>
      <c r="H1001" s="503"/>
      <c r="I1001" s="503"/>
      <c r="J1001" s="503" t="s">
        <v>805</v>
      </c>
      <c r="K1001" s="503"/>
      <c r="L1001" s="503"/>
      <c r="AC1001" s="1276"/>
    </row>
    <row r="1002">
      <c r="B1002" s="503"/>
      <c r="C1002" s="503"/>
      <c r="D1002" s="503"/>
      <c r="E1002" s="304"/>
      <c r="F1002" s="503"/>
      <c r="G1002" s="503"/>
      <c r="H1002" s="503"/>
      <c r="I1002" s="503"/>
      <c r="J1002" s="503" t="s">
        <v>805</v>
      </c>
      <c r="K1002" s="503"/>
      <c r="L1002" s="503"/>
      <c r="AC1002" s="1276"/>
    </row>
    <row r="1003">
      <c r="B1003" s="503"/>
      <c r="C1003" s="503"/>
      <c r="D1003" s="503"/>
      <c r="E1003" s="304"/>
      <c r="F1003" s="503"/>
      <c r="G1003" s="503"/>
      <c r="H1003" s="503"/>
      <c r="I1003" s="503"/>
      <c r="J1003" s="503" t="s">
        <v>805</v>
      </c>
      <c r="K1003" s="503"/>
      <c r="L1003" s="503"/>
      <c r="AC1003" s="1276"/>
    </row>
    <row r="1004">
      <c r="B1004" s="503"/>
      <c r="C1004" s="503"/>
      <c r="D1004" s="503"/>
      <c r="E1004" s="304"/>
      <c r="F1004" s="503"/>
      <c r="G1004" s="503"/>
      <c r="H1004" s="503"/>
      <c r="I1004" s="503"/>
      <c r="J1004" s="503" t="s">
        <v>805</v>
      </c>
      <c r="K1004" s="503"/>
      <c r="L1004" s="503"/>
      <c r="AC1004" s="1276"/>
    </row>
    <row r="1005">
      <c r="B1005" s="503"/>
      <c r="C1005" s="503"/>
      <c r="D1005" s="503"/>
      <c r="E1005" s="304"/>
      <c r="F1005" s="503"/>
      <c r="G1005" s="503"/>
      <c r="H1005" s="503"/>
      <c r="I1005" s="503"/>
      <c r="J1005" s="503" t="s">
        <v>805</v>
      </c>
      <c r="K1005" s="503"/>
      <c r="L1005" s="503"/>
      <c r="AC1005" s="1276"/>
    </row>
    <row r="1006">
      <c r="B1006" s="503"/>
      <c r="C1006" s="503"/>
      <c r="D1006" s="503"/>
      <c r="E1006" s="304"/>
      <c r="F1006" s="503"/>
      <c r="G1006" s="503"/>
      <c r="H1006" s="503"/>
      <c r="I1006" s="503"/>
      <c r="J1006" s="503" t="s">
        <v>805</v>
      </c>
      <c r="K1006" s="503"/>
      <c r="L1006" s="503"/>
      <c r="AC1006" s="1276"/>
    </row>
    <row r="1007">
      <c r="B1007" s="503"/>
      <c r="C1007" s="503"/>
      <c r="D1007" s="503"/>
      <c r="E1007" s="304"/>
      <c r="F1007" s="503"/>
      <c r="G1007" s="503"/>
      <c r="H1007" s="503"/>
      <c r="I1007" s="503"/>
      <c r="J1007" s="503" t="s">
        <v>805</v>
      </c>
      <c r="K1007" s="503"/>
      <c r="L1007" s="503"/>
      <c r="AC1007" s="1276"/>
    </row>
    <row r="1008">
      <c r="B1008" s="503"/>
      <c r="C1008" s="503"/>
      <c r="D1008" s="503"/>
      <c r="E1008" s="304"/>
      <c r="F1008" s="503"/>
      <c r="G1008" s="503"/>
      <c r="H1008" s="503"/>
      <c r="I1008" s="503"/>
      <c r="J1008" s="503" t="s">
        <v>805</v>
      </c>
      <c r="K1008" s="503"/>
      <c r="L1008" s="503"/>
      <c r="AC1008" s="1276"/>
    </row>
    <row r="1009">
      <c r="B1009" s="503"/>
      <c r="C1009" s="503"/>
      <c r="D1009" s="503"/>
      <c r="E1009" s="304"/>
      <c r="F1009" s="503"/>
      <c r="G1009" s="503"/>
      <c r="H1009" s="503"/>
      <c r="I1009" s="503"/>
      <c r="J1009" s="503" t="s">
        <v>805</v>
      </c>
      <c r="K1009" s="503"/>
      <c r="L1009" s="503"/>
      <c r="AC1009" s="1276"/>
    </row>
    <row r="1010">
      <c r="B1010" s="503"/>
      <c r="C1010" s="503"/>
      <c r="D1010" s="503"/>
      <c r="E1010" s="304"/>
      <c r="F1010" s="503"/>
      <c r="G1010" s="503"/>
      <c r="H1010" s="503"/>
      <c r="I1010" s="503"/>
      <c r="J1010" s="503" t="s">
        <v>805</v>
      </c>
      <c r="K1010" s="503"/>
      <c r="L1010" s="503"/>
      <c r="AC1010" s="1276"/>
    </row>
    <row r="1011">
      <c r="B1011" s="503"/>
      <c r="C1011" s="503"/>
      <c r="D1011" s="503"/>
      <c r="E1011" s="304"/>
      <c r="F1011" s="503"/>
      <c r="G1011" s="503"/>
      <c r="H1011" s="503"/>
      <c r="I1011" s="503"/>
      <c r="J1011" s="503" t="s">
        <v>805</v>
      </c>
      <c r="K1011" s="503"/>
      <c r="L1011" s="503"/>
      <c r="AC1011" s="1276"/>
    </row>
    <row r="1012">
      <c r="B1012" s="503"/>
      <c r="C1012" s="503"/>
      <c r="D1012" s="503"/>
      <c r="E1012" s="304"/>
      <c r="F1012" s="503"/>
      <c r="G1012" s="503"/>
      <c r="H1012" s="503"/>
      <c r="I1012" s="503"/>
      <c r="J1012" s="503" t="s">
        <v>805</v>
      </c>
      <c r="K1012" s="503"/>
      <c r="L1012" s="503"/>
      <c r="AC1012" s="1276"/>
    </row>
    <row r="1013">
      <c r="B1013" s="503"/>
      <c r="C1013" s="503"/>
      <c r="D1013" s="503"/>
      <c r="E1013" s="304"/>
      <c r="F1013" s="503"/>
      <c r="G1013" s="503"/>
      <c r="H1013" s="503"/>
      <c r="I1013" s="503"/>
      <c r="J1013" s="503" t="s">
        <v>805</v>
      </c>
      <c r="K1013" s="503"/>
      <c r="L1013" s="503"/>
      <c r="AC1013" s="1276"/>
    </row>
    <row r="1014">
      <c r="B1014" s="503"/>
      <c r="C1014" s="503"/>
      <c r="D1014" s="503"/>
      <c r="E1014" s="304"/>
      <c r="F1014" s="503"/>
      <c r="G1014" s="503"/>
      <c r="H1014" s="503"/>
      <c r="I1014" s="503"/>
      <c r="J1014" s="503" t="s">
        <v>805</v>
      </c>
      <c r="K1014" s="503"/>
      <c r="L1014" s="503"/>
      <c r="AC1014" s="1276"/>
    </row>
    <row r="1015">
      <c r="B1015" s="503"/>
      <c r="C1015" s="503"/>
      <c r="D1015" s="503"/>
      <c r="E1015" s="304"/>
      <c r="F1015" s="503"/>
      <c r="G1015" s="503"/>
      <c r="H1015" s="503"/>
      <c r="I1015" s="503"/>
      <c r="J1015" s="503" t="s">
        <v>805</v>
      </c>
      <c r="K1015" s="503"/>
      <c r="L1015" s="503"/>
      <c r="AC1015" s="1276"/>
    </row>
    <row r="1016">
      <c r="B1016" s="503"/>
      <c r="C1016" s="503"/>
      <c r="D1016" s="503"/>
      <c r="E1016" s="304"/>
      <c r="F1016" s="503"/>
      <c r="G1016" s="503"/>
      <c r="H1016" s="503"/>
      <c r="I1016" s="503"/>
      <c r="J1016" s="503" t="s">
        <v>805</v>
      </c>
      <c r="K1016" s="503"/>
      <c r="L1016" s="503"/>
      <c r="AC1016" s="1276"/>
    </row>
    <row r="1017">
      <c r="B1017" s="503"/>
      <c r="C1017" s="503"/>
      <c r="D1017" s="503"/>
      <c r="E1017" s="304"/>
      <c r="F1017" s="503"/>
      <c r="G1017" s="503"/>
      <c r="H1017" s="503"/>
      <c r="I1017" s="503"/>
      <c r="J1017" s="503" t="s">
        <v>805</v>
      </c>
      <c r="K1017" s="503"/>
      <c r="L1017" s="503"/>
      <c r="AC1017" s="1276"/>
    </row>
    <row r="1018">
      <c r="B1018" s="503"/>
      <c r="C1018" s="503"/>
      <c r="D1018" s="503"/>
      <c r="E1018" s="304"/>
      <c r="F1018" s="503"/>
      <c r="G1018" s="503"/>
      <c r="H1018" s="503"/>
      <c r="I1018" s="503"/>
      <c r="J1018" s="503" t="s">
        <v>805</v>
      </c>
      <c r="K1018" s="503"/>
      <c r="L1018" s="503"/>
      <c r="AC1018" s="1276"/>
    </row>
    <row r="1019">
      <c r="B1019" s="503"/>
      <c r="C1019" s="503"/>
      <c r="D1019" s="503"/>
      <c r="E1019" s="304"/>
      <c r="F1019" s="503"/>
      <c r="G1019" s="503"/>
      <c r="H1019" s="503"/>
      <c r="I1019" s="503"/>
      <c r="J1019" s="503" t="s">
        <v>805</v>
      </c>
      <c r="K1019" s="503"/>
      <c r="L1019" s="503"/>
      <c r="AC1019" s="1276"/>
    </row>
    <row r="1020">
      <c r="B1020" s="503"/>
      <c r="C1020" s="503"/>
      <c r="D1020" s="503"/>
      <c r="E1020" s="304"/>
      <c r="F1020" s="503"/>
      <c r="G1020" s="503"/>
      <c r="H1020" s="503"/>
      <c r="I1020" s="503"/>
      <c r="J1020" s="503" t="s">
        <v>805</v>
      </c>
      <c r="K1020" s="503"/>
      <c r="L1020" s="503"/>
      <c r="AC1020" s="1276"/>
    </row>
    <row r="1021">
      <c r="B1021" s="503"/>
      <c r="C1021" s="503"/>
      <c r="D1021" s="503"/>
      <c r="E1021" s="304"/>
      <c r="F1021" s="503"/>
      <c r="G1021" s="503"/>
      <c r="H1021" s="503"/>
      <c r="I1021" s="503"/>
      <c r="J1021" s="503" t="s">
        <v>805</v>
      </c>
      <c r="K1021" s="503"/>
      <c r="L1021" s="503"/>
      <c r="AC1021" s="1276"/>
    </row>
    <row r="1022">
      <c r="B1022" s="503"/>
      <c r="C1022" s="503"/>
      <c r="D1022" s="503"/>
      <c r="E1022" s="304"/>
      <c r="F1022" s="503"/>
      <c r="G1022" s="503"/>
      <c r="H1022" s="503"/>
      <c r="I1022" s="503"/>
      <c r="J1022" s="503" t="s">
        <v>805</v>
      </c>
      <c r="K1022" s="503"/>
      <c r="L1022" s="503"/>
      <c r="AC1022" s="1276"/>
    </row>
    <row r="1023">
      <c r="B1023" s="503"/>
      <c r="C1023" s="503"/>
      <c r="D1023" s="503"/>
      <c r="E1023" s="304"/>
      <c r="F1023" s="503"/>
      <c r="G1023" s="503"/>
      <c r="H1023" s="503"/>
      <c r="I1023" s="503"/>
      <c r="J1023" s="503" t="s">
        <v>805</v>
      </c>
      <c r="K1023" s="503"/>
      <c r="L1023" s="503"/>
      <c r="AC1023" s="1276"/>
    </row>
    <row r="1024">
      <c r="B1024" s="503"/>
      <c r="C1024" s="503"/>
      <c r="D1024" s="503"/>
      <c r="E1024" s="304"/>
      <c r="F1024" s="503"/>
      <c r="G1024" s="503"/>
      <c r="H1024" s="503"/>
      <c r="I1024" s="503"/>
      <c r="J1024" s="503" t="s">
        <v>805</v>
      </c>
      <c r="K1024" s="503"/>
      <c r="L1024" s="503"/>
      <c r="AC1024" s="1276"/>
    </row>
    <row r="1025">
      <c r="B1025" s="503"/>
      <c r="C1025" s="503"/>
      <c r="D1025" s="503"/>
      <c r="E1025" s="304"/>
      <c r="F1025" s="503"/>
      <c r="G1025" s="503"/>
      <c r="H1025" s="503"/>
      <c r="I1025" s="503"/>
      <c r="J1025" s="503" t="s">
        <v>805</v>
      </c>
      <c r="K1025" s="503"/>
      <c r="L1025" s="503"/>
      <c r="AC1025" s="1276"/>
    </row>
    <row r="1026">
      <c r="B1026" s="503"/>
      <c r="C1026" s="503"/>
      <c r="D1026" s="503"/>
      <c r="E1026" s="304"/>
      <c r="F1026" s="503"/>
      <c r="G1026" s="503"/>
      <c r="H1026" s="503"/>
      <c r="I1026" s="503"/>
      <c r="J1026" s="503" t="s">
        <v>805</v>
      </c>
      <c r="K1026" s="503"/>
      <c r="L1026" s="503"/>
      <c r="AC1026" s="1276"/>
    </row>
    <row r="1027">
      <c r="B1027" s="503"/>
      <c r="C1027" s="503"/>
      <c r="D1027" s="503"/>
      <c r="E1027" s="304"/>
      <c r="F1027" s="503"/>
      <c r="G1027" s="503"/>
      <c r="H1027" s="503"/>
      <c r="I1027" s="503"/>
      <c r="J1027" s="503" t="s">
        <v>805</v>
      </c>
      <c r="K1027" s="503"/>
      <c r="L1027" s="503"/>
      <c r="AC1027" s="1276"/>
    </row>
    <row r="1028">
      <c r="B1028" s="503"/>
      <c r="C1028" s="503"/>
      <c r="D1028" s="503"/>
      <c r="E1028" s="304"/>
      <c r="F1028" s="503"/>
      <c r="G1028" s="503"/>
      <c r="H1028" s="503"/>
      <c r="I1028" s="503"/>
      <c r="J1028" s="503" t="s">
        <v>805</v>
      </c>
      <c r="K1028" s="503"/>
      <c r="L1028" s="503"/>
      <c r="AC1028" s="1276"/>
    </row>
    <row r="1029">
      <c r="B1029" s="503"/>
      <c r="C1029" s="503"/>
      <c r="D1029" s="503"/>
      <c r="E1029" s="304"/>
      <c r="F1029" s="503"/>
      <c r="G1029" s="503"/>
      <c r="H1029" s="503"/>
      <c r="I1029" s="503"/>
      <c r="J1029" s="503" t="s">
        <v>805</v>
      </c>
      <c r="K1029" s="503"/>
      <c r="L1029" s="503"/>
      <c r="AC1029" s="1276"/>
    </row>
    <row r="1030">
      <c r="B1030" s="503"/>
      <c r="C1030" s="503"/>
      <c r="D1030" s="503"/>
      <c r="E1030" s="304"/>
      <c r="F1030" s="503"/>
      <c r="G1030" s="503"/>
      <c r="H1030" s="503"/>
      <c r="I1030" s="503"/>
      <c r="J1030" s="503" t="s">
        <v>805</v>
      </c>
      <c r="K1030" s="503"/>
      <c r="L1030" s="503"/>
      <c r="AC1030" s="1276"/>
    </row>
    <row r="1031">
      <c r="B1031" s="503"/>
      <c r="C1031" s="503"/>
      <c r="D1031" s="503"/>
      <c r="E1031" s="304"/>
      <c r="F1031" s="503"/>
      <c r="G1031" s="503"/>
      <c r="H1031" s="503"/>
      <c r="I1031" s="503"/>
      <c r="J1031" s="503" t="s">
        <v>805</v>
      </c>
      <c r="K1031" s="503"/>
      <c r="L1031" s="503"/>
      <c r="AC1031" s="1276"/>
    </row>
    <row r="1032">
      <c r="B1032" s="503"/>
      <c r="C1032" s="503"/>
      <c r="D1032" s="503"/>
      <c r="E1032" s="304"/>
      <c r="F1032" s="503"/>
      <c r="G1032" s="503"/>
      <c r="H1032" s="503"/>
      <c r="I1032" s="503"/>
      <c r="J1032" s="503" t="s">
        <v>805</v>
      </c>
      <c r="K1032" s="503"/>
      <c r="L1032" s="503"/>
      <c r="AC1032" s="1276"/>
    </row>
    <row r="1033">
      <c r="B1033" s="503"/>
      <c r="C1033" s="503"/>
      <c r="D1033" s="503"/>
      <c r="E1033" s="304"/>
      <c r="F1033" s="503"/>
      <c r="G1033" s="503"/>
      <c r="H1033" s="503"/>
      <c r="I1033" s="503"/>
      <c r="J1033" s="503" t="s">
        <v>805</v>
      </c>
      <c r="K1033" s="503"/>
      <c r="L1033" s="503"/>
      <c r="AC1033" s="1276"/>
    </row>
    <row r="1034">
      <c r="B1034" s="503"/>
      <c r="C1034" s="503"/>
      <c r="D1034" s="503"/>
      <c r="E1034" s="304"/>
      <c r="F1034" s="503"/>
      <c r="G1034" s="503"/>
      <c r="H1034" s="503"/>
      <c r="I1034" s="503"/>
      <c r="J1034" s="503" t="s">
        <v>805</v>
      </c>
      <c r="K1034" s="503"/>
      <c r="L1034" s="503"/>
      <c r="AC1034" s="1276"/>
    </row>
    <row r="1035">
      <c r="B1035" s="503"/>
      <c r="C1035" s="503"/>
      <c r="D1035" s="503"/>
      <c r="E1035" s="304"/>
      <c r="F1035" s="503"/>
      <c r="G1035" s="503"/>
      <c r="H1035" s="503"/>
      <c r="I1035" s="503"/>
      <c r="J1035" s="503" t="s">
        <v>805</v>
      </c>
      <c r="K1035" s="503"/>
      <c r="L1035" s="503"/>
      <c r="AC1035" s="1276"/>
    </row>
    <row r="1036">
      <c r="B1036" s="503"/>
      <c r="C1036" s="503"/>
      <c r="D1036" s="503"/>
      <c r="E1036" s="304"/>
      <c r="F1036" s="503"/>
      <c r="G1036" s="503"/>
      <c r="H1036" s="503"/>
      <c r="I1036" s="503"/>
      <c r="J1036" s="503" t="s">
        <v>805</v>
      </c>
      <c r="K1036" s="503"/>
      <c r="L1036" s="503"/>
      <c r="AC1036" s="1276"/>
    </row>
    <row r="1037">
      <c r="B1037" s="503"/>
      <c r="C1037" s="503"/>
      <c r="D1037" s="503"/>
      <c r="E1037" s="304"/>
      <c r="F1037" s="503"/>
      <c r="G1037" s="503"/>
      <c r="H1037" s="503"/>
      <c r="I1037" s="503"/>
      <c r="J1037" s="503" t="s">
        <v>805</v>
      </c>
      <c r="K1037" s="503"/>
      <c r="L1037" s="503"/>
      <c r="AC1037" s="1276"/>
    </row>
    <row r="1038">
      <c r="B1038" s="503"/>
      <c r="C1038" s="503"/>
      <c r="D1038" s="503"/>
      <c r="E1038" s="304"/>
      <c r="F1038" s="503"/>
      <c r="G1038" s="503"/>
      <c r="H1038" s="503"/>
      <c r="I1038" s="503"/>
      <c r="J1038" s="503" t="s">
        <v>805</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