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<sst xmlns="http://schemas.openxmlformats.org/spreadsheetml/2006/main" count="7105" uniqueCount="976">
  <si>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</si>
  <si>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</si>
  <si>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</si>
  <si>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</si>
  <si>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</si>
  <si>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</si>
  <si>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</si>
  <si>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</si>
  <si>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</si>
  <si>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</si>
  <si>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</si>
  <si>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</si>
  <si>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</si>
  <si>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</si>
  <si>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</si>
  <si>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</si>
  <si>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</si>
  <si>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</si>
  <si>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</si>
  <si>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</si>
  <si>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</si>
  <si>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</si>
  <si>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</si>
  <si>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</si>
  <si>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</si>
  <si>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</si>
  <si>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</si>
  <si>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</si>
  <si>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</si>
  <si>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</si>
  <si>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</si>
  <si>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</si>
  <si>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</si>
  <si>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</si>
  <si>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</si>
  <si>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</si>
  <si>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</si>
  <si>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</si>
  <si>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</si>
  <si>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</si>
  <si>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</si>
  <si>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</si>
  <si>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</si>
  <si>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</si>
  <si>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</si>
  <si>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</si>
  <si>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</si>
  <si>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</si>
  <si>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</si>
  <si>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</si>
  <si>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</si>
  <si>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</si>
  <si>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</si>
  <si>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</si>
  <si>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</si>
  <si>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</si>
  <si>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</si>
  <si>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</si>
  <si>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</si>
  <si>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</si>
  <si>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</si>
  <si>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</si>
  <si>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</si>
  <si>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</si>
  <si>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</si>
  <si>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</si>
  <si>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</si>
  <si>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</si>
  <si>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</si>
  <si>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</si>
  <si>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</si>
  <si>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</si>
  <si>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</si>
  <si>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</si>
  <si>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</si>
  <si>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</si>
  <si>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</si>
  <si>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</si>
  <si>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</si>
  <si>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</si>
  <si>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</si>
  <si>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</si>
  <si>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</si>
  <si>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</si>
  <si>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</si>
  <si>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</si>
  <si>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</si>
  <si>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</si>
  <si>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</si>
  <si>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</si>
  <si>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</si>
  <si>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</si>
  <si>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</si>
  <si>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</si>
  <si>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</si>
  <si>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</si>
  <si>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</si>
  <si>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</si>
  <si>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</si>
  <si>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</si>
  <si>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</si>
  <si>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</si>
  <si>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</si>
  <si>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</si>
  <si>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</si>
  <si>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</si>
  <si>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</si>
  <si>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</si>
  <si>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</si>
  <si>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</si>
  <si>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</si>
  <si>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</si>
  <si>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</si>
  <si>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</si>
  <si>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</si>
  <si>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</si>
  <si>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</si>
  <si>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</si>
  <si>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</si>
  <si>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</si>
  <si>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</si>
  <si>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</si>
  <si>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</si>
  <si>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</si>
  <si>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</si>
  <si>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</si>
  <si>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</si>
  <si>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</si>
  <si>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</si>
  <si>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</si>
  <si>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</si>
  <si>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</si>
  <si>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5日</t>
  </si>
  <si>
    <t>-</t>
  </si>
  <si>
    <t>寺島</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</si>
  <si>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</si>
  <si>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</si>
  <si>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</si>
  <si>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8日</t>
  </si>
  <si>
    <t>(水)</t>
  </si>
  <si>
    <t>ヤスミン</t>
  </si>
  <si>
    <t>DDセットが1セット足らず</t>
  </si>
  <si>
    <t>連日エコプラン(DD)で実物確認出来ず
帰国が多く、見落としが増える</t>
  </si>
  <si>
    <t>長期休み後の復旧者はDDセットの確認をチェッカーで行う</t>
  </si>
  <si>
    <t>9日</t>
  </si>
  <si>
    <t>アンジェラ</t>
  </si>
  <si>
    <t>ボディソープが少ない</t>
  </si>
  <si>
    <t>（連日エコプラン(DD)で残量がかなり減）
数泊のステイでは不備になりづらく補充を怠っていた</t>
  </si>
  <si>
    <t xml:space="preserve">特にロングステイでの注意事項を共有　</t>
  </si>
  <si>
    <t>10日</t>
  </si>
  <si>
    <t>駒野</t>
  </si>
  <si>
    <t>歯ブラシがセットされてない</t>
  </si>
  <si>
    <t>該当メイドはチェック有りへ変更</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</si>
  <si>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</si>
  <si>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</si>
  <si>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</si>
  <si>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</si>
  <si>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</si>
  <si>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</si>
  <si>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</si>
  <si>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</si>
  <si>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</si>
  <si>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</si>
  <si>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</si>
  <si>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</si>
  <si>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</si>
  <si>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</si>
  <si>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</si>
  <si>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</si>
  <si>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</si>
  <si>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</si>
  <si>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</si>
  <si>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</si>
  <si>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</si>
  <si>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</si>
  <si>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</si>
  <si>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</si>
  <si>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</si>
  <si>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</si>
  <si>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</si>
  <si>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</si>
  <si>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</si>
  <si>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</si>
  <si>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</si>
  <si>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</si>
  <si>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</si>
  <si>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</si>
  <si>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</si>
  <si>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</si>
  <si>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</si>
  <si>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</si>
  <si>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</si>
  <si>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</si>
  <si>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</si>
  <si>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</si>
  <si>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</si>
  <si>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</si>
  <si>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</si>
  <si>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</si>
  <si>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</si>
  <si>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</si>
  <si>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</si>
  <si>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</si>
  <si>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</si>
  <si>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</si>
  <si>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</si>
  <si>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</si>
  <si>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</si>
  <si>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</si>
  <si>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</si>
  <si>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</si>
  <si>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</si>
  <si>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</si>
  <si>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</si>
  <si>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</si>
  <si>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</si>
  <si>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</si>
  <si>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</si>
  <si>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</si>
  <si>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</si>
  <si>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</si>
  <si>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</si>
  <si>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</si>
  <si>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</si>
  <si>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</si>
  <si>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</si>
  <si>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</si>
  <si>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</si>
  <si>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</si>
  <si>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</si>
  <si>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</si>
  <si>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</si>
  <si>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</si>
  <si>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</si>
  <si>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</si>
  <si>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</si>
  <si>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</si>
  <si>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</si>
  <si>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</si>
  <si>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</si>
  <si>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</si>
  <si>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</si>
  <si>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</si>
  <si>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</si>
  <si>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</si>
  <si>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</si>
  <si>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</si>
  <si>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</si>
  <si>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</si>
  <si>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</si>
  <si>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</si>
  <si>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</si>
  <si>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</si>
  <si>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</si>
  <si>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</si>
  <si>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</si>
  <si>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</si>
  <si>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</si>
  <si>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</si>
  <si>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</si>
  <si>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</si>
  <si>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</si>
  <si>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</si>
  <si>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</si>
  <si>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</si>
  <si>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</si>
  <si>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</si>
  <si>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</si>
  <si>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</si>
  <si>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</si>
  <si>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</si>
  <si>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</si>
  <si>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</si>
  <si>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</si>
  <si>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</si>
  <si>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</si>
  <si>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</si>
  <si>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</si>
  <si>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</si>
  <si>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</si>
  <si>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</si>
  <si>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</si>
  <si>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</si>
  <si>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</si>
  <si>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</si>
  <si>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</si>
  <si>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</si>
  <si>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</si>
  <si>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</si>
  <si>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</si>
  <si>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</si>
  <si>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</si>
  <si>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</si>
  <si>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</si>
  <si>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</si>
  <si>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</si>
  <si>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</si>
  <si>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</si>
  <si>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</si>
  <si>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</si>
  <si>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</si>
  <si>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</si>
  <si>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</si>
  <si>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</si>
  <si>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</si>
  <si>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</si>
  <si>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</si>
  <si>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</si>
  <si>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</si>
  <si>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</si>
  <si>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</si>
  <si>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</si>
  <si>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</si>
  <si>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</si>
  <si>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</si>
  <si>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</si>
  <si>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</si>
  <si>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</si>
  <si>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</si>
  <si>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</si>
  <si>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</si>
  <si>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</si>
  <si>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</si>
  <si>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</si>
  <si>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</si>
  <si>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</si>
  <si>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</si>
  <si>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</si>
  <si>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</si>
  <si>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</si>
  <si>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</si>
  <si>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</si>
  <si>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</si>
  <si>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</si>
  <si>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</si>
  <si>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</si>
  <si>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</si>
  <si>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</si>
  <si>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</si>
  <si>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</si>
  <si>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</si>
  <si>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</si>
  <si>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</si>
  <si>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</si>
  <si>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</si>
  <si>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</si>
  <si>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</si>
  <si>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</si>
  <si>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</si>
  <si>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</si>
  <si>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</si>
  <si>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</si>
  <si>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</si>
  <si>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</si>
  <si>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</si>
  <si>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</si>
  <si>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</si>
  <si>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</si>
  <si>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</si>
  <si>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</si>
  <si>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</si>
  <si>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</si>
  <si>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</si>
  <si>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</si>
  <si>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</si>
  <si>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</si>
  <si>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</si>
  <si>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</si>
  <si>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</si>
  <si>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</si>
  <si>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</si>
  <si>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</si>
  <si>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</si>
  <si>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</si>
  <si>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</si>
  <si>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</si>
  <si>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</si>
  <si>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</si>
  <si>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</si>
  <si>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</si>
  <si>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</si>
  <si>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</si>
  <si>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</si>
  <si>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</si>
  <si>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</si>
  <si>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</si>
  <si>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</si>
  <si>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</si>
  <si>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</si>
  <si>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</si>
  <si>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</si>
  <si>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</si>
  <si>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</si>
  <si>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</si>
  <si>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</si>
  <si>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</si>
  <si>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</si>
  <si>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</si>
  <si>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</si>
  <si>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</si>
  <si>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</si>
  <si>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</si>
  <si>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</si>
  <si>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</si>
  <si>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</si>
  <si>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</si>
  <si>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</si>
  <si>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</si>
  <si>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</si>
  <si>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</si>
  <si>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</si>
  <si>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</si>
  <si>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</si>
  <si>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田中</t>
  </si>
  <si>
    <t>7.メイド(時給)</t>
  </si>
  <si>
    <t>第二.第四㈰休希</t>
  </si>
  <si>
    <t>QAR90点</t>
  </si>
  <si>
    <t>松野</t>
  </si>
  <si>
    <t>週3日</t>
  </si>
  <si>
    <t>川名</t>
  </si>
  <si>
    <t>㈯㈰どちらか出勤</t>
  </si>
  <si>
    <t>QAR100点</t>
  </si>
  <si>
    <t>デリック</t>
  </si>
  <si>
    <t>ヤムナ</t>
  </si>
  <si>
    <t>サムエル</t>
  </si>
  <si>
    <t>週6日</t>
  </si>
  <si>
    <t>マリア</t>
  </si>
  <si>
    <t>週2日</t>
  </si>
  <si>
    <t>ショマ</t>
  </si>
  <si>
    <t>アミナタ</t>
  </si>
  <si>
    <t>バン</t>
  </si>
  <si>
    <t>スシラ</t>
  </si>
  <si>
    <t>ムベヌ</t>
  </si>
  <si>
    <t>ジュリア</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</si>
  <si>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</si>
  <si>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</si>
  <si>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</si>
  <si>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</si>
  <si>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</si>
  <si>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</si>
  <si>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</si>
  <si>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</si>
  <si>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</si>
  <si>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</si>
  <si>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</si>
  <si>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</si>
  <si>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</si>
  <si>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</si>
  <si>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</si>
  <si>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</si>
  <si>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</si>
  <si>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</si>
  <si>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</si>
  <si>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</si>
  <si>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</si>
  <si>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</si>
  <si>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</si>
  <si>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</si>
  <si>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</si>
  <si>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</si>
  <si>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</si>
  <si>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</si>
  <si>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</si>
  <si>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</si>
  <si>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</si>
  <si>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</si>
  <si>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</si>
  <si>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</si>
  <si>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</si>
  <si>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</si>
  <si>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</si>
  <si>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</si>
  <si>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</si>
  <si>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</si>
  <si>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</si>
  <si>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</si>
  <si>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</si>
  <si>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</si>
  <si>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</si>
  <si>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</si>
  <si>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</si>
  <si>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</si>
  <si>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</si>
  <si>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</si>
  <si>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</si>
  <si>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</si>
  <si>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</si>
  <si>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</si>
  <si>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</si>
  <si>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</si>
  <si>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</si>
  <si>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</si>
  <si>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</si>
  <si>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</si>
  <si>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</si>
  <si>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</si>
  <si>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</si>
  <si>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</si>
  <si>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</si>
  <si>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</si>
  <si>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</si>
  <si>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</si>
  <si>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</si>
  <si>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</si>
  <si>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</si>
  <si>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</si>
  <si>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</si>
  <si>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</si>
  <si>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</si>
  <si>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</si>
  <si>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</si>
  <si>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</si>
  <si>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</si>
  <si>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</si>
  <si>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</si>
  <si>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</si>
  <si>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</si>
  <si>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</si>
  <si>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</si>
  <si>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</si>
  <si>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</si>
  <si>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</si>
  <si>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</si>
  <si>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</si>
  <si>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</si>
  <si>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</si>
  <si>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</si>
  <si>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</si>
  <si>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</si>
  <si>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</si>
  <si>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</si>
  <si>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</si>
  <si>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</si>
  <si>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</si>
  <si>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</si>
  <si>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</si>
  <si>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</si>
  <si>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</si>
  <si>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</si>
  <si>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</si>
  <si>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</si>
  <si>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</si>
  <si>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</si>
  <si>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</si>
  <si>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</si>
  <si>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</si>
  <si>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</si>
  <si>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</si>
  <si>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</si>
  <si>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</si>
  <si>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</si>
  <si>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</si>
  <si>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</si>
  <si>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</si>
  <si>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</si>
  <si>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</si>
  <si>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</si>
  <si>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</si>
  <si>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</si>
  <si>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</si>
  <si>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</si>
  <si>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</si>
  <si>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</si>
  <si>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</si>
  <si>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</si>
  <si>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</si>
  <si>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</si>
  <si>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</si>
  <si>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</si>
  <si>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</si>
  <si>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</si>
  <si>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</si>
  <si>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</si>
  <si>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</si>
  <si>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</si>
  <si>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</si>
  <si>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</si>
  <si>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</si>
  <si>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</si>
  <si>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</si>
  <si>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</si>
  <si>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</si>
  <si>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</si>
  <si>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</si>
  <si>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</si>
  <si>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</si>
  <si>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</si>
  <si>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</si>
  <si>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</si>
  <si>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</si>
  <si>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</si>
  <si>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</si>
  <si>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</si>
  <si>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</si>
  <si>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</si>
  <si>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</si>
  <si>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</si>
  <si>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</si>
  <si>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</si>
  <si>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</si>
  <si>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</si>
  <si>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</si>
  <si>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</si>
  <si>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</si>
  <si>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</si>
  <si>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</si>
  <si>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</si>
  <si>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</si>
  <si>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 xml:space="preserve">【備品類】
・電話線、発注再打診
・清水香、最終発注依頼済
・TVチャンネル初期設定手順、貰ったのでロッカー貼り
【個人別QAR】
・徐々にやっていきましょ！
　▶フロント目線はとても勉強になりますので！
【】
</t>
  </si>
  <si>
    <t>【共有】
・1105 エアコンからのカビ臭あり
・612 ニオイ部屋
【メイド】
・個人別QAR(ヤムナ、ムベヌ、バン)実施
・</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</si>
  <si>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</si>
  <si>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</si>
  <si>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</si>
  <si>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</si>
  <si>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</si>
  <si>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</si>
  <si>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</si>
  <si>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</si>
  <si>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</si>
  <si>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</si>
  <si>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</si>
  <si>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</si>
  <si>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</si>
  <si>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</si>
  <si>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</si>
  <si>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</si>
  <si>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</si>
  <si>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</si>
  <si>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</si>
  <si>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</si>
  <si>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</si>
  <si>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</si>
  <si>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</si>
  <si>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</si>
  <si>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</si>
  <si>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</si>
  <si>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</si>
  <si>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</si>
  <si>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</si>
  <si>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</si>
  <si>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</si>
  <si>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</si>
  <si>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</si>
  <si>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</si>
  <si>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</si>
  <si>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</si>
  <si>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</si>
  <si>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</si>
  <si>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</si>
  <si>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</si>
  <si>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</si>
  <si>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</si>
  <si>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</si>
  <si>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</si>
  <si>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</si>
  <si>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</si>
  <si>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</si>
  <si>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</si>
  <si>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</si>
  <si>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</si>
  <si>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</si>
  <si>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</si>
  <si>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</si>
  <si>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</si>
  <si>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</si>
  <si>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</si>
  <si>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</si>
  <si>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</si>
  <si>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</si>
  <si>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</si>
  <si>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</si>
  <si>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</si>
  <si>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</si>
  <si>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</si>
  <si>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</si>
  <si>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</si>
  <si>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</si>
  <si>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</si>
  <si>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</si>
  <si>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</si>
  <si>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</si>
  <si>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</si>
  <si>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</si>
  <si>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</si>
  <si>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</si>
  <si>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</si>
  <si>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</si>
  <si>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</si>
  <si>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</si>
  <si>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</si>
  <si>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</si>
  <si>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</si>
  <si>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</si>
  <si>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</si>
  <si>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</si>
  <si>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</si>
  <si>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</si>
  <si>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</si>
  <si>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</si>
  <si>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</si>
  <si>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</si>
  <si>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</si>
  <si>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</si>
  <si>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</si>
  <si>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</si>
  <si>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</si>
  <si>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</si>
  <si>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</si>
  <si>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</si>
  <si>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</si>
  <si>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</si>
  <si>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</si>
  <si>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</si>
  <si>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</si>
  <si>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</si>
  <si>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</si>
  <si>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</si>
  <si>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</si>
  <si>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</si>
  <si>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</si>
  <si>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</si>
  <si>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</si>
  <si>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</si>
  <si>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</si>
  <si>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</si>
  <si>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</si>
  <si>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</si>
  <si>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</si>
  <si>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</si>
  <si>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</si>
  <si>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</si>
  <si>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</si>
  <si>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</si>
  <si>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</si>
  <si>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</si>
  <si>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</si>
  <si>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</si>
  <si>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</si>
  <si>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</si>
  <si>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</si>
  <si>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</si>
  <si>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</si>
  <si>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</si>
  <si>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</si>
  <si>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</si>
  <si>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</si>
  <si>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</si>
  <si>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</si>
  <si>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</si>
  <si>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</si>
  <si>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</si>
  <si>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</si>
  <si>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</si>
  <si>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</si>
  <si>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</si>
  <si>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</si>
  <si>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</si>
  <si>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</si>
  <si>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</si>
  <si>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</si>
  <si>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</si>
  <si>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</si>
  <si>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</si>
  <si>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</si>
  <si>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</si>
  <si>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</si>
  <si>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</si>
  <si>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</si>
  <si>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</si>
  <si>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</si>
  <si>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</si>
  <si>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</si>
  <si>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</si>
  <si>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</si>
  <si>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</si>
  <si>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</si>
  <si>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</si>
  <si>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</si>
  <si>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</si>
  <si>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</si>
  <si>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</si>
  <si>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</si>
  <si>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</si>
  <si>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</si>
  <si>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</si>
  <si>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</si>
  <si>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</si>
  <si>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</si>
  <si>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</si>
  <si>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</si>
  <si>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</si>
  <si>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</si>
  <si>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</si>
  <si>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</si>
  <si>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</si>
  <si>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</si>
  <si>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</si>
  <si>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</si>
  <si>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</si>
  <si>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</si>
  <si>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</si>
  <si>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</si>
  <si>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</si>
  <si>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</si>
  <si>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</si>
  <si>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</si>
  <si>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</si>
  <si>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</si>
  <si>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</si>
  <si>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</si>
  <si>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</si>
  <si>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</si>
  <si>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</si>
  <si>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</si>
  <si>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</si>
  <si>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</si>
  <si>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</si>
  <si>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</si>
  <si>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</si>
  <si>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</si>
  <si>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</si>
  <si>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</si>
  <si>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</si>
  <si>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</si>
  <si>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</si>
  <si>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</si>
  <si>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</si>
  <si>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</si>
  <si>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</si>
  <si>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</si>
  <si>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</si>
  <si>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</si>
  <si>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</si>
  <si>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</si>
  <si>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</si>
  <si>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</si>
  <si>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</si>
  <si>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</si>
  <si>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</si>
  <si>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</si>
  <si>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</si>
  <si>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</si>
  <si>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</si>
  <si>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</si>
  <si>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</si>
  <si>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</si>
  <si>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</si>
  <si>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</si>
  <si>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</si>
  <si>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</si>
  <si>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</si>
  <si>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</si>
  <si>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</si>
  <si>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</si>
  <si>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</si>
  <si>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</si>
  <si>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</si>
  <si>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</si>
  <si>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</si>
  <si>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</si>
  <si>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</si>
  <si>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</si>
  <si>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</si>
  <si>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</si>
  <si>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</si>
  <si>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</si>
  <si>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</si>
  <si>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</si>
  <si>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</si>
  <si>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</si>
  <si>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</si>
  <si>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</si>
  <si>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</si>
  <si>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</si>
  <si>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</si>
  <si>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</si>
  <si>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</si>
  <si>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</si>
  <si>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</si>
  <si>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</si>
  <si>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</si>
  <si>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</si>
  <si>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</si>
  <si>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</si>
  <si>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</si>
  <si>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</si>
  <si>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</si>
  <si>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</si>
  <si>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</si>
  <si>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</si>
  <si>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</si>
  <si>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</si>
  <si>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</si>
  <si>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</si>
  <si>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</si>
  <si>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</si>
  <si>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</si>
  <si>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</si>
  <si>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ボディーソープ未補充→ボトルお渡し</t>
  </si>
  <si>
    <t>DDセットに大量の髪の毛が入っていた</t>
  </si>
  <si>
    <t>不明</t>
  </si>
  <si>
    <t>お風呂場に髪の毛が落ちていた</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</si>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</sst>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3"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9"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5" fontId="4"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39" numFmtId="0" xfId="0" applyAlignment="1" applyBorder="1" applyFont="1">
      <alignment horizontal="right"/>
    </xf>
    <xf borderId="3" fillId="0" fontId="3" numFmtId="0" xfId="0" applyBorder="1" applyFont="1"/>
    <xf borderId="3" fillId="0" fontId="139" numFmtId="14" xfId="0" applyAlignment="1" applyBorder="1" applyFont="1" applyNumberFormat="1">
      <alignment horizontal="right" vertical="bottom"/>
    </xf>
    <xf borderId="3" fillId="9" fontId="139" numFmtId="0" xfId="0" applyAlignment="1" applyBorder="1" applyFont="1">
      <alignment horizontal="right" readingOrder="0"/>
    </xf>
    <xf borderId="3" fillId="7" fontId="139" numFmtId="0" xfId="0" applyAlignment="1" applyBorder="1" applyFont="1">
      <alignment horizontal="right"/>
    </xf>
    <xf borderId="188" fillId="9" fontId="139" numFmtId="0" xfId="0" applyAlignment="1" applyBorder="1" applyFont="1">
      <alignment horizontal="right" readingOrder="0"/>
    </xf>
    <xf borderId="1" fillId="53" fontId="139" numFmtId="0" xfId="0" applyAlignment="1" applyBorder="1" applyFont="1">
      <alignment horizontal="center"/>
    </xf>
    <xf borderId="3" fillId="9" fontId="139"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9" fillId="53" fontId="139" numFmtId="0" xfId="0" applyAlignment="1" applyBorder="1" applyFont="1">
      <alignment horizontal="center"/>
    </xf>
    <xf borderId="3" fillId="0" fontId="139" numFmtId="10" xfId="0" applyAlignment="1" applyBorder="1" applyFont="1" applyNumberFormat="1">
      <alignment horizontal="right"/>
    </xf>
    <xf borderId="0" fillId="0" fontId="97" numFmtId="0" xfId="0" applyFont="1"/>
    <xf borderId="1" fillId="0" fontId="97" numFmtId="0" xfId="0" applyBorder="1" applyFont="1"/>
    <xf borderId="190" fillId="53" fontId="139" numFmtId="0" xfId="0" applyBorder="1" applyFont="1"/>
    <xf borderId="1" fillId="0" fontId="139"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39" numFmtId="0" xfId="0" applyAlignment="1" applyBorder="1" applyFont="1">
      <alignment horizontal="right"/>
    </xf>
    <xf borderId="3" fillId="0" fontId="139" numFmtId="9" xfId="0" applyAlignment="1" applyBorder="1" applyFont="1" applyNumberFormat="1">
      <alignment horizontal="right"/>
    </xf>
    <xf borderId="3" fillId="7" fontId="139" numFmtId="0" xfId="0" applyAlignment="1" applyBorder="1" applyFont="1">
      <alignment horizontal="right" readingOrder="0"/>
    </xf>
    <xf borderId="0" fillId="0" fontId="44" numFmtId="0" xfId="0" applyAlignment="1" applyFont="1">
      <alignment horizontal="right" readingOrder="0"/>
    </xf>
    <xf borderId="188"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6" numFmtId="0" xfId="0" applyAlignment="1" applyBorder="1" applyFont="1">
      <alignment horizontal="center" vertical="bottom"/>
    </xf>
    <xf borderId="119" fillId="38"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8"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9"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5" fillId="0" fontId="2" numFmtId="0" xfId="0" applyBorder="1" applyFont="1"/>
    <xf borderId="128" fillId="7" fontId="160"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9" numFmtId="0" xfId="0" applyAlignment="1" applyBorder="1" applyFont="1">
      <alignment horizontal="center" vertical="bottom"/>
    </xf>
    <xf borderId="202" fillId="3" fontId="159" numFmtId="49" xfId="0" applyAlignment="1" applyBorder="1" applyFont="1" applyNumberFormat="1">
      <alignment horizontal="center" vertical="bottom"/>
    </xf>
    <xf borderId="202" fillId="3" fontId="159" numFmtId="10"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0" fontId="159" numFmtId="0" xfId="0" applyAlignment="1" applyBorder="1" applyFont="1">
      <alignment horizontal="center" vertical="bottom"/>
    </xf>
    <xf borderId="202" fillId="7" fontId="159" numFmtId="49" xfId="0" applyAlignment="1" applyBorder="1" applyFont="1" applyNumberFormat="1">
      <alignment horizontal="center" vertical="bottom"/>
    </xf>
    <xf borderId="202" fillId="7" fontId="159" numFmtId="10" xfId="0" applyAlignment="1" applyBorder="1" applyFont="1" applyNumberFormat="1">
      <alignment horizontal="center" vertical="bottom"/>
    </xf>
    <xf borderId="203"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3" numFmtId="0" xfId="0" applyAlignment="1" applyBorder="1" applyFont="1">
      <alignment horizontal="center" readingOrder="0"/>
    </xf>
    <xf borderId="207" fillId="0" fontId="163" numFmtId="0" xfId="0" applyAlignment="1" applyBorder="1" applyFont="1">
      <alignment horizontal="center"/>
    </xf>
    <xf borderId="208" fillId="0" fontId="163"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4" numFmtId="0" xfId="0" applyAlignment="1" applyBorder="1" applyFont="1">
      <alignment horizontal="center" vertical="bottom"/>
    </xf>
    <xf borderId="204" fillId="0" fontId="165"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2"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2" numFmtId="0" xfId="0" applyAlignment="1" applyBorder="1" applyFont="1">
      <alignment horizontal="center" vertical="bottom"/>
    </xf>
    <xf borderId="183" fillId="0" fontId="162" numFmtId="0" xfId="0" applyAlignment="1" applyBorder="1" applyFont="1">
      <alignment horizontal="center" vertical="bottom"/>
    </xf>
    <xf borderId="183" fillId="0" fontId="162" numFmtId="0" xfId="0" applyAlignment="1" applyBorder="1" applyFont="1">
      <alignment horizontal="center" vertical="bottom"/>
    </xf>
    <xf borderId="70" fillId="0" fontId="162" numFmtId="0" xfId="0" applyAlignment="1" applyBorder="1" applyFont="1">
      <alignment horizontal="center" vertical="bottom"/>
    </xf>
    <xf borderId="213" fillId="0" fontId="3" numFmtId="0" xfId="0" applyAlignment="1" applyBorder="1" applyFont="1">
      <alignment horizontal="center" vertical="bottom"/>
    </xf>
    <xf borderId="7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2"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4" numFmtId="0" xfId="0" applyAlignment="1" applyBorder="1" applyFont="1">
      <alignment horizontal="center" vertical="bottom"/>
    </xf>
    <xf borderId="222"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23" fillId="0" fontId="161" numFmtId="0" xfId="0" applyAlignment="1" applyBorder="1" applyFont="1">
      <alignment horizontal="center" vertical="bottom"/>
    </xf>
    <xf borderId="224" fillId="0" fontId="161" numFmtId="0" xfId="0" applyAlignment="1" applyBorder="1" applyFont="1">
      <alignment horizontal="center" vertical="bottom"/>
    </xf>
    <xf borderId="225" fillId="0" fontId="161" numFmtId="0" xfId="0" applyAlignment="1" applyBorder="1" applyFont="1">
      <alignment horizontal="center" vertical="bottom"/>
    </xf>
    <xf borderId="120" fillId="0" fontId="161"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64013973"/>
        <c:axId val="195403032"/>
      </c:lineChart>
      <c:catAx>
        <c:axId val="12640139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5403032"/>
      </c:catAx>
      <c:valAx>
        <c:axId val="19540303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401397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1858223"/>
        <c:axId val="1609332211"/>
      </c:lineChart>
      <c:catAx>
        <c:axId val="918582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09332211"/>
      </c:catAx>
      <c:valAx>
        <c:axId val="16093322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185822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02837449"/>
        <c:axId val="1562946331"/>
      </c:lineChart>
      <c:catAx>
        <c:axId val="13028374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62946331"/>
      </c:catAx>
      <c:valAx>
        <c:axId val="156294633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283744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87608911"/>
        <c:axId val="1649403901"/>
      </c:barChart>
      <c:catAx>
        <c:axId val="178760891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49403901"/>
      </c:catAx>
      <c:valAx>
        <c:axId val="164940390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760891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11878795"/>
        <c:axId val="1217639561"/>
      </c:lineChart>
      <c:catAx>
        <c:axId val="13118787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17639561"/>
      </c:catAx>
      <c:valAx>
        <c:axId val="121763956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187879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63887250"/>
        <c:axId val="1744218230"/>
      </c:barChart>
      <c:catAx>
        <c:axId val="96388725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44218230"/>
      </c:catAx>
      <c:valAx>
        <c:axId val="17442182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388725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10.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mQVIaY1ab3el4SyTylKL6idiKh7t5yD0crqXu4lsG20/edit" TargetMode="External"/><Relationship Id="rId49" Type="http://schemas.openxmlformats.org/officeDocument/2006/relationships/hyperlink" Target="https://docs.google.com/spreadsheets/d/14XLwvCAMFI74qfl1TowISfRf_60fnCJp0DKOq6FAWw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QVIaY1ab3el4SyTylKL6idiKh7t5yD0crqXu4lsG2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QVIaY1ab3el4SyTylKL6idiKh7t5yD0crqXu4lsG2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mQVIaY1ab3el4SyTylKL6idiKh7t5yD0crqXu4lsG20/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QVIaY1ab3el4SyTylKL6idiKh7t5yD0crqXu4lsG2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QVIaY1ab3el4SyTylKL6idiKh7t5yD0crqXu4lsG2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QVIaY1ab3el4SyTylKL6idiKh7t5yD0crqXu4lsG20/edit?usp=sharing"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XsKkp6IUvlX_1fY72N9Jz5QSp167D59kvMVhOyX-G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4XLwvCAMFI74qfl1TowISfRf_60fnCJp0DKOq6FAWw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XsKkp6IUvlX_1fY72N9Jz5QSp167D59kvMVhOyX-G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QVIaY1ab3el4SyTylKL6idiKh7t5yD0crqXu4lsG2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4XLwvCAMFI74qfl1TowISfRf_60fnCJp0DKOq6FAWw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XsKkp6IUvlX_1fY72N9Jz5QSp167D59kvMVhOyX-G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4XLwvCAMFI74qfl1TowISfRf_60fnCJp0DKOq6FAWw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4XLwvCAMFI74qfl1TowISfRf_60fnCJp0DKOq6FAWw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XsKkp6IUvlX_1fY72N9Jz5QSp167D59kvMVhOyX-G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QVIaY1ab3el4SyTylKL6idiKh7t5yD0crqXu4lsG2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QVIaY1ab3el4SyTylKL6idiKh7t5yD0crqXu4lsG2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mQVIaY1ab3el4SyTylKL6idiKh7t5yD0crqXu4lsG20/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4XLwvCAMFI74qfl1TowISfRf_60fnCJp0DKOq6FAWw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XsKkp6IUvlX_1fY72N9Jz5QSp167D59kvMVhOyX-G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4XLwvCAMFI74qfl1TowISfRf_60fnCJp0DKOq6FAWw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XsKkp6IUvlX_1fY72N9Jz5QSp167D59kvMVhOyX-G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QVIaY1ab3el4SyTylKL6idiKh7t5yD0crqXu4lsG2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XsKkp6IUvlX_1fY72N9Jz5QSp167D59kvMVhOyX-G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4XLwvCAMFI74qfl1TowISfRf_60fnCJp0DKOq6FAWw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QVIaY1ab3el4SyTylKL6idiKh7t5yD0crqXu4lsG2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4XLwvCAMFI74qfl1TowISfRf_60fnCJp0DKOq6FAWw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QVIaY1ab3el4SyTylKL6idiKh7t5yD0crqXu4lsG2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QVIaY1ab3el4SyTylKL6idiKh7t5yD0crqXu4lsG20/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mQVIaY1ab3el4SyTylKL6idiKh7t5yD0crqXu4lsG20/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drawing" Target="../drawings/drawing18.x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vmlDrawing" Target="../drawings/vmlDrawing4.vm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0.000980632508</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3</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4</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54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55</v>
      </c>
      <c r="AA11" s="70"/>
      <c r="AC11" s="81" t="s">
        <v>54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34</v>
      </c>
      <c r="D12" s="76">
        <f t="shared" ref="D12:N12" si="20">SUMPRODUCT(($C$28:$C1143=$C12)*($I$28:$I1143=D$9))</f>
        <v>0</v>
      </c>
      <c r="E12" s="76">
        <f t="shared" si="20"/>
        <v>0</v>
      </c>
      <c r="F12" s="76">
        <f t="shared" si="20"/>
        <v>0</v>
      </c>
      <c r="G12" s="76">
        <f t="shared" si="20"/>
        <v>0</v>
      </c>
      <c r="H12" s="76">
        <f t="shared" si="20"/>
        <v>0</v>
      </c>
      <c r="I12" s="76">
        <f t="shared" si="20"/>
        <v>3</v>
      </c>
      <c r="J12" s="76">
        <f t="shared" si="20"/>
        <v>1</v>
      </c>
      <c r="K12" s="76">
        <f t="shared" si="20"/>
        <v>0</v>
      </c>
      <c r="L12" s="76">
        <f t="shared" si="20"/>
        <v>0</v>
      </c>
      <c r="M12" s="76">
        <f t="shared" si="20"/>
        <v>0</v>
      </c>
      <c r="N12" s="77">
        <f t="shared" si="20"/>
        <v>0</v>
      </c>
      <c r="O12" s="70"/>
      <c r="P12" s="77">
        <f t="shared" si="6"/>
        <v>0</v>
      </c>
      <c r="Q12" s="70"/>
      <c r="R12" s="77">
        <f t="shared" si="7"/>
        <v>0</v>
      </c>
      <c r="S12" s="70"/>
      <c r="T12" s="78">
        <f t="shared" si="8"/>
        <v>4</v>
      </c>
      <c r="U12" s="70"/>
      <c r="V12" s="78">
        <f t="shared" si="9"/>
        <v>4079</v>
      </c>
      <c r="W12" s="70"/>
      <c r="X12" s="80">
        <f t="shared" si="10"/>
        <v>0.000980632508</v>
      </c>
      <c r="Y12" s="70"/>
      <c r="Z12" s="79" t="s">
        <v>56</v>
      </c>
      <c r="AA12" s="70"/>
      <c r="AC12" s="81" t="s">
        <v>34</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3</v>
      </c>
      <c r="J22" s="92">
        <f t="shared" si="30"/>
        <v>3</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54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54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54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t="s">
        <v>34</v>
      </c>
      <c r="D33" s="158" t="s">
        <v>132</v>
      </c>
      <c r="E33" s="158" t="s">
        <v>107</v>
      </c>
      <c r="F33" s="159"/>
      <c r="G33" s="159">
        <v>803.0</v>
      </c>
      <c r="H33" s="159" t="s">
        <v>101</v>
      </c>
      <c r="I33" s="148" t="s">
        <v>41</v>
      </c>
      <c r="J33" s="148"/>
      <c r="K33" s="159" t="s">
        <v>133</v>
      </c>
      <c r="L33" s="159" t="s">
        <v>134</v>
      </c>
      <c r="M33" s="159" t="s">
        <v>116</v>
      </c>
      <c r="N33" s="160" t="s">
        <v>135</v>
      </c>
      <c r="O33" s="161"/>
      <c r="P33" s="161"/>
      <c r="Q33" s="161"/>
      <c r="R33" s="161"/>
      <c r="S33" s="162"/>
      <c r="T33" s="160" t="s">
        <v>136</v>
      </c>
      <c r="U33" s="161"/>
      <c r="V33" s="161"/>
      <c r="W33" s="161"/>
      <c r="X33" s="161"/>
      <c r="Y33" s="162"/>
      <c r="Z33" s="160" t="s">
        <v>137</v>
      </c>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t="s">
        <v>34</v>
      </c>
      <c r="D34" s="158" t="s">
        <v>138</v>
      </c>
      <c r="E34" s="158" t="s">
        <v>139</v>
      </c>
      <c r="F34" s="159"/>
      <c r="G34" s="159"/>
      <c r="H34" s="159" t="s">
        <v>122</v>
      </c>
      <c r="I34" s="148" t="s">
        <v>40</v>
      </c>
      <c r="J34" s="148"/>
      <c r="K34" s="159"/>
      <c r="L34" s="159" t="s">
        <v>140</v>
      </c>
      <c r="M34" s="159" t="s">
        <v>116</v>
      </c>
      <c r="N34" s="160" t="s">
        <v>141</v>
      </c>
      <c r="O34" s="161"/>
      <c r="P34" s="161"/>
      <c r="Q34" s="161"/>
      <c r="R34" s="161"/>
      <c r="S34" s="162"/>
      <c r="T34" s="160" t="s">
        <v>142</v>
      </c>
      <c r="U34" s="161"/>
      <c r="V34" s="161"/>
      <c r="W34" s="161"/>
      <c r="X34" s="161"/>
      <c r="Y34" s="162"/>
      <c r="Z34" s="160" t="s">
        <v>143</v>
      </c>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t="s">
        <v>34</v>
      </c>
      <c r="D35" s="158" t="s">
        <v>144</v>
      </c>
      <c r="E35" s="158" t="s">
        <v>121</v>
      </c>
      <c r="F35" s="159"/>
      <c r="G35" s="159">
        <v>1007.0</v>
      </c>
      <c r="H35" s="159" t="s">
        <v>122</v>
      </c>
      <c r="I35" s="148" t="s">
        <v>40</v>
      </c>
      <c r="J35" s="148"/>
      <c r="K35" s="159"/>
      <c r="L35" s="159" t="s">
        <v>145</v>
      </c>
      <c r="M35" s="159" t="s">
        <v>116</v>
      </c>
      <c r="N35" s="160" t="s">
        <v>146</v>
      </c>
      <c r="O35" s="161"/>
      <c r="P35" s="161"/>
      <c r="Q35" s="161"/>
      <c r="R35" s="161"/>
      <c r="S35" s="162"/>
      <c r="T35" s="160" t="s">
        <v>147</v>
      </c>
      <c r="U35" s="161"/>
      <c r="V35" s="161"/>
      <c r="W35" s="161"/>
      <c r="X35" s="161"/>
      <c r="Y35" s="162"/>
      <c r="Z35" s="160" t="s">
        <v>148</v>
      </c>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t="s">
        <v>34</v>
      </c>
      <c r="D36" s="158" t="s">
        <v>149</v>
      </c>
      <c r="E36" s="158" t="s">
        <v>112</v>
      </c>
      <c r="F36" s="159"/>
      <c r="G36" s="159">
        <v>517.0</v>
      </c>
      <c r="H36" s="159" t="s">
        <v>122</v>
      </c>
      <c r="I36" s="148" t="s">
        <v>40</v>
      </c>
      <c r="J36" s="148"/>
      <c r="K36" s="159"/>
      <c r="L36" s="159" t="s">
        <v>150</v>
      </c>
      <c r="M36" s="159" t="s">
        <v>116</v>
      </c>
      <c r="N36" s="160" t="s">
        <v>151</v>
      </c>
      <c r="O36" s="161"/>
      <c r="P36" s="161"/>
      <c r="Q36" s="161"/>
      <c r="R36" s="161"/>
      <c r="S36" s="162"/>
      <c r="T36" s="160"/>
      <c r="U36" s="161"/>
      <c r="V36" s="161"/>
      <c r="W36" s="161"/>
      <c r="X36" s="161"/>
      <c r="Y36" s="162"/>
      <c r="Z36" s="160" t="s">
        <v>152</v>
      </c>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153</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154</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155</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156</v>
      </c>
      <c r="C5" s="194" t="s">
        <v>157</v>
      </c>
      <c r="D5" s="195" t="s">
        <v>52</v>
      </c>
      <c r="E5" s="196">
        <v>1.0</v>
      </c>
      <c r="F5" s="195" t="s">
        <v>82</v>
      </c>
      <c r="G5" s="195" t="s">
        <v>52</v>
      </c>
      <c r="H5" s="197"/>
      <c r="I5" s="198" t="s">
        <v>82</v>
      </c>
      <c r="J5" s="199" t="s">
        <v>54</v>
      </c>
      <c r="K5" s="197"/>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158</v>
      </c>
      <c r="D6" s="192" t="s">
        <v>159</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160</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161</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162</v>
      </c>
      <c r="C9" s="219" t="s">
        <v>163</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164</v>
      </c>
      <c r="C10" s="222" t="s">
        <v>165</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166</v>
      </c>
      <c r="C11" s="222" t="s">
        <v>167</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168</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169</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170</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171</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172</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173</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174</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175</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176</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177</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178</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179</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180</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181</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182</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183</v>
      </c>
      <c r="C27" s="222" t="s">
        <v>184</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185</v>
      </c>
      <c r="C28" s="222" t="s">
        <v>186</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187</v>
      </c>
      <c r="C29" s="222" t="s">
        <v>188</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189</v>
      </c>
      <c r="C30" s="222" t="s">
        <v>190</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191</v>
      </c>
      <c r="C31" s="222" t="s">
        <v>192</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193</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194</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195</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196</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197</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198</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199</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200</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201</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202</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203</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204</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205</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206</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207</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208</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209</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210</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211</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212</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213</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214</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215</v>
      </c>
      <c r="C54" s="249" t="s">
        <v>216</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217</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5059310</v>
      </c>
      <c r="D1" s="266">
        <f>AZ20</f>
        <v>390000</v>
      </c>
      <c r="E1" s="266">
        <f>BG23</f>
        <v>2789896.333</v>
      </c>
      <c r="F1" s="266">
        <f>BB23+BG40</f>
        <v>0</v>
      </c>
      <c r="G1" s="266">
        <f t="shared" ref="G1:H1" si="1">I8</f>
        <v>88737</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46082.0</v>
      </c>
      <c r="E5" s="70"/>
      <c r="F5" s="283" t="s">
        <v>222</v>
      </c>
      <c r="G5" s="284">
        <f>DAY(EOMONTH(D5,0))</f>
        <v>31</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133</v>
      </c>
      <c r="H7" s="309">
        <f t="array" ref="H7">xlookup($D$5,'🌟目標数値'!$A$3:$A$14,'🌟目標数値'!D$3:D14)</f>
        <v>4712599</v>
      </c>
      <c r="I7" s="309" t="s">
        <v>133</v>
      </c>
      <c r="J7" s="310" t="s">
        <v>133</v>
      </c>
      <c r="K7" s="311" t="s">
        <v>133</v>
      </c>
      <c r="L7" s="311" t="s">
        <v>133</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239</v>
      </c>
      <c r="BG7" s="316"/>
      <c r="BL7" s="304"/>
    </row>
    <row r="8" ht="15.75" customHeight="1" outlineLevel="1">
      <c r="B8" s="317" t="s">
        <v>240</v>
      </c>
      <c r="C8" s="318">
        <f>M8/H8</f>
        <v>0.3539369334</v>
      </c>
      <c r="D8" s="70"/>
      <c r="E8" s="319">
        <f>(BB23+BG23-BE24)/H8</f>
        <v>0.5514381078</v>
      </c>
      <c r="F8" s="70"/>
      <c r="G8" s="320">
        <f>G47</f>
        <v>0.6131687243</v>
      </c>
      <c r="H8" s="321">
        <f>BB30</f>
        <v>5059310</v>
      </c>
      <c r="I8" s="322">
        <f>IFERROR(__xludf.DUMMYFUNCTION("IMPORTRANGE(""https://docs.google.com/spreadsheets/d/1QbHfX9wvC_RRupa4CCe_ZxA6O4e2Ap9vqX5hrZPeQRg/edit"",""date2_1!Q15"")/G5*COUNTIFS($E$13:$E$43,""&gt;0"")"),88737.0)</f>
        <v>88737</v>
      </c>
      <c r="J8" s="323">
        <f>IFERROR(__xludf.DUMMYFUNCTION("IMPORTRANGE(""https://docs.google.com/spreadsheets/d/1PIAlDmsTatDNi42y_Nu-aVFqvVCXfe6jiDJFQImKjZ0/edit#gid=630612029"",""R8_3!J12"")"),26528.0)</f>
        <v>26528</v>
      </c>
      <c r="K8" s="324">
        <f>BE24</f>
        <v>0</v>
      </c>
      <c r="L8" s="324">
        <f>BB30-BB23-AZ20-BG45-BG23+BE24</f>
        <v>1879413.667</v>
      </c>
      <c r="M8" s="325">
        <f>L8-I8</f>
        <v>1790676.667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4408560.355</v>
      </c>
      <c r="I9" s="335" t="s">
        <v>133</v>
      </c>
      <c r="J9" s="336" t="s">
        <v>133</v>
      </c>
      <c r="K9" s="337" t="s">
        <v>133</v>
      </c>
      <c r="L9" s="337" t="s">
        <v>133</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46082</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292</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0.6245609183</v>
      </c>
      <c r="AV13" s="364">
        <f>countifs('🔵クレーム'!$C:$C,MONTH($D$5)&amp;"月",'🔵クレーム'!$D:$D,day(C13)&amp;"日",'🔵クレーム'!$I:$I,"&lt;&gt;")</f>
        <v>0</v>
      </c>
      <c r="AW13" s="372" t="s">
        <v>293</v>
      </c>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0.6067323305</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IFERROR(__xludf.DUMMYFUNCTION("""COMPUTED_VALUE"""),84066.5)</f>
        <v>84066.5</v>
      </c>
      <c r="AU15" s="371">
        <f t="shared" si="8"/>
        <v>0.835757331</v>
      </c>
      <c r="AV15" s="364">
        <f>countifs('🔵クレーム'!$C:$C,MONTH($D$5)&amp;"月",'🔵クレーム'!$D:$D,day(C15)&amp;"日",'🔵クレーム'!$I:$I,"&lt;&gt;")</f>
        <v>0</v>
      </c>
      <c r="AW15" s="372" t="s">
        <v>300</v>
      </c>
      <c r="AX15" s="276"/>
      <c r="AY15" s="383" t="s">
        <v>301</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0.4027383424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0.5642347391</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IFERROR(__xludf.DUMMYFUNCTION("""COMPUTED_VALUE"""),73725.0)</f>
        <v>73725</v>
      </c>
      <c r="AU18" s="371">
        <f t="shared" si="8"/>
        <v>0.5919064373</v>
      </c>
      <c r="AV18" s="364">
        <f>countifs('🔵クレーム'!$C:$C,MONTH($D$5)&amp;"月",'🔵クレーム'!$D:$D,day(C18)&amp;"日",'🔵クレーム'!$I:$I,"&lt;&gt;")</f>
        <v>0</v>
      </c>
      <c r="AW18" s="372" t="s">
        <v>302</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0.606907661</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0.5419047565</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IFERROR(__xludf.DUMMYFUNCTION("IMPORTRANGE(""https://docs.google.com/spreadsheets/d/1QbHfX9wvC_RRupa4CCe_ZxA6O4e2Ap9vqX5hrZPeQRg/edit?gid=284905409#gid=284905409"",""date2_1!C15"")/G5*COUNTIFS($E$13:$E$43,""&gt;0"")+sum(AZ14:BA19)"),390000.0)</f>
        <v>390000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0.6325067548</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0.5201396904</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0.5731762571</v>
      </c>
      <c r="AV23" s="364">
        <f>countifs('🔵クレーム'!$C:$C,MONTH($D$5)&amp;"月",'🔵クレーム'!$D:$D,day(C23)&amp;"日",'🔵クレーム'!$I:$I,"&lt;&gt;")</f>
        <v>0</v>
      </c>
      <c r="AW23" s="401" t="s">
        <v>308</v>
      </c>
      <c r="AX23" s="276"/>
      <c r="AY23" s="402" t="s">
        <v>309</v>
      </c>
      <c r="AZ23" s="403">
        <f>AR44</f>
        <v>0</v>
      </c>
      <c r="BA23" s="70"/>
      <c r="BB23" s="404">
        <f>AZ23-AZ24</f>
        <v>0</v>
      </c>
      <c r="BC23" s="276"/>
      <c r="BD23" s="405" t="s">
        <v>310</v>
      </c>
      <c r="BE23" s="406">
        <f>IFERROR(__xludf.DUMMYFUNCTION("IMPORTRANGE(AT9,""total!ai2"")"),2550162.333333333)</f>
        <v>2550162.333</v>
      </c>
      <c r="BF23" s="406">
        <f>IFERROR(__xludf.DUMMYFUNCTION("IMPORTRANGE(AT9,""total!an2"")"),239734.0)</f>
        <v>239734</v>
      </c>
      <c r="BG23" s="404">
        <f>sum(BE23:BF27)+BE20</f>
        <v>2789896.333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0.5623242109</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0.535493416</v>
      </c>
      <c r="AV25" s="364">
        <f>countifs('🔵クレーム'!$C:$C,MONTH($D$5)&amp;"月",'🔵クレーム'!$D:$D,day(C25)&amp;"日",'🔵クレーム'!$I:$I,"&lt;&gt;")</f>
        <v>0</v>
      </c>
      <c r="AW25" s="401" t="s">
        <v>313</v>
      </c>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0.6148789576</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0.5638732893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0.6140923719</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0.5935505129</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0.5655389272</v>
      </c>
      <c r="AV30" s="364">
        <f>countifs('🔵クレーム'!$C:$C,MONTH($D$5)&amp;"月",'🔵クレーム'!$D:$D,day(C30)&amp;"日",'🔵クレーム'!$I:$I,"&lt;&gt;")</f>
        <v>0</v>
      </c>
      <c r="AW30" s="382"/>
      <c r="AX30" s="276"/>
      <c r="AY30" s="416" t="s">
        <v>319</v>
      </c>
      <c r="AZ30" s="406">
        <f>AS46</f>
        <v>4423470</v>
      </c>
      <c r="BA30" s="417" t="s">
        <v>133</v>
      </c>
      <c r="BB30" s="404">
        <f>SUM(AZ30:AZ36)</f>
        <v>5059310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0.6267849433</v>
      </c>
      <c r="AV31" s="364">
        <f>countifs('🔵クレーム'!$C:$C,MONTH($D$5)&amp;"月",'🔵クレーム'!$D:$D,day(C31)&amp;"日",'🔵クレーム'!$I:$I,"&lt;&gt;")</f>
        <v>1</v>
      </c>
      <c r="AW31" s="382"/>
      <c r="AX31" s="276"/>
      <c r="AY31" s="421" t="s">
        <v>323</v>
      </c>
      <c r="AZ31" s="406">
        <f t="shared" ref="AZ31:AZ32" si="10">BA31/$G$5*COUNTIFS($E$13:$E$43,"&gt;0")</f>
        <v>271250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0.6382962334</v>
      </c>
      <c r="AV32" s="364">
        <f>countifs('🔵クレーム'!$C:$C,MONTH($D$5)&amp;"月",'🔵クレーム'!$D:$D,day(C32)&amp;"日",'🔵クレーム'!$I:$I,"&lt;&gt;")</f>
        <v>1</v>
      </c>
      <c r="AW32" s="382"/>
      <c r="AX32" s="276"/>
      <c r="AY32" s="421" t="s">
        <v>325</v>
      </c>
      <c r="AZ32" s="406">
        <f t="shared" si="10"/>
        <v>109440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0.6664643811</v>
      </c>
      <c r="AV33" s="364">
        <f>countifs('🔵クレーム'!$C:$C,MONTH($D$5)&amp;"月",'🔵クレーム'!$D:$D,day(C33)&amp;"日",'🔵クレーム'!$I:$I,"&lt;&gt;")</f>
        <v>0</v>
      </c>
      <c r="AW33" s="382"/>
      <c r="AX33" s="276"/>
      <c r="AY33" s="421"/>
      <c r="AZ33" s="406"/>
      <c r="BA33" s="422"/>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0.5151190908</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0.6158308609</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0.5441206694</v>
      </c>
      <c r="AV36" s="364">
        <f>countifs('🔵クレーム'!$C:$C,MONTH($D$5)&amp;"月",'🔵クレーム'!$D:$D,day(C36)&amp;"日",'🔵クレーム'!$I:$I,"&lt;&gt;")</f>
        <v>0</v>
      </c>
      <c r="AW36" s="382"/>
      <c r="AX36" s="276"/>
      <c r="AY36" s="421" t="s">
        <v>328</v>
      </c>
      <c r="AZ36" s="384">
        <f>BB40</f>
        <v>255150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0.5616800595</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0.6169277284</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0.5307625412</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0.5507972786</v>
      </c>
      <c r="AV40" s="364">
        <f>countifs('🔵クレーム'!$C:$C,MONTH($D$5)&amp;"月",'🔵クレーム'!$D:$D,day(C40)&amp;"日",'🔵クレーム'!$I:$I,"&lt;&gt;")</f>
        <v>0</v>
      </c>
      <c r="AW40" s="382"/>
      <c r="AX40" s="276"/>
      <c r="AY40" s="431" t="s">
        <v>334</v>
      </c>
      <c r="AZ40" s="422">
        <v>255150.0</v>
      </c>
      <c r="BA40" s="432" t="s">
        <v>335</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0.5545383238</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0.5816072813</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IFERROR(__xludf.DUMMYFUNCTION("""COMPUTED_VALUE"""),60710.5)</f>
        <v>60710.5</v>
      </c>
      <c r="AU43" s="371">
        <f t="shared" si="8"/>
        <v>0.6081718381</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2550162.333</v>
      </c>
      <c r="AU44" s="445">
        <f>AVERAGE(AU13:AU43)</f>
        <v>0.5858521979</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340</v>
      </c>
      <c r="O2" s="494"/>
      <c r="P2" s="495"/>
      <c r="Q2" s="496"/>
      <c r="R2" s="496"/>
      <c r="S2" s="497"/>
      <c r="T2" s="496"/>
      <c r="U2" s="496"/>
      <c r="V2" s="496"/>
      <c r="W2" s="496"/>
      <c r="X2" s="496"/>
      <c r="Y2" s="498"/>
      <c r="Z2" s="261"/>
      <c r="AA2" s="261"/>
      <c r="AB2" s="261"/>
      <c r="AC2" s="261"/>
      <c r="AD2" s="261"/>
      <c r="AE2" s="261"/>
      <c r="AF2" s="499"/>
      <c r="AG2" s="500"/>
      <c r="AH2" s="501"/>
      <c r="AI2" s="502" t="s">
        <v>341</v>
      </c>
      <c r="AJ2" s="261"/>
      <c r="AO2" s="503"/>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4"/>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4"/>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46132</v>
      </c>
      <c r="C7" s="577"/>
      <c r="D7" s="489"/>
      <c r="E7" s="578">
        <f>today()+1</f>
        <v>46133</v>
      </c>
      <c r="F7" s="579"/>
      <c r="G7" s="489"/>
      <c r="H7" s="489"/>
      <c r="I7" s="580" t="s">
        <v>378</v>
      </c>
      <c r="J7" s="581" t="s">
        <v>379</v>
      </c>
      <c r="K7" s="582">
        <v>46082.0</v>
      </c>
      <c r="L7" s="583" t="s">
        <v>380</v>
      </c>
      <c r="M7" s="584" t="s">
        <v>381</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月</v>
      </c>
      <c r="D8" s="112"/>
      <c r="E8" s="593" t="s">
        <v>245</v>
      </c>
      <c r="F8" s="594" t="str">
        <f>TEXT(E7,"ddd")</f>
        <v>火</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392</v>
      </c>
      <c r="L9" s="603" t="s">
        <v>393</v>
      </c>
      <c r="M9" s="604" t="s">
        <v>394</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393</v>
      </c>
      <c r="AT9" s="606" t="s">
        <v>393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393</v>
      </c>
      <c r="AT10" s="606" t="s">
        <v>393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397</v>
      </c>
      <c r="M11" s="609"/>
      <c r="N11" s="610" t="s">
        <v>353</v>
      </c>
      <c r="O11" s="611" t="s">
        <v>353</v>
      </c>
      <c r="P11" s="611" t="s">
        <v>353</v>
      </c>
      <c r="Q11" s="611" t="s">
        <v>374</v>
      </c>
      <c r="R11" s="611" t="s">
        <v>353</v>
      </c>
      <c r="S11" s="611" t="s">
        <v>353</v>
      </c>
      <c r="T11" s="611" t="s">
        <v>353</v>
      </c>
      <c r="U11" s="611" t="s">
        <v>353</v>
      </c>
      <c r="V11" s="611" t="s">
        <v>353</v>
      </c>
      <c r="W11" s="611" t="s">
        <v>374</v>
      </c>
      <c r="X11" s="611" t="s">
        <v>374</v>
      </c>
      <c r="Y11" s="611" t="s">
        <v>353</v>
      </c>
      <c r="Z11" s="611" t="s">
        <v>353</v>
      </c>
      <c r="AA11" s="611" t="s">
        <v>353</v>
      </c>
      <c r="AB11" s="611" t="s">
        <v>353</v>
      </c>
      <c r="AC11" s="611" t="s">
        <v>353</v>
      </c>
      <c r="AD11" s="611" t="s">
        <v>353</v>
      </c>
      <c r="AE11" s="611" t="s">
        <v>374</v>
      </c>
      <c r="AF11" s="611" t="s">
        <v>353</v>
      </c>
      <c r="AG11" s="611" t="s">
        <v>353</v>
      </c>
      <c r="AH11" s="611" t="s">
        <v>353</v>
      </c>
      <c r="AI11" s="611" t="s">
        <v>353</v>
      </c>
      <c r="AJ11" s="611" t="s">
        <v>353</v>
      </c>
      <c r="AK11" s="611" t="s">
        <v>374</v>
      </c>
      <c r="AL11" s="611" t="s">
        <v>374</v>
      </c>
      <c r="AM11" s="611" t="s">
        <v>353</v>
      </c>
      <c r="AN11" s="611" t="s">
        <v>353</v>
      </c>
      <c r="AO11" s="611" t="s">
        <v>353</v>
      </c>
      <c r="AP11" s="611" t="s">
        <v>353</v>
      </c>
      <c r="AQ11" s="610" t="s">
        <v>353</v>
      </c>
      <c r="AR11" s="610" t="s">
        <v>353</v>
      </c>
      <c r="AS11" s="612">
        <f t="array" ref="AS11">SUM(COUNTIF(N11:AR11, {"◎","〇","☆","共","特","浴"}))</f>
        <v>25</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t="s">
        <v>351</v>
      </c>
      <c r="O12" s="610" t="s">
        <v>351</v>
      </c>
      <c r="P12" s="610" t="s">
        <v>353</v>
      </c>
      <c r="Q12" s="610" t="s">
        <v>351</v>
      </c>
      <c r="R12" s="610" t="s">
        <v>366</v>
      </c>
      <c r="S12" s="610" t="s">
        <v>351</v>
      </c>
      <c r="T12" s="610" t="s">
        <v>351</v>
      </c>
      <c r="U12" s="610" t="s">
        <v>351</v>
      </c>
      <c r="V12" s="610" t="s">
        <v>366</v>
      </c>
      <c r="W12" s="610" t="s">
        <v>351</v>
      </c>
      <c r="X12" s="610" t="s">
        <v>351</v>
      </c>
      <c r="Y12" s="610" t="s">
        <v>366</v>
      </c>
      <c r="Z12" s="610" t="s">
        <v>366</v>
      </c>
      <c r="AA12" s="610" t="s">
        <v>351</v>
      </c>
      <c r="AB12" s="610" t="s">
        <v>351</v>
      </c>
      <c r="AC12" s="610" t="s">
        <v>366</v>
      </c>
      <c r="AD12" s="610" t="s">
        <v>366</v>
      </c>
      <c r="AE12" s="610" t="s">
        <v>351</v>
      </c>
      <c r="AF12" s="610" t="s">
        <v>366</v>
      </c>
      <c r="AG12" s="610" t="s">
        <v>366</v>
      </c>
      <c r="AH12" s="610" t="s">
        <v>351</v>
      </c>
      <c r="AI12" s="610" t="s">
        <v>351</v>
      </c>
      <c r="AJ12" s="610" t="s">
        <v>366</v>
      </c>
      <c r="AK12" s="610" t="s">
        <v>351</v>
      </c>
      <c r="AL12" s="610" t="s">
        <v>351</v>
      </c>
      <c r="AM12" s="610" t="s">
        <v>366</v>
      </c>
      <c r="AN12" s="610" t="s">
        <v>351</v>
      </c>
      <c r="AO12" s="610" t="s">
        <v>351</v>
      </c>
      <c r="AP12" s="610" t="s">
        <v>351</v>
      </c>
      <c r="AQ12" s="610" t="s">
        <v>351</v>
      </c>
      <c r="AR12" s="610" t="s">
        <v>366</v>
      </c>
      <c r="AS12" s="612">
        <f t="array" ref="AS12">SUM(COUNTIF(N12:AR12, {"◎","〇","☆","共","特","浴"}))</f>
        <v>20</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400</v>
      </c>
      <c r="L13" s="603" t="s">
        <v>401</v>
      </c>
      <c r="M13" s="609"/>
      <c r="N13" s="610" t="s">
        <v>366</v>
      </c>
      <c r="O13" s="611" t="s">
        <v>351</v>
      </c>
      <c r="P13" s="611" t="s">
        <v>351</v>
      </c>
      <c r="Q13" s="611" t="s">
        <v>351</v>
      </c>
      <c r="R13" s="610" t="s">
        <v>366</v>
      </c>
      <c r="S13" s="610" t="s">
        <v>351</v>
      </c>
      <c r="T13" s="610" t="s">
        <v>366</v>
      </c>
      <c r="U13" s="610" t="s">
        <v>351</v>
      </c>
      <c r="V13" s="610" t="s">
        <v>351</v>
      </c>
      <c r="W13" s="610" t="s">
        <v>366</v>
      </c>
      <c r="X13" s="611" t="s">
        <v>351</v>
      </c>
      <c r="Y13" s="610" t="s">
        <v>351</v>
      </c>
      <c r="Z13" s="610" t="s">
        <v>351</v>
      </c>
      <c r="AA13" s="610" t="s">
        <v>366</v>
      </c>
      <c r="AB13" s="610" t="s">
        <v>351</v>
      </c>
      <c r="AC13" s="610" t="s">
        <v>351</v>
      </c>
      <c r="AD13" s="610" t="s">
        <v>366</v>
      </c>
      <c r="AE13" s="611" t="s">
        <v>351</v>
      </c>
      <c r="AF13" s="610" t="s">
        <v>351</v>
      </c>
      <c r="AG13" s="610" t="s">
        <v>366</v>
      </c>
      <c r="AH13" s="610" t="s">
        <v>351</v>
      </c>
      <c r="AI13" s="610" t="s">
        <v>351</v>
      </c>
      <c r="AJ13" s="610" t="s">
        <v>351</v>
      </c>
      <c r="AK13" s="610" t="s">
        <v>366</v>
      </c>
      <c r="AL13" s="611" t="s">
        <v>351</v>
      </c>
      <c r="AM13" s="610" t="s">
        <v>351</v>
      </c>
      <c r="AN13" s="610" t="s">
        <v>351</v>
      </c>
      <c r="AO13" s="610" t="s">
        <v>366</v>
      </c>
      <c r="AP13" s="610" t="s">
        <v>351</v>
      </c>
      <c r="AQ13" s="610" t="s">
        <v>351</v>
      </c>
      <c r="AR13" s="610" t="s">
        <v>351</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401</v>
      </c>
      <c r="M14" s="609"/>
      <c r="N14" s="610" t="s">
        <v>366</v>
      </c>
      <c r="O14" s="610" t="s">
        <v>351</v>
      </c>
      <c r="P14" s="610" t="s">
        <v>351</v>
      </c>
      <c r="Q14" s="610" t="s">
        <v>351</v>
      </c>
      <c r="R14" s="610" t="s">
        <v>351</v>
      </c>
      <c r="S14" s="610" t="s">
        <v>351</v>
      </c>
      <c r="T14" s="610" t="s">
        <v>366</v>
      </c>
      <c r="U14" s="610" t="s">
        <v>366</v>
      </c>
      <c r="V14" s="610" t="s">
        <v>351</v>
      </c>
      <c r="W14" s="610" t="s">
        <v>351</v>
      </c>
      <c r="X14" s="610" t="s">
        <v>353</v>
      </c>
      <c r="Y14" s="610" t="s">
        <v>351</v>
      </c>
      <c r="Z14" s="610" t="s">
        <v>351</v>
      </c>
      <c r="AA14" s="610" t="s">
        <v>366</v>
      </c>
      <c r="AB14" s="610" t="s">
        <v>163</v>
      </c>
      <c r="AC14" s="610" t="s">
        <v>366</v>
      </c>
      <c r="AD14" s="610" t="s">
        <v>351</v>
      </c>
      <c r="AE14" s="610" t="s">
        <v>351</v>
      </c>
      <c r="AF14" s="610" t="s">
        <v>351</v>
      </c>
      <c r="AG14" s="610" t="s">
        <v>351</v>
      </c>
      <c r="AH14" s="610" t="s">
        <v>366</v>
      </c>
      <c r="AI14" s="610" t="s">
        <v>366</v>
      </c>
      <c r="AJ14" s="610" t="s">
        <v>351</v>
      </c>
      <c r="AK14" s="610" t="s">
        <v>351</v>
      </c>
      <c r="AL14" s="610" t="s">
        <v>353</v>
      </c>
      <c r="AM14" s="610" t="s">
        <v>351</v>
      </c>
      <c r="AN14" s="610" t="s">
        <v>366</v>
      </c>
      <c r="AO14" s="610" t="s">
        <v>351</v>
      </c>
      <c r="AP14" s="610" t="s">
        <v>366</v>
      </c>
      <c r="AQ14" s="610" t="s">
        <v>353</v>
      </c>
      <c r="AR14" s="610" t="s">
        <v>351</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402</v>
      </c>
      <c r="L15" s="603" t="s">
        <v>403</v>
      </c>
      <c r="M15" s="609"/>
      <c r="N15" s="610" t="s">
        <v>351</v>
      </c>
      <c r="O15" s="611" t="s">
        <v>351</v>
      </c>
      <c r="P15" s="610" t="s">
        <v>366</v>
      </c>
      <c r="Q15" s="611" t="s">
        <v>351</v>
      </c>
      <c r="R15" s="611" t="s">
        <v>351</v>
      </c>
      <c r="S15" s="611" t="s">
        <v>366</v>
      </c>
      <c r="T15" s="611" t="s">
        <v>351</v>
      </c>
      <c r="U15" s="610" t="s">
        <v>366</v>
      </c>
      <c r="V15" s="611" t="s">
        <v>351</v>
      </c>
      <c r="W15" s="610" t="s">
        <v>366</v>
      </c>
      <c r="X15" s="611" t="s">
        <v>351</v>
      </c>
      <c r="Y15" s="611" t="s">
        <v>351</v>
      </c>
      <c r="Z15" s="611" t="s">
        <v>351</v>
      </c>
      <c r="AA15" s="611" t="s">
        <v>351</v>
      </c>
      <c r="AB15" s="610" t="s">
        <v>366</v>
      </c>
      <c r="AC15" s="611" t="s">
        <v>351</v>
      </c>
      <c r="AD15" s="610" t="s">
        <v>366</v>
      </c>
      <c r="AE15" s="611" t="s">
        <v>351</v>
      </c>
      <c r="AF15" s="611" t="s">
        <v>351</v>
      </c>
      <c r="AG15" s="611" t="s">
        <v>351</v>
      </c>
      <c r="AH15" s="611" t="s">
        <v>351</v>
      </c>
      <c r="AI15" s="610" t="s">
        <v>366</v>
      </c>
      <c r="AJ15" s="611" t="s">
        <v>351</v>
      </c>
      <c r="AK15" s="610" t="s">
        <v>366</v>
      </c>
      <c r="AL15" s="611" t="s">
        <v>351</v>
      </c>
      <c r="AM15" s="611" t="s">
        <v>351</v>
      </c>
      <c r="AN15" s="611" t="s">
        <v>351</v>
      </c>
      <c r="AO15" s="611" t="s">
        <v>351</v>
      </c>
      <c r="AP15" s="610" t="s">
        <v>366</v>
      </c>
      <c r="AQ15" s="611" t="s">
        <v>351</v>
      </c>
      <c r="AR15" s="611" t="s">
        <v>366</v>
      </c>
      <c r="AS15" s="612">
        <f t="array" ref="AS15">SUM(COUNTIF(N15:AR15, {"◎","〇","☆","共","特","浴"}))</f>
        <v>21</v>
      </c>
      <c r="AT15" s="613" t="s">
        <v>398</v>
      </c>
      <c r="AU15" s="611" t="s">
        <v>351</v>
      </c>
      <c r="AV15" s="611"/>
      <c r="AW15" s="611" t="s">
        <v>351</v>
      </c>
      <c r="AX15" s="611" t="s">
        <v>351</v>
      </c>
      <c r="AY15" s="611" t="s">
        <v>351</v>
      </c>
      <c r="AZ15" s="611" t="s">
        <v>351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401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404</v>
      </c>
      <c r="L40" s="603" t="s">
        <v>397</v>
      </c>
      <c r="M40" s="604" t="s">
        <v>163</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393</v>
      </c>
      <c r="AT40" s="610" t="s">
        <v>393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405</v>
      </c>
      <c r="L41" s="603" t="s">
        <v>397</v>
      </c>
      <c r="M41" s="604" t="s">
        <v>356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393</v>
      </c>
      <c r="AT41" s="610" t="s">
        <v>393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406</v>
      </c>
      <c r="L42" s="620" t="s">
        <v>407</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393</v>
      </c>
      <c r="AT42" s="610" t="s">
        <v>393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408</v>
      </c>
      <c r="L43" s="603" t="s">
        <v>407</v>
      </c>
      <c r="M43" s="604" t="s">
        <v>409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393</v>
      </c>
      <c r="AT43" s="610" t="s">
        <v>393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410</v>
      </c>
      <c r="L44" s="603" t="s">
        <v>411</v>
      </c>
      <c r="M44" s="609"/>
      <c r="N44" s="623" t="s">
        <v>163</v>
      </c>
      <c r="O44" s="624"/>
      <c r="P44" s="625" t="s">
        <v>163</v>
      </c>
      <c r="Q44" s="626"/>
      <c r="R44" s="627" t="s">
        <v>163</v>
      </c>
      <c r="S44" s="628" t="s">
        <v>376</v>
      </c>
      <c r="T44" s="629"/>
      <c r="U44" s="623" t="s">
        <v>163</v>
      </c>
      <c r="V44" s="624"/>
      <c r="W44" s="625" t="s">
        <v>163</v>
      </c>
      <c r="X44" s="626"/>
      <c r="Y44" s="627" t="s">
        <v>163</v>
      </c>
      <c r="Z44" s="625" t="s">
        <v>163</v>
      </c>
      <c r="AA44" s="629"/>
      <c r="AB44" s="623" t="s">
        <v>163</v>
      </c>
      <c r="AC44" s="624"/>
      <c r="AD44" s="628" t="s">
        <v>374</v>
      </c>
      <c r="AE44" s="626"/>
      <c r="AF44" s="630" t="s">
        <v>374</v>
      </c>
      <c r="AG44" s="628" t="s">
        <v>374</v>
      </c>
      <c r="AH44" s="629"/>
      <c r="AI44" s="623" t="s">
        <v>163</v>
      </c>
      <c r="AJ44" s="624"/>
      <c r="AK44" s="625" t="s">
        <v>163</v>
      </c>
      <c r="AL44" s="626"/>
      <c r="AM44" s="627" t="s">
        <v>163</v>
      </c>
      <c r="AN44" s="625" t="s">
        <v>163</v>
      </c>
      <c r="AO44" s="631"/>
      <c r="AP44" s="623" t="s">
        <v>163</v>
      </c>
      <c r="AQ44" s="624"/>
      <c r="AR44" s="625" t="s">
        <v>163</v>
      </c>
      <c r="AS44" s="612">
        <f t="array" ref="AS44">SUM(COUNTIF(N44:AR44, {"◎","〇","☆","共","特","浴"}))</f>
        <v>14</v>
      </c>
      <c r="AT44" s="613" t="s">
        <v>412</v>
      </c>
      <c r="AU44" s="611"/>
      <c r="AV44" s="611" t="s">
        <v>163</v>
      </c>
      <c r="AW44" s="611"/>
      <c r="AX44" s="611" t="s">
        <v>163</v>
      </c>
      <c r="AY44" s="611" t="s">
        <v>163</v>
      </c>
      <c r="AZ44" s="611"/>
      <c r="BA44" s="611" t="s">
        <v>163</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134</v>
      </c>
      <c r="L45" s="603" t="s">
        <v>411</v>
      </c>
      <c r="M45" s="609"/>
      <c r="N45" s="632" t="s">
        <v>163</v>
      </c>
      <c r="O45" s="633"/>
      <c r="P45" s="634" t="s">
        <v>163</v>
      </c>
      <c r="Q45" s="634" t="s">
        <v>163</v>
      </c>
      <c r="R45" s="635"/>
      <c r="S45" s="635"/>
      <c r="T45" s="627" t="s">
        <v>163</v>
      </c>
      <c r="U45" s="632" t="s">
        <v>163</v>
      </c>
      <c r="V45" s="633"/>
      <c r="W45" s="634" t="s">
        <v>163</v>
      </c>
      <c r="X45" s="634" t="s">
        <v>163</v>
      </c>
      <c r="Y45" s="635"/>
      <c r="Z45" s="635"/>
      <c r="AA45" s="627" t="s">
        <v>163</v>
      </c>
      <c r="AB45" s="632" t="s">
        <v>163</v>
      </c>
      <c r="AC45" s="633"/>
      <c r="AD45" s="634" t="s">
        <v>163</v>
      </c>
      <c r="AE45" s="634" t="s">
        <v>163</v>
      </c>
      <c r="AF45" s="635"/>
      <c r="AG45" s="635"/>
      <c r="AH45" s="627" t="s">
        <v>163</v>
      </c>
      <c r="AI45" s="632" t="s">
        <v>163</v>
      </c>
      <c r="AJ45" s="633"/>
      <c r="AK45" s="634" t="s">
        <v>163</v>
      </c>
      <c r="AL45" s="634" t="s">
        <v>163</v>
      </c>
      <c r="AM45" s="635"/>
      <c r="AN45" s="635"/>
      <c r="AO45" s="627" t="s">
        <v>163</v>
      </c>
      <c r="AP45" s="632" t="s">
        <v>163</v>
      </c>
      <c r="AQ45" s="633"/>
      <c r="AR45" s="634" t="s">
        <v>163</v>
      </c>
      <c r="AS45" s="612">
        <f t="array" ref="AS45">SUM(COUNTIF(N45:AR45, {"◎","〇","☆","共","特","浴"}))</f>
        <v>18</v>
      </c>
      <c r="AT45" s="613" t="s">
        <v>412</v>
      </c>
      <c r="AU45" s="611"/>
      <c r="AV45" s="611" t="s">
        <v>163</v>
      </c>
      <c r="AW45" s="611" t="s">
        <v>163</v>
      </c>
      <c r="AX45" s="611"/>
      <c r="AY45" s="611"/>
      <c r="AZ45" s="611" t="s">
        <v>163</v>
      </c>
      <c r="BA45" s="611" t="s">
        <v>163</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413</v>
      </c>
      <c r="L46" s="603" t="s">
        <v>411</v>
      </c>
      <c r="M46" s="609"/>
      <c r="N46" s="632" t="s">
        <v>163</v>
      </c>
      <c r="O46" s="633"/>
      <c r="P46" s="634" t="s">
        <v>163</v>
      </c>
      <c r="Q46" s="635"/>
      <c r="R46" s="634" t="s">
        <v>163</v>
      </c>
      <c r="S46" s="635"/>
      <c r="T46" s="636" t="s">
        <v>163</v>
      </c>
      <c r="U46" s="632" t="s">
        <v>163</v>
      </c>
      <c r="V46" s="633"/>
      <c r="W46" s="634" t="s">
        <v>163</v>
      </c>
      <c r="X46" s="635"/>
      <c r="Y46" s="634" t="s">
        <v>163</v>
      </c>
      <c r="Z46" s="635"/>
      <c r="AA46" s="636" t="s">
        <v>163</v>
      </c>
      <c r="AB46" s="632" t="s">
        <v>163</v>
      </c>
      <c r="AC46" s="633"/>
      <c r="AD46" s="634" t="s">
        <v>163</v>
      </c>
      <c r="AE46" s="635"/>
      <c r="AF46" s="634" t="s">
        <v>163</v>
      </c>
      <c r="AG46" s="635"/>
      <c r="AH46" s="636" t="s">
        <v>163</v>
      </c>
      <c r="AI46" s="632" t="s">
        <v>163</v>
      </c>
      <c r="AJ46" s="633"/>
      <c r="AK46" s="634" t="s">
        <v>163</v>
      </c>
      <c r="AL46" s="635"/>
      <c r="AM46" s="634" t="s">
        <v>163</v>
      </c>
      <c r="AN46" s="635"/>
      <c r="AO46" s="636" t="s">
        <v>163</v>
      </c>
      <c r="AP46" s="632" t="s">
        <v>163</v>
      </c>
      <c r="AQ46" s="633"/>
      <c r="AR46" s="634" t="s">
        <v>163</v>
      </c>
      <c r="AS46" s="612">
        <f t="array" ref="AS46">SUM(COUNTIF(N46:AR46, {"◎","〇","☆","共","特","浴"}))</f>
        <v>18</v>
      </c>
      <c r="AT46" s="613" t="s">
        <v>412</v>
      </c>
      <c r="AU46" s="611"/>
      <c r="AV46" s="611" t="s">
        <v>163</v>
      </c>
      <c r="AW46" s="611"/>
      <c r="AX46" s="611" t="s">
        <v>163</v>
      </c>
      <c r="AY46" s="611"/>
      <c r="AZ46" s="611" t="s">
        <v>163</v>
      </c>
      <c r="BA46" s="611" t="s">
        <v>163</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414</v>
      </c>
      <c r="M47" s="604" t="s">
        <v>415</v>
      </c>
      <c r="N47" s="632" t="s">
        <v>163</v>
      </c>
      <c r="O47" s="633"/>
      <c r="P47" s="634" t="s">
        <v>163</v>
      </c>
      <c r="Q47" s="635"/>
      <c r="R47" s="637" t="s">
        <v>376</v>
      </c>
      <c r="S47" s="635"/>
      <c r="T47" s="636" t="s">
        <v>163</v>
      </c>
      <c r="U47" s="630" t="s">
        <v>374</v>
      </c>
      <c r="V47" s="633"/>
      <c r="W47" s="634" t="s">
        <v>163</v>
      </c>
      <c r="X47" s="635"/>
      <c r="Y47" s="634" t="s">
        <v>163</v>
      </c>
      <c r="Z47" s="635"/>
      <c r="AA47" s="636" t="s">
        <v>163</v>
      </c>
      <c r="AB47" s="627" t="s">
        <v>163</v>
      </c>
      <c r="AC47" s="633"/>
      <c r="AD47" s="634" t="s">
        <v>163</v>
      </c>
      <c r="AE47" s="635"/>
      <c r="AF47" s="634" t="s">
        <v>163</v>
      </c>
      <c r="AG47" s="635"/>
      <c r="AH47" s="636" t="s">
        <v>163</v>
      </c>
      <c r="AI47" s="630" t="s">
        <v>374</v>
      </c>
      <c r="AJ47" s="633"/>
      <c r="AK47" s="634" t="s">
        <v>163</v>
      </c>
      <c r="AL47" s="635"/>
      <c r="AM47" s="634" t="s">
        <v>163</v>
      </c>
      <c r="AN47" s="635"/>
      <c r="AO47" s="636" t="s">
        <v>163</v>
      </c>
      <c r="AP47" s="627" t="s">
        <v>163</v>
      </c>
      <c r="AQ47" s="633"/>
      <c r="AR47" s="634" t="s">
        <v>163</v>
      </c>
      <c r="AS47" s="612">
        <f t="array" ref="AS47">SUM(COUNTIF(N47:AR47, {"◎","〇","☆","共","特","浴"}))</f>
        <v>15</v>
      </c>
      <c r="AT47" s="613" t="s">
        <v>412</v>
      </c>
      <c r="AU47" s="611"/>
      <c r="AV47" s="611" t="s">
        <v>163</v>
      </c>
      <c r="AW47" s="611"/>
      <c r="AX47" s="611" t="s">
        <v>163</v>
      </c>
      <c r="AY47" s="611"/>
      <c r="AZ47" s="611" t="s">
        <v>163</v>
      </c>
      <c r="BA47" s="611" t="s">
        <v>163</v>
      </c>
      <c r="BB47" s="638" t="s">
        <v>416</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417</v>
      </c>
      <c r="L48" s="603" t="s">
        <v>411</v>
      </c>
      <c r="M48" s="609"/>
      <c r="N48" s="639"/>
      <c r="O48" s="640"/>
      <c r="P48" s="637" t="s">
        <v>163</v>
      </c>
      <c r="Q48" s="641"/>
      <c r="R48" s="637" t="s">
        <v>163</v>
      </c>
      <c r="S48" s="637" t="s">
        <v>163</v>
      </c>
      <c r="T48" s="642"/>
      <c r="U48" s="639"/>
      <c r="V48" s="640"/>
      <c r="W48" s="637" t="s">
        <v>163</v>
      </c>
      <c r="X48" s="641"/>
      <c r="Y48" s="637" t="s">
        <v>163</v>
      </c>
      <c r="Z48" s="637" t="s">
        <v>163</v>
      </c>
      <c r="AA48" s="642"/>
      <c r="AB48" s="639"/>
      <c r="AC48" s="640"/>
      <c r="AD48" s="637" t="s">
        <v>163</v>
      </c>
      <c r="AE48" s="641"/>
      <c r="AF48" s="637" t="s">
        <v>374</v>
      </c>
      <c r="AG48" s="637" t="s">
        <v>374</v>
      </c>
      <c r="AH48" s="642"/>
      <c r="AI48" s="639"/>
      <c r="AJ48" s="640"/>
      <c r="AK48" s="637" t="s">
        <v>163</v>
      </c>
      <c r="AL48" s="627" t="s">
        <v>163</v>
      </c>
      <c r="AM48" s="637" t="s">
        <v>163</v>
      </c>
      <c r="AN48" s="637" t="s">
        <v>374</v>
      </c>
      <c r="AO48" s="643"/>
      <c r="AP48" s="639"/>
      <c r="AQ48" s="640"/>
      <c r="AR48" s="637" t="s">
        <v>163</v>
      </c>
      <c r="AS48" s="612">
        <f t="array" ref="AS48">SUM(COUNTIF(N48:AR48, {"◎","〇","☆","共","特","浴"}))</f>
        <v>11</v>
      </c>
      <c r="AT48" s="613" t="s">
        <v>418</v>
      </c>
      <c r="AU48" s="611"/>
      <c r="AV48" s="611" t="s">
        <v>163</v>
      </c>
      <c r="AW48" s="611"/>
      <c r="AX48" s="611" t="s">
        <v>163</v>
      </c>
      <c r="AY48" s="611" t="s">
        <v>163</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419</v>
      </c>
      <c r="L49" s="603" t="s">
        <v>411</v>
      </c>
      <c r="M49" s="604" t="s">
        <v>420</v>
      </c>
      <c r="N49" s="644" t="s">
        <v>376</v>
      </c>
      <c r="O49" s="627" t="s">
        <v>163</v>
      </c>
      <c r="P49" s="635"/>
      <c r="Q49" s="627" t="s">
        <v>163</v>
      </c>
      <c r="R49" s="634" t="s">
        <v>163</v>
      </c>
      <c r="S49" s="635"/>
      <c r="T49" s="645"/>
      <c r="U49" s="632" t="s">
        <v>163</v>
      </c>
      <c r="V49" s="627" t="s">
        <v>163</v>
      </c>
      <c r="W49" s="635"/>
      <c r="X49" s="627" t="s">
        <v>163</v>
      </c>
      <c r="Y49" s="634" t="s">
        <v>163</v>
      </c>
      <c r="Z49" s="635"/>
      <c r="AA49" s="645"/>
      <c r="AB49" s="632" t="s">
        <v>163</v>
      </c>
      <c r="AC49" s="627" t="s">
        <v>163</v>
      </c>
      <c r="AD49" s="635"/>
      <c r="AE49" s="627" t="s">
        <v>163</v>
      </c>
      <c r="AF49" s="634" t="s">
        <v>163</v>
      </c>
      <c r="AG49" s="635"/>
      <c r="AH49" s="645"/>
      <c r="AI49" s="632" t="s">
        <v>163</v>
      </c>
      <c r="AJ49" s="627" t="s">
        <v>163</v>
      </c>
      <c r="AK49" s="635"/>
      <c r="AL49" s="627" t="s">
        <v>163</v>
      </c>
      <c r="AM49" s="634" t="s">
        <v>163</v>
      </c>
      <c r="AN49" s="635"/>
      <c r="AO49" s="636"/>
      <c r="AP49" s="632" t="s">
        <v>163</v>
      </c>
      <c r="AQ49" s="627" t="s">
        <v>163</v>
      </c>
      <c r="AR49" s="635"/>
      <c r="AS49" s="612">
        <f t="array" ref="AS49">SUM(COUNTIF(N49:AR49, {"◎","〇","☆","共","特","浴"}))</f>
        <v>17</v>
      </c>
      <c r="AT49" s="613" t="s">
        <v>412</v>
      </c>
      <c r="AU49" s="611" t="s">
        <v>163</v>
      </c>
      <c r="AV49" s="611"/>
      <c r="AW49" s="611" t="s">
        <v>163</v>
      </c>
      <c r="AX49" s="611" t="s">
        <v>163</v>
      </c>
      <c r="AY49" s="611"/>
      <c r="AZ49" s="611"/>
      <c r="BA49" s="611" t="s">
        <v>163</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150</v>
      </c>
      <c r="L50" s="603" t="s">
        <v>411</v>
      </c>
      <c r="M50" s="604"/>
      <c r="N50" s="646"/>
      <c r="O50" s="627" t="s">
        <v>163</v>
      </c>
      <c r="P50" s="635"/>
      <c r="Q50" s="635"/>
      <c r="R50" s="627" t="s">
        <v>163</v>
      </c>
      <c r="S50" s="637" t="s">
        <v>376</v>
      </c>
      <c r="T50" s="645"/>
      <c r="U50" s="646"/>
      <c r="V50" s="627" t="s">
        <v>163</v>
      </c>
      <c r="W50" s="635"/>
      <c r="X50" s="635"/>
      <c r="Y50" s="627" t="s">
        <v>163</v>
      </c>
      <c r="Z50" s="634" t="s">
        <v>163</v>
      </c>
      <c r="AA50" s="645"/>
      <c r="AB50" s="646"/>
      <c r="AC50" s="627" t="s">
        <v>163</v>
      </c>
      <c r="AD50" s="635"/>
      <c r="AE50" s="635"/>
      <c r="AF50" s="627" t="s">
        <v>163</v>
      </c>
      <c r="AG50" s="634" t="s">
        <v>163</v>
      </c>
      <c r="AH50" s="645"/>
      <c r="AI50" s="646"/>
      <c r="AJ50" s="630" t="s">
        <v>372</v>
      </c>
      <c r="AK50" s="635"/>
      <c r="AL50" s="627" t="s">
        <v>163</v>
      </c>
      <c r="AM50" s="627" t="s">
        <v>163</v>
      </c>
      <c r="AN50" s="634" t="s">
        <v>163</v>
      </c>
      <c r="AO50" s="636"/>
      <c r="AP50" s="646"/>
      <c r="AQ50" s="627" t="s">
        <v>163</v>
      </c>
      <c r="AR50" s="635"/>
      <c r="AS50" s="612">
        <f t="array" ref="AS50">SUM(COUNTIF(N50:AR50, {"◎","〇","☆","共","特","浴"}))</f>
        <v>12</v>
      </c>
      <c r="AT50" s="613" t="s">
        <v>412</v>
      </c>
      <c r="AU50" s="611" t="s">
        <v>163</v>
      </c>
      <c r="AV50" s="611"/>
      <c r="AW50" s="611"/>
      <c r="AX50" s="611" t="s">
        <v>163</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411</v>
      </c>
      <c r="M51" s="604"/>
      <c r="N51" s="646"/>
      <c r="O51" s="627" t="s">
        <v>163</v>
      </c>
      <c r="P51" s="630" t="s">
        <v>374</v>
      </c>
      <c r="Q51" s="627" t="s">
        <v>163</v>
      </c>
      <c r="R51" s="627" t="s">
        <v>163</v>
      </c>
      <c r="S51" s="634" t="s">
        <v>163</v>
      </c>
      <c r="T51" s="645"/>
      <c r="U51" s="646"/>
      <c r="V51" s="627" t="s">
        <v>163</v>
      </c>
      <c r="W51" s="627" t="s">
        <v>163</v>
      </c>
      <c r="X51" s="627" t="s">
        <v>163</v>
      </c>
      <c r="Y51" s="630" t="s">
        <v>376</v>
      </c>
      <c r="Z51" s="634" t="s">
        <v>163</v>
      </c>
      <c r="AA51" s="645"/>
      <c r="AB51" s="646"/>
      <c r="AC51" s="627" t="s">
        <v>163</v>
      </c>
      <c r="AD51" s="627" t="s">
        <v>163</v>
      </c>
      <c r="AE51" s="627" t="s">
        <v>163</v>
      </c>
      <c r="AF51" s="627" t="s">
        <v>163</v>
      </c>
      <c r="AG51" s="634" t="s">
        <v>163</v>
      </c>
      <c r="AH51" s="645"/>
      <c r="AI51" s="646"/>
      <c r="AJ51" s="627" t="s">
        <v>163</v>
      </c>
      <c r="AK51" s="627" t="s">
        <v>163</v>
      </c>
      <c r="AL51" s="627" t="s">
        <v>163</v>
      </c>
      <c r="AM51" s="627" t="s">
        <v>163</v>
      </c>
      <c r="AN51" s="634" t="s">
        <v>163</v>
      </c>
      <c r="AO51" s="636"/>
      <c r="AP51" s="646"/>
      <c r="AQ51" s="627" t="s">
        <v>163</v>
      </c>
      <c r="AR51" s="627" t="s">
        <v>163</v>
      </c>
      <c r="AS51" s="612">
        <f t="array" ref="AS51">SUM(COUNTIF(N51:AR51, {"◎","〇","☆","共","特","浴"}))</f>
        <v>20</v>
      </c>
      <c r="AT51" s="613" t="s">
        <v>412</v>
      </c>
      <c r="AU51" s="611" t="s">
        <v>163</v>
      </c>
      <c r="AV51" s="611" t="s">
        <v>163</v>
      </c>
      <c r="AW51" s="611"/>
      <c r="AX51" s="611" t="s">
        <v>163</v>
      </c>
      <c r="AY51" s="611" t="s">
        <v>163</v>
      </c>
      <c r="AZ51" s="611"/>
      <c r="BA51" s="611"/>
      <c r="BB51" s="638" t="s">
        <v>421</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422</v>
      </c>
      <c r="L52" s="603" t="s">
        <v>411</v>
      </c>
      <c r="M52" s="609"/>
      <c r="N52" s="646"/>
      <c r="O52" s="630" t="s">
        <v>376</v>
      </c>
      <c r="P52" s="627" t="s">
        <v>163</v>
      </c>
      <c r="Q52" s="634" t="s">
        <v>163</v>
      </c>
      <c r="R52" s="637" t="s">
        <v>376</v>
      </c>
      <c r="S52" s="634" t="s">
        <v>163</v>
      </c>
      <c r="T52" s="636" t="s">
        <v>163</v>
      </c>
      <c r="U52" s="646"/>
      <c r="V52" s="630" t="s">
        <v>376</v>
      </c>
      <c r="W52" s="627" t="s">
        <v>163</v>
      </c>
      <c r="X52" s="634" t="s">
        <v>163</v>
      </c>
      <c r="Y52" s="634" t="s">
        <v>163</v>
      </c>
      <c r="Z52" s="634" t="s">
        <v>163</v>
      </c>
      <c r="AA52" s="636" t="s">
        <v>163</v>
      </c>
      <c r="AB52" s="646"/>
      <c r="AC52" s="627" t="s">
        <v>163</v>
      </c>
      <c r="AD52" s="627" t="s">
        <v>163</v>
      </c>
      <c r="AE52" s="634" t="s">
        <v>163</v>
      </c>
      <c r="AF52" s="634" t="s">
        <v>163</v>
      </c>
      <c r="AG52" s="634" t="s">
        <v>163</v>
      </c>
      <c r="AH52" s="645"/>
      <c r="AI52" s="646"/>
      <c r="AJ52" s="627" t="s">
        <v>163</v>
      </c>
      <c r="AK52" s="627" t="s">
        <v>163</v>
      </c>
      <c r="AL52" s="634" t="s">
        <v>163</v>
      </c>
      <c r="AM52" s="634" t="s">
        <v>163</v>
      </c>
      <c r="AN52" s="634" t="s">
        <v>163</v>
      </c>
      <c r="AO52" s="647" t="s">
        <v>372</v>
      </c>
      <c r="AP52" s="646"/>
      <c r="AQ52" s="627" t="s">
        <v>163</v>
      </c>
      <c r="AR52" s="630" t="s">
        <v>376</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423</v>
      </c>
      <c r="L53" s="603" t="s">
        <v>411</v>
      </c>
      <c r="M53" s="609"/>
      <c r="N53" s="632" t="s">
        <v>163</v>
      </c>
      <c r="O53" s="630" t="s">
        <v>376</v>
      </c>
      <c r="P53" s="627" t="s">
        <v>163</v>
      </c>
      <c r="Q53" s="634" t="s">
        <v>163</v>
      </c>
      <c r="R53" s="634" t="s">
        <v>163</v>
      </c>
      <c r="S53" s="634" t="s">
        <v>163</v>
      </c>
      <c r="T53" s="636" t="s">
        <v>163</v>
      </c>
      <c r="U53" s="632" t="s">
        <v>163</v>
      </c>
      <c r="V53" s="627" t="s">
        <v>163</v>
      </c>
      <c r="W53" s="627" t="s">
        <v>163</v>
      </c>
      <c r="X53" s="634" t="s">
        <v>163</v>
      </c>
      <c r="Y53" s="634" t="s">
        <v>163</v>
      </c>
      <c r="Z53" s="634" t="s">
        <v>163</v>
      </c>
      <c r="AA53" s="636" t="s">
        <v>163</v>
      </c>
      <c r="AB53" s="632" t="s">
        <v>163</v>
      </c>
      <c r="AC53" s="627" t="s">
        <v>163</v>
      </c>
      <c r="AD53" s="630" t="s">
        <v>376</v>
      </c>
      <c r="AE53" s="634" t="s">
        <v>163</v>
      </c>
      <c r="AF53" s="634" t="s">
        <v>163</v>
      </c>
      <c r="AG53" s="634" t="s">
        <v>163</v>
      </c>
      <c r="AH53" s="636" t="s">
        <v>163</v>
      </c>
      <c r="AI53" s="632" t="s">
        <v>163</v>
      </c>
      <c r="AJ53" s="627" t="s">
        <v>163</v>
      </c>
      <c r="AK53" s="627" t="s">
        <v>163</v>
      </c>
      <c r="AL53" s="634" t="s">
        <v>163</v>
      </c>
      <c r="AM53" s="634" t="s">
        <v>163</v>
      </c>
      <c r="AN53" s="634" t="s">
        <v>163</v>
      </c>
      <c r="AO53" s="636" t="s">
        <v>163</v>
      </c>
      <c r="AP53" s="632" t="s">
        <v>163</v>
      </c>
      <c r="AQ53" s="627" t="s">
        <v>163</v>
      </c>
      <c r="AR53" s="630" t="s">
        <v>376</v>
      </c>
      <c r="AS53" s="612">
        <f t="array" ref="AS53">SUM(COUNTIF(N53:AR53, {"◎","〇","☆","共","特","浴"}))</f>
        <v>28</v>
      </c>
      <c r="AT53" s="613" t="s">
        <v>398</v>
      </c>
      <c r="AU53" s="611" t="s">
        <v>163</v>
      </c>
      <c r="AV53" s="611" t="s">
        <v>163</v>
      </c>
      <c r="AW53" s="611" t="s">
        <v>163</v>
      </c>
      <c r="AX53" s="611" t="s">
        <v>163</v>
      </c>
      <c r="AY53" s="611" t="s">
        <v>163</v>
      </c>
      <c r="AZ53" s="611" t="s">
        <v>163</v>
      </c>
      <c r="BA53" s="611" t="s">
        <v>163</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424</v>
      </c>
      <c r="L54" s="603" t="s">
        <v>414</v>
      </c>
      <c r="M54" s="609"/>
      <c r="N54" s="646"/>
      <c r="O54" s="648" t="s">
        <v>163</v>
      </c>
      <c r="P54" s="649"/>
      <c r="Q54" s="630" t="s">
        <v>376</v>
      </c>
      <c r="R54" s="650" t="s">
        <v>163</v>
      </c>
      <c r="S54" s="630" t="s">
        <v>376</v>
      </c>
      <c r="T54" s="651" t="s">
        <v>163</v>
      </c>
      <c r="U54" s="646"/>
      <c r="V54" s="648" t="s">
        <v>163</v>
      </c>
      <c r="W54" s="649"/>
      <c r="X54" s="627" t="s">
        <v>163</v>
      </c>
      <c r="Y54" s="650" t="s">
        <v>163</v>
      </c>
      <c r="Z54" s="630" t="s">
        <v>376</v>
      </c>
      <c r="AA54" s="651" t="s">
        <v>163</v>
      </c>
      <c r="AB54" s="646"/>
      <c r="AC54" s="648" t="s">
        <v>163</v>
      </c>
      <c r="AD54" s="649"/>
      <c r="AE54" s="627" t="s">
        <v>163</v>
      </c>
      <c r="AF54" s="650" t="s">
        <v>163</v>
      </c>
      <c r="AG54" s="627" t="s">
        <v>163</v>
      </c>
      <c r="AH54" s="651" t="s">
        <v>163</v>
      </c>
      <c r="AI54" s="652" t="s">
        <v>372</v>
      </c>
      <c r="AJ54" s="648" t="s">
        <v>163</v>
      </c>
      <c r="AK54" s="649"/>
      <c r="AL54" s="627" t="s">
        <v>163</v>
      </c>
      <c r="AM54" s="650" t="s">
        <v>163</v>
      </c>
      <c r="AN54" s="627" t="s">
        <v>163</v>
      </c>
      <c r="AO54" s="651" t="s">
        <v>163</v>
      </c>
      <c r="AP54" s="646"/>
      <c r="AQ54" s="648" t="s">
        <v>163</v>
      </c>
      <c r="AR54" s="649"/>
      <c r="AS54" s="612">
        <f t="array" ref="AS54">SUM(COUNTIF(N54:AR54, {"◎","〇","☆","共","特","浴"}))</f>
        <v>18</v>
      </c>
      <c r="AT54" s="613" t="s">
        <v>425</v>
      </c>
      <c r="AU54" s="611" t="s">
        <v>163</v>
      </c>
      <c r="AV54" s="611" t="s">
        <v>163</v>
      </c>
      <c r="AW54" s="611"/>
      <c r="AX54" s="611" t="s">
        <v>163</v>
      </c>
      <c r="AY54" s="611" t="s">
        <v>163</v>
      </c>
      <c r="AZ54" s="611" t="s">
        <v>163</v>
      </c>
      <c r="BA54" s="611" t="s">
        <v>163</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145</v>
      </c>
      <c r="L55" s="603" t="s">
        <v>411</v>
      </c>
      <c r="M55" s="609"/>
      <c r="N55" s="632" t="s">
        <v>163</v>
      </c>
      <c r="O55" s="649"/>
      <c r="P55" s="627" t="s">
        <v>163</v>
      </c>
      <c r="Q55" s="634" t="s">
        <v>163</v>
      </c>
      <c r="R55" s="627" t="s">
        <v>163</v>
      </c>
      <c r="S55" s="650" t="s">
        <v>163</v>
      </c>
      <c r="T55" s="643" t="s">
        <v>163</v>
      </c>
      <c r="U55" s="632" t="s">
        <v>163</v>
      </c>
      <c r="V55" s="649"/>
      <c r="W55" s="649"/>
      <c r="X55" s="634" t="s">
        <v>163</v>
      </c>
      <c r="Y55" s="627" t="s">
        <v>163</v>
      </c>
      <c r="Z55" s="650" t="s">
        <v>163</v>
      </c>
      <c r="AA55" s="643" t="s">
        <v>163</v>
      </c>
      <c r="AB55" s="632" t="s">
        <v>163</v>
      </c>
      <c r="AC55" s="649"/>
      <c r="AD55" s="649"/>
      <c r="AE55" s="634" t="s">
        <v>163</v>
      </c>
      <c r="AF55" s="627" t="s">
        <v>163</v>
      </c>
      <c r="AG55" s="650" t="s">
        <v>163</v>
      </c>
      <c r="AH55" s="643" t="s">
        <v>163</v>
      </c>
      <c r="AI55" s="632" t="s">
        <v>163</v>
      </c>
      <c r="AJ55" s="648" t="s">
        <v>163</v>
      </c>
      <c r="AK55" s="649"/>
      <c r="AL55" s="634" t="s">
        <v>163</v>
      </c>
      <c r="AM55" s="627" t="s">
        <v>163</v>
      </c>
      <c r="AN55" s="650" t="s">
        <v>163</v>
      </c>
      <c r="AO55" s="643" t="s">
        <v>163</v>
      </c>
      <c r="AP55" s="632" t="s">
        <v>163</v>
      </c>
      <c r="AQ55" s="653" t="s">
        <v>163</v>
      </c>
      <c r="AR55" s="649"/>
      <c r="AS55" s="612">
        <f t="array" ref="AS55">SUM(COUNTIF(N55:AR55, {"◎","〇","☆","共","特","浴"}))</f>
        <v>24</v>
      </c>
      <c r="AT55" s="613" t="s">
        <v>398</v>
      </c>
      <c r="AU55" s="611" t="s">
        <v>163</v>
      </c>
      <c r="AV55" s="611"/>
      <c r="AW55" s="611"/>
      <c r="AX55" s="611"/>
      <c r="AY55" s="611" t="s">
        <v>163</v>
      </c>
      <c r="AZ55" s="611" t="s">
        <v>163</v>
      </c>
      <c r="BA55" s="611" t="s">
        <v>163</v>
      </c>
      <c r="BB55" s="638" t="s">
        <v>421</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426</v>
      </c>
      <c r="L56" s="603" t="s">
        <v>414</v>
      </c>
      <c r="M56" s="609"/>
      <c r="N56" s="632" t="s">
        <v>163</v>
      </c>
      <c r="O56" s="654"/>
      <c r="P56" s="650" t="s">
        <v>163</v>
      </c>
      <c r="Q56" s="655" t="s">
        <v>163</v>
      </c>
      <c r="R56" s="649"/>
      <c r="S56" s="650" t="s">
        <v>163</v>
      </c>
      <c r="T56" s="656"/>
      <c r="U56" s="657" t="s">
        <v>163</v>
      </c>
      <c r="V56" s="654"/>
      <c r="W56" s="650" t="s">
        <v>163</v>
      </c>
      <c r="X56" s="655" t="s">
        <v>163</v>
      </c>
      <c r="Y56" s="649"/>
      <c r="Z56" s="650" t="s">
        <v>163</v>
      </c>
      <c r="AA56" s="656"/>
      <c r="AB56" s="657" t="s">
        <v>163</v>
      </c>
      <c r="AC56" s="654"/>
      <c r="AD56" s="650" t="s">
        <v>163</v>
      </c>
      <c r="AE56" s="655" t="s">
        <v>163</v>
      </c>
      <c r="AF56" s="649"/>
      <c r="AG56" s="650" t="s">
        <v>163</v>
      </c>
      <c r="AH56" s="656"/>
      <c r="AI56" s="652" t="s">
        <v>163</v>
      </c>
      <c r="AJ56" s="654"/>
      <c r="AK56" s="650" t="s">
        <v>163</v>
      </c>
      <c r="AL56" s="655" t="s">
        <v>163</v>
      </c>
      <c r="AM56" s="649"/>
      <c r="AN56" s="650" t="s">
        <v>163</v>
      </c>
      <c r="AO56" s="651"/>
      <c r="AP56" s="657" t="s">
        <v>163</v>
      </c>
      <c r="AQ56" s="654"/>
      <c r="AR56" s="650" t="s">
        <v>163</v>
      </c>
      <c r="AS56" s="612">
        <f t="array" ref="AS56">SUM(COUNTIF(N56:AR56, {"◎","〇","☆","共","特","浴"}))</f>
        <v>18</v>
      </c>
      <c r="AT56" s="613" t="s">
        <v>427</v>
      </c>
      <c r="AU56" s="611"/>
      <c r="AV56" s="611"/>
      <c r="AW56" s="611" t="s">
        <v>163</v>
      </c>
      <c r="AX56" s="611"/>
      <c r="AY56" s="611" t="s">
        <v>163</v>
      </c>
      <c r="AZ56" s="611"/>
      <c r="BA56" s="611" t="s">
        <v>163</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428</v>
      </c>
      <c r="L57" s="603" t="s">
        <v>411</v>
      </c>
      <c r="M57" s="609"/>
      <c r="N57" s="627" t="s">
        <v>163</v>
      </c>
      <c r="O57" s="653" t="s">
        <v>163</v>
      </c>
      <c r="P57" s="649"/>
      <c r="Q57" s="649"/>
      <c r="R57" s="649"/>
      <c r="S57" s="649"/>
      <c r="T57" s="658" t="s">
        <v>163</v>
      </c>
      <c r="U57" s="627" t="s">
        <v>163</v>
      </c>
      <c r="V57" s="653" t="s">
        <v>163</v>
      </c>
      <c r="W57" s="649"/>
      <c r="X57" s="649"/>
      <c r="Y57" s="649"/>
      <c r="Z57" s="649"/>
      <c r="AA57" s="658" t="s">
        <v>163</v>
      </c>
      <c r="AB57" s="627" t="s">
        <v>163</v>
      </c>
      <c r="AC57" s="653" t="s">
        <v>163</v>
      </c>
      <c r="AD57" s="649"/>
      <c r="AE57" s="649"/>
      <c r="AF57" s="649"/>
      <c r="AG57" s="649"/>
      <c r="AH57" s="658" t="s">
        <v>163</v>
      </c>
      <c r="AI57" s="627" t="s">
        <v>163</v>
      </c>
      <c r="AJ57" s="653" t="s">
        <v>163</v>
      </c>
      <c r="AK57" s="649"/>
      <c r="AL57" s="649"/>
      <c r="AM57" s="649"/>
      <c r="AN57" s="649"/>
      <c r="AO57" s="658" t="s">
        <v>163</v>
      </c>
      <c r="AP57" s="627" t="s">
        <v>163</v>
      </c>
      <c r="AQ57" s="653" t="s">
        <v>163</v>
      </c>
      <c r="AR57" s="649"/>
      <c r="AS57" s="612">
        <f t="array" ref="AS57">SUM(COUNTIF(N57:AR57, {"◎","〇","☆","共","特","浴"}))</f>
        <v>14</v>
      </c>
      <c r="AT57" s="613" t="s">
        <v>418</v>
      </c>
      <c r="AU57" s="611" t="s">
        <v>163</v>
      </c>
      <c r="AV57" s="611"/>
      <c r="AW57" s="611"/>
      <c r="AX57" s="611"/>
      <c r="AY57" s="611"/>
      <c r="AZ57" s="611" t="s">
        <v>163</v>
      </c>
      <c r="BA57" s="611" t="s">
        <v>163</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429</v>
      </c>
      <c r="L58" s="603" t="s">
        <v>411</v>
      </c>
      <c r="M58" s="609"/>
      <c r="N58" s="659"/>
      <c r="O58" s="627" t="s">
        <v>163</v>
      </c>
      <c r="P58" s="650" t="s">
        <v>163</v>
      </c>
      <c r="Q58" s="650" t="s">
        <v>163</v>
      </c>
      <c r="R58" s="630" t="s">
        <v>376</v>
      </c>
      <c r="S58" s="650" t="s">
        <v>163</v>
      </c>
      <c r="T58" s="656"/>
      <c r="U58" s="659"/>
      <c r="V58" s="627" t="s">
        <v>163</v>
      </c>
      <c r="W58" s="650" t="s">
        <v>163</v>
      </c>
      <c r="X58" s="650" t="s">
        <v>163</v>
      </c>
      <c r="Y58" s="630" t="s">
        <v>376</v>
      </c>
      <c r="Z58" s="650" t="s">
        <v>163</v>
      </c>
      <c r="AA58" s="656"/>
      <c r="AB58" s="659"/>
      <c r="AC58" s="627" t="s">
        <v>163</v>
      </c>
      <c r="AD58" s="650" t="s">
        <v>163</v>
      </c>
      <c r="AE58" s="650" t="s">
        <v>163</v>
      </c>
      <c r="AF58" s="627" t="s">
        <v>163</v>
      </c>
      <c r="AG58" s="650" t="s">
        <v>163</v>
      </c>
      <c r="AH58" s="656"/>
      <c r="AI58" s="659"/>
      <c r="AJ58" s="627" t="s">
        <v>163</v>
      </c>
      <c r="AK58" s="650" t="s">
        <v>163</v>
      </c>
      <c r="AL58" s="650" t="s">
        <v>163</v>
      </c>
      <c r="AM58" s="627" t="s">
        <v>163</v>
      </c>
      <c r="AN58" s="650" t="s">
        <v>163</v>
      </c>
      <c r="AO58" s="651"/>
      <c r="AP58" s="659"/>
      <c r="AQ58" s="627" t="s">
        <v>163</v>
      </c>
      <c r="AR58" s="650" t="s">
        <v>163</v>
      </c>
      <c r="AS58" s="612">
        <f t="array" ref="AS58">SUM(COUNTIF(N58:AR58, {"◎","〇","☆","共","特","浴"}))</f>
        <v>20</v>
      </c>
      <c r="AT58" s="613" t="s">
        <v>418</v>
      </c>
      <c r="AU58" s="611" t="s">
        <v>163</v>
      </c>
      <c r="AV58" s="611" t="s">
        <v>163</v>
      </c>
      <c r="AW58" s="611" t="s">
        <v>163</v>
      </c>
      <c r="AX58" s="611" t="s">
        <v>163</v>
      </c>
      <c r="AY58" s="611" t="s">
        <v>163</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430</v>
      </c>
      <c r="L59" s="603" t="s">
        <v>411</v>
      </c>
      <c r="M59" s="609"/>
      <c r="N59" s="630" t="s">
        <v>376</v>
      </c>
      <c r="O59" s="654"/>
      <c r="P59" s="649"/>
      <c r="Q59" s="649"/>
      <c r="R59" s="649"/>
      <c r="S59" s="649"/>
      <c r="T59" s="651" t="s">
        <v>163</v>
      </c>
      <c r="U59" s="651" t="s">
        <v>163</v>
      </c>
      <c r="V59" s="654"/>
      <c r="W59" s="649"/>
      <c r="X59" s="649"/>
      <c r="Y59" s="649"/>
      <c r="Z59" s="649"/>
      <c r="AA59" s="651" t="s">
        <v>163</v>
      </c>
      <c r="AB59" s="627" t="s">
        <v>163</v>
      </c>
      <c r="AC59" s="654"/>
      <c r="AD59" s="649"/>
      <c r="AE59" s="649"/>
      <c r="AF59" s="649"/>
      <c r="AG59" s="649"/>
      <c r="AH59" s="651" t="s">
        <v>163</v>
      </c>
      <c r="AI59" s="627" t="s">
        <v>163</v>
      </c>
      <c r="AJ59" s="654"/>
      <c r="AK59" s="649"/>
      <c r="AL59" s="649"/>
      <c r="AM59" s="649"/>
      <c r="AN59" s="649"/>
      <c r="AO59" s="651" t="s">
        <v>163</v>
      </c>
      <c r="AP59" s="659"/>
      <c r="AQ59" s="654"/>
      <c r="AR59" s="649"/>
      <c r="AS59" s="612">
        <f t="array" ref="AS59">SUM(COUNTIF(N59:AR59, {"◎","〇","☆","共","特","浴"}))</f>
        <v>7</v>
      </c>
      <c r="AT59" s="613" t="s">
        <v>427</v>
      </c>
      <c r="AU59" s="611"/>
      <c r="AV59" s="611"/>
      <c r="AW59" s="611"/>
      <c r="AX59" s="611"/>
      <c r="AY59" s="611"/>
      <c r="AZ59" s="611" t="s">
        <v>163</v>
      </c>
      <c r="BA59" s="611" t="s">
        <v>163</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431</v>
      </c>
      <c r="L60" s="603" t="s">
        <v>411</v>
      </c>
      <c r="M60" s="609"/>
      <c r="N60" s="657" t="s">
        <v>163</v>
      </c>
      <c r="O60" s="648" t="s">
        <v>163</v>
      </c>
      <c r="P60" s="649"/>
      <c r="Q60" s="649"/>
      <c r="R60" s="649"/>
      <c r="S60" s="650" t="s">
        <v>163</v>
      </c>
      <c r="T60" s="651" t="s">
        <v>163</v>
      </c>
      <c r="U60" s="657" t="s">
        <v>163</v>
      </c>
      <c r="V60" s="648" t="s">
        <v>163</v>
      </c>
      <c r="W60" s="649"/>
      <c r="X60" s="649"/>
      <c r="Y60" s="649"/>
      <c r="Z60" s="650" t="s">
        <v>163</v>
      </c>
      <c r="AA60" s="651" t="s">
        <v>163</v>
      </c>
      <c r="AB60" s="657" t="s">
        <v>163</v>
      </c>
      <c r="AC60" s="648" t="s">
        <v>163</v>
      </c>
      <c r="AD60" s="649"/>
      <c r="AE60" s="649"/>
      <c r="AF60" s="649"/>
      <c r="AG60" s="650" t="s">
        <v>163</v>
      </c>
      <c r="AH60" s="651" t="s">
        <v>163</v>
      </c>
      <c r="AI60" s="657" t="s">
        <v>163</v>
      </c>
      <c r="AJ60" s="648" t="s">
        <v>163</v>
      </c>
      <c r="AK60" s="649"/>
      <c r="AL60" s="649"/>
      <c r="AM60" s="649"/>
      <c r="AN60" s="650" t="s">
        <v>163</v>
      </c>
      <c r="AO60" s="651" t="s">
        <v>163</v>
      </c>
      <c r="AP60" s="657" t="s">
        <v>163</v>
      </c>
      <c r="AQ60" s="648" t="s">
        <v>163</v>
      </c>
      <c r="AR60" s="649"/>
      <c r="AS60" s="612">
        <f t="array" ref="AS60">SUM(COUNTIF(N60:AR60, {"◎","〇","☆","共","特","浴"}))</f>
        <v>18</v>
      </c>
      <c r="AT60" s="613" t="s">
        <v>412</v>
      </c>
      <c r="AU60" s="611" t="s">
        <v>163</v>
      </c>
      <c r="AV60" s="611"/>
      <c r="AW60" s="611"/>
      <c r="AX60" s="611"/>
      <c r="AY60" s="611" t="s">
        <v>163</v>
      </c>
      <c r="AZ60" s="611" t="s">
        <v>163</v>
      </c>
      <c r="BA60" s="611" t="s">
        <v>163</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432</v>
      </c>
      <c r="L61" s="603" t="s">
        <v>411</v>
      </c>
      <c r="M61" s="609"/>
      <c r="N61" s="657" t="s">
        <v>163</v>
      </c>
      <c r="O61" s="627" t="s">
        <v>163</v>
      </c>
      <c r="P61" s="627" t="s">
        <v>163</v>
      </c>
      <c r="Q61" s="660" t="s">
        <v>376</v>
      </c>
      <c r="R61" s="650" t="s">
        <v>163</v>
      </c>
      <c r="S61" s="650" t="s">
        <v>163</v>
      </c>
      <c r="T61" s="651" t="s">
        <v>163</v>
      </c>
      <c r="U61" s="657" t="s">
        <v>163</v>
      </c>
      <c r="V61" s="627" t="s">
        <v>163</v>
      </c>
      <c r="W61" s="627" t="s">
        <v>163</v>
      </c>
      <c r="X61" s="650" t="s">
        <v>163</v>
      </c>
      <c r="Y61" s="650" t="s">
        <v>163</v>
      </c>
      <c r="Z61" s="650" t="s">
        <v>163</v>
      </c>
      <c r="AA61" s="651" t="s">
        <v>163</v>
      </c>
      <c r="AB61" s="657" t="s">
        <v>163</v>
      </c>
      <c r="AC61" s="627" t="s">
        <v>163</v>
      </c>
      <c r="AD61" s="627" t="s">
        <v>163</v>
      </c>
      <c r="AE61" s="650" t="s">
        <v>163</v>
      </c>
      <c r="AF61" s="650" t="s">
        <v>163</v>
      </c>
      <c r="AG61" s="650" t="s">
        <v>163</v>
      </c>
      <c r="AH61" s="651" t="s">
        <v>163</v>
      </c>
      <c r="AI61" s="657" t="s">
        <v>163</v>
      </c>
      <c r="AJ61" s="627" t="s">
        <v>163</v>
      </c>
      <c r="AK61" s="630" t="s">
        <v>376</v>
      </c>
      <c r="AL61" s="650" t="s">
        <v>163</v>
      </c>
      <c r="AM61" s="660" t="s">
        <v>376</v>
      </c>
      <c r="AN61" s="650" t="s">
        <v>163</v>
      </c>
      <c r="AO61" s="651" t="s">
        <v>163</v>
      </c>
      <c r="AP61" s="657" t="s">
        <v>163</v>
      </c>
      <c r="AQ61" s="627" t="s">
        <v>163</v>
      </c>
      <c r="AR61" s="630" t="s">
        <v>376</v>
      </c>
      <c r="AS61" s="612">
        <f t="array" ref="AS61">SUM(COUNTIF(N61:AR61, {"◎","〇","☆","共","特","浴"}))</f>
        <v>27</v>
      </c>
      <c r="AT61" s="615"/>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433</v>
      </c>
      <c r="L62" s="603" t="s">
        <v>414</v>
      </c>
      <c r="M62" s="609"/>
      <c r="N62" s="659"/>
      <c r="O62" s="649"/>
      <c r="P62" s="627" t="s">
        <v>163</v>
      </c>
      <c r="Q62" s="650" t="s">
        <v>163</v>
      </c>
      <c r="R62" s="650" t="s">
        <v>163</v>
      </c>
      <c r="S62" s="649"/>
      <c r="T62" s="656"/>
      <c r="U62" s="659"/>
      <c r="V62" s="649"/>
      <c r="W62" s="627" t="s">
        <v>163</v>
      </c>
      <c r="X62" s="650" t="s">
        <v>163</v>
      </c>
      <c r="Y62" s="650" t="s">
        <v>163</v>
      </c>
      <c r="Z62" s="649"/>
      <c r="AA62" s="656"/>
      <c r="AB62" s="659"/>
      <c r="AC62" s="649"/>
      <c r="AD62" s="627" t="s">
        <v>163</v>
      </c>
      <c r="AE62" s="650" t="s">
        <v>163</v>
      </c>
      <c r="AF62" s="650" t="s">
        <v>163</v>
      </c>
      <c r="AG62" s="649"/>
      <c r="AH62" s="656"/>
      <c r="AI62" s="659"/>
      <c r="AJ62" s="649"/>
      <c r="AK62" s="627" t="s">
        <v>163</v>
      </c>
      <c r="AL62" s="650" t="s">
        <v>163</v>
      </c>
      <c r="AM62" s="650" t="s">
        <v>163</v>
      </c>
      <c r="AN62" s="649"/>
      <c r="AO62" s="651"/>
      <c r="AP62" s="657" t="s">
        <v>163</v>
      </c>
      <c r="AQ62" s="649"/>
      <c r="AR62" s="627" t="s">
        <v>163</v>
      </c>
      <c r="AS62" s="612">
        <f t="array" ref="AS62">SUM(COUNTIF(N62:AR62, {"◎","〇","☆","共","特","浴"}))</f>
        <v>14</v>
      </c>
      <c r="AT62" s="613" t="s">
        <v>418</v>
      </c>
      <c r="AU62" s="611"/>
      <c r="AV62" s="611" t="s">
        <v>163</v>
      </c>
      <c r="AW62" s="611" t="s">
        <v>163</v>
      </c>
      <c r="AX62" s="611" t="s">
        <v>163</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140</v>
      </c>
      <c r="L63" s="603" t="s">
        <v>411</v>
      </c>
      <c r="M63" s="604"/>
      <c r="N63" s="661"/>
      <c r="O63" s="662" t="s">
        <v>163</v>
      </c>
      <c r="P63" s="663"/>
      <c r="Q63" s="664" t="s">
        <v>163</v>
      </c>
      <c r="R63" s="630" t="s">
        <v>376</v>
      </c>
      <c r="S63" s="664" t="s">
        <v>163</v>
      </c>
      <c r="T63" s="665" t="s">
        <v>163</v>
      </c>
      <c r="U63" s="661"/>
      <c r="V63" s="662" t="s">
        <v>163</v>
      </c>
      <c r="W63" s="663"/>
      <c r="X63" s="664" t="s">
        <v>163</v>
      </c>
      <c r="Y63" s="630" t="s">
        <v>376</v>
      </c>
      <c r="Z63" s="664" t="s">
        <v>163</v>
      </c>
      <c r="AA63" s="665" t="s">
        <v>163</v>
      </c>
      <c r="AB63" s="661"/>
      <c r="AC63" s="662" t="s">
        <v>163</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412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434</v>
      </c>
      <c r="C2" s="491"/>
      <c r="D2" s="491"/>
      <c r="E2" s="491"/>
      <c r="F2" s="672" t="s">
        <v>435</v>
      </c>
      <c r="G2" s="673" t="s">
        <v>436</v>
      </c>
      <c r="H2" s="216"/>
      <c r="I2" s="216"/>
      <c r="J2" s="216"/>
      <c r="K2" s="216"/>
      <c r="L2" s="216"/>
      <c r="M2" s="216"/>
      <c r="N2" s="216"/>
      <c r="O2" s="216"/>
      <c r="P2" s="216"/>
      <c r="Q2" s="2"/>
      <c r="R2" s="674" t="s">
        <v>437</v>
      </c>
      <c r="S2" s="667"/>
      <c r="T2" s="669"/>
      <c r="U2" s="675"/>
      <c r="V2" s="671"/>
      <c r="W2" s="667"/>
      <c r="X2" s="667"/>
      <c r="Y2" s="667"/>
      <c r="Z2" s="667"/>
    </row>
    <row r="3" ht="103.5" customHeight="1">
      <c r="A3" s="667"/>
      <c r="B3" s="676" t="s">
        <v>438</v>
      </c>
      <c r="C3" s="491"/>
      <c r="D3" s="491"/>
      <c r="E3" s="491"/>
      <c r="F3" s="677" t="s">
        <v>439</v>
      </c>
      <c r="G3" s="678" t="s">
        <v>440</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46082.0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3</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458</v>
      </c>
      <c r="H9" s="730"/>
      <c r="I9" s="731">
        <v>0.0</v>
      </c>
      <c r="J9" s="726"/>
      <c r="K9" s="726"/>
      <c r="L9" s="732"/>
      <c r="M9" s="732"/>
      <c r="N9" s="730">
        <v>130.0</v>
      </c>
      <c r="O9" s="733" t="s">
        <v>459</v>
      </c>
      <c r="Q9" s="734"/>
      <c r="R9" s="669"/>
      <c r="S9" s="212" t="str">
        <f t="array" ref="S9">IFERROR(INDEX('💻シート作成'!$D$6:$D1001, MATCH(T9, '💻シート作成'!$E$6:$E1001, 0)), "")</f>
        <v/>
      </c>
      <c r="T9" s="165" t="str">
        <f>IFERROR(__xludf.DUMMYFUNCTION("""COMPUTED_VALUE"""),"🔵クレーム")</f>
        <v>🔵クレーム</v>
      </c>
      <c r="U9" s="675"/>
      <c r="V9" s="721" t="s">
        <v>460</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417</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419</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423</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413</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410</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402</v>
      </c>
      <c r="W19" s="722"/>
      <c r="X19" s="723">
        <v>46388.0</v>
      </c>
      <c r="Y19" s="667"/>
      <c r="Z19" s="667"/>
    </row>
    <row r="20" hidden="1" outlineLevel="1">
      <c r="A20" s="667"/>
      <c r="B20" s="749"/>
      <c r="C20" s="750">
        <f>IF(C9="","",IF(DAY(C9+1)=1,"",C9+1))</f>
        <v>46083</v>
      </c>
      <c r="D20" s="751" t="str">
        <f>TEXT(C20,"ddd")</f>
        <v>月</v>
      </c>
      <c r="E20" s="752"/>
      <c r="F20" s="753" t="s">
        <v>462</v>
      </c>
      <c r="G20" s="754" t="s">
        <v>463</v>
      </c>
      <c r="H20" s="755"/>
      <c r="I20" s="756">
        <v>0.625</v>
      </c>
      <c r="J20" s="755">
        <v>9.0</v>
      </c>
      <c r="K20" s="755">
        <v>1.0</v>
      </c>
      <c r="L20" s="757"/>
      <c r="M20" s="757"/>
      <c r="N20" s="753">
        <v>120.0</v>
      </c>
      <c r="O20" s="758" t="s">
        <v>464</v>
      </c>
      <c r="Q20" s="734"/>
      <c r="R20" s="667"/>
      <c r="S20" s="212" t="str">
        <f t="array" ref="S20">IFERROR(INDEX('💻シート作成'!$D$6:$D1001, MATCH(T20, '💻シート作成'!$E$6:$E1001, 0)), "")</f>
        <v>11月</v>
      </c>
      <c r="T20" s="166" t="str">
        <f>IFERROR(__xludf.DUMMYFUNCTION("""COMPUTED_VALUE"""),"②R8_11シフト")</f>
        <v>②R8_11シフト</v>
      </c>
      <c r="U20" s="759"/>
      <c r="V20" s="721" t="s">
        <v>145</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426</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428</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429</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430</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424</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431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432</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433</v>
      </c>
      <c r="W29" s="667"/>
      <c r="X29" s="762"/>
      <c r="Y29" s="667"/>
      <c r="Z29" s="667"/>
    </row>
    <row r="30" hidden="1"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465</v>
      </c>
      <c r="H31" s="773"/>
      <c r="I31" s="774">
        <v>0.6458333333333334</v>
      </c>
      <c r="J31" s="773">
        <v>12.0</v>
      </c>
      <c r="K31" s="773">
        <v>1.0</v>
      </c>
      <c r="L31" s="775"/>
      <c r="M31" s="775"/>
      <c r="N31" s="771">
        <v>167.0</v>
      </c>
      <c r="O31" s="776" t="s">
        <v>464</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466</v>
      </c>
      <c r="H42" s="782"/>
      <c r="I42" s="783">
        <v>0.6875</v>
      </c>
      <c r="J42" s="782">
        <v>11.0</v>
      </c>
      <c r="K42" s="782">
        <v>0.0</v>
      </c>
      <c r="L42" s="760"/>
      <c r="M42" s="760"/>
      <c r="N42" s="780">
        <v>179.0</v>
      </c>
      <c r="O42" s="784" t="s">
        <v>467</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462</v>
      </c>
      <c r="G53" s="772" t="s">
        <v>468</v>
      </c>
      <c r="H53" s="773"/>
      <c r="I53" s="774">
        <v>0.6458333333333334</v>
      </c>
      <c r="J53" s="773">
        <v>11.0</v>
      </c>
      <c r="K53" s="773">
        <v>1.0</v>
      </c>
      <c r="L53" s="775"/>
      <c r="M53" s="775"/>
      <c r="N53" s="771">
        <v>185.0</v>
      </c>
      <c r="O53" s="776" t="s">
        <v>469</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471</v>
      </c>
      <c r="H65" s="782"/>
      <c r="I65" s="783">
        <v>0.625</v>
      </c>
      <c r="J65" s="782">
        <v>8.0</v>
      </c>
      <c r="K65" s="782">
        <v>1.0</v>
      </c>
      <c r="L65" s="760"/>
      <c r="M65" s="760"/>
      <c r="N65" s="780">
        <v>183.0</v>
      </c>
      <c r="O65" s="784" t="s">
        <v>472</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473</v>
      </c>
      <c r="H76" s="773"/>
      <c r="I76" s="774">
        <v>0.6354166666666666</v>
      </c>
      <c r="J76" s="773">
        <v>12.0</v>
      </c>
      <c r="K76" s="773">
        <v>1.0</v>
      </c>
      <c r="L76" s="775"/>
      <c r="M76" s="775"/>
      <c r="N76" s="771">
        <v>180.0</v>
      </c>
      <c r="O76" s="784" t="s">
        <v>474</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475</v>
      </c>
      <c r="H87" s="782"/>
      <c r="I87" s="783">
        <v>0.0</v>
      </c>
      <c r="J87" s="751"/>
      <c r="K87" s="751"/>
      <c r="L87" s="760"/>
      <c r="M87" s="760"/>
      <c r="N87" s="780">
        <v>143.0</v>
      </c>
      <c r="O87" s="784" t="s">
        <v>476</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477</v>
      </c>
      <c r="H98" s="773"/>
      <c r="I98" s="774">
        <v>0.6666666666666666</v>
      </c>
      <c r="J98" s="769"/>
      <c r="K98" s="769"/>
      <c r="L98" s="775"/>
      <c r="M98" s="775"/>
      <c r="N98" s="771">
        <v>148.0</v>
      </c>
      <c r="O98" s="776" t="s">
        <v>478</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479</v>
      </c>
      <c r="H109" s="782"/>
      <c r="I109" s="783">
        <v>0.6458333333333334</v>
      </c>
      <c r="J109" s="782">
        <v>11.0</v>
      </c>
      <c r="K109" s="782">
        <v>0.0</v>
      </c>
      <c r="L109" s="760"/>
      <c r="M109" s="760"/>
      <c r="N109" s="780">
        <v>186.0</v>
      </c>
      <c r="O109" s="784" t="s">
        <v>480</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482</v>
      </c>
      <c r="H121" s="773"/>
      <c r="I121" s="774">
        <v>0.6666666666666666</v>
      </c>
      <c r="J121" s="773">
        <v>11.0</v>
      </c>
      <c r="K121" s="773">
        <v>0.0</v>
      </c>
      <c r="L121" s="775"/>
      <c r="M121" s="775"/>
      <c r="N121" s="771">
        <v>180.0</v>
      </c>
      <c r="O121" s="776" t="s">
        <v>483</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461</v>
      </c>
      <c r="G131" s="746" t="s">
        <v>378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484</v>
      </c>
      <c r="H132" s="782"/>
      <c r="I132" s="783">
        <v>0.65625</v>
      </c>
      <c r="J132" s="751"/>
      <c r="K132" s="751"/>
      <c r="L132" s="760"/>
      <c r="M132" s="760"/>
      <c r="N132" s="780">
        <v>177.0</v>
      </c>
      <c r="O132" s="784" t="s">
        <v>464</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461</v>
      </c>
      <c r="G142" s="764" t="s">
        <v>378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485</v>
      </c>
      <c r="H143" s="773"/>
      <c r="I143" s="774">
        <v>0.6666666666666666</v>
      </c>
      <c r="J143" s="769"/>
      <c r="K143" s="769"/>
      <c r="L143" s="775"/>
      <c r="M143" s="775"/>
      <c r="N143" s="771">
        <v>184.0</v>
      </c>
      <c r="O143" s="776" t="s">
        <v>478</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461</v>
      </c>
      <c r="G153" s="746" t="s">
        <v>378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486</v>
      </c>
      <c r="H154" s="782"/>
      <c r="I154" s="783">
        <v>0.6458333333333334</v>
      </c>
      <c r="J154" s="751"/>
      <c r="K154" s="751"/>
      <c r="L154" s="760"/>
      <c r="M154" s="760"/>
      <c r="N154" s="780">
        <v>185.0</v>
      </c>
      <c r="O154" s="784" t="s">
        <v>487</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461</v>
      </c>
      <c r="G164" s="764" t="s">
        <v>378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462</v>
      </c>
      <c r="G165" s="772" t="s">
        <v>488</v>
      </c>
      <c r="H165" s="773"/>
      <c r="I165" s="774">
        <v>0.625</v>
      </c>
      <c r="J165" s="769"/>
      <c r="K165" s="769"/>
      <c r="L165" s="775"/>
      <c r="M165" s="775"/>
      <c r="N165" s="771">
        <v>153.0</v>
      </c>
      <c r="O165" s="776" t="s">
        <v>464</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461</v>
      </c>
      <c r="G175" s="746" t="s">
        <v>378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490</v>
      </c>
      <c r="H177" s="782"/>
      <c r="I177" s="783">
        <v>0.6388888888888888</v>
      </c>
      <c r="J177" s="751"/>
      <c r="K177" s="751"/>
      <c r="L177" s="760"/>
      <c r="M177" s="760"/>
      <c r="N177" s="780">
        <v>128.0</v>
      </c>
      <c r="O177" s="784" t="s">
        <v>491</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461</v>
      </c>
      <c r="G187" s="764" t="s">
        <v>378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492</v>
      </c>
      <c r="H188" s="773"/>
      <c r="I188" s="774">
        <v>0.6041666666666666</v>
      </c>
      <c r="J188" s="769"/>
      <c r="K188" s="769"/>
      <c r="L188" s="775"/>
      <c r="M188" s="775"/>
      <c r="N188" s="771">
        <v>179.0</v>
      </c>
      <c r="O188" s="776" t="s">
        <v>493</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461</v>
      </c>
      <c r="G198" s="746" t="s">
        <v>378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462</v>
      </c>
      <c r="G199" s="781" t="s">
        <v>494</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461</v>
      </c>
      <c r="G209" s="764" t="s">
        <v>378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495</v>
      </c>
      <c r="H210" s="773">
        <v>1.0</v>
      </c>
      <c r="I210" s="774">
        <v>0.625</v>
      </c>
      <c r="J210" s="769"/>
      <c r="K210" s="769"/>
      <c r="L210" s="775"/>
      <c r="M210" s="775"/>
      <c r="N210" s="771">
        <v>187.0</v>
      </c>
      <c r="O210" s="776" t="s">
        <v>480</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461</v>
      </c>
      <c r="G220" s="746" t="s">
        <v>378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496</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461</v>
      </c>
      <c r="G231" s="764" t="s">
        <v>378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498</v>
      </c>
      <c r="H233" s="773"/>
      <c r="I233" s="774">
        <v>0.6458333333333334</v>
      </c>
      <c r="J233" s="773">
        <v>11.0</v>
      </c>
      <c r="K233" s="773">
        <v>1.0</v>
      </c>
      <c r="L233" s="775"/>
      <c r="M233" s="775"/>
      <c r="N233" s="771">
        <v>170.0</v>
      </c>
      <c r="O233" s="776" t="s">
        <v>459</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461</v>
      </c>
      <c r="G243" s="746" t="s">
        <v>378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499</v>
      </c>
      <c r="H244" s="782"/>
      <c r="I244" s="783">
        <v>0.625</v>
      </c>
      <c r="J244" s="782">
        <v>12.0</v>
      </c>
      <c r="K244" s="782">
        <v>1.0</v>
      </c>
      <c r="L244" s="760"/>
      <c r="M244" s="760"/>
      <c r="N244" s="780">
        <v>160.0</v>
      </c>
      <c r="O244" s="784" t="s">
        <v>464</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461</v>
      </c>
      <c r="G254" s="764" t="s">
        <v>378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500</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461</v>
      </c>
      <c r="G265" s="746" t="s">
        <v>378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501</v>
      </c>
      <c r="H266" s="782"/>
      <c r="I266" s="783">
        <v>0.6458333333333334</v>
      </c>
      <c r="J266" s="782">
        <v>11.0</v>
      </c>
      <c r="K266" s="782">
        <v>1.0</v>
      </c>
      <c r="L266" s="760"/>
      <c r="M266" s="760"/>
      <c r="N266" s="780">
        <v>201.0</v>
      </c>
      <c r="O266" s="784" t="s">
        <v>502</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503</v>
      </c>
      <c r="H277" s="773"/>
      <c r="I277" s="774">
        <v>0.625</v>
      </c>
      <c r="J277" s="773">
        <v>12.0</v>
      </c>
      <c r="K277" s="773">
        <v>0.0</v>
      </c>
      <c r="L277" s="775"/>
      <c r="M277" s="775"/>
      <c r="N277" s="771">
        <v>216.0</v>
      </c>
      <c r="O277" s="776" t="s">
        <v>504</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506</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507</v>
      </c>
      <c r="H300" s="773"/>
      <c r="I300" s="774">
        <v>0.6354166666666666</v>
      </c>
      <c r="J300" s="773">
        <v>11.0</v>
      </c>
      <c r="K300" s="773">
        <v>1.0</v>
      </c>
      <c r="L300" s="775"/>
      <c r="M300" s="775"/>
      <c r="N300" s="771">
        <v>221.0</v>
      </c>
      <c r="O300" s="776" t="s">
        <v>467</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508</v>
      </c>
      <c r="H311" s="782"/>
      <c r="I311" s="783">
        <v>0.6458333333333334</v>
      </c>
      <c r="J311" s="782">
        <v>11.0</v>
      </c>
      <c r="K311" s="782">
        <v>1.0</v>
      </c>
      <c r="L311" s="760"/>
      <c r="M311" s="760"/>
      <c r="N311" s="780">
        <v>220.0</v>
      </c>
      <c r="O311" s="784" t="s">
        <v>487</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462</v>
      </c>
      <c r="G322" s="772" t="s">
        <v>509</v>
      </c>
      <c r="H322" s="773"/>
      <c r="I322" s="774">
        <v>0.6354166666666666</v>
      </c>
      <c r="J322" s="773">
        <v>12.0</v>
      </c>
      <c r="K322" s="773">
        <v>1.0</v>
      </c>
      <c r="L322" s="775"/>
      <c r="M322" s="775"/>
      <c r="N322" s="771">
        <v>220.0</v>
      </c>
      <c r="O322" s="796" t="s">
        <v>487</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462</v>
      </c>
      <c r="G333" s="781" t="s">
        <v>510</v>
      </c>
      <c r="H333" s="782"/>
      <c r="I333" s="783">
        <v>0.0</v>
      </c>
      <c r="J333" s="782">
        <v>11.0</v>
      </c>
      <c r="K333" s="782">
        <v>1.0</v>
      </c>
      <c r="L333" s="760"/>
      <c r="M333" s="760"/>
      <c r="N333" s="780">
        <v>145.0</v>
      </c>
      <c r="O333" s="784" t="s">
        <v>511</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512</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54</v>
      </c>
      <c r="C5" s="817" t="s">
        <v>84</v>
      </c>
      <c r="D5" s="818" t="s">
        <v>516</v>
      </c>
      <c r="E5" s="819" t="b">
        <v>1</v>
      </c>
      <c r="F5" s="817" t="s">
        <v>517</v>
      </c>
      <c r="G5" s="820" t="s">
        <v>518</v>
      </c>
      <c r="H5" s="821" t="b">
        <v>1</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"),"①R8_3集計")</f>
        <v>①R8_3集計</v>
      </c>
      <c r="F8" s="486"/>
      <c r="G8" s="207"/>
      <c r="H8" s="207"/>
      <c r="I8" s="185"/>
      <c r="J8" s="822"/>
      <c r="K8" s="806"/>
      <c r="L8" s="835" t="s">
        <v>526</v>
      </c>
      <c r="M8" s="229"/>
      <c r="N8" s="229"/>
      <c r="O8" s="229"/>
      <c r="P8" s="229"/>
      <c r="Q8" s="229"/>
      <c r="R8" s="229"/>
      <c r="S8" s="231"/>
      <c r="U8" s="835" t="s">
        <v>527</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0.3539369334</v>
      </c>
      <c r="D10" s="841">
        <f t="array" ref="D10">INDIRECT($E$8 &amp; "!E8")</f>
        <v>0.5514381078</v>
      </c>
      <c r="E10" s="841">
        <f t="array" ref="E10">INDIRECT($E$8 &amp; "!G8")</f>
        <v>0.6131687243</v>
      </c>
      <c r="F10" s="842">
        <f t="array" ref="F10">INDIRECT($E$8 &amp; "!H8")</f>
        <v>5059310</v>
      </c>
      <c r="G10" s="842">
        <f t="array" ref="G10">INDIRECT($E$8 &amp; "!K8")</f>
        <v>0</v>
      </c>
      <c r="H10" s="842">
        <f t="array" ref="H10">INDIRECT($E$8 &amp; "!M8")</f>
        <v>1790676.667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538</v>
      </c>
      <c r="M22" s="229"/>
      <c r="N22" s="229"/>
      <c r="O22" s="229"/>
      <c r="P22" s="229"/>
      <c r="Q22" s="229"/>
      <c r="R22" s="229"/>
      <c r="S22" s="231"/>
      <c r="U22" s="835" t="s">
        <v>539</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546</v>
      </c>
      <c r="M36" s="229"/>
      <c r="N36" s="229"/>
      <c r="O36" s="229"/>
      <c r="P36" s="229"/>
      <c r="Q36" s="229"/>
      <c r="R36" s="229"/>
      <c r="S36" s="231"/>
      <c r="U36" s="835" t="s">
        <v>547</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t="s">
        <v>554</v>
      </c>
      <c r="M50" s="229"/>
      <c r="N50" s="229"/>
      <c r="O50" s="229"/>
      <c r="P50" s="229"/>
      <c r="Q50" s="229"/>
      <c r="R50" s="229"/>
      <c r="S50" s="231"/>
      <c r="U50" s="835" t="s">
        <v>555</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t="s">
        <v>564</v>
      </c>
      <c r="M64" s="229"/>
      <c r="N64" s="229"/>
      <c r="O64" s="229"/>
      <c r="P64" s="229"/>
      <c r="Q64" s="229"/>
      <c r="R64" s="229"/>
      <c r="S64" s="231"/>
      <c r="U64" s="835" t="s">
        <v>565</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570</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572</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2926263.667</v>
      </c>
      <c r="D1" s="266">
        <f>AZ20</f>
        <v>247000</v>
      </c>
      <c r="E1" s="266">
        <f>BG23</f>
        <v>1735770.667</v>
      </c>
      <c r="F1" s="266">
        <f>BB23+BG40</f>
        <v>0</v>
      </c>
      <c r="G1" s="266">
        <f t="shared" ref="G1:H1" si="1">I8</f>
        <v>56200.1</v>
      </c>
      <c r="H1" s="266">
        <f t="shared" si="1"/>
        <v>7568</v>
      </c>
      <c r="I1" s="267">
        <f>G8</f>
        <v>0.5917262292</v>
      </c>
      <c r="J1" s="267">
        <f>AT7</f>
        <v>0.0008663634395</v>
      </c>
      <c r="K1" s="268">
        <f>AV44</f>
        <v>4</v>
      </c>
      <c r="L1" s="269">
        <f>F44</f>
        <v>4079</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46113.0</v>
      </c>
      <c r="E5" s="70"/>
      <c r="F5" s="283" t="s">
        <v>222</v>
      </c>
      <c r="G5" s="284">
        <f>DAY(EOMONTH(D5,0))</f>
        <v>30</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0.2736524226</v>
      </c>
      <c r="D7" s="70"/>
      <c r="E7" s="307">
        <f>AU12</f>
        <v>0.5795840088</v>
      </c>
      <c r="F7" s="70"/>
      <c r="G7" s="308" t="s">
        <v>133</v>
      </c>
      <c r="H7" s="309">
        <f t="array" ref="H7">xlookup($D$5,'🌟目標数値'!$A$3:$A$14,'🌟目標数値'!D$3:D14)</f>
        <v>4827492.316</v>
      </c>
      <c r="I7" s="309" t="s">
        <v>133</v>
      </c>
      <c r="J7" s="310" t="s">
        <v>133</v>
      </c>
      <c r="K7" s="311" t="s">
        <v>133</v>
      </c>
      <c r="L7" s="311" t="s">
        <v>133</v>
      </c>
      <c r="M7" s="312">
        <f t="array" ref="M7">xlookup($D$5,'🌟目標数値'!$A$3:$A$14,'🌟目標数値'!E$3:E14)</f>
        <v>1321054.967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0.0008663634395</v>
      </c>
      <c r="AU7" s="70"/>
      <c r="AV7" s="314">
        <f>IFERROR(__xludf.DUMMYFUNCTION("IMPORTRANGE(AT9,""日別集計!AI4"")"),22.0)</f>
        <v>22</v>
      </c>
      <c r="AW7" s="70"/>
      <c r="AX7" s="300"/>
      <c r="AY7" s="315" t="s">
        <v>239</v>
      </c>
      <c r="BG7" s="316"/>
      <c r="BL7" s="304"/>
    </row>
    <row r="8" ht="15.75" customHeight="1" outlineLevel="1">
      <c r="B8" s="317" t="s">
        <v>240</v>
      </c>
      <c r="C8" s="318">
        <f>M8/H8</f>
        <v>0.3032170033</v>
      </c>
      <c r="D8" s="70"/>
      <c r="E8" s="319">
        <f>(BB23+BG23-BE24)/H8</f>
        <v>0.5931696062</v>
      </c>
      <c r="F8" s="70"/>
      <c r="G8" s="320">
        <f>G47</f>
        <v>0.5917262292</v>
      </c>
      <c r="H8" s="321">
        <f>BB30</f>
        <v>2926263.667</v>
      </c>
      <c r="I8" s="322">
        <f>IFERROR(__xludf.DUMMYFUNCTION("IMPORTRANGE(""https://docs.google.com/spreadsheets/d/1QbHfX9wvC_RRupa4CCe_ZxA6O4e2Ap9vqX5hrZPeQRg/edit"",""date2_1!R15"")/G5*COUNTIFS($E$13:$E$43,""&gt;0"")"),56200.1)</f>
        <v>56200.1</v>
      </c>
      <c r="J8" s="323">
        <f>IFERROR(__xludf.DUMMYFUNCTION("IMPORTRANGE(""https://docs.google.com/spreadsheets/d/1PIAlDmsTatDNi42y_Nu-aVFqvVCXfe6jiDJFQImKjZ0/edit#gid=630612029"",""R8_4!J12"")"),7568.0)</f>
        <v>7568</v>
      </c>
      <c r="K8" s="324">
        <f>BE24</f>
        <v>0</v>
      </c>
      <c r="L8" s="324">
        <f>BB30-BB23-AZ20-BG45-BG23+BE24</f>
        <v>943493</v>
      </c>
      <c r="M8" s="325">
        <f>L8-I8</f>
        <v>887292.9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3057411.8</v>
      </c>
      <c r="I9" s="335" t="s">
        <v>133</v>
      </c>
      <c r="J9" s="336" t="s">
        <v>133</v>
      </c>
      <c r="K9" s="337" t="s">
        <v>133</v>
      </c>
      <c r="L9" s="337" t="s">
        <v>133</v>
      </c>
      <c r="M9" s="338">
        <f>M7/G5*COUNTIFS($E$11:$E$41,"&gt;0")</f>
        <v>836668.1458</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"""")"),"R804_コンフォートホテル横浜関内_アルバイト給料")</f>
        <v>R804_コンフォートホテル横浜関内_アルバイト給料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46113</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0.5795840088</v>
      </c>
      <c r="AV12" s="357"/>
      <c r="AW12" s="357"/>
      <c r="AX12" s="276"/>
      <c r="AY12" s="361" t="s">
        <v>292</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IFERROR(__xludf.DUMMYFUNCTION("FLATTEN('⚙️抽出用'!B5:AF5)"),68601.5)</f>
        <v>68601.5</v>
      </c>
      <c r="AU13" s="371">
        <f t="shared" ref="AU13:AU43" si="8">if(E13="","",iferror((AT13+AR13+$BF$23/if(month($D$5)=month(today()),day(today()),$G$5))/(AS13+(sum($BA$31:$BA$32)/$G$5)),""))</f>
        <v>0.5795734227</v>
      </c>
      <c r="AV13" s="364">
        <f>countifs('🔵クレーム'!$C:$C,MONTH($D$5)&amp;"月",'🔵クレーム'!$D:$D,day(C13)&amp;"日",'🔵クレーム'!$I:$I,"&lt;&gt;")</f>
        <v>0</v>
      </c>
      <c r="AW13" s="37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IFERROR(__xludf.DUMMYFUNCTION("""COMPUTED_VALUE"""),80784.5)</f>
        <v>80784.5</v>
      </c>
      <c r="AU14" s="371">
        <f t="shared" si="8"/>
        <v>0.607268778</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IFERROR(__xludf.DUMMYFUNCTION("""COMPUTED_VALUE"""),104757.5)</f>
        <v>104757.5</v>
      </c>
      <c r="AU15" s="371">
        <f t="shared" si="8"/>
        <v>0.5702596968</v>
      </c>
      <c r="AV15" s="364">
        <f>countifs('🔵クレーム'!$C:$C,MONTH($D$5)&amp;"月",'🔵クレーム'!$D:$D,day(C15)&amp;"日",'🔵クレーム'!$I:$I,"&lt;&gt;")</f>
        <v>0</v>
      </c>
      <c r="AW15" s="372"/>
      <c r="AX15" s="276"/>
      <c r="AY15" s="383" t="s">
        <v>400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f t="shared" si="3"/>
        <v>243</v>
      </c>
      <c r="F16" s="364">
        <f t="shared" si="4"/>
        <v>222</v>
      </c>
      <c r="G16" s="364">
        <f t="shared" si="5"/>
        <v>133</v>
      </c>
      <c r="H16" s="379">
        <v>133.0</v>
      </c>
      <c r="I16" s="379">
        <v>0.0</v>
      </c>
      <c r="J16" s="379">
        <v>89.0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133090</v>
      </c>
      <c r="AT16" s="370">
        <f>IFERROR(__xludf.DUMMYFUNCTION("""COMPUTED_VALUE"""),84670.0)</f>
        <v>84670</v>
      </c>
      <c r="AU16" s="371">
        <f t="shared" si="8"/>
        <v>0.6377960804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f t="shared" si="3"/>
        <v>243</v>
      </c>
      <c r="F17" s="364">
        <f t="shared" si="4"/>
        <v>225</v>
      </c>
      <c r="G17" s="364">
        <f t="shared" si="5"/>
        <v>120</v>
      </c>
      <c r="H17" s="387">
        <v>120.0</v>
      </c>
      <c r="I17" s="387">
        <v>0.0</v>
      </c>
      <c r="J17" s="387">
        <v>105.0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122600</v>
      </c>
      <c r="AT17" s="370">
        <f>IFERROR(__xludf.DUMMYFUNCTION("""COMPUTED_VALUE"""),62914.0)</f>
        <v>62914</v>
      </c>
      <c r="AU17" s="371">
        <f t="shared" si="8"/>
        <v>0.5264385799</v>
      </c>
      <c r="AV17" s="364">
        <f>countifs('🔵クレーム'!$C:$C,MONTH($D$5)&amp;"月",'🔵クレーム'!$D:$D,day(C17)&amp;"日",'🔵クレーム'!$I:$I,"&lt;&gt;")</f>
        <v>1</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f t="shared" si="3"/>
        <v>243</v>
      </c>
      <c r="F18" s="364">
        <f t="shared" si="4"/>
        <v>218</v>
      </c>
      <c r="G18" s="364">
        <f t="shared" si="5"/>
        <v>187</v>
      </c>
      <c r="H18" s="379">
        <v>187.0</v>
      </c>
      <c r="I18" s="379">
        <v>0.0</v>
      </c>
      <c r="J18" s="379">
        <v>31.0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177510</v>
      </c>
      <c r="AT18" s="370">
        <f>IFERROR(__xludf.DUMMYFUNCTION("""COMPUTED_VALUE"""),106089.83333333334)</f>
        <v>106089.8333</v>
      </c>
      <c r="AU18" s="371">
        <f t="shared" si="8"/>
        <v>0.6014602199</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62" t="b">
        <v>1</v>
      </c>
      <c r="C19" s="363">
        <f t="shared" si="9"/>
        <v>46119</v>
      </c>
      <c r="D19" s="364" t="str">
        <f t="shared" si="2"/>
        <v>火</v>
      </c>
      <c r="E19" s="364">
        <f t="shared" si="3"/>
        <v>243</v>
      </c>
      <c r="F19" s="364">
        <f t="shared" si="4"/>
        <v>212</v>
      </c>
      <c r="G19" s="364">
        <f t="shared" si="5"/>
        <v>128</v>
      </c>
      <c r="H19" s="387">
        <v>128.0</v>
      </c>
      <c r="I19" s="387">
        <v>0.0</v>
      </c>
      <c r="J19" s="387">
        <v>84.0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127940</v>
      </c>
      <c r="AT19" s="370">
        <f>IFERROR(__xludf.DUMMYFUNCTION("""COMPUTED_VALUE"""),64310.5)</f>
        <v>64310.5</v>
      </c>
      <c r="AU19" s="371">
        <f t="shared" si="8"/>
        <v>0.5163789528</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f t="shared" si="3"/>
        <v>243</v>
      </c>
      <c r="F20" s="364">
        <f t="shared" si="4"/>
        <v>223</v>
      </c>
      <c r="G20" s="364">
        <f t="shared" si="5"/>
        <v>146</v>
      </c>
      <c r="H20" s="379">
        <v>146.0</v>
      </c>
      <c r="I20" s="379">
        <v>0.0</v>
      </c>
      <c r="J20" s="379">
        <v>77.0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143980</v>
      </c>
      <c r="AT20" s="370">
        <f>IFERROR(__xludf.DUMMYFUNCTION("""COMPUTED_VALUE"""),81368.33333333334)</f>
        <v>81368.33333</v>
      </c>
      <c r="AU20" s="371">
        <f t="shared" si="8"/>
        <v>0.5723892521</v>
      </c>
      <c r="AV20" s="364">
        <f>countifs('🔵クレーム'!$C:$C,MONTH($D$5)&amp;"月",'🔵クレーム'!$D:$D,day(C20)&amp;"日",'🔵クレーム'!$I:$I,"&lt;&gt;")</f>
        <v>1</v>
      </c>
      <c r="AW20" s="382"/>
      <c r="AX20" s="276"/>
      <c r="AY20" s="393" t="s">
        <v>303</v>
      </c>
      <c r="AZ20" s="394">
        <f>IFERROR(__xludf.DUMMYFUNCTION("IMPORTRANGE(""https://docs.google.com/spreadsheets/d/1QbHfX9wvC_RRupa4CCe_ZxA6O4e2Ap9vqX5hrZPeQRg/edit?gid=284905409#gid=284905409"",""date2_1!D15"")/G5*COUNTIFS($E$13:$E$43,""&gt;0"")+sum(AZ14:BA19)"),247000.0)</f>
        <v>247000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f t="shared" si="3"/>
        <v>243</v>
      </c>
      <c r="F21" s="364">
        <f t="shared" si="4"/>
        <v>225</v>
      </c>
      <c r="G21" s="364">
        <f t="shared" si="5"/>
        <v>185</v>
      </c>
      <c r="H21" s="387">
        <v>185.0</v>
      </c>
      <c r="I21" s="387">
        <v>0.0</v>
      </c>
      <c r="J21" s="387">
        <v>40.0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176550</v>
      </c>
      <c r="AT21" s="370">
        <f>IFERROR(__xludf.DUMMYFUNCTION("""COMPUTED_VALUE"""),99620.16666666667)</f>
        <v>99620.16667</v>
      </c>
      <c r="AU21" s="371">
        <f t="shared" si="8"/>
        <v>0.5703236989</v>
      </c>
      <c r="AV21" s="364">
        <f>countifs('🔵クレーム'!$C:$C,MONTH($D$5)&amp;"月",'🔵クレーム'!$D:$D,day(C21)&amp;"日",'🔵クレーム'!$I:$I,"&lt;&gt;")</f>
        <v>1</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f t="shared" si="3"/>
        <v>243</v>
      </c>
      <c r="F22" s="364">
        <f t="shared" si="4"/>
        <v>223</v>
      </c>
      <c r="G22" s="364">
        <f t="shared" si="5"/>
        <v>145</v>
      </c>
      <c r="H22" s="379">
        <v>145.0</v>
      </c>
      <c r="I22" s="379">
        <v>0.0</v>
      </c>
      <c r="J22" s="379">
        <v>78.0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143150</v>
      </c>
      <c r="AT22" s="370">
        <f>IFERROR(__xludf.DUMMYFUNCTION("""COMPUTED_VALUE"""),86181.5)</f>
        <v>86181.5</v>
      </c>
      <c r="AU22" s="371">
        <f t="shared" si="8"/>
        <v>0.6063231655</v>
      </c>
      <c r="AV22" s="364">
        <f>countifs('🔵クレーム'!$C:$C,MONTH($D$5)&amp;"月",'🔵クレーム'!$D:$D,day(C22)&amp;"日",'🔵クレーム'!$I:$I,"&lt;&gt;")</f>
        <v>1</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f t="shared" si="3"/>
        <v>243</v>
      </c>
      <c r="F23" s="364">
        <f t="shared" si="4"/>
        <v>220</v>
      </c>
      <c r="G23" s="364">
        <f t="shared" si="5"/>
        <v>149</v>
      </c>
      <c r="H23" s="387">
        <v>149.0</v>
      </c>
      <c r="I23" s="387">
        <v>0.0</v>
      </c>
      <c r="J23" s="387">
        <v>71.0</v>
      </c>
      <c r="K23" s="387">
        <v>0.0</v>
      </c>
      <c r="L23" s="387">
        <v>1.0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146270</v>
      </c>
      <c r="AT23" s="370">
        <f>IFERROR(__xludf.DUMMYFUNCTION("""COMPUTED_VALUE"""),77822.0)</f>
        <v>77822</v>
      </c>
      <c r="AU23" s="371">
        <f t="shared" si="8"/>
        <v>0.5418336727</v>
      </c>
      <c r="AV23" s="364">
        <f>countifs('🔵クレーム'!$C:$C,MONTH($D$5)&amp;"月",'🔵クレーム'!$D:$D,day(C23)&amp;"日",'🔵クレーム'!$I:$I,"&lt;&gt;")</f>
        <v>0</v>
      </c>
      <c r="AW23" s="401"/>
      <c r="AX23" s="276"/>
      <c r="AY23" s="402" t="s">
        <v>309</v>
      </c>
      <c r="AZ23" s="403">
        <f>AR44</f>
        <v>0</v>
      </c>
      <c r="BA23" s="70"/>
      <c r="BB23" s="404">
        <f>AZ23-AZ24</f>
        <v>0</v>
      </c>
      <c r="BC23" s="276"/>
      <c r="BD23" s="405" t="s">
        <v>310</v>
      </c>
      <c r="BE23" s="406">
        <f>IFERROR(__xludf.DUMMYFUNCTION("IMPORTRANGE(AT9,""total!ai2"")"),1569616.6666666667)</f>
        <v>1569616.667</v>
      </c>
      <c r="BF23" s="406">
        <f>IFERROR(__xludf.DUMMYFUNCTION("IMPORTRANGE(AT9,""total!an2"")"),166154.0)</f>
        <v>166154</v>
      </c>
      <c r="BG23" s="404">
        <f>sum(BE23:BF27)+BE20</f>
        <v>1735770.667</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f t="shared" si="3"/>
        <v>243</v>
      </c>
      <c r="F24" s="364">
        <f t="shared" si="4"/>
        <v>218</v>
      </c>
      <c r="G24" s="364">
        <f t="shared" si="5"/>
        <v>172</v>
      </c>
      <c r="H24" s="379">
        <v>172.0</v>
      </c>
      <c r="I24" s="379">
        <v>0.0</v>
      </c>
      <c r="J24" s="379">
        <v>46.0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165060</v>
      </c>
      <c r="AT24" s="370">
        <f>IFERROR(__xludf.DUMMYFUNCTION("""COMPUTED_VALUE"""),92012.5)</f>
        <v>92012.5</v>
      </c>
      <c r="AU24" s="371">
        <f t="shared" si="8"/>
        <v>0.5643903692</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f t="shared" si="3"/>
        <v>243</v>
      </c>
      <c r="F25" s="364">
        <f t="shared" si="4"/>
        <v>141</v>
      </c>
      <c r="G25" s="364">
        <f t="shared" si="5"/>
        <v>71</v>
      </c>
      <c r="H25" s="387">
        <v>71.0</v>
      </c>
      <c r="I25" s="387">
        <v>0.0</v>
      </c>
      <c r="J25" s="387">
        <v>70.0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73530</v>
      </c>
      <c r="AT25" s="370">
        <f>IFERROR(__xludf.DUMMYFUNCTION("""COMPUTED_VALUE"""),57376.0)</f>
        <v>57376</v>
      </c>
      <c r="AU25" s="371">
        <f t="shared" si="8"/>
        <v>0.7618180693</v>
      </c>
      <c r="AV25" s="364">
        <f>countifs('🔵クレーム'!$C:$C,MONTH($D$5)&amp;"月",'🔵クレーム'!$D:$D,day(C25)&amp;"日",'🔵クレーム'!$I:$I,"&lt;&gt;")</f>
        <v>0</v>
      </c>
      <c r="AW25" s="401"/>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f t="shared" si="3"/>
        <v>243</v>
      </c>
      <c r="F26" s="364">
        <f t="shared" si="4"/>
        <v>174</v>
      </c>
      <c r="G26" s="364">
        <f t="shared" si="5"/>
        <v>102</v>
      </c>
      <c r="H26" s="379">
        <v>102.0</v>
      </c>
      <c r="I26" s="379">
        <v>0.0</v>
      </c>
      <c r="J26" s="379">
        <v>72.0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102560</v>
      </c>
      <c r="AT26" s="370">
        <f>IFERROR(__xludf.DUMMYFUNCTION("""COMPUTED_VALUE"""),63037.0)</f>
        <v>63037</v>
      </c>
      <c r="AU26" s="371">
        <f t="shared" si="8"/>
        <v>0.6190447405</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f t="shared" si="3"/>
        <v>243</v>
      </c>
      <c r="F27" s="364">
        <f t="shared" si="4"/>
        <v>201</v>
      </c>
      <c r="G27" s="364">
        <f t="shared" si="5"/>
        <v>142</v>
      </c>
      <c r="H27" s="387">
        <v>142.0</v>
      </c>
      <c r="I27" s="387">
        <v>0.0</v>
      </c>
      <c r="J27" s="387">
        <v>59.0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138460</v>
      </c>
      <c r="AT27" s="370">
        <f>IFERROR(__xludf.DUMMYFUNCTION("""COMPUTED_VALUE"""),78099.5)</f>
        <v>78099.5</v>
      </c>
      <c r="AU27" s="371">
        <f t="shared" si="8"/>
        <v>0.5716664939</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f t="shared" si="3"/>
        <v>243</v>
      </c>
      <c r="F28" s="364">
        <f t="shared" si="4"/>
        <v>228</v>
      </c>
      <c r="G28" s="364">
        <f t="shared" si="5"/>
        <v>154</v>
      </c>
      <c r="H28" s="379">
        <v>154.0</v>
      </c>
      <c r="I28" s="379">
        <v>0.0</v>
      </c>
      <c r="J28" s="379">
        <v>74.0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151120</v>
      </c>
      <c r="AT28" s="370">
        <f>IFERROR(__xludf.DUMMYFUNCTION("""COMPUTED_VALUE"""),84334.5)</f>
        <v>84334.5</v>
      </c>
      <c r="AU28" s="371">
        <f t="shared" si="8"/>
        <v>0.5655478207</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f t="shared" si="3"/>
        <v>243</v>
      </c>
      <c r="F29" s="364">
        <f t="shared" si="4"/>
        <v>229</v>
      </c>
      <c r="G29" s="364">
        <f t="shared" si="5"/>
        <v>149</v>
      </c>
      <c r="H29" s="387">
        <v>149.0</v>
      </c>
      <c r="I29" s="387">
        <v>0.0</v>
      </c>
      <c r="J29" s="387">
        <v>80.0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147070</v>
      </c>
      <c r="AT29" s="370">
        <f>IFERROR(__xludf.DUMMYFUNCTION("""COMPUTED_VALUE"""),89277.5)</f>
        <v>89277.5</v>
      </c>
      <c r="AU29" s="371">
        <f t="shared" si="8"/>
        <v>0.6108250101</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f t="shared" si="3"/>
        <v>243</v>
      </c>
      <c r="F30" s="364">
        <f t="shared" si="4"/>
        <v>225</v>
      </c>
      <c r="G30" s="364">
        <f t="shared" si="5"/>
        <v>169</v>
      </c>
      <c r="H30" s="379">
        <v>169.0</v>
      </c>
      <c r="I30" s="379">
        <v>0.0</v>
      </c>
      <c r="J30" s="379">
        <v>56.0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163270</v>
      </c>
      <c r="AT30" s="370">
        <f>IFERROR(__xludf.DUMMYFUNCTION("""COMPUTED_VALUE"""),100739.0)</f>
        <v>100739</v>
      </c>
      <c r="AU30" s="371">
        <f t="shared" si="8"/>
        <v>0.6197255432</v>
      </c>
      <c r="AV30" s="364">
        <f>countifs('🔵クレーム'!$C:$C,MONTH($D$5)&amp;"月",'🔵クレーム'!$D:$D,day(C30)&amp;"日",'🔵クレーム'!$I:$I,"&lt;&gt;")</f>
        <v>0</v>
      </c>
      <c r="AW30" s="382"/>
      <c r="AX30" s="276"/>
      <c r="AY30" s="416" t="s">
        <v>319</v>
      </c>
      <c r="AZ30" s="406">
        <f>AS46</f>
        <v>2685160</v>
      </c>
      <c r="BA30" s="417" t="s">
        <v>133</v>
      </c>
      <c r="BB30" s="404">
        <f>SUM(AZ30:AZ36)</f>
        <v>2926263.667</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f t="shared" si="3"/>
        <v>243</v>
      </c>
      <c r="F31" s="364">
        <f t="shared" si="4"/>
        <v>225</v>
      </c>
      <c r="G31" s="364">
        <f t="shared" si="5"/>
        <v>133</v>
      </c>
      <c r="H31" s="379">
        <v>133.0</v>
      </c>
      <c r="I31" s="387">
        <v>0.0</v>
      </c>
      <c r="J31" s="387">
        <v>92.0</v>
      </c>
      <c r="K31" s="387">
        <v>0.0</v>
      </c>
      <c r="L31" s="387">
        <v>0.0</v>
      </c>
      <c r="M31" s="387">
        <v>1.0</v>
      </c>
      <c r="N31" s="387">
        <v>0.0</v>
      </c>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133390</v>
      </c>
      <c r="AT31" s="370">
        <f>IFERROR(__xludf.DUMMYFUNCTION("""COMPUTED_VALUE"""),80855.83333333333)</f>
        <v>80855.83333</v>
      </c>
      <c r="AU31" s="371">
        <f t="shared" si="8"/>
        <v>0.6103760733</v>
      </c>
      <c r="AV31" s="364">
        <f>countifs('🔵クレーム'!$C:$C,MONTH($D$5)&amp;"月",'🔵クレーム'!$D:$D,day(C31)&amp;"日",'🔵クレーム'!$I:$I,"&lt;&gt;")</f>
        <v>0</v>
      </c>
      <c r="AW31" s="382"/>
      <c r="AX31" s="276"/>
      <c r="AY31" s="421" t="s">
        <v>323</v>
      </c>
      <c r="AZ31" s="406">
        <f t="shared" ref="AZ31:AZ32" si="10">BA31/$G$5*COUNTIFS($E$13:$E$43,"&gt;0")</f>
        <v>171791.6667</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IFERROR(__xludf.DUMMYFUNCTION("""COMPUTED_VALUE"""),6765.0)</f>
        <v>6765</v>
      </c>
      <c r="AU32" s="371" t="str">
        <f t="shared" si="8"/>
        <v/>
      </c>
      <c r="AV32" s="364">
        <f>countifs('🔵クレーム'!$C:$C,MONTH($D$5)&amp;"月",'🔵クレーム'!$D:$D,day(C32)&amp;"日",'🔵クレーム'!$I:$I,"&lt;&gt;")</f>
        <v>0</v>
      </c>
      <c r="AW32" s="382"/>
      <c r="AX32" s="276"/>
      <c r="AY32" s="421" t="s">
        <v>325</v>
      </c>
      <c r="AZ32" s="406">
        <f t="shared" si="10"/>
        <v>69312</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c r="AZ33" s="406"/>
      <c r="BA33" s="422"/>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4617</v>
      </c>
      <c r="F44" s="441">
        <f t="shared" ref="F44:AB44" si="12">SUM(F13:F43)</f>
        <v>4079</v>
      </c>
      <c r="G44" s="441">
        <f t="shared" si="12"/>
        <v>2732</v>
      </c>
      <c r="H44" s="441">
        <f t="shared" si="12"/>
        <v>2732</v>
      </c>
      <c r="I44" s="441">
        <f t="shared" si="12"/>
        <v>0</v>
      </c>
      <c r="J44" s="441">
        <f t="shared" si="12"/>
        <v>1347</v>
      </c>
      <c r="K44" s="441">
        <f t="shared" si="12"/>
        <v>1</v>
      </c>
      <c r="L44" s="441">
        <f t="shared" si="12"/>
        <v>1</v>
      </c>
      <c r="M44" s="441">
        <f t="shared" si="12"/>
        <v>19</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2685160</v>
      </c>
      <c r="AT44" s="444">
        <f t="shared" si="13"/>
        <v>1569616.667</v>
      </c>
      <c r="AU44" s="445">
        <f>AVERAGE(AU13:AU43)</f>
        <v>0.5922862968</v>
      </c>
      <c r="AV44" s="441">
        <f t="shared" ref="AV44:AW44" si="14">sum(AV13:AV43)</f>
        <v>4</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2540760</v>
      </c>
      <c r="I46" s="463">
        <f t="shared" si="15"/>
        <v>0</v>
      </c>
      <c r="J46" s="463">
        <f t="shared" si="15"/>
        <v>134700</v>
      </c>
      <c r="K46" s="463">
        <f t="shared" si="15"/>
        <v>100</v>
      </c>
      <c r="L46" s="463">
        <f t="shared" si="15"/>
        <v>100</v>
      </c>
      <c r="M46" s="463">
        <f t="shared" si="15"/>
        <v>9500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2685160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f t="shared" ref="G47:H47" si="16">G44/$E$44</f>
        <v>0.5917262292</v>
      </c>
      <c r="H47" s="470">
        <f t="shared" si="16"/>
        <v>0.5917262292</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573</v>
      </c>
      <c r="O2" s="494"/>
      <c r="P2" s="495"/>
      <c r="Q2" s="496"/>
      <c r="R2" s="496"/>
      <c r="S2" s="497"/>
      <c r="T2" s="496"/>
      <c r="U2" s="496"/>
      <c r="V2" s="496"/>
      <c r="W2" s="496"/>
      <c r="X2" s="496"/>
      <c r="Y2" s="498"/>
      <c r="Z2" s="261"/>
      <c r="AA2" s="261"/>
      <c r="AB2" s="261"/>
      <c r="AC2" s="261"/>
      <c r="AD2" s="261"/>
      <c r="AE2" s="261"/>
      <c r="AF2" s="499"/>
      <c r="AG2" s="500"/>
      <c r="AH2" s="501"/>
      <c r="AI2" s="502" t="s">
        <v>574</v>
      </c>
      <c r="AJ2" s="261"/>
      <c r="AO2" s="503"/>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4"/>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1</v>
      </c>
      <c r="J5" s="2"/>
      <c r="K5" s="556" t="s">
        <v>299</v>
      </c>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4"/>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46132</v>
      </c>
      <c r="C7" s="577"/>
      <c r="D7" s="489"/>
      <c r="E7" s="578">
        <f>today()+1</f>
        <v>46133</v>
      </c>
      <c r="F7" s="579"/>
      <c r="G7" s="489"/>
      <c r="H7" s="489"/>
      <c r="I7" s="580" t="s">
        <v>378</v>
      </c>
      <c r="J7" s="581" t="s">
        <v>379</v>
      </c>
      <c r="K7" s="582">
        <v>46113.0</v>
      </c>
      <c r="L7" s="583" t="s">
        <v>380</v>
      </c>
      <c r="M7" s="584" t="s">
        <v>381</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月</v>
      </c>
      <c r="D8" s="112"/>
      <c r="E8" s="593" t="s">
        <v>245</v>
      </c>
      <c r="F8" s="594" t="str">
        <f>TEXT(E7,"ddd")</f>
        <v>火</v>
      </c>
      <c r="G8" s="185"/>
      <c r="H8" s="185"/>
      <c r="I8" s="580"/>
      <c r="J8" s="595" t="s">
        <v>389</v>
      </c>
      <c r="K8" s="583" t="s">
        <v>390</v>
      </c>
      <c r="L8" s="596" t="s">
        <v>391</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13</v>
      </c>
      <c r="D9" s="185"/>
      <c r="E9" s="600" t="str">
        <f t="shared" ref="E9:E13" si="6">K9</f>
        <v>出勤者数合計</v>
      </c>
      <c r="F9" s="601">
        <f t="shared" ref="F9:F13" si="7">if(E9="","", xlookup($E$7,$N$7:$AR$7,$N9:$AR9))</f>
        <v>13</v>
      </c>
      <c r="G9" s="185"/>
      <c r="H9" s="185"/>
      <c r="I9" s="166" t="b">
        <v>0</v>
      </c>
      <c r="J9" s="595"/>
      <c r="K9" s="602" t="s">
        <v>392</v>
      </c>
      <c r="L9" s="603" t="s">
        <v>393</v>
      </c>
      <c r="M9" s="604" t="s">
        <v>394</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14</v>
      </c>
      <c r="S9" s="605">
        <f t="array" ref="S9">SUM(COUNTIF(S11:S94, {"◎","〇","☆","共","特","浴"}))</f>
        <v>14</v>
      </c>
      <c r="T9" s="605">
        <f t="array" ref="T9">SUM(COUNTIF(T11:T94, {"◎","〇","☆","共","特","浴"}))</f>
        <v>13</v>
      </c>
      <c r="U9" s="605">
        <f t="array" ref="U9">SUM(COUNTIF(U11:U94, {"◎","〇","☆","共","特","浴"}))</f>
        <v>14</v>
      </c>
      <c r="V9" s="605">
        <f t="array" ref="V9">SUM(COUNTIF(V11:V94, {"◎","〇","☆","共","特","浴"}))</f>
        <v>17</v>
      </c>
      <c r="W9" s="605">
        <f t="array" ref="W9">SUM(COUNTIF(W11:W94, {"◎","〇","☆","共","特","浴"}))</f>
        <v>14</v>
      </c>
      <c r="X9" s="605">
        <f t="array" ref="X9">SUM(COUNTIF(X11:X94, {"◎","〇","☆","共","特","浴"}))</f>
        <v>11</v>
      </c>
      <c r="Y9" s="605">
        <f t="array" ref="Y9">SUM(COUNTIF(Y11:Y94, {"◎","〇","☆","共","特","浴"}))</f>
        <v>15</v>
      </c>
      <c r="Z9" s="605">
        <f t="array" ref="Z9">SUM(COUNTIF(Z11:Z94, {"◎","〇","☆","共","特","浴"}))</f>
        <v>9</v>
      </c>
      <c r="AA9" s="605">
        <f t="array" ref="AA9">SUM(COUNTIF(AA11:AA94, {"◎","〇","☆","共","特","浴"}))</f>
        <v>11</v>
      </c>
      <c r="AB9" s="605">
        <f t="array" ref="AB9">SUM(COUNTIF(AB11:AB94, {"◎","〇","☆","共","特","浴"}))</f>
        <v>15</v>
      </c>
      <c r="AC9" s="605">
        <f t="array" ref="AC9">SUM(COUNTIF(AC11:AC94, {"◎","〇","☆","共","特","浴"}))</f>
        <v>14</v>
      </c>
      <c r="AD9" s="605">
        <f t="array" ref="AD9">SUM(COUNTIF(AD11:AD94, {"◎","〇","☆","共","特","浴"}))</f>
        <v>13</v>
      </c>
      <c r="AE9" s="605">
        <f t="array" ref="AE9">SUM(COUNTIF(AE11:AE94, {"◎","〇","☆","共","特","浴"}))</f>
        <v>15</v>
      </c>
      <c r="AF9" s="605">
        <f t="array" ref="AF9">SUM(COUNTIF(AF11:AF94, {"◎","〇","☆","共","特","浴"}))</f>
        <v>14</v>
      </c>
      <c r="AG9" s="605">
        <f t="array" ref="AG9">SUM(COUNTIF(AG11:AG94, {"◎","〇","☆","共","特","浴"}))</f>
        <v>13</v>
      </c>
      <c r="AH9" s="605">
        <f t="array" ref="AH9">SUM(COUNTIF(AH11:AH94, {"◎","〇","☆","共","特","浴"}))</f>
        <v>13</v>
      </c>
      <c r="AI9" s="605">
        <f t="array" ref="AI9">SUM(COUNTIF(AI11:AI94, {"◎","〇","☆","共","特","浴"}))</f>
        <v>15</v>
      </c>
      <c r="AJ9" s="605">
        <f t="array" ref="AJ9">SUM(COUNTIF(AJ11:AJ94, {"◎","〇","☆","共","特","浴"}))</f>
        <v>16</v>
      </c>
      <c r="AK9" s="605">
        <f t="array" ref="AK9">SUM(COUNTIF(AK11:AK94, {"◎","〇","☆","共","特","浴"}))</f>
        <v>15</v>
      </c>
      <c r="AL9" s="605">
        <f t="array" ref="AL9">SUM(COUNTIF(AL11:AL94, {"◎","〇","☆","共","特","浴"}))</f>
        <v>14</v>
      </c>
      <c r="AM9" s="605">
        <f t="array" ref="AM9">SUM(COUNTIF(AM11:AM94, {"◎","〇","☆","共","特","浴"}))</f>
        <v>14</v>
      </c>
      <c r="AN9" s="605">
        <f t="array" ref="AN9">SUM(COUNTIF(AN11:AN94, {"◎","〇","☆","共","特","浴"}))</f>
        <v>13</v>
      </c>
      <c r="AO9" s="605">
        <f t="array" ref="AO9">SUM(COUNTIF(AO11:AO94, {"◎","〇","☆","共","特","浴"}))</f>
        <v>12</v>
      </c>
      <c r="AP9" s="605">
        <f t="array" ref="AP9">SUM(COUNTIF(AP11:AP94, {"◎","〇","☆","共","特","浴"}))</f>
        <v>15</v>
      </c>
      <c r="AQ9" s="605">
        <f t="array" ref="AQ9">SUM(COUNTIF(AQ11:AQ94, {"◎","〇","☆","共","特","浴"}))</f>
        <v>16</v>
      </c>
      <c r="AR9" s="605">
        <f t="array" ref="AR9">SUM(COUNTIF(AR11:AR94, {"◎","〇","☆","共","特","浴"}))</f>
        <v>0</v>
      </c>
      <c r="AS9" s="598" t="s">
        <v>393</v>
      </c>
      <c r="AT9" s="606" t="s">
        <v>393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4</v>
      </c>
      <c r="D10" s="185"/>
      <c r="E10" s="600" t="str">
        <f t="shared" si="6"/>
        <v>チェッカー数</v>
      </c>
      <c r="F10" s="601">
        <f t="shared" si="7"/>
        <v>2</v>
      </c>
      <c r="G10" s="185"/>
      <c r="H10" s="185"/>
      <c r="I10" s="166" t="b">
        <v>0</v>
      </c>
      <c r="J10" s="595"/>
      <c r="K10" s="602" t="s">
        <v>395</v>
      </c>
      <c r="L10" s="603" t="s">
        <v>393</v>
      </c>
      <c r="M10" s="604" t="s">
        <v>396</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3</v>
      </c>
      <c r="AA10" s="605">
        <f t="array" ref="AA10">SUM(COUNTIF(AA11:AA94, {"◎","☆"}))</f>
        <v>3</v>
      </c>
      <c r="AB10" s="605">
        <f t="array" ref="AB10">SUM(COUNTIF(AB11:AB94, {"◎","☆"}))</f>
        <v>3</v>
      </c>
      <c r="AC10" s="605">
        <f t="array" ref="AC10">SUM(COUNTIF(AC11:AC94, {"◎","☆"}))</f>
        <v>3</v>
      </c>
      <c r="AD10" s="605">
        <f t="array" ref="AD10">SUM(COUNTIF(AD11:AD94, {"◎","☆"}))</f>
        <v>3</v>
      </c>
      <c r="AE10" s="605">
        <f t="array" ref="AE10">SUM(COUNTIF(AE11:AE94, {"◎","☆"}))</f>
        <v>3</v>
      </c>
      <c r="AF10" s="605">
        <f t="array" ref="AF10">SUM(COUNTIF(AF11:AF94, {"◎","☆"}))</f>
        <v>3</v>
      </c>
      <c r="AG10" s="605">
        <f t="array" ref="AG10">SUM(COUNTIF(AG11:AG94, {"◎","☆"}))</f>
        <v>4</v>
      </c>
      <c r="AH10" s="605">
        <f t="array" ref="AH10">SUM(COUNTIF(AH11:AH94, {"◎","☆"}))</f>
        <v>2</v>
      </c>
      <c r="AI10" s="605">
        <f t="array" ref="AI10">SUM(COUNTIF(AI11:AI94, {"◎","☆"}))</f>
        <v>2</v>
      </c>
      <c r="AJ10" s="605">
        <f t="array" ref="AJ10">SUM(COUNTIF(AJ11:AJ94, {"◎","☆"}))</f>
        <v>3</v>
      </c>
      <c r="AK10" s="605">
        <f t="array" ref="AK10">SUM(COUNTIF(AK11:AK94, {"◎","☆"}))</f>
        <v>3</v>
      </c>
      <c r="AL10" s="605">
        <f t="array" ref="AL10">SUM(COUNTIF(AL11:AL94, {"◎","☆"}))</f>
        <v>3</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393</v>
      </c>
      <c r="AT10" s="606" t="s">
        <v>393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v>
      </c>
      <c r="D11" s="185"/>
      <c r="E11" s="600" t="str">
        <f t="shared" si="6"/>
        <v>島村</v>
      </c>
      <c r="F11" s="601" t="str">
        <f t="shared" si="7"/>
        <v>希</v>
      </c>
      <c r="G11" s="185"/>
      <c r="H11" s="185"/>
      <c r="I11" s="166" t="b">
        <v>1</v>
      </c>
      <c r="J11" s="581"/>
      <c r="K11" s="602" t="s">
        <v>114</v>
      </c>
      <c r="L11" s="603" t="s">
        <v>397</v>
      </c>
      <c r="M11" s="609"/>
      <c r="N11" s="611" t="s">
        <v>374</v>
      </c>
      <c r="O11" s="611" t="s">
        <v>353</v>
      </c>
      <c r="P11" s="611" t="s">
        <v>353</v>
      </c>
      <c r="Q11" s="611" t="s">
        <v>353</v>
      </c>
      <c r="R11" s="611" t="s">
        <v>353</v>
      </c>
      <c r="S11" s="611" t="s">
        <v>353</v>
      </c>
      <c r="T11" s="611" t="s">
        <v>374</v>
      </c>
      <c r="U11" s="611" t="s">
        <v>374</v>
      </c>
      <c r="V11" s="611" t="s">
        <v>353</v>
      </c>
      <c r="W11" s="611" t="s">
        <v>353</v>
      </c>
      <c r="X11" s="611" t="s">
        <v>353</v>
      </c>
      <c r="Y11" s="611" t="s">
        <v>353</v>
      </c>
      <c r="Z11" s="611" t="s">
        <v>353</v>
      </c>
      <c r="AA11" s="611" t="s">
        <v>353</v>
      </c>
      <c r="AB11" s="611" t="s">
        <v>374</v>
      </c>
      <c r="AC11" s="611" t="s">
        <v>376</v>
      </c>
      <c r="AD11" s="611" t="s">
        <v>353</v>
      </c>
      <c r="AE11" s="611" t="s">
        <v>353</v>
      </c>
      <c r="AF11" s="611" t="s">
        <v>353</v>
      </c>
      <c r="AG11" s="611" t="s">
        <v>353</v>
      </c>
      <c r="AH11" s="611" t="s">
        <v>374</v>
      </c>
      <c r="AI11" s="611" t="s">
        <v>374</v>
      </c>
      <c r="AJ11" s="611" t="s">
        <v>353</v>
      </c>
      <c r="AK11" s="611" t="s">
        <v>353</v>
      </c>
      <c r="AL11" s="611" t="s">
        <v>353</v>
      </c>
      <c r="AM11" s="611" t="s">
        <v>353</v>
      </c>
      <c r="AN11" s="611" t="s">
        <v>353</v>
      </c>
      <c r="AO11" s="611" t="s">
        <v>353</v>
      </c>
      <c r="AP11" s="611" t="s">
        <v>374</v>
      </c>
      <c r="AQ11" s="610" t="s">
        <v>353</v>
      </c>
      <c r="AR11" s="610"/>
      <c r="AS11" s="612">
        <f t="array" ref="AS11">SUM(COUNTIF(N11:AR11, {"◎","〇","☆","共","特","浴"}))</f>
        <v>22</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v>
      </c>
      <c r="D12" s="185"/>
      <c r="E12" s="600" t="str">
        <f t="shared" si="6"/>
        <v>春名</v>
      </c>
      <c r="F12" s="601" t="str">
        <f t="shared" si="7"/>
        <v>◎</v>
      </c>
      <c r="G12" s="185"/>
      <c r="H12" s="185"/>
      <c r="I12" s="166" t="b">
        <v>0</v>
      </c>
      <c r="J12" s="581"/>
      <c r="K12" s="602" t="s">
        <v>299</v>
      </c>
      <c r="L12" s="603" t="s">
        <v>399</v>
      </c>
      <c r="M12" s="609"/>
      <c r="N12" s="610" t="s">
        <v>351</v>
      </c>
      <c r="O12" s="610" t="s">
        <v>366</v>
      </c>
      <c r="P12" s="610" t="s">
        <v>351</v>
      </c>
      <c r="Q12" s="610" t="s">
        <v>351</v>
      </c>
      <c r="R12" s="610" t="s">
        <v>351</v>
      </c>
      <c r="S12" s="610" t="s">
        <v>366</v>
      </c>
      <c r="T12" s="610" t="s">
        <v>351</v>
      </c>
      <c r="U12" s="610" t="s">
        <v>351</v>
      </c>
      <c r="V12" s="610" t="s">
        <v>366</v>
      </c>
      <c r="W12" s="610" t="s">
        <v>351</v>
      </c>
      <c r="X12" s="610" t="s">
        <v>351</v>
      </c>
      <c r="Y12" s="610" t="s">
        <v>351</v>
      </c>
      <c r="Z12" s="610" t="s">
        <v>366</v>
      </c>
      <c r="AA12" s="610" t="s">
        <v>351</v>
      </c>
      <c r="AB12" s="610" t="s">
        <v>351</v>
      </c>
      <c r="AC12" s="610" t="s">
        <v>351</v>
      </c>
      <c r="AD12" s="610" t="s">
        <v>351</v>
      </c>
      <c r="AE12" s="610" t="s">
        <v>351</v>
      </c>
      <c r="AF12" s="610" t="s">
        <v>366</v>
      </c>
      <c r="AG12" s="610" t="s">
        <v>351</v>
      </c>
      <c r="AH12" s="610" t="s">
        <v>351</v>
      </c>
      <c r="AI12" s="610" t="s">
        <v>351</v>
      </c>
      <c r="AJ12" s="610" t="s">
        <v>366</v>
      </c>
      <c r="AK12" s="610" t="s">
        <v>351</v>
      </c>
      <c r="AL12" s="610" t="s">
        <v>351</v>
      </c>
      <c r="AM12" s="610" t="s">
        <v>351</v>
      </c>
      <c r="AN12" s="610" t="s">
        <v>366</v>
      </c>
      <c r="AO12" s="610" t="s">
        <v>351</v>
      </c>
      <c r="AP12" s="610" t="s">
        <v>351</v>
      </c>
      <c r="AQ12" s="610" t="s">
        <v>366</v>
      </c>
      <c r="AR12" s="610"/>
      <c r="AS12" s="612">
        <f t="array" ref="AS12">SUM(COUNTIF(N12:AR12, {"◎","〇","☆","共","特","浴"}))</f>
        <v>22</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v>
      </c>
      <c r="D13" s="185"/>
      <c r="E13" s="600" t="str">
        <f t="shared" si="6"/>
        <v>モニカ</v>
      </c>
      <c r="F13" s="601" t="str">
        <f t="shared" si="7"/>
        <v>公</v>
      </c>
      <c r="G13" s="185"/>
      <c r="H13" s="185"/>
      <c r="I13" s="166" t="b">
        <v>0</v>
      </c>
      <c r="J13" s="581"/>
      <c r="K13" s="602" t="s">
        <v>400</v>
      </c>
      <c r="L13" s="603" t="s">
        <v>401</v>
      </c>
      <c r="M13" s="609"/>
      <c r="N13" s="611" t="s">
        <v>351</v>
      </c>
      <c r="O13" s="611" t="s">
        <v>351</v>
      </c>
      <c r="P13" s="611" t="s">
        <v>366</v>
      </c>
      <c r="Q13" s="611" t="s">
        <v>366</v>
      </c>
      <c r="R13" s="611" t="s">
        <v>351</v>
      </c>
      <c r="S13" s="611" t="s">
        <v>351</v>
      </c>
      <c r="T13" s="611" t="s">
        <v>351</v>
      </c>
      <c r="U13" s="611" t="s">
        <v>351</v>
      </c>
      <c r="V13" s="611" t="s">
        <v>351</v>
      </c>
      <c r="W13" s="611" t="s">
        <v>366</v>
      </c>
      <c r="X13" s="611" t="s">
        <v>366</v>
      </c>
      <c r="Y13" s="611" t="s">
        <v>351</v>
      </c>
      <c r="Z13" s="611" t="s">
        <v>351</v>
      </c>
      <c r="AA13" s="611" t="s">
        <v>366</v>
      </c>
      <c r="AB13" s="611" t="s">
        <v>351</v>
      </c>
      <c r="AC13" s="611" t="s">
        <v>351</v>
      </c>
      <c r="AD13" s="611" t="s">
        <v>366</v>
      </c>
      <c r="AE13" s="611" t="s">
        <v>351</v>
      </c>
      <c r="AF13" s="611" t="s">
        <v>351</v>
      </c>
      <c r="AG13" s="611" t="s">
        <v>351</v>
      </c>
      <c r="AH13" s="611" t="s">
        <v>366</v>
      </c>
      <c r="AI13" s="611" t="s">
        <v>351</v>
      </c>
      <c r="AJ13" s="611" t="s">
        <v>351</v>
      </c>
      <c r="AK13" s="611" t="s">
        <v>366</v>
      </c>
      <c r="AL13" s="611" t="s">
        <v>351</v>
      </c>
      <c r="AM13" s="611" t="s">
        <v>351</v>
      </c>
      <c r="AN13" s="611" t="s">
        <v>351</v>
      </c>
      <c r="AO13" s="611" t="s">
        <v>366</v>
      </c>
      <c r="AP13" s="611" t="s">
        <v>351</v>
      </c>
      <c r="AQ13" s="611" t="s">
        <v>351</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401</v>
      </c>
      <c r="M14" s="609"/>
      <c r="N14" s="610" t="s">
        <v>372</v>
      </c>
      <c r="O14" s="610" t="s">
        <v>353</v>
      </c>
      <c r="P14" s="610" t="s">
        <v>353</v>
      </c>
      <c r="Q14" s="610" t="s">
        <v>366</v>
      </c>
      <c r="R14" s="610" t="s">
        <v>366</v>
      </c>
      <c r="S14" s="610" t="s">
        <v>351</v>
      </c>
      <c r="T14" s="610" t="s">
        <v>353</v>
      </c>
      <c r="U14" s="610" t="s">
        <v>372</v>
      </c>
      <c r="V14" s="610" t="s">
        <v>351</v>
      </c>
      <c r="W14" s="610" t="s">
        <v>353</v>
      </c>
      <c r="X14" s="610" t="s">
        <v>366</v>
      </c>
      <c r="Y14" s="610" t="s">
        <v>366</v>
      </c>
      <c r="Z14" s="610" t="s">
        <v>351</v>
      </c>
      <c r="AA14" s="610" t="s">
        <v>351</v>
      </c>
      <c r="AB14" s="610" t="s">
        <v>353</v>
      </c>
      <c r="AC14" s="610" t="s">
        <v>353</v>
      </c>
      <c r="AD14" s="610" t="s">
        <v>353</v>
      </c>
      <c r="AE14" s="610" t="s">
        <v>366</v>
      </c>
      <c r="AF14" s="610" t="s">
        <v>351</v>
      </c>
      <c r="AG14" s="610" t="s">
        <v>353</v>
      </c>
      <c r="AH14" s="610" t="s">
        <v>351</v>
      </c>
      <c r="AI14" s="610" t="s">
        <v>372</v>
      </c>
      <c r="AJ14" s="610" t="s">
        <v>351</v>
      </c>
      <c r="AK14" s="610" t="s">
        <v>353</v>
      </c>
      <c r="AL14" s="610" t="s">
        <v>366</v>
      </c>
      <c r="AM14" s="610" t="s">
        <v>366</v>
      </c>
      <c r="AN14" s="610" t="s">
        <v>351</v>
      </c>
      <c r="AO14" s="610" t="s">
        <v>372</v>
      </c>
      <c r="AP14" s="610" t="s">
        <v>353</v>
      </c>
      <c r="AQ14" s="610" t="s">
        <v>351</v>
      </c>
      <c r="AR14" s="610"/>
      <c r="AS14" s="612">
        <f t="array" ref="AS14">SUM(COUNTIF(N14:AR14, {"◎","〇","☆","共","特","浴"}))</f>
        <v>19</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402</v>
      </c>
      <c r="L15" s="603" t="s">
        <v>403</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398</v>
      </c>
      <c r="AU15" s="611" t="s">
        <v>351</v>
      </c>
      <c r="AV15" s="611"/>
      <c r="AW15" s="611" t="s">
        <v>351</v>
      </c>
      <c r="AX15" s="611" t="s">
        <v>351</v>
      </c>
      <c r="AY15" s="611" t="s">
        <v>351</v>
      </c>
      <c r="AZ15" s="611" t="s">
        <v>351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401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9</v>
      </c>
      <c r="D40" s="185"/>
      <c r="E40" s="600" t="str">
        <f t="shared" si="9"/>
        <v>メイド数</v>
      </c>
      <c r="F40" s="601">
        <f t="shared" si="10"/>
        <v>11</v>
      </c>
      <c r="G40" s="185"/>
      <c r="H40" s="185"/>
      <c r="I40" s="166" t="b">
        <v>0</v>
      </c>
      <c r="J40" s="581"/>
      <c r="K40" s="602" t="s">
        <v>404</v>
      </c>
      <c r="L40" s="603" t="s">
        <v>397</v>
      </c>
      <c r="M40" s="604" t="s">
        <v>163</v>
      </c>
      <c r="N40" s="605">
        <f t="shared" ref="N40:P40" si="11">COUNTIF(N44:N94,"〇")+countif(N14:N39,"〇")</f>
        <v>11</v>
      </c>
      <c r="O40" s="605">
        <f t="shared" si="11"/>
        <v>9</v>
      </c>
      <c r="P40" s="605">
        <f t="shared" si="11"/>
        <v>10</v>
      </c>
      <c r="Q40" s="605">
        <f t="shared" ref="Q40:AR40" si="12">COUNTIF(Q44:Q94,"〇")+countif(Q$11:Q$39,"〇")</f>
        <v>10</v>
      </c>
      <c r="R40" s="605">
        <f t="shared" si="12"/>
        <v>11</v>
      </c>
      <c r="S40" s="605">
        <f t="shared" si="12"/>
        <v>11</v>
      </c>
      <c r="T40" s="605">
        <f t="shared" si="12"/>
        <v>10</v>
      </c>
      <c r="U40" s="605">
        <f t="shared" si="12"/>
        <v>12</v>
      </c>
      <c r="V40" s="605">
        <f t="shared" si="12"/>
        <v>14</v>
      </c>
      <c r="W40" s="605">
        <f t="shared" si="12"/>
        <v>11</v>
      </c>
      <c r="X40" s="605">
        <f t="shared" si="12"/>
        <v>9</v>
      </c>
      <c r="Y40" s="605">
        <f t="shared" si="12"/>
        <v>12</v>
      </c>
      <c r="Z40" s="605">
        <f t="shared" si="12"/>
        <v>6</v>
      </c>
      <c r="AA40" s="605">
        <f t="shared" si="12"/>
        <v>8</v>
      </c>
      <c r="AB40" s="605">
        <f t="shared" si="12"/>
        <v>12</v>
      </c>
      <c r="AC40" s="605">
        <f t="shared" si="12"/>
        <v>11</v>
      </c>
      <c r="AD40" s="605">
        <f t="shared" si="12"/>
        <v>10</v>
      </c>
      <c r="AE40" s="605">
        <f t="shared" si="12"/>
        <v>12</v>
      </c>
      <c r="AF40" s="605">
        <f t="shared" si="12"/>
        <v>11</v>
      </c>
      <c r="AG40" s="605">
        <f t="shared" si="12"/>
        <v>9</v>
      </c>
      <c r="AH40" s="605">
        <f t="shared" si="12"/>
        <v>11</v>
      </c>
      <c r="AI40" s="605">
        <f t="shared" si="12"/>
        <v>13</v>
      </c>
      <c r="AJ40" s="605">
        <f t="shared" si="12"/>
        <v>13</v>
      </c>
      <c r="AK40" s="605">
        <f t="shared" si="12"/>
        <v>12</v>
      </c>
      <c r="AL40" s="605">
        <f t="shared" si="12"/>
        <v>11</v>
      </c>
      <c r="AM40" s="605">
        <f t="shared" si="12"/>
        <v>11</v>
      </c>
      <c r="AN40" s="605">
        <f t="shared" si="12"/>
        <v>10</v>
      </c>
      <c r="AO40" s="605">
        <f t="shared" si="12"/>
        <v>10</v>
      </c>
      <c r="AP40" s="605">
        <f t="shared" si="12"/>
        <v>12</v>
      </c>
      <c r="AQ40" s="605">
        <f t="shared" si="12"/>
        <v>13</v>
      </c>
      <c r="AR40" s="605">
        <f t="shared" si="12"/>
        <v>0</v>
      </c>
      <c r="AS40" s="610" t="s">
        <v>393</v>
      </c>
      <c r="AT40" s="610" t="s">
        <v>393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405</v>
      </c>
      <c r="L41" s="603" t="s">
        <v>397</v>
      </c>
      <c r="M41" s="604" t="s">
        <v>356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393</v>
      </c>
      <c r="AT41" s="610" t="s">
        <v>393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144</v>
      </c>
      <c r="D42" s="185"/>
      <c r="E42" s="600" t="str">
        <f t="shared" si="9"/>
        <v>合計清掃数</v>
      </c>
      <c r="F42" s="601">
        <f t="shared" si="10"/>
        <v>157</v>
      </c>
      <c r="G42" s="185"/>
      <c r="H42" s="185"/>
      <c r="I42" s="618" t="b">
        <v>0</v>
      </c>
      <c r="J42" s="581"/>
      <c r="K42" s="619" t="s">
        <v>406</v>
      </c>
      <c r="L42" s="620" t="s">
        <v>407</v>
      </c>
      <c r="M42" s="621"/>
      <c r="N42" s="605">
        <f t="shared" ref="N42:AR42" si="16">sumif(N44:N94,"〇",$J44:$J94)+sumif(N11:N39,"〇",$J11:$J39)</f>
        <v>161</v>
      </c>
      <c r="O42" s="605">
        <f t="shared" si="16"/>
        <v>130</v>
      </c>
      <c r="P42" s="605">
        <f t="shared" si="16"/>
        <v>147</v>
      </c>
      <c r="Q42" s="605">
        <f t="shared" si="16"/>
        <v>153</v>
      </c>
      <c r="R42" s="605">
        <f t="shared" si="16"/>
        <v>173</v>
      </c>
      <c r="S42" s="605">
        <f t="shared" si="16"/>
        <v>174</v>
      </c>
      <c r="T42" s="605">
        <f t="shared" si="16"/>
        <v>142</v>
      </c>
      <c r="U42" s="605">
        <f t="shared" si="16"/>
        <v>169</v>
      </c>
      <c r="V42" s="605">
        <f t="shared" si="16"/>
        <v>204</v>
      </c>
      <c r="W42" s="605">
        <f t="shared" si="16"/>
        <v>162</v>
      </c>
      <c r="X42" s="605">
        <f t="shared" si="16"/>
        <v>138</v>
      </c>
      <c r="Y42" s="605">
        <f t="shared" si="16"/>
        <v>186</v>
      </c>
      <c r="Z42" s="605">
        <f t="shared" si="16"/>
        <v>93</v>
      </c>
      <c r="AA42" s="605">
        <f t="shared" si="16"/>
        <v>112</v>
      </c>
      <c r="AB42" s="605">
        <f t="shared" si="16"/>
        <v>176</v>
      </c>
      <c r="AC42" s="605">
        <f t="shared" si="16"/>
        <v>159</v>
      </c>
      <c r="AD42" s="605">
        <f t="shared" si="16"/>
        <v>149</v>
      </c>
      <c r="AE42" s="605">
        <f t="shared" si="16"/>
        <v>183</v>
      </c>
      <c r="AF42" s="605">
        <f t="shared" si="16"/>
        <v>165</v>
      </c>
      <c r="AG42" s="605">
        <f t="shared" si="16"/>
        <v>144</v>
      </c>
      <c r="AH42" s="605">
        <f t="shared" si="16"/>
        <v>157</v>
      </c>
      <c r="AI42" s="605">
        <f t="shared" si="16"/>
        <v>190</v>
      </c>
      <c r="AJ42" s="605">
        <f t="shared" si="16"/>
        <v>189</v>
      </c>
      <c r="AK42" s="605">
        <f t="shared" si="16"/>
        <v>174</v>
      </c>
      <c r="AL42" s="605">
        <f t="shared" si="16"/>
        <v>168</v>
      </c>
      <c r="AM42" s="605">
        <f t="shared" si="16"/>
        <v>176</v>
      </c>
      <c r="AN42" s="605">
        <f t="shared" si="16"/>
        <v>158</v>
      </c>
      <c r="AO42" s="605">
        <f t="shared" si="16"/>
        <v>147</v>
      </c>
      <c r="AP42" s="605">
        <f t="shared" si="16"/>
        <v>180</v>
      </c>
      <c r="AQ42" s="605">
        <f t="shared" si="16"/>
        <v>189</v>
      </c>
      <c r="AR42" s="605">
        <f t="shared" si="16"/>
        <v>0</v>
      </c>
      <c r="AS42" s="587" t="s">
        <v>393</v>
      </c>
      <c r="AT42" s="610" t="s">
        <v>393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408</v>
      </c>
      <c r="L43" s="603" t="s">
        <v>407</v>
      </c>
      <c r="M43" s="604" t="s">
        <v>409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393</v>
      </c>
      <c r="AT43" s="610" t="s">
        <v>393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
      </c>
      <c r="D44" s="185"/>
      <c r="E44" s="600" t="str">
        <f t="shared" si="9"/>
        <v>池上</v>
      </c>
      <c r="F44" s="601" t="str">
        <f t="shared" si="10"/>
        <v>〇</v>
      </c>
      <c r="G44" s="185"/>
      <c r="H44" s="185"/>
      <c r="I44" s="166" t="b">
        <v>0</v>
      </c>
      <c r="J44" s="581">
        <v>12.0</v>
      </c>
      <c r="K44" s="602" t="s">
        <v>410</v>
      </c>
      <c r="L44" s="603" t="s">
        <v>411</v>
      </c>
      <c r="M44" s="609"/>
      <c r="N44" s="611"/>
      <c r="O44" s="611" t="s">
        <v>163</v>
      </c>
      <c r="P44" s="611" t="s">
        <v>370</v>
      </c>
      <c r="Q44" s="611"/>
      <c r="R44" s="611" t="s">
        <v>163</v>
      </c>
      <c r="S44" s="611"/>
      <c r="T44" s="611" t="s">
        <v>163</v>
      </c>
      <c r="U44" s="611"/>
      <c r="V44" s="611" t="s">
        <v>163</v>
      </c>
      <c r="W44" s="611" t="s">
        <v>376</v>
      </c>
      <c r="X44" s="611"/>
      <c r="Y44" s="611" t="s">
        <v>163</v>
      </c>
      <c r="Z44" s="611"/>
      <c r="AA44" s="611" t="s">
        <v>163</v>
      </c>
      <c r="AB44" s="611"/>
      <c r="AC44" s="611" t="s">
        <v>163</v>
      </c>
      <c r="AD44" s="611" t="s">
        <v>163</v>
      </c>
      <c r="AE44" s="611"/>
      <c r="AF44" s="611" t="s">
        <v>163</v>
      </c>
      <c r="AG44" s="611"/>
      <c r="AH44" s="611" t="s">
        <v>163</v>
      </c>
      <c r="AI44" s="611"/>
      <c r="AJ44" s="611" t="s">
        <v>163</v>
      </c>
      <c r="AK44" s="611" t="s">
        <v>163</v>
      </c>
      <c r="AL44" s="611"/>
      <c r="AM44" s="611" t="s">
        <v>163</v>
      </c>
      <c r="AN44" s="611"/>
      <c r="AO44" s="611" t="s">
        <v>163</v>
      </c>
      <c r="AP44" s="611"/>
      <c r="AQ44" s="611" t="s">
        <v>163</v>
      </c>
      <c r="AR44" s="611"/>
      <c r="AS44" s="612">
        <f t="array" ref="AS44">SUM(COUNTIF(N44:AR44, {"◎","〇","☆","共","特","浴"}))</f>
        <v>15</v>
      </c>
      <c r="AT44" s="613" t="s">
        <v>412</v>
      </c>
      <c r="AU44" s="611"/>
      <c r="AV44" s="611" t="s">
        <v>163</v>
      </c>
      <c r="AW44" s="611"/>
      <c r="AX44" s="611" t="s">
        <v>163</v>
      </c>
      <c r="AY44" s="611" t="s">
        <v>163</v>
      </c>
      <c r="AZ44" s="611"/>
      <c r="BA44" s="611" t="s">
        <v>163</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
      </c>
      <c r="D45" s="185"/>
      <c r="E45" s="600" t="str">
        <f t="shared" si="9"/>
        <v>寺島</v>
      </c>
      <c r="F45" s="601" t="str">
        <f t="shared" si="10"/>
        <v>〇</v>
      </c>
      <c r="G45" s="185"/>
      <c r="H45" s="185"/>
      <c r="I45" s="166" t="b">
        <v>0</v>
      </c>
      <c r="J45" s="581">
        <v>15.0</v>
      </c>
      <c r="K45" s="602" t="s">
        <v>134</v>
      </c>
      <c r="L45" s="603" t="s">
        <v>411</v>
      </c>
      <c r="M45" s="609"/>
      <c r="N45" s="611" t="s">
        <v>163</v>
      </c>
      <c r="O45" s="611"/>
      <c r="P45" s="611"/>
      <c r="Q45" s="611" t="s">
        <v>163</v>
      </c>
      <c r="R45" s="611" t="s">
        <v>163</v>
      </c>
      <c r="S45" s="611"/>
      <c r="T45" s="611" t="s">
        <v>163</v>
      </c>
      <c r="U45" s="611" t="s">
        <v>163</v>
      </c>
      <c r="V45" s="611"/>
      <c r="W45" s="611"/>
      <c r="X45" s="611" t="s">
        <v>163</v>
      </c>
      <c r="Y45" s="611" t="s">
        <v>163</v>
      </c>
      <c r="Z45" s="611"/>
      <c r="AA45" s="611" t="s">
        <v>163</v>
      </c>
      <c r="AB45" s="611" t="s">
        <v>163</v>
      </c>
      <c r="AC45" s="611"/>
      <c r="AD45" s="611"/>
      <c r="AE45" s="611" t="s">
        <v>163</v>
      </c>
      <c r="AF45" s="611" t="s">
        <v>163</v>
      </c>
      <c r="AG45" s="611"/>
      <c r="AH45" s="611" t="s">
        <v>163</v>
      </c>
      <c r="AI45" s="611" t="s">
        <v>163</v>
      </c>
      <c r="AJ45" s="611"/>
      <c r="AK45" s="611"/>
      <c r="AL45" s="611" t="s">
        <v>163</v>
      </c>
      <c r="AM45" s="611" t="s">
        <v>163</v>
      </c>
      <c r="AN45" s="611"/>
      <c r="AO45" s="611" t="s">
        <v>163</v>
      </c>
      <c r="AP45" s="611" t="s">
        <v>163</v>
      </c>
      <c r="AQ45" s="611"/>
      <c r="AR45" s="611"/>
      <c r="AS45" s="612">
        <f t="array" ref="AS45">SUM(COUNTIF(N45:AR45, {"◎","〇","☆","共","特","浴"}))</f>
        <v>17</v>
      </c>
      <c r="AT45" s="613" t="s">
        <v>412</v>
      </c>
      <c r="AU45" s="611"/>
      <c r="AV45" s="611" t="s">
        <v>163</v>
      </c>
      <c r="AW45" s="611" t="s">
        <v>163</v>
      </c>
      <c r="AX45" s="611"/>
      <c r="AY45" s="611"/>
      <c r="AZ45" s="611" t="s">
        <v>163</v>
      </c>
      <c r="BA45" s="611" t="s">
        <v>163</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
      </c>
      <c r="D46" s="185"/>
      <c r="E46" s="600" t="str">
        <f t="shared" si="9"/>
        <v>田中</v>
      </c>
      <c r="F46" s="601" t="str">
        <f t="shared" si="10"/>
        <v>〇</v>
      </c>
      <c r="G46" s="185"/>
      <c r="H46" s="185"/>
      <c r="I46" s="166" t="b">
        <v>0</v>
      </c>
      <c r="J46" s="581">
        <v>15.0</v>
      </c>
      <c r="K46" s="602" t="s">
        <v>413</v>
      </c>
      <c r="L46" s="603" t="s">
        <v>411</v>
      </c>
      <c r="M46" s="609"/>
      <c r="N46" s="611"/>
      <c r="O46" s="611" t="s">
        <v>163</v>
      </c>
      <c r="P46" s="611"/>
      <c r="Q46" s="611" t="s">
        <v>163</v>
      </c>
      <c r="R46" s="611" t="s">
        <v>163</v>
      </c>
      <c r="S46" s="611"/>
      <c r="T46" s="611" t="s">
        <v>163</v>
      </c>
      <c r="U46" s="611"/>
      <c r="V46" s="611" t="s">
        <v>163</v>
      </c>
      <c r="W46" s="611"/>
      <c r="X46" s="611" t="s">
        <v>163</v>
      </c>
      <c r="Y46" s="611" t="s">
        <v>163</v>
      </c>
      <c r="Z46" s="611"/>
      <c r="AA46" s="611" t="s">
        <v>376</v>
      </c>
      <c r="AB46" s="611"/>
      <c r="AC46" s="611" t="s">
        <v>163</v>
      </c>
      <c r="AD46" s="611"/>
      <c r="AE46" s="611" t="s">
        <v>163</v>
      </c>
      <c r="AF46" s="611" t="s">
        <v>163</v>
      </c>
      <c r="AG46" s="611"/>
      <c r="AH46" s="611" t="s">
        <v>163</v>
      </c>
      <c r="AI46" s="611"/>
      <c r="AJ46" s="611" t="s">
        <v>163</v>
      </c>
      <c r="AK46" s="611"/>
      <c r="AL46" s="611" t="s">
        <v>163</v>
      </c>
      <c r="AM46" s="611" t="s">
        <v>163</v>
      </c>
      <c r="AN46" s="611"/>
      <c r="AO46" s="611" t="s">
        <v>163</v>
      </c>
      <c r="AP46" s="611"/>
      <c r="AQ46" s="611" t="s">
        <v>163</v>
      </c>
      <c r="AR46" s="611"/>
      <c r="AS46" s="612">
        <f t="array" ref="AS46">SUM(COUNTIF(N46:AR46, {"◎","〇","☆","共","特","浴"}))</f>
        <v>16</v>
      </c>
      <c r="AT46" s="613" t="s">
        <v>412</v>
      </c>
      <c r="AU46" s="611"/>
      <c r="AV46" s="611" t="s">
        <v>163</v>
      </c>
      <c r="AW46" s="611"/>
      <c r="AX46" s="611" t="s">
        <v>163</v>
      </c>
      <c r="AY46" s="611"/>
      <c r="AZ46" s="611" t="s">
        <v>163</v>
      </c>
      <c r="BA46" s="611" t="s">
        <v>163</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
      </c>
      <c r="D47" s="185"/>
      <c r="E47" s="600" t="str">
        <f t="shared" si="9"/>
        <v>岩田</v>
      </c>
      <c r="F47" s="601" t="str">
        <f t="shared" si="10"/>
        <v>〇</v>
      </c>
      <c r="G47" s="185"/>
      <c r="H47" s="185"/>
      <c r="I47" s="166" t="b">
        <v>0</v>
      </c>
      <c r="J47" s="581">
        <v>12.0</v>
      </c>
      <c r="K47" s="602" t="s">
        <v>123</v>
      </c>
      <c r="L47" s="603" t="s">
        <v>414</v>
      </c>
      <c r="M47" s="604" t="s">
        <v>415</v>
      </c>
      <c r="N47" s="611"/>
      <c r="O47" s="611" t="s">
        <v>376</v>
      </c>
      <c r="P47" s="611"/>
      <c r="Q47" s="611" t="s">
        <v>163</v>
      </c>
      <c r="R47" s="611" t="s">
        <v>163</v>
      </c>
      <c r="S47" s="611"/>
      <c r="T47" s="611" t="s">
        <v>163</v>
      </c>
      <c r="U47" s="611"/>
      <c r="V47" s="611" t="s">
        <v>163</v>
      </c>
      <c r="W47" s="611"/>
      <c r="X47" s="611" t="s">
        <v>163</v>
      </c>
      <c r="Y47" s="611" t="s">
        <v>374</v>
      </c>
      <c r="Z47" s="611"/>
      <c r="AA47" s="611" t="s">
        <v>376</v>
      </c>
      <c r="AB47" s="611"/>
      <c r="AC47" s="611" t="s">
        <v>163</v>
      </c>
      <c r="AD47" s="611"/>
      <c r="AE47" s="611" t="s">
        <v>163</v>
      </c>
      <c r="AF47" s="611" t="s">
        <v>163</v>
      </c>
      <c r="AG47" s="611"/>
      <c r="AH47" s="611" t="s">
        <v>163</v>
      </c>
      <c r="AI47" s="611"/>
      <c r="AJ47" s="611" t="s">
        <v>163</v>
      </c>
      <c r="AK47" s="611"/>
      <c r="AL47" s="611" t="s">
        <v>163</v>
      </c>
      <c r="AM47" s="611" t="s">
        <v>374</v>
      </c>
      <c r="AN47" s="611"/>
      <c r="AO47" s="611" t="s">
        <v>163</v>
      </c>
      <c r="AP47" s="611"/>
      <c r="AQ47" s="611" t="s">
        <v>163</v>
      </c>
      <c r="AR47" s="611"/>
      <c r="AS47" s="612">
        <f t="array" ref="AS47">SUM(COUNTIF(N47:AR47, {"◎","〇","☆","共","特","浴"}))</f>
        <v>13</v>
      </c>
      <c r="AT47" s="613" t="s">
        <v>412</v>
      </c>
      <c r="AU47" s="611"/>
      <c r="AV47" s="611" t="s">
        <v>163</v>
      </c>
      <c r="AW47" s="611"/>
      <c r="AX47" s="611" t="s">
        <v>163</v>
      </c>
      <c r="AY47" s="611"/>
      <c r="AZ47" s="611" t="s">
        <v>163</v>
      </c>
      <c r="BA47" s="611" t="s">
        <v>163</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
      </c>
      <c r="D48" s="185"/>
      <c r="E48" s="600" t="str">
        <f t="shared" si="9"/>
        <v>松野</v>
      </c>
      <c r="F48" s="601" t="str">
        <f t="shared" si="10"/>
        <v>〇</v>
      </c>
      <c r="G48" s="185"/>
      <c r="H48" s="185"/>
      <c r="I48" s="166" t="b">
        <v>0</v>
      </c>
      <c r="J48" s="581">
        <v>15.0</v>
      </c>
      <c r="K48" s="602" t="s">
        <v>417</v>
      </c>
      <c r="L48" s="603" t="s">
        <v>411</v>
      </c>
      <c r="M48" s="609"/>
      <c r="N48" s="611"/>
      <c r="O48" s="611" t="s">
        <v>163</v>
      </c>
      <c r="P48" s="611" t="s">
        <v>163</v>
      </c>
      <c r="Q48" s="611"/>
      <c r="R48" s="611"/>
      <c r="S48" s="611"/>
      <c r="T48" s="611" t="s">
        <v>374</v>
      </c>
      <c r="U48" s="611"/>
      <c r="V48" s="611" t="s">
        <v>163</v>
      </c>
      <c r="W48" s="611" t="s">
        <v>163</v>
      </c>
      <c r="X48" s="611"/>
      <c r="Y48" s="611"/>
      <c r="Z48" s="611"/>
      <c r="AA48" s="611" t="s">
        <v>163</v>
      </c>
      <c r="AB48" s="611" t="s">
        <v>163</v>
      </c>
      <c r="AC48" s="611" t="s">
        <v>163</v>
      </c>
      <c r="AD48" s="611" t="s">
        <v>163</v>
      </c>
      <c r="AE48" s="611"/>
      <c r="AF48" s="611"/>
      <c r="AG48" s="611"/>
      <c r="AH48" s="611" t="s">
        <v>163</v>
      </c>
      <c r="AI48" s="611" t="s">
        <v>163</v>
      </c>
      <c r="AJ48" s="611" t="s">
        <v>163</v>
      </c>
      <c r="AK48" s="611" t="s">
        <v>163</v>
      </c>
      <c r="AL48" s="611"/>
      <c r="AM48" s="611"/>
      <c r="AN48" s="611"/>
      <c r="AO48" s="611" t="s">
        <v>163</v>
      </c>
      <c r="AP48" s="611" t="s">
        <v>163</v>
      </c>
      <c r="AQ48" s="611" t="s">
        <v>163</v>
      </c>
      <c r="AR48" s="611"/>
      <c r="AS48" s="612">
        <f t="array" ref="AS48">SUM(COUNTIF(N48:AR48, {"◎","〇","☆","共","特","浴"}))</f>
        <v>15</v>
      </c>
      <c r="AT48" s="613" t="s">
        <v>418</v>
      </c>
      <c r="AU48" s="611"/>
      <c r="AV48" s="611" t="s">
        <v>163</v>
      </c>
      <c r="AW48" s="611"/>
      <c r="AX48" s="611" t="s">
        <v>163</v>
      </c>
      <c r="AY48" s="611" t="s">
        <v>163</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〇</v>
      </c>
      <c r="D49" s="185"/>
      <c r="E49" s="600" t="str">
        <f t="shared" si="9"/>
        <v>川名</v>
      </c>
      <c r="F49" s="601" t="str">
        <f t="shared" si="10"/>
        <v/>
      </c>
      <c r="G49" s="185"/>
      <c r="H49" s="185"/>
      <c r="I49" s="166" t="b">
        <v>0</v>
      </c>
      <c r="J49" s="581">
        <v>18.0</v>
      </c>
      <c r="K49" s="602" t="s">
        <v>419</v>
      </c>
      <c r="L49" s="603" t="s">
        <v>411</v>
      </c>
      <c r="M49" s="604" t="s">
        <v>420</v>
      </c>
      <c r="N49" s="611" t="s">
        <v>163</v>
      </c>
      <c r="O49" s="611" t="s">
        <v>376</v>
      </c>
      <c r="P49" s="611"/>
      <c r="Q49" s="611"/>
      <c r="R49" s="611" t="s">
        <v>163</v>
      </c>
      <c r="S49" s="611" t="s">
        <v>163</v>
      </c>
      <c r="T49" s="611"/>
      <c r="U49" s="611" t="s">
        <v>163</v>
      </c>
      <c r="V49" s="611" t="s">
        <v>163</v>
      </c>
      <c r="W49" s="611"/>
      <c r="X49" s="611"/>
      <c r="Y49" s="611" t="s">
        <v>163</v>
      </c>
      <c r="Z49" s="611" t="s">
        <v>376</v>
      </c>
      <c r="AA49" s="611"/>
      <c r="AB49" s="611" t="s">
        <v>163</v>
      </c>
      <c r="AC49" s="611" t="s">
        <v>163</v>
      </c>
      <c r="AD49" s="611"/>
      <c r="AE49" s="611"/>
      <c r="AF49" s="611" t="s">
        <v>163</v>
      </c>
      <c r="AG49" s="611" t="s">
        <v>163</v>
      </c>
      <c r="AH49" s="611"/>
      <c r="AI49" s="611" t="s">
        <v>163</v>
      </c>
      <c r="AJ49" s="611" t="s">
        <v>163</v>
      </c>
      <c r="AK49" s="611"/>
      <c r="AL49" s="611"/>
      <c r="AM49" s="611" t="s">
        <v>163</v>
      </c>
      <c r="AN49" s="611" t="s">
        <v>163</v>
      </c>
      <c r="AO49" s="611"/>
      <c r="AP49" s="611" t="s">
        <v>163</v>
      </c>
      <c r="AQ49" s="611" t="s">
        <v>163</v>
      </c>
      <c r="AR49" s="611"/>
      <c r="AS49" s="612">
        <f t="array" ref="AS49">SUM(COUNTIF(N49:AR49, {"◎","〇","☆","共","特","浴"}))</f>
        <v>16</v>
      </c>
      <c r="AT49" s="613" t="s">
        <v>412</v>
      </c>
      <c r="AU49" s="611" t="s">
        <v>163</v>
      </c>
      <c r="AV49" s="611"/>
      <c r="AW49" s="611" t="s">
        <v>163</v>
      </c>
      <c r="AX49" s="611" t="s">
        <v>163</v>
      </c>
      <c r="AY49" s="611"/>
      <c r="AZ49" s="611"/>
      <c r="BA49" s="611" t="s">
        <v>163</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希</v>
      </c>
      <c r="D50" s="185"/>
      <c r="E50" s="600" t="str">
        <f t="shared" si="9"/>
        <v>駒野</v>
      </c>
      <c r="F50" s="601" t="str">
        <f t="shared" si="10"/>
        <v/>
      </c>
      <c r="G50" s="185"/>
      <c r="H50" s="185"/>
      <c r="I50" s="166" t="b">
        <v>0</v>
      </c>
      <c r="J50" s="581">
        <v>14.0</v>
      </c>
      <c r="K50" s="602" t="s">
        <v>150</v>
      </c>
      <c r="L50" s="603" t="s">
        <v>411</v>
      </c>
      <c r="M50" s="604"/>
      <c r="N50" s="611"/>
      <c r="O50" s="611" t="s">
        <v>376</v>
      </c>
      <c r="P50" s="611" t="s">
        <v>163</v>
      </c>
      <c r="Q50" s="611"/>
      <c r="R50" s="611"/>
      <c r="S50" s="611" t="s">
        <v>374</v>
      </c>
      <c r="T50" s="611"/>
      <c r="U50" s="611" t="s">
        <v>163</v>
      </c>
      <c r="V50" s="611" t="s">
        <v>163</v>
      </c>
      <c r="W50" s="611" t="s">
        <v>163</v>
      </c>
      <c r="X50" s="611"/>
      <c r="Y50" s="611"/>
      <c r="Z50" s="611" t="s">
        <v>376</v>
      </c>
      <c r="AA50" s="611"/>
      <c r="AB50" s="611" t="s">
        <v>374</v>
      </c>
      <c r="AC50" s="611" t="s">
        <v>163</v>
      </c>
      <c r="AD50" s="611" t="s">
        <v>163</v>
      </c>
      <c r="AE50" s="611"/>
      <c r="AF50" s="611"/>
      <c r="AG50" s="611" t="s">
        <v>374</v>
      </c>
      <c r="AH50" s="611"/>
      <c r="AI50" s="611" t="s">
        <v>163</v>
      </c>
      <c r="AJ50" s="611" t="s">
        <v>163</v>
      </c>
      <c r="AK50" s="611" t="s">
        <v>163</v>
      </c>
      <c r="AL50" s="611"/>
      <c r="AM50" s="611"/>
      <c r="AN50" s="611" t="s">
        <v>163</v>
      </c>
      <c r="AO50" s="611"/>
      <c r="AP50" s="611" t="s">
        <v>163</v>
      </c>
      <c r="AQ50" s="611" t="s">
        <v>163</v>
      </c>
      <c r="AR50" s="611"/>
      <c r="AS50" s="612">
        <f t="array" ref="AS50">SUM(COUNTIF(N50:AR50, {"◎","〇","☆","共","特","浴"}))</f>
        <v>12</v>
      </c>
      <c r="AT50" s="613" t="s">
        <v>412</v>
      </c>
      <c r="AU50" s="611" t="s">
        <v>163</v>
      </c>
      <c r="AV50" s="611"/>
      <c r="AW50" s="611"/>
      <c r="AX50" s="611" t="s">
        <v>163</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
      </c>
      <c r="D51" s="185"/>
      <c r="E51" s="600" t="str">
        <f t="shared" si="9"/>
        <v>ベル</v>
      </c>
      <c r="F51" s="601" t="str">
        <f t="shared" si="10"/>
        <v/>
      </c>
      <c r="G51" s="185"/>
      <c r="H51" s="185"/>
      <c r="I51" s="166" t="b">
        <v>0</v>
      </c>
      <c r="J51" s="581">
        <v>15.0</v>
      </c>
      <c r="K51" s="602" t="s">
        <v>115</v>
      </c>
      <c r="L51" s="603" t="s">
        <v>411</v>
      </c>
      <c r="M51" s="604"/>
      <c r="N51" s="611" t="s">
        <v>163</v>
      </c>
      <c r="O51" s="611" t="s">
        <v>163</v>
      </c>
      <c r="P51" s="611" t="s">
        <v>163</v>
      </c>
      <c r="Q51" s="611"/>
      <c r="R51" s="611"/>
      <c r="S51" s="611" t="s">
        <v>163</v>
      </c>
      <c r="T51" s="611" t="s">
        <v>163</v>
      </c>
      <c r="U51" s="611" t="s">
        <v>163</v>
      </c>
      <c r="V51" s="611" t="s">
        <v>163</v>
      </c>
      <c r="W51" s="611" t="s">
        <v>163</v>
      </c>
      <c r="X51" s="611"/>
      <c r="Y51" s="611"/>
      <c r="Z51" s="611" t="s">
        <v>376</v>
      </c>
      <c r="AA51" s="611" t="s">
        <v>163</v>
      </c>
      <c r="AB51" s="611" t="s">
        <v>374</v>
      </c>
      <c r="AC51" s="611" t="s">
        <v>163</v>
      </c>
      <c r="AD51" s="611" t="s">
        <v>374</v>
      </c>
      <c r="AE51" s="611"/>
      <c r="AF51" s="611"/>
      <c r="AG51" s="611"/>
      <c r="AH51" s="611"/>
      <c r="AI51" s="611"/>
      <c r="AJ51" s="611"/>
      <c r="AK51" s="611"/>
      <c r="AL51" s="611"/>
      <c r="AM51" s="611"/>
      <c r="AN51" s="611"/>
      <c r="AO51" s="611"/>
      <c r="AP51" s="611"/>
      <c r="AQ51" s="611"/>
      <c r="AR51" s="611"/>
      <c r="AS51" s="612">
        <f t="array" ref="AS51">SUM(COUNTIF(N51:AR51, {"◎","〇","☆","共","特","浴"}))</f>
        <v>10</v>
      </c>
      <c r="AT51" s="613" t="s">
        <v>412</v>
      </c>
      <c r="AU51" s="611" t="s">
        <v>163</v>
      </c>
      <c r="AV51" s="611" t="s">
        <v>163</v>
      </c>
      <c r="AW51" s="611"/>
      <c r="AX51" s="611" t="s">
        <v>163</v>
      </c>
      <c r="AY51" s="611" t="s">
        <v>163</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〇</v>
      </c>
      <c r="D52" s="185"/>
      <c r="E52" s="600" t="str">
        <f t="shared" si="9"/>
        <v>デリック</v>
      </c>
      <c r="F52" s="601" t="str">
        <f t="shared" si="10"/>
        <v>〇</v>
      </c>
      <c r="G52" s="185"/>
      <c r="H52" s="185"/>
      <c r="I52" s="166" t="b">
        <v>0</v>
      </c>
      <c r="J52" s="581">
        <v>15.0</v>
      </c>
      <c r="K52" s="602" t="s">
        <v>422</v>
      </c>
      <c r="L52" s="603" t="s">
        <v>411</v>
      </c>
      <c r="M52" s="609"/>
      <c r="N52" s="611" t="s">
        <v>163</v>
      </c>
      <c r="O52" s="611" t="s">
        <v>376</v>
      </c>
      <c r="P52" s="611" t="s">
        <v>163</v>
      </c>
      <c r="Q52" s="611"/>
      <c r="R52" s="611"/>
      <c r="S52" s="611" t="s">
        <v>163</v>
      </c>
      <c r="T52" s="611" t="s">
        <v>163</v>
      </c>
      <c r="U52" s="611" t="s">
        <v>163</v>
      </c>
      <c r="V52" s="611" t="s">
        <v>376</v>
      </c>
      <c r="W52" s="611" t="s">
        <v>163</v>
      </c>
      <c r="X52" s="611"/>
      <c r="Y52" s="611"/>
      <c r="Z52" s="611" t="s">
        <v>376</v>
      </c>
      <c r="AA52" s="611" t="s">
        <v>163</v>
      </c>
      <c r="AB52" s="611" t="s">
        <v>163</v>
      </c>
      <c r="AC52" s="611" t="s">
        <v>163</v>
      </c>
      <c r="AD52" s="611" t="s">
        <v>376</v>
      </c>
      <c r="AE52" s="611" t="s">
        <v>163</v>
      </c>
      <c r="AF52" s="611"/>
      <c r="AG52" s="611" t="s">
        <v>163</v>
      </c>
      <c r="AH52" s="611" t="s">
        <v>163</v>
      </c>
      <c r="AI52" s="611" t="s">
        <v>163</v>
      </c>
      <c r="AJ52" s="611" t="s">
        <v>163</v>
      </c>
      <c r="AK52" s="611" t="s">
        <v>163</v>
      </c>
      <c r="AL52" s="611"/>
      <c r="AM52" s="611"/>
      <c r="AN52" s="611" t="s">
        <v>163</v>
      </c>
      <c r="AO52" s="611" t="s">
        <v>163</v>
      </c>
      <c r="AP52" s="611" t="s">
        <v>163</v>
      </c>
      <c r="AQ52" s="611" t="s">
        <v>163</v>
      </c>
      <c r="AR52" s="611"/>
      <c r="AS52" s="612">
        <f t="array" ref="AS52">SUM(COUNTIF(N52:AR52, {"◎","〇","☆","共","特","浴"}))</f>
        <v>19</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〇</v>
      </c>
      <c r="G53" s="185"/>
      <c r="H53" s="185"/>
      <c r="I53" s="166" t="b">
        <v>0</v>
      </c>
      <c r="J53" s="581">
        <v>21.0</v>
      </c>
      <c r="K53" s="602" t="s">
        <v>423</v>
      </c>
      <c r="L53" s="603" t="s">
        <v>411</v>
      </c>
      <c r="M53" s="609"/>
      <c r="N53" s="611" t="s">
        <v>163</v>
      </c>
      <c r="O53" s="611" t="s">
        <v>163</v>
      </c>
      <c r="P53" s="611" t="s">
        <v>163</v>
      </c>
      <c r="Q53" s="611" t="s">
        <v>163</v>
      </c>
      <c r="R53" s="611" t="s">
        <v>163</v>
      </c>
      <c r="S53" s="611" t="s">
        <v>163</v>
      </c>
      <c r="T53" s="611" t="s">
        <v>163</v>
      </c>
      <c r="U53" s="611" t="s">
        <v>374</v>
      </c>
      <c r="V53" s="611" t="s">
        <v>163</v>
      </c>
      <c r="W53" s="611" t="s">
        <v>163</v>
      </c>
      <c r="X53" s="611" t="s">
        <v>163</v>
      </c>
      <c r="Y53" s="611" t="s">
        <v>163</v>
      </c>
      <c r="Z53" s="611" t="s">
        <v>163</v>
      </c>
      <c r="AA53" s="611" t="s">
        <v>376</v>
      </c>
      <c r="AB53" s="611" t="s">
        <v>163</v>
      </c>
      <c r="AC53" s="611" t="s">
        <v>163</v>
      </c>
      <c r="AD53" s="611" t="s">
        <v>163</v>
      </c>
      <c r="AE53" s="611" t="s">
        <v>163</v>
      </c>
      <c r="AF53" s="611" t="s">
        <v>163</v>
      </c>
      <c r="AG53" s="611" t="s">
        <v>163</v>
      </c>
      <c r="AH53" s="611" t="s">
        <v>163</v>
      </c>
      <c r="AI53" s="611" t="s">
        <v>163</v>
      </c>
      <c r="AJ53" s="611" t="s">
        <v>163</v>
      </c>
      <c r="AK53" s="611" t="s">
        <v>163</v>
      </c>
      <c r="AL53" s="611" t="s">
        <v>163</v>
      </c>
      <c r="AM53" s="611" t="s">
        <v>163</v>
      </c>
      <c r="AN53" s="611" t="s">
        <v>163</v>
      </c>
      <c r="AO53" s="611" t="s">
        <v>163</v>
      </c>
      <c r="AP53" s="611" t="s">
        <v>163</v>
      </c>
      <c r="AQ53" s="611" t="s">
        <v>163</v>
      </c>
      <c r="AR53" s="611"/>
      <c r="AS53" s="612">
        <f t="array" ref="AS53">SUM(COUNTIF(N53:AR53, {"◎","〇","☆","共","特","浴"}))</f>
        <v>28</v>
      </c>
      <c r="AT53" s="613" t="s">
        <v>398</v>
      </c>
      <c r="AU53" s="611" t="s">
        <v>163</v>
      </c>
      <c r="AV53" s="611" t="s">
        <v>163</v>
      </c>
      <c r="AW53" s="611" t="s">
        <v>163</v>
      </c>
      <c r="AX53" s="611" t="s">
        <v>163</v>
      </c>
      <c r="AY53" s="611" t="s">
        <v>163</v>
      </c>
      <c r="AZ53" s="611" t="s">
        <v>163</v>
      </c>
      <c r="BA53" s="611" t="s">
        <v>163</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〇</v>
      </c>
      <c r="D54" s="185"/>
      <c r="E54" s="600" t="str">
        <f t="shared" si="9"/>
        <v>サムエル</v>
      </c>
      <c r="F54" s="601" t="str">
        <f t="shared" si="10"/>
        <v/>
      </c>
      <c r="G54" s="185"/>
      <c r="H54" s="185"/>
      <c r="I54" s="166" t="b">
        <v>0</v>
      </c>
      <c r="J54" s="581">
        <v>10.0</v>
      </c>
      <c r="K54" s="602" t="s">
        <v>424</v>
      </c>
      <c r="L54" s="603" t="s">
        <v>414</v>
      </c>
      <c r="M54" s="609"/>
      <c r="N54" s="611" t="s">
        <v>163</v>
      </c>
      <c r="O54" s="611" t="s">
        <v>163</v>
      </c>
      <c r="P54" s="611" t="s">
        <v>163</v>
      </c>
      <c r="Q54" s="611" t="s">
        <v>163</v>
      </c>
      <c r="R54" s="611" t="s">
        <v>372</v>
      </c>
      <c r="S54" s="611" t="s">
        <v>163</v>
      </c>
      <c r="T54" s="611"/>
      <c r="U54" s="611" t="s">
        <v>163</v>
      </c>
      <c r="V54" s="611" t="s">
        <v>163</v>
      </c>
      <c r="W54" s="611" t="s">
        <v>163</v>
      </c>
      <c r="X54" s="611" t="s">
        <v>163</v>
      </c>
      <c r="Y54" s="611" t="s">
        <v>372</v>
      </c>
      <c r="Z54" s="611" t="s">
        <v>163</v>
      </c>
      <c r="AA54" s="611"/>
      <c r="AB54" s="611" t="s">
        <v>163</v>
      </c>
      <c r="AC54" s="611" t="s">
        <v>163</v>
      </c>
      <c r="AD54" s="611" t="s">
        <v>376</v>
      </c>
      <c r="AE54" s="611" t="s">
        <v>163</v>
      </c>
      <c r="AF54" s="611" t="s">
        <v>372</v>
      </c>
      <c r="AG54" s="611" t="s">
        <v>163</v>
      </c>
      <c r="AH54" s="611"/>
      <c r="AI54" s="611" t="s">
        <v>163</v>
      </c>
      <c r="AJ54" s="611" t="s">
        <v>163</v>
      </c>
      <c r="AK54" s="611" t="s">
        <v>163</v>
      </c>
      <c r="AL54" s="611" t="s">
        <v>163</v>
      </c>
      <c r="AM54" s="611" t="s">
        <v>372</v>
      </c>
      <c r="AN54" s="611" t="s">
        <v>163</v>
      </c>
      <c r="AO54" s="611"/>
      <c r="AP54" s="611" t="s">
        <v>163</v>
      </c>
      <c r="AQ54" s="611" t="s">
        <v>163</v>
      </c>
      <c r="AR54" s="611"/>
      <c r="AS54" s="612">
        <f t="array" ref="AS54">SUM(COUNTIF(N54:AR54, {"◎","〇","☆","共","特","浴"}))</f>
        <v>21</v>
      </c>
      <c r="AT54" s="613" t="s">
        <v>425</v>
      </c>
      <c r="AU54" s="611" t="s">
        <v>163</v>
      </c>
      <c r="AV54" s="611" t="s">
        <v>163</v>
      </c>
      <c r="AW54" s="611"/>
      <c r="AX54" s="611" t="s">
        <v>163</v>
      </c>
      <c r="AY54" s="611" t="s">
        <v>163</v>
      </c>
      <c r="AZ54" s="611" t="s">
        <v>163</v>
      </c>
      <c r="BA54" s="611" t="s">
        <v>163</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〇</v>
      </c>
      <c r="D55" s="185"/>
      <c r="E55" s="600" t="str">
        <f t="shared" si="9"/>
        <v>アンジェラ</v>
      </c>
      <c r="F55" s="601" t="str">
        <f t="shared" si="10"/>
        <v/>
      </c>
      <c r="G55" s="185"/>
      <c r="H55" s="185"/>
      <c r="I55" s="166" t="b">
        <v>0</v>
      </c>
      <c r="J55" s="581">
        <v>15.0</v>
      </c>
      <c r="K55" s="602" t="s">
        <v>145</v>
      </c>
      <c r="L55" s="603" t="s">
        <v>411</v>
      </c>
      <c r="M55" s="609"/>
      <c r="N55" s="611" t="s">
        <v>163</v>
      </c>
      <c r="O55" s="611" t="s">
        <v>163</v>
      </c>
      <c r="P55" s="611" t="s">
        <v>374</v>
      </c>
      <c r="Q55" s="611" t="s">
        <v>374</v>
      </c>
      <c r="R55" s="611" t="s">
        <v>163</v>
      </c>
      <c r="S55" s="611" t="s">
        <v>163</v>
      </c>
      <c r="T55" s="611"/>
      <c r="U55" s="611" t="s">
        <v>163</v>
      </c>
      <c r="V55" s="611" t="s">
        <v>163</v>
      </c>
      <c r="W55" s="611" t="s">
        <v>163</v>
      </c>
      <c r="X55" s="611" t="s">
        <v>370</v>
      </c>
      <c r="Y55" s="611" t="s">
        <v>163</v>
      </c>
      <c r="Z55" s="611" t="s">
        <v>376</v>
      </c>
      <c r="AA55" s="611"/>
      <c r="AB55" s="611" t="s">
        <v>163</v>
      </c>
      <c r="AC55" s="611" t="s">
        <v>376</v>
      </c>
      <c r="AD55" s="611" t="s">
        <v>163</v>
      </c>
      <c r="AE55" s="611" t="s">
        <v>163</v>
      </c>
      <c r="AF55" s="611" t="s">
        <v>163</v>
      </c>
      <c r="AG55" s="611" t="s">
        <v>163</v>
      </c>
      <c r="AH55" s="611"/>
      <c r="AI55" s="611" t="s">
        <v>163</v>
      </c>
      <c r="AJ55" s="611" t="s">
        <v>376</v>
      </c>
      <c r="AK55" s="611" t="s">
        <v>163</v>
      </c>
      <c r="AL55" s="611" t="s">
        <v>163</v>
      </c>
      <c r="AM55" s="611" t="s">
        <v>163</v>
      </c>
      <c r="AN55" s="611"/>
      <c r="AO55" s="611"/>
      <c r="AP55" s="611" t="s">
        <v>163</v>
      </c>
      <c r="AQ55" s="611" t="s">
        <v>376</v>
      </c>
      <c r="AR55" s="611"/>
      <c r="AS55" s="612">
        <f t="array" ref="AS55">SUM(COUNTIF(N55:AR55, {"◎","〇","☆","共","特","浴"}))</f>
        <v>18</v>
      </c>
      <c r="AT55" s="613" t="s">
        <v>398</v>
      </c>
      <c r="AU55" s="611" t="s">
        <v>163</v>
      </c>
      <c r="AV55" s="611"/>
      <c r="AW55" s="611"/>
      <c r="AX55" s="611"/>
      <c r="AY55" s="611" t="s">
        <v>163</v>
      </c>
      <c r="AZ55" s="611" t="s">
        <v>163</v>
      </c>
      <c r="BA55" s="611" t="s">
        <v>163</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
      </c>
      <c r="D56" s="185"/>
      <c r="E56" s="600" t="str">
        <f t="shared" si="9"/>
        <v>マリア</v>
      </c>
      <c r="F56" s="601" t="str">
        <f t="shared" si="10"/>
        <v>〇</v>
      </c>
      <c r="G56" s="185"/>
      <c r="H56" s="185"/>
      <c r="I56" s="166" t="b">
        <v>0</v>
      </c>
      <c r="J56" s="581">
        <v>10.0</v>
      </c>
      <c r="K56" s="602" t="s">
        <v>426</v>
      </c>
      <c r="L56" s="603" t="s">
        <v>414</v>
      </c>
      <c r="M56" s="609"/>
      <c r="N56" s="611" t="s">
        <v>163</v>
      </c>
      <c r="O56" s="611"/>
      <c r="P56" s="611" t="s">
        <v>163</v>
      </c>
      <c r="Q56" s="611"/>
      <c r="R56" s="611" t="s">
        <v>374</v>
      </c>
      <c r="S56" s="611"/>
      <c r="T56" s="611" t="s">
        <v>163</v>
      </c>
      <c r="U56" s="611" t="s">
        <v>163</v>
      </c>
      <c r="V56" s="611"/>
      <c r="W56" s="611" t="s">
        <v>163</v>
      </c>
      <c r="X56" s="611"/>
      <c r="Y56" s="611" t="s">
        <v>163</v>
      </c>
      <c r="Z56" s="611"/>
      <c r="AA56" s="611" t="s">
        <v>163</v>
      </c>
      <c r="AB56" s="611" t="s">
        <v>163</v>
      </c>
      <c r="AC56" s="611"/>
      <c r="AD56" s="611" t="s">
        <v>163</v>
      </c>
      <c r="AE56" s="611"/>
      <c r="AF56" s="611" t="s">
        <v>163</v>
      </c>
      <c r="AG56" s="611"/>
      <c r="AH56" s="611" t="s">
        <v>163</v>
      </c>
      <c r="AI56" s="611" t="s">
        <v>163</v>
      </c>
      <c r="AJ56" s="611"/>
      <c r="AK56" s="611" t="s">
        <v>163</v>
      </c>
      <c r="AL56" s="611"/>
      <c r="AM56" s="611" t="s">
        <v>372</v>
      </c>
      <c r="AN56" s="611"/>
      <c r="AO56" s="611" t="s">
        <v>372</v>
      </c>
      <c r="AP56" s="611" t="s">
        <v>372</v>
      </c>
      <c r="AQ56" s="611"/>
      <c r="AR56" s="611"/>
      <c r="AS56" s="612">
        <f t="array" ref="AS56">SUM(COUNTIF(N56:AR56, {"◎","〇","☆","共","特","浴"}))</f>
        <v>13</v>
      </c>
      <c r="AT56" s="613" t="s">
        <v>427</v>
      </c>
      <c r="AU56" s="611"/>
      <c r="AV56" s="611"/>
      <c r="AW56" s="611" t="s">
        <v>163</v>
      </c>
      <c r="AX56" s="611"/>
      <c r="AY56" s="611" t="s">
        <v>163</v>
      </c>
      <c r="AZ56" s="611"/>
      <c r="BA56" s="611" t="s">
        <v>163</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〇</v>
      </c>
      <c r="D57" s="185"/>
      <c r="E57" s="600" t="str">
        <f t="shared" si="9"/>
        <v>ショマ</v>
      </c>
      <c r="F57" s="601" t="str">
        <f t="shared" si="10"/>
        <v/>
      </c>
      <c r="G57" s="185"/>
      <c r="H57" s="185"/>
      <c r="I57" s="166" t="b">
        <v>0</v>
      </c>
      <c r="J57" s="581">
        <v>18.0</v>
      </c>
      <c r="K57" s="602" t="s">
        <v>428</v>
      </c>
      <c r="L57" s="603" t="s">
        <v>411</v>
      </c>
      <c r="M57" s="609"/>
      <c r="N57" s="611"/>
      <c r="O57" s="611"/>
      <c r="P57" s="611"/>
      <c r="Q57" s="611" t="s">
        <v>163</v>
      </c>
      <c r="R57" s="611" t="s">
        <v>163</v>
      </c>
      <c r="S57" s="611" t="s">
        <v>163</v>
      </c>
      <c r="T57" s="611"/>
      <c r="U57" s="611"/>
      <c r="V57" s="611"/>
      <c r="W57" s="611"/>
      <c r="X57" s="611" t="s">
        <v>163</v>
      </c>
      <c r="Y57" s="611" t="s">
        <v>163</v>
      </c>
      <c r="Z57" s="611" t="s">
        <v>374</v>
      </c>
      <c r="AA57" s="611"/>
      <c r="AB57" s="611"/>
      <c r="AC57" s="611"/>
      <c r="AD57" s="611"/>
      <c r="AE57" s="611" t="s">
        <v>163</v>
      </c>
      <c r="AF57" s="611" t="s">
        <v>372</v>
      </c>
      <c r="AG57" s="611" t="s">
        <v>163</v>
      </c>
      <c r="AH57" s="611"/>
      <c r="AI57" s="611"/>
      <c r="AJ57" s="611"/>
      <c r="AK57" s="611"/>
      <c r="AL57" s="611" t="s">
        <v>163</v>
      </c>
      <c r="AM57" s="611" t="s">
        <v>163</v>
      </c>
      <c r="AN57" s="611" t="s">
        <v>163</v>
      </c>
      <c r="AO57" s="611"/>
      <c r="AP57" s="611"/>
      <c r="AQ57" s="611"/>
      <c r="AR57" s="611"/>
      <c r="AS57" s="612">
        <f t="array" ref="AS57">SUM(COUNTIF(N57:AR57, {"◎","〇","☆","共","特","浴"}))</f>
        <v>10</v>
      </c>
      <c r="AT57" s="613" t="s">
        <v>418</v>
      </c>
      <c r="AU57" s="611" t="s">
        <v>163</v>
      </c>
      <c r="AV57" s="611"/>
      <c r="AW57" s="611"/>
      <c r="AX57" s="611"/>
      <c r="AY57" s="611"/>
      <c r="AZ57" s="611" t="s">
        <v>163</v>
      </c>
      <c r="BA57" s="611" t="s">
        <v>163</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〇</v>
      </c>
      <c r="D58" s="185"/>
      <c r="E58" s="600" t="str">
        <f t="shared" si="9"/>
        <v>アミナタ</v>
      </c>
      <c r="F58" s="601" t="str">
        <f t="shared" si="10"/>
        <v>〇</v>
      </c>
      <c r="G58" s="185"/>
      <c r="H58" s="185"/>
      <c r="I58" s="166" t="b">
        <v>0</v>
      </c>
      <c r="J58" s="581">
        <v>15.0</v>
      </c>
      <c r="K58" s="602" t="s">
        <v>429</v>
      </c>
      <c r="L58" s="603" t="s">
        <v>411</v>
      </c>
      <c r="M58" s="609"/>
      <c r="N58" s="611" t="s">
        <v>163</v>
      </c>
      <c r="O58" s="611" t="s">
        <v>163</v>
      </c>
      <c r="P58" s="611" t="s">
        <v>163</v>
      </c>
      <c r="Q58" s="611"/>
      <c r="R58" s="611"/>
      <c r="S58" s="611" t="s">
        <v>163</v>
      </c>
      <c r="T58" s="611" t="s">
        <v>163</v>
      </c>
      <c r="U58" s="611" t="s">
        <v>163</v>
      </c>
      <c r="V58" s="611" t="s">
        <v>163</v>
      </c>
      <c r="W58" s="611" t="s">
        <v>163</v>
      </c>
      <c r="X58" s="611"/>
      <c r="Y58" s="611"/>
      <c r="Z58" s="611" t="s">
        <v>163</v>
      </c>
      <c r="AA58" s="611" t="s">
        <v>163</v>
      </c>
      <c r="AB58" s="611" t="s">
        <v>163</v>
      </c>
      <c r="AC58" s="611" t="s">
        <v>376</v>
      </c>
      <c r="AD58" s="611" t="s">
        <v>163</v>
      </c>
      <c r="AE58" s="611"/>
      <c r="AF58" s="611"/>
      <c r="AG58" s="611" t="s">
        <v>163</v>
      </c>
      <c r="AH58" s="611" t="s">
        <v>163</v>
      </c>
      <c r="AI58" s="611" t="s">
        <v>163</v>
      </c>
      <c r="AJ58" s="611" t="s">
        <v>163</v>
      </c>
      <c r="AK58" s="611" t="s">
        <v>163</v>
      </c>
      <c r="AL58" s="611"/>
      <c r="AM58" s="611"/>
      <c r="AN58" s="611" t="s">
        <v>163</v>
      </c>
      <c r="AO58" s="611" t="s">
        <v>163</v>
      </c>
      <c r="AP58" s="611" t="s">
        <v>163</v>
      </c>
      <c r="AQ58" s="611" t="s">
        <v>163</v>
      </c>
      <c r="AR58" s="611"/>
      <c r="AS58" s="612">
        <f t="array" ref="AS58">SUM(COUNTIF(N58:AR58, {"◎","〇","☆","共","特","浴"}))</f>
        <v>21</v>
      </c>
      <c r="AT58" s="613" t="s">
        <v>418</v>
      </c>
      <c r="AU58" s="611" t="s">
        <v>163</v>
      </c>
      <c r="AV58" s="611" t="s">
        <v>163</v>
      </c>
      <c r="AW58" s="611" t="s">
        <v>163</v>
      </c>
      <c r="AX58" s="611" t="s">
        <v>163</v>
      </c>
      <c r="AY58" s="611" t="s">
        <v>163</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
      </c>
      <c r="D59" s="185"/>
      <c r="E59" s="600" t="str">
        <f t="shared" si="9"/>
        <v>バン</v>
      </c>
      <c r="F59" s="601" t="str">
        <f t="shared" si="10"/>
        <v/>
      </c>
      <c r="G59" s="185"/>
      <c r="H59" s="185"/>
      <c r="I59" s="166" t="b">
        <v>0</v>
      </c>
      <c r="J59" s="581">
        <v>15.0</v>
      </c>
      <c r="K59" s="602" t="s">
        <v>430</v>
      </c>
      <c r="L59" s="603" t="s">
        <v>411</v>
      </c>
      <c r="M59" s="609"/>
      <c r="N59" s="611"/>
      <c r="O59" s="611"/>
      <c r="P59" s="611"/>
      <c r="Q59" s="611" t="s">
        <v>163</v>
      </c>
      <c r="R59" s="611" t="s">
        <v>163</v>
      </c>
      <c r="S59" s="611"/>
      <c r="T59" s="611"/>
      <c r="U59" s="611"/>
      <c r="V59" s="611"/>
      <c r="W59" s="611"/>
      <c r="X59" s="611" t="s">
        <v>376</v>
      </c>
      <c r="Y59" s="611" t="s">
        <v>163</v>
      </c>
      <c r="Z59" s="611"/>
      <c r="AA59" s="611"/>
      <c r="AB59" s="611"/>
      <c r="AC59" s="611"/>
      <c r="AD59" s="611"/>
      <c r="AE59" s="611" t="s">
        <v>163</v>
      </c>
      <c r="AF59" s="611" t="s">
        <v>163</v>
      </c>
      <c r="AG59" s="611"/>
      <c r="AH59" s="611"/>
      <c r="AI59" s="611"/>
      <c r="AJ59" s="611"/>
      <c r="AK59" s="611"/>
      <c r="AL59" s="611" t="s">
        <v>163</v>
      </c>
      <c r="AM59" s="611" t="s">
        <v>163</v>
      </c>
      <c r="AN59" s="611"/>
      <c r="AO59" s="611"/>
      <c r="AP59" s="611"/>
      <c r="AQ59" s="611"/>
      <c r="AR59" s="611"/>
      <c r="AS59" s="612">
        <f t="array" ref="AS59">SUM(COUNTIF(N59:AR59, {"◎","〇","☆","共","特","浴"}))</f>
        <v>7</v>
      </c>
      <c r="AT59" s="613" t="s">
        <v>427</v>
      </c>
      <c r="AU59" s="611"/>
      <c r="AV59" s="611"/>
      <c r="AW59" s="611"/>
      <c r="AX59" s="611"/>
      <c r="AY59" s="611"/>
      <c r="AZ59" s="611" t="s">
        <v>163</v>
      </c>
      <c r="BA59" s="611" t="s">
        <v>163</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〇</v>
      </c>
      <c r="D60" s="185"/>
      <c r="E60" s="600" t="str">
        <f t="shared" si="9"/>
        <v>スシラ</v>
      </c>
      <c r="F60" s="601" t="str">
        <f t="shared" si="10"/>
        <v/>
      </c>
      <c r="G60" s="185"/>
      <c r="H60" s="185"/>
      <c r="I60" s="166" t="b">
        <v>0</v>
      </c>
      <c r="J60" s="581">
        <v>17.0</v>
      </c>
      <c r="K60" s="602" t="s">
        <v>431</v>
      </c>
      <c r="L60" s="603" t="s">
        <v>411</v>
      </c>
      <c r="M60" s="609"/>
      <c r="N60" s="611"/>
      <c r="O60" s="611"/>
      <c r="P60" s="611" t="s">
        <v>163</v>
      </c>
      <c r="Q60" s="611" t="s">
        <v>163</v>
      </c>
      <c r="R60" s="611" t="s">
        <v>163</v>
      </c>
      <c r="S60" s="611" t="s">
        <v>163</v>
      </c>
      <c r="T60" s="611"/>
      <c r="U60" s="611"/>
      <c r="V60" s="611"/>
      <c r="W60" s="611" t="s">
        <v>163</v>
      </c>
      <c r="X60" s="611" t="s">
        <v>163</v>
      </c>
      <c r="Y60" s="611" t="s">
        <v>163</v>
      </c>
      <c r="Z60" s="611" t="s">
        <v>163</v>
      </c>
      <c r="AA60" s="611"/>
      <c r="AB60" s="611"/>
      <c r="AC60" s="611"/>
      <c r="AD60" s="611" t="s">
        <v>163</v>
      </c>
      <c r="AE60" s="611" t="s">
        <v>163</v>
      </c>
      <c r="AF60" s="611" t="s">
        <v>163</v>
      </c>
      <c r="AG60" s="611" t="s">
        <v>163</v>
      </c>
      <c r="AH60" s="611"/>
      <c r="AI60" s="611"/>
      <c r="AJ60" s="611"/>
      <c r="AK60" s="611" t="s">
        <v>163</v>
      </c>
      <c r="AL60" s="611" t="s">
        <v>163</v>
      </c>
      <c r="AM60" s="611" t="s">
        <v>163</v>
      </c>
      <c r="AN60" s="611" t="s">
        <v>163</v>
      </c>
      <c r="AO60" s="611"/>
      <c r="AP60" s="611"/>
      <c r="AQ60" s="611"/>
      <c r="AR60" s="611"/>
      <c r="AS60" s="612">
        <f t="array" ref="AS60">SUM(COUNTIF(N60:AR60, {"◎","〇","☆","共","特","浴"}))</f>
        <v>16</v>
      </c>
      <c r="AT60" s="613" t="s">
        <v>412</v>
      </c>
      <c r="AU60" s="611" t="s">
        <v>163</v>
      </c>
      <c r="AV60" s="611"/>
      <c r="AW60" s="611"/>
      <c r="AX60" s="611"/>
      <c r="AY60" s="611" t="s">
        <v>163</v>
      </c>
      <c r="AZ60" s="611" t="s">
        <v>163</v>
      </c>
      <c r="BA60" s="611" t="s">
        <v>163</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希</v>
      </c>
      <c r="D61" s="185"/>
      <c r="E61" s="600" t="str">
        <f t="shared" si="9"/>
        <v>ムベヌ</v>
      </c>
      <c r="F61" s="601" t="str">
        <f t="shared" si="10"/>
        <v>〇</v>
      </c>
      <c r="G61" s="185"/>
      <c r="H61" s="185"/>
      <c r="I61" s="166" t="b">
        <v>0</v>
      </c>
      <c r="J61" s="581">
        <v>15.0</v>
      </c>
      <c r="K61" s="602" t="s">
        <v>432</v>
      </c>
      <c r="L61" s="603" t="s">
        <v>411</v>
      </c>
      <c r="M61" s="609"/>
      <c r="N61" s="611" t="s">
        <v>163</v>
      </c>
      <c r="O61" s="611" t="s">
        <v>376</v>
      </c>
      <c r="P61" s="611" t="s">
        <v>163</v>
      </c>
      <c r="Q61" s="611" t="s">
        <v>163</v>
      </c>
      <c r="R61" s="611" t="s">
        <v>374</v>
      </c>
      <c r="S61" s="611" t="s">
        <v>163</v>
      </c>
      <c r="T61" s="611" t="s">
        <v>376</v>
      </c>
      <c r="U61" s="611" t="s">
        <v>163</v>
      </c>
      <c r="V61" s="611" t="s">
        <v>163</v>
      </c>
      <c r="W61" s="611" t="s">
        <v>376</v>
      </c>
      <c r="X61" s="611" t="s">
        <v>163</v>
      </c>
      <c r="Y61" s="611" t="s">
        <v>163</v>
      </c>
      <c r="Z61" s="611" t="s">
        <v>163</v>
      </c>
      <c r="AA61" s="611" t="s">
        <v>163</v>
      </c>
      <c r="AB61" s="611" t="s">
        <v>163</v>
      </c>
      <c r="AC61" s="611" t="s">
        <v>376</v>
      </c>
      <c r="AD61" s="611" t="s">
        <v>163</v>
      </c>
      <c r="AE61" s="611" t="s">
        <v>163</v>
      </c>
      <c r="AF61" s="611" t="s">
        <v>163</v>
      </c>
      <c r="AG61" s="611" t="s">
        <v>374</v>
      </c>
      <c r="AH61" s="611" t="s">
        <v>163</v>
      </c>
      <c r="AI61" s="611" t="s">
        <v>163</v>
      </c>
      <c r="AJ61" s="611" t="s">
        <v>163</v>
      </c>
      <c r="AK61" s="611" t="s">
        <v>163</v>
      </c>
      <c r="AL61" s="611" t="s">
        <v>163</v>
      </c>
      <c r="AM61" s="611" t="s">
        <v>163</v>
      </c>
      <c r="AN61" s="611" t="s">
        <v>163</v>
      </c>
      <c r="AO61" s="611" t="s">
        <v>163</v>
      </c>
      <c r="AP61" s="611" t="s">
        <v>163</v>
      </c>
      <c r="AQ61" s="611" t="s">
        <v>163</v>
      </c>
      <c r="AR61" s="611"/>
      <c r="AS61" s="612">
        <f t="array" ref="AS61">SUM(COUNTIF(N61:AR61, {"◎","〇","☆","共","特","浴"}))</f>
        <v>24</v>
      </c>
      <c r="AT61" s="615"/>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
      </c>
      <c r="D62" s="185"/>
      <c r="E62" s="600" t="str">
        <f t="shared" si="9"/>
        <v>ジュリア</v>
      </c>
      <c r="F62" s="601" t="str">
        <f t="shared" si="10"/>
        <v>〇</v>
      </c>
      <c r="G62" s="185"/>
      <c r="H62" s="185"/>
      <c r="I62" s="166" t="b">
        <v>0</v>
      </c>
      <c r="J62" s="581">
        <v>12.0</v>
      </c>
      <c r="K62" s="602" t="s">
        <v>433</v>
      </c>
      <c r="L62" s="603" t="s">
        <v>414</v>
      </c>
      <c r="M62" s="609"/>
      <c r="N62" s="611" t="s">
        <v>163</v>
      </c>
      <c r="O62" s="611" t="s">
        <v>163</v>
      </c>
      <c r="P62" s="611"/>
      <c r="Q62" s="611"/>
      <c r="R62" s="611"/>
      <c r="S62" s="611"/>
      <c r="T62" s="611" t="s">
        <v>163</v>
      </c>
      <c r="U62" s="611" t="s">
        <v>163</v>
      </c>
      <c r="V62" s="611" t="s">
        <v>163</v>
      </c>
      <c r="W62" s="611"/>
      <c r="X62" s="611"/>
      <c r="Y62" s="611"/>
      <c r="Z62" s="611"/>
      <c r="AA62" s="611" t="s">
        <v>376</v>
      </c>
      <c r="AB62" s="611" t="s">
        <v>163</v>
      </c>
      <c r="AC62" s="611" t="s">
        <v>163</v>
      </c>
      <c r="AD62" s="611"/>
      <c r="AE62" s="611"/>
      <c r="AF62" s="611"/>
      <c r="AG62" s="611"/>
      <c r="AH62" s="611" t="s">
        <v>163</v>
      </c>
      <c r="AI62" s="611" t="s">
        <v>163</v>
      </c>
      <c r="AJ62" s="611" t="s">
        <v>163</v>
      </c>
      <c r="AK62" s="611"/>
      <c r="AL62" s="611"/>
      <c r="AM62" s="611"/>
      <c r="AN62" s="611"/>
      <c r="AO62" s="611" t="s">
        <v>163</v>
      </c>
      <c r="AP62" s="611" t="s">
        <v>163</v>
      </c>
      <c r="AQ62" s="611" t="s">
        <v>163</v>
      </c>
      <c r="AR62" s="611"/>
      <c r="AS62" s="612">
        <f t="array" ref="AS62">SUM(COUNTIF(N62:AR62, {"◎","〇","☆","共","特","浴"}))</f>
        <v>13</v>
      </c>
      <c r="AT62" s="613" t="s">
        <v>418</v>
      </c>
      <c r="AU62" s="611"/>
      <c r="AV62" s="611" t="s">
        <v>163</v>
      </c>
      <c r="AW62" s="611" t="s">
        <v>163</v>
      </c>
      <c r="AX62" s="611" t="s">
        <v>163</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〇</v>
      </c>
      <c r="D63" s="185"/>
      <c r="E63" s="600" t="str">
        <f t="shared" si="9"/>
        <v>ヤスミン</v>
      </c>
      <c r="F63" s="601" t="str">
        <f t="shared" si="10"/>
        <v/>
      </c>
      <c r="G63" s="185"/>
      <c r="H63" s="185"/>
      <c r="I63" s="166" t="b">
        <v>0</v>
      </c>
      <c r="J63" s="581">
        <v>15.0</v>
      </c>
      <c r="K63" s="602" t="s">
        <v>140</v>
      </c>
      <c r="L63" s="603" t="s">
        <v>411</v>
      </c>
      <c r="M63" s="604"/>
      <c r="N63" s="611"/>
      <c r="O63" s="611"/>
      <c r="P63" s="611" t="s">
        <v>353</v>
      </c>
      <c r="Q63" s="611" t="s">
        <v>163</v>
      </c>
      <c r="R63" s="611"/>
      <c r="S63" s="611" t="s">
        <v>163</v>
      </c>
      <c r="T63" s="611"/>
      <c r="U63" s="611" t="s">
        <v>163</v>
      </c>
      <c r="V63" s="611" t="s">
        <v>163</v>
      </c>
      <c r="W63" s="611" t="s">
        <v>163</v>
      </c>
      <c r="X63" s="611" t="s">
        <v>374</v>
      </c>
      <c r="Y63" s="611"/>
      <c r="Z63" s="611" t="s">
        <v>163</v>
      </c>
      <c r="AA63" s="611"/>
      <c r="AB63" s="611" t="s">
        <v>163</v>
      </c>
      <c r="AC63" s="611" t="s">
        <v>376</v>
      </c>
      <c r="AD63" s="611" t="s">
        <v>163</v>
      </c>
      <c r="AE63" s="611" t="s">
        <v>163</v>
      </c>
      <c r="AF63" s="611"/>
      <c r="AG63" s="611" t="s">
        <v>163</v>
      </c>
      <c r="AH63" s="611"/>
      <c r="AI63" s="611" t="s">
        <v>163</v>
      </c>
      <c r="AJ63" s="611" t="s">
        <v>163</v>
      </c>
      <c r="AK63" s="611" t="s">
        <v>163</v>
      </c>
      <c r="AL63" s="611" t="s">
        <v>163</v>
      </c>
      <c r="AM63" s="611"/>
      <c r="AN63" s="611" t="s">
        <v>163</v>
      </c>
      <c r="AO63" s="611"/>
      <c r="AP63" s="611" t="s">
        <v>163</v>
      </c>
      <c r="AQ63" s="611" t="s">
        <v>163</v>
      </c>
      <c r="AR63" s="664"/>
      <c r="AS63" s="612">
        <f t="array" ref="AS63">SUM(COUNTIF(N63:AR63, {"◎","〇","☆","共","特","浴"}))</f>
        <v>18</v>
      </c>
      <c r="AT63" s="613" t="s">
        <v>412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
      </c>
      <c r="D64" s="185"/>
      <c r="E64" s="600" t="str">
        <f t="shared" si="9"/>
        <v>ユ</v>
      </c>
      <c r="F64" s="601" t="str">
        <f t="shared" si="10"/>
        <v/>
      </c>
      <c r="G64" s="185"/>
      <c r="H64" s="185"/>
      <c r="I64" s="166" t="b">
        <v>0</v>
      </c>
      <c r="J64" s="581">
        <v>15.0</v>
      </c>
      <c r="K64" s="602" t="s">
        <v>575</v>
      </c>
      <c r="L64" s="666"/>
      <c r="M64" s="609"/>
      <c r="N64" s="610"/>
      <c r="O64" s="605"/>
      <c r="P64" s="605"/>
      <c r="Q64" s="610"/>
      <c r="R64" s="610" t="s">
        <v>163</v>
      </c>
      <c r="S64" s="605"/>
      <c r="T64" s="605"/>
      <c r="U64" s="610"/>
      <c r="V64" s="610"/>
      <c r="W64" s="610"/>
      <c r="X64" s="611" t="s">
        <v>163</v>
      </c>
      <c r="Y64" s="610" t="s">
        <v>163</v>
      </c>
      <c r="Z64" s="610"/>
      <c r="AA64" s="610"/>
      <c r="AB64" s="610"/>
      <c r="AC64" s="610"/>
      <c r="AD64" s="610"/>
      <c r="AE64" s="610" t="s">
        <v>372</v>
      </c>
      <c r="AF64" s="610" t="s">
        <v>374</v>
      </c>
      <c r="AG64" s="605"/>
      <c r="AH64" s="605"/>
      <c r="AI64" s="605"/>
      <c r="AJ64" s="605"/>
      <c r="AK64" s="605"/>
      <c r="AL64" s="605"/>
      <c r="AM64" s="610" t="s">
        <v>163</v>
      </c>
      <c r="AN64" s="605"/>
      <c r="AO64" s="605"/>
      <c r="AP64" s="605"/>
      <c r="AQ64" s="605"/>
      <c r="AR64" s="605"/>
      <c r="AS64" s="612">
        <f t="array" ref="AS64">SUM(COUNTIF(N64:AR64, {"◎","〇","☆","共","特","浴"}))</f>
        <v>4</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434</v>
      </c>
      <c r="C2" s="491"/>
      <c r="D2" s="491"/>
      <c r="E2" s="491"/>
      <c r="F2" s="672" t="s">
        <v>435</v>
      </c>
      <c r="G2" s="673" t="s">
        <v>436</v>
      </c>
      <c r="H2" s="216"/>
      <c r="I2" s="216"/>
      <c r="J2" s="216"/>
      <c r="K2" s="216"/>
      <c r="L2" s="216"/>
      <c r="M2" s="216"/>
      <c r="N2" s="216"/>
      <c r="O2" s="216"/>
      <c r="P2" s="216"/>
      <c r="Q2" s="2"/>
      <c r="R2" s="674" t="s">
        <v>437</v>
      </c>
      <c r="S2" s="667"/>
      <c r="T2" s="669"/>
      <c r="U2" s="675"/>
      <c r="V2" s="671"/>
      <c r="W2" s="667"/>
      <c r="X2" s="667"/>
      <c r="Y2" s="667"/>
      <c r="Z2" s="667"/>
    </row>
    <row r="3" ht="69.0" customHeight="1">
      <c r="A3" s="667"/>
      <c r="B3" s="676" t="s">
        <v>438</v>
      </c>
      <c r="C3" s="491"/>
      <c r="D3" s="491"/>
      <c r="E3" s="491"/>
      <c r="F3" s="677" t="s">
        <v>439</v>
      </c>
      <c r="G3" s="920" t="s">
        <v>576</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46113.0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4</v>
      </c>
      <c r="W7" s="710"/>
      <c r="X7" s="701" t="s">
        <v>456</v>
      </c>
      <c r="Y7" s="667"/>
      <c r="Z7" s="667"/>
    </row>
    <row r="8" ht="17.25" customHeight="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customHeight="1" outlineLevel="1">
      <c r="A9" s="667"/>
      <c r="B9" s="724"/>
      <c r="C9" s="725">
        <f>D5</f>
        <v>46113</v>
      </c>
      <c r="D9" s="726" t="str">
        <f>TEXT(C9,"ddd")</f>
        <v>水</v>
      </c>
      <c r="E9" s="727"/>
      <c r="F9" s="728" t="s">
        <v>100</v>
      </c>
      <c r="G9" s="729" t="s">
        <v>577</v>
      </c>
      <c r="H9" s="730"/>
      <c r="I9" s="731">
        <v>0.6041666666666666</v>
      </c>
      <c r="J9" s="730">
        <v>10.0</v>
      </c>
      <c r="K9" s="730">
        <v>1.0</v>
      </c>
      <c r="L9" s="732"/>
      <c r="M9" s="732"/>
      <c r="N9" s="730">
        <v>224.0</v>
      </c>
      <c r="O9" s="733" t="s">
        <v>578</v>
      </c>
      <c r="Q9" s="734"/>
      <c r="R9" s="669"/>
      <c r="S9" s="212" t="str">
        <f t="array" ref="S9">IFERROR(INDEX('💻シート作成'!$D$6:$D1001, MATCH(T9, '💻シート作成'!$E$6:$E1001, 0)), "")</f>
        <v/>
      </c>
      <c r="T9" s="165" t="str">
        <f>IFERROR(__xludf.DUMMYFUNCTION("""COMPUTED_VALUE"""),"🔵クレーム")</f>
        <v>🔵クレーム</v>
      </c>
      <c r="U9" s="675"/>
      <c r="V9" s="721" t="s">
        <v>460</v>
      </c>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417</v>
      </c>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419</v>
      </c>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423</v>
      </c>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413</v>
      </c>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410</v>
      </c>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402</v>
      </c>
      <c r="W19" s="722"/>
      <c r="X19" s="723">
        <v>46388.0</v>
      </c>
      <c r="Y19" s="667"/>
      <c r="Z19" s="667"/>
    </row>
    <row r="20" outlineLevel="1">
      <c r="A20" s="667"/>
      <c r="B20" s="749"/>
      <c r="C20" s="750">
        <f>IF(C9="","",IF(DAY(C9+1)=1,"",C9+1))</f>
        <v>46114</v>
      </c>
      <c r="D20" s="751" t="str">
        <f>TEXT(C20,"ddd")</f>
        <v>木</v>
      </c>
      <c r="E20" s="752"/>
      <c r="F20" s="753" t="s">
        <v>113</v>
      </c>
      <c r="G20" s="754" t="s">
        <v>579</v>
      </c>
      <c r="H20" s="755"/>
      <c r="I20" s="756">
        <v>0.6041666666666666</v>
      </c>
      <c r="J20" s="755" t="s">
        <v>580</v>
      </c>
      <c r="K20" s="921"/>
      <c r="L20" s="757"/>
      <c r="M20" s="757"/>
      <c r="N20" s="753" t="s">
        <v>581</v>
      </c>
      <c r="O20" s="758" t="s">
        <v>582</v>
      </c>
      <c r="Q20" s="734"/>
      <c r="R20" s="667"/>
      <c r="S20" s="212" t="str">
        <f t="array" ref="S20">IFERROR(INDEX('💻シート作成'!$D$6:$D1001, MATCH(T20, '💻シート作成'!$E$6:$E1001, 0)), "")</f>
        <v>11月</v>
      </c>
      <c r="T20" s="166" t="str">
        <f>IFERROR(__xludf.DUMMYFUNCTION("""COMPUTED_VALUE"""),"②R8_11シフト")</f>
        <v>②R8_11シフト</v>
      </c>
      <c r="U20" s="759"/>
      <c r="V20" s="721" t="s">
        <v>145</v>
      </c>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426</v>
      </c>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428</v>
      </c>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429</v>
      </c>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430</v>
      </c>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424</v>
      </c>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431</v>
      </c>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432</v>
      </c>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433</v>
      </c>
      <c r="W29" s="667"/>
      <c r="X29" s="762"/>
      <c r="Y29" s="667"/>
      <c r="Z29" s="667"/>
    </row>
    <row r="30"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583</v>
      </c>
      <c r="H31" s="773"/>
      <c r="I31" s="774">
        <v>0.625</v>
      </c>
      <c r="J31" s="773">
        <v>10.0</v>
      </c>
      <c r="K31" s="773">
        <v>1.0</v>
      </c>
      <c r="L31" s="775"/>
      <c r="M31" s="775"/>
      <c r="N31" s="771">
        <v>220.0</v>
      </c>
      <c r="O31" s="776" t="s">
        <v>584</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customHeight="1" outlineLevel="1">
      <c r="A42" s="667"/>
      <c r="B42" s="749"/>
      <c r="C42" s="750">
        <f>IF(C31="","",IF(DAY(C31+1)=1,"",C31+1))</f>
        <v>46116</v>
      </c>
      <c r="D42" s="751" t="str">
        <f>TEXT(C42,"ddd")</f>
        <v>土</v>
      </c>
      <c r="E42" s="752"/>
      <c r="F42" s="780" t="s">
        <v>100</v>
      </c>
      <c r="G42" s="781" t="s">
        <v>585</v>
      </c>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t="24.0" customHeight="1" outlineLevel="1">
      <c r="A53" s="667"/>
      <c r="B53" s="767"/>
      <c r="C53" s="768">
        <f>IF(C42="","",IF(DAY(C42+1)=1,"",C42+1))</f>
        <v>46117</v>
      </c>
      <c r="D53" s="769" t="str">
        <f>TEXT(C53,"ddd")</f>
        <v>日</v>
      </c>
      <c r="E53" s="770"/>
      <c r="F53" s="771" t="s">
        <v>462</v>
      </c>
      <c r="G53" s="772" t="s">
        <v>586</v>
      </c>
      <c r="H53" s="773">
        <v>1.0</v>
      </c>
      <c r="I53" s="774">
        <v>0.0</v>
      </c>
      <c r="J53" s="769"/>
      <c r="K53" s="769"/>
      <c r="L53" s="775"/>
      <c r="M53" s="775"/>
      <c r="N53" s="771">
        <v>217.0</v>
      </c>
      <c r="O53" s="776" t="s">
        <v>502</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t="24.0" customHeight="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t="24.0" customHeight="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t="24.0" customHeight="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t="24.0" customHeight="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t="24.0" customHeight="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t="24.0" customHeight="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t="24.0" customHeight="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t="24.0" customHeight="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t="24.0" customHeight="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outlineLevel="1">
      <c r="A65" s="667"/>
      <c r="B65" s="749"/>
      <c r="C65" s="750">
        <f>IF(C53="","",IF(DAY(C53+1)=1,"",C53+1))</f>
        <v>46118</v>
      </c>
      <c r="D65" s="751" t="str">
        <f>TEXT(C65,"ddd")</f>
        <v>月</v>
      </c>
      <c r="E65" s="752"/>
      <c r="F65" s="780" t="s">
        <v>113</v>
      </c>
      <c r="G65" s="781" t="s">
        <v>587</v>
      </c>
      <c r="H65" s="782"/>
      <c r="I65" s="783">
        <v>0.625</v>
      </c>
      <c r="J65" s="782">
        <v>11.0</v>
      </c>
      <c r="K65" s="751"/>
      <c r="L65" s="760"/>
      <c r="M65" s="760"/>
      <c r="N65" s="780">
        <v>209.0</v>
      </c>
      <c r="O65" s="784" t="s">
        <v>588</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outlineLevel="1">
      <c r="A76" s="667"/>
      <c r="B76" s="767"/>
      <c r="C76" s="768">
        <f>IF(C65="","",IF(DAY(C65+1)=1,"",C65+1))</f>
        <v>46119</v>
      </c>
      <c r="D76" s="769" t="str">
        <f>TEXT(C76,"ddd")</f>
        <v>火</v>
      </c>
      <c r="E76" s="770"/>
      <c r="F76" s="771" t="s">
        <v>113</v>
      </c>
      <c r="G76" s="772" t="s">
        <v>589</v>
      </c>
      <c r="H76" s="773"/>
      <c r="I76" s="774">
        <v>0.6041666666666666</v>
      </c>
      <c r="J76" s="769"/>
      <c r="K76" s="769"/>
      <c r="L76" s="775"/>
      <c r="M76" s="775"/>
      <c r="N76" s="771">
        <v>223.0</v>
      </c>
      <c r="O76" s="776" t="s">
        <v>590</v>
      </c>
      <c r="P76" s="777"/>
      <c r="Q76" s="778"/>
      <c r="R76" s="667"/>
      <c r="S76" s="212" t="str">
        <f t="array" ref="S76">IFERROR(INDEX('💻シート作成'!$D$6:$D1001, MATCH(T76, '💻シート作成'!$E$6:$E1001, 0)), "")</f>
        <v/>
      </c>
      <c r="T76" s="166"/>
      <c r="U76" s="670"/>
      <c r="V76" s="766"/>
      <c r="W76" s="667"/>
      <c r="X76" s="762"/>
      <c r="Y76" s="667"/>
      <c r="Z76" s="667"/>
    </row>
    <row r="77"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customHeight="1" outlineLevel="1">
      <c r="A87" s="667"/>
      <c r="B87" s="749"/>
      <c r="C87" s="750">
        <f>IF(C76="","",IF(DAY(C76+1)=1,"",C76+1))</f>
        <v>46120</v>
      </c>
      <c r="D87" s="751" t="str">
        <f>TEXT(C87,"ddd")</f>
        <v>水</v>
      </c>
      <c r="E87" s="752"/>
      <c r="F87" s="780" t="s">
        <v>462</v>
      </c>
      <c r="G87" s="781" t="s">
        <v>591</v>
      </c>
      <c r="H87" s="782">
        <v>1.0</v>
      </c>
      <c r="I87" s="783">
        <v>0.6145833333333334</v>
      </c>
      <c r="J87" s="782">
        <v>10.0</v>
      </c>
      <c r="K87" s="751"/>
      <c r="L87" s="760"/>
      <c r="M87" s="760"/>
      <c r="N87" s="780">
        <v>221.0</v>
      </c>
      <c r="O87" s="784" t="s">
        <v>592</v>
      </c>
      <c r="P87" s="777"/>
      <c r="Q87" s="778"/>
      <c r="R87" s="667"/>
      <c r="S87" s="212" t="str">
        <f t="array" ref="S87">IFERROR(INDEX('💻シート作成'!$D$6:$D1001, MATCH(T87, '💻シート作成'!$E$6:$E1001, 0)), "")</f>
        <v/>
      </c>
      <c r="T87" s="166"/>
      <c r="U87" s="670"/>
      <c r="V87" s="766"/>
      <c r="W87" s="667"/>
      <c r="X87" s="762"/>
      <c r="Y87" s="667"/>
      <c r="Z87" s="667"/>
    </row>
    <row r="88" ht="19.5"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outlineLevel="1">
      <c r="A98" s="667"/>
      <c r="B98" s="767"/>
      <c r="C98" s="768">
        <f>IF(C87="","",IF(DAY(C87+1)=1,"",C87+1))</f>
        <v>46121</v>
      </c>
      <c r="D98" s="769" t="str">
        <f>TEXT(C98,"ddd")</f>
        <v>木</v>
      </c>
      <c r="E98" s="770"/>
      <c r="F98" s="771" t="s">
        <v>113</v>
      </c>
      <c r="G98" s="772" t="s">
        <v>593</v>
      </c>
      <c r="H98" s="773">
        <v>1.0</v>
      </c>
      <c r="I98" s="774">
        <v>0.6041666666666666</v>
      </c>
      <c r="J98" s="773">
        <v>13.0</v>
      </c>
      <c r="K98" s="769"/>
      <c r="L98" s="775"/>
      <c r="M98" s="775"/>
      <c r="N98" s="771">
        <v>222.0</v>
      </c>
      <c r="O98" s="776" t="s">
        <v>594</v>
      </c>
      <c r="P98" s="777"/>
      <c r="Q98" s="778"/>
      <c r="R98" s="667"/>
      <c r="S98" s="212" t="str">
        <f t="array" ref="S98">IFERROR(INDEX('💻シート作成'!$D$6:$D1001, MATCH(T98, '💻シート作成'!$E$6:$E1001, 0)), "")</f>
        <v/>
      </c>
      <c r="T98" s="166"/>
      <c r="U98" s="670"/>
      <c r="V98" s="766"/>
      <c r="W98" s="667"/>
      <c r="X98" s="762"/>
      <c r="Y98" s="667"/>
      <c r="Z98" s="667"/>
    </row>
    <row r="99"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outlineLevel="1">
      <c r="A109" s="667"/>
      <c r="B109" s="749"/>
      <c r="C109" s="750">
        <f>IF(C98="","",IF(DAY(C98+1)=1,"",C98+1))</f>
        <v>46122</v>
      </c>
      <c r="D109" s="751" t="str">
        <f>TEXT(C109,"ddd")</f>
        <v>金</v>
      </c>
      <c r="E109" s="752"/>
      <c r="F109" s="780" t="s">
        <v>462</v>
      </c>
      <c r="G109" s="781" t="s">
        <v>595</v>
      </c>
      <c r="H109" s="782">
        <v>1.0</v>
      </c>
      <c r="I109" s="783">
        <v>0.59375</v>
      </c>
      <c r="J109" s="782">
        <v>11.0</v>
      </c>
      <c r="K109" s="751"/>
      <c r="L109" s="760"/>
      <c r="M109" s="760"/>
      <c r="N109" s="780">
        <v>220.0</v>
      </c>
      <c r="O109" s="784" t="s">
        <v>596</v>
      </c>
      <c r="P109" s="777"/>
      <c r="Q109" s="778"/>
      <c r="R109" s="667"/>
      <c r="S109" s="212" t="str">
        <f t="array" ref="S109">IFERROR(INDEX('💻シート作成'!$D$6:$D1001, MATCH(T109, '💻シート作成'!$E$6:$E1001, 0)), "")</f>
        <v/>
      </c>
      <c r="T109" s="166"/>
      <c r="U109" s="670"/>
      <c r="V109" s="766"/>
      <c r="W109" s="667"/>
      <c r="X109" s="762"/>
      <c r="Y109" s="667"/>
      <c r="Z109" s="667"/>
    </row>
    <row r="110"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21.0" customHeight="1" outlineLevel="1">
      <c r="A121" s="667"/>
      <c r="B121" s="767"/>
      <c r="C121" s="768">
        <f>IF(C109="","",IF(DAY(C109+1)=1,"",C109+1))</f>
        <v>46123</v>
      </c>
      <c r="D121" s="769" t="str">
        <f>TEXT(C121,"ddd")</f>
        <v>土</v>
      </c>
      <c r="E121" s="770"/>
      <c r="F121" s="771" t="s">
        <v>462</v>
      </c>
      <c r="G121" s="772" t="s">
        <v>597</v>
      </c>
      <c r="H121" s="773"/>
      <c r="I121" s="774">
        <v>0.0</v>
      </c>
      <c r="J121" s="769"/>
      <c r="K121" s="769"/>
      <c r="L121" s="775"/>
      <c r="M121" s="775"/>
      <c r="N121" s="771">
        <v>221.0</v>
      </c>
      <c r="O121" s="776" t="s">
        <v>487</v>
      </c>
      <c r="P121" s="777"/>
      <c r="Q121" s="778"/>
      <c r="R121" s="667"/>
      <c r="S121" s="212" t="str">
        <f t="array" ref="S121">IFERROR(INDEX('💻シート作成'!$D$6:$D1001, MATCH(T121, '💻シート作成'!$E$6:$E1001, 0)), "")</f>
        <v/>
      </c>
      <c r="T121" s="169"/>
      <c r="U121" s="670"/>
      <c r="V121" s="766"/>
      <c r="W121" s="667"/>
      <c r="X121" s="762"/>
      <c r="Y121" s="667"/>
      <c r="Z121" s="667"/>
    </row>
    <row r="122" ht="21.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21.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21.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21.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21.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21.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21.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21.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21.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outlineLevel="1">
      <c r="A131" s="667"/>
      <c r="B131" s="744"/>
      <c r="C131" s="703"/>
      <c r="D131" s="703"/>
      <c r="E131" s="703"/>
      <c r="F131" s="745" t="s">
        <v>461</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customHeight="1" outlineLevel="1">
      <c r="A132" s="667"/>
      <c r="B132" s="749"/>
      <c r="C132" s="750">
        <f>IF(C121="","",IF(DAY(C121+1)=1,"",C121+1))</f>
        <v>46124</v>
      </c>
      <c r="D132" s="751" t="str">
        <f>TEXT(C132,"ddd")</f>
        <v>日</v>
      </c>
      <c r="E132" s="752"/>
      <c r="F132" s="780" t="s">
        <v>100</v>
      </c>
      <c r="G132" s="781" t="s">
        <v>598</v>
      </c>
      <c r="H132" s="782"/>
      <c r="I132" s="783">
        <v>0.0</v>
      </c>
      <c r="J132" s="751"/>
      <c r="K132" s="751"/>
      <c r="L132" s="760"/>
      <c r="M132" s="760"/>
      <c r="N132" s="780">
        <v>138.0</v>
      </c>
      <c r="O132" s="784" t="s">
        <v>599</v>
      </c>
      <c r="P132" s="777"/>
      <c r="Q132" s="778"/>
      <c r="R132" s="667"/>
      <c r="S132" s="212" t="str">
        <f t="array" ref="S132">IFERROR(INDEX('💻シート作成'!$D$6:$D1001, MATCH(T132, '💻シート作成'!$E$6:$E1001, 0)), "")</f>
        <v/>
      </c>
      <c r="T132" s="169"/>
      <c r="U132" s="670"/>
      <c r="V132" s="766"/>
      <c r="W132" s="667"/>
      <c r="X132" s="762"/>
      <c r="Y132" s="667"/>
      <c r="Z132" s="667"/>
    </row>
    <row r="133" ht="26.25"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outlineLevel="1">
      <c r="A142" s="667"/>
      <c r="B142" s="744"/>
      <c r="C142" s="703"/>
      <c r="D142" s="703"/>
      <c r="E142" s="703"/>
      <c r="F142" s="763" t="s">
        <v>461</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46125</v>
      </c>
      <c r="D143" s="769" t="str">
        <f>TEXT(C143,"ddd")</f>
        <v>月</v>
      </c>
      <c r="E143" s="770"/>
      <c r="F143" s="771" t="s">
        <v>113</v>
      </c>
      <c r="G143" s="772" t="s">
        <v>600</v>
      </c>
      <c r="H143" s="773"/>
      <c r="I143" s="774">
        <v>0.5833333333333334</v>
      </c>
      <c r="J143" s="769"/>
      <c r="K143" s="769"/>
      <c r="L143" s="775"/>
      <c r="M143" s="775"/>
      <c r="N143" s="771">
        <v>164.0</v>
      </c>
      <c r="O143" s="776" t="s">
        <v>601</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outlineLevel="1">
      <c r="A153" s="667"/>
      <c r="B153" s="744"/>
      <c r="C153" s="703"/>
      <c r="D153" s="703"/>
      <c r="E153" s="703"/>
      <c r="F153" s="745" t="s">
        <v>461</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7.75" customHeight="1" outlineLevel="1">
      <c r="A154" s="667"/>
      <c r="B154" s="749"/>
      <c r="C154" s="750">
        <f>IF(C143="","",IF(DAY(C143+1)=1,"",C143+1))</f>
        <v>46126</v>
      </c>
      <c r="D154" s="751" t="str">
        <f>TEXT(C154,"ddd")</f>
        <v>火</v>
      </c>
      <c r="E154" s="752"/>
      <c r="F154" s="780" t="s">
        <v>100</v>
      </c>
      <c r="G154" s="781" t="s">
        <v>602</v>
      </c>
      <c r="H154" s="782"/>
      <c r="I154" s="783">
        <v>0.0</v>
      </c>
      <c r="J154" s="751"/>
      <c r="K154" s="751"/>
      <c r="L154" s="760"/>
      <c r="M154" s="760"/>
      <c r="N154" s="780">
        <v>198.0</v>
      </c>
      <c r="O154" s="784" t="s">
        <v>603</v>
      </c>
      <c r="P154" s="777"/>
      <c r="Q154" s="778"/>
      <c r="R154" s="667"/>
      <c r="S154" s="212" t="str">
        <f t="array" ref="S154">IFERROR(INDEX('💻シート作成'!$D$6:$D1001, MATCH(T154, '💻シート作成'!$E$6:$E1001, 0)), "")</f>
        <v/>
      </c>
      <c r="T154" s="169"/>
      <c r="U154" s="670"/>
      <c r="V154" s="766"/>
      <c r="W154" s="667"/>
      <c r="X154" s="762"/>
      <c r="Y154" s="667"/>
      <c r="Z154" s="667"/>
    </row>
    <row r="155" ht="27.75"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7.75"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7.75"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7.75"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7.75"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7.75"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7.75"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7.75"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7.75"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outlineLevel="1">
      <c r="A164" s="667"/>
      <c r="B164" s="744"/>
      <c r="C164" s="703"/>
      <c r="D164" s="703"/>
      <c r="E164" s="703"/>
      <c r="F164" s="763" t="s">
        <v>461</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9.25" customHeight="1" outlineLevel="1">
      <c r="A165" s="667"/>
      <c r="B165" s="767"/>
      <c r="C165" s="768">
        <f>IF(C154="","",IF(DAY(C154+1)=1,"",C154+1))</f>
        <v>46127</v>
      </c>
      <c r="D165" s="769" t="str">
        <f>TEXT(C165,"ddd")</f>
        <v>水</v>
      </c>
      <c r="E165" s="770"/>
      <c r="F165" s="771" t="s">
        <v>462</v>
      </c>
      <c r="G165" s="772" t="s">
        <v>604</v>
      </c>
      <c r="H165" s="773"/>
      <c r="I165" s="774">
        <v>0.0</v>
      </c>
      <c r="J165" s="769"/>
      <c r="K165" s="769"/>
      <c r="L165" s="775"/>
      <c r="M165" s="775"/>
      <c r="N165" s="771">
        <v>215.0</v>
      </c>
      <c r="O165" s="776" t="s">
        <v>588</v>
      </c>
      <c r="P165" s="777"/>
      <c r="Q165" s="778"/>
      <c r="R165" s="667"/>
      <c r="S165" s="212" t="str">
        <f t="array" ref="S165">IFERROR(INDEX('💻シート作成'!$D$6:$D1001, MATCH(T165, '💻シート作成'!$E$6:$E1001, 0)), "")</f>
        <v/>
      </c>
      <c r="T165" s="169"/>
      <c r="U165" s="670"/>
      <c r="V165" s="766"/>
      <c r="W165" s="667"/>
      <c r="X165" s="762"/>
      <c r="Y165" s="667"/>
      <c r="Z165" s="667"/>
    </row>
    <row r="166" ht="29.2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9.2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9.2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9.2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9.2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9.2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9.2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9.2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9.2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outlineLevel="1">
      <c r="A175" s="667"/>
      <c r="B175" s="744"/>
      <c r="C175" s="703"/>
      <c r="D175" s="703"/>
      <c r="E175" s="703"/>
      <c r="F175" s="745" t="s">
        <v>461</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t="21.0" customHeight="1" outlineLevel="1">
      <c r="A177" s="667"/>
      <c r="B177" s="749"/>
      <c r="C177" s="750">
        <f>IF(C165="","",IF(DAY(C165+1)=1,"",C165+1))</f>
        <v>46128</v>
      </c>
      <c r="D177" s="751" t="str">
        <f>TEXT(C177,"ddd")</f>
        <v>木</v>
      </c>
      <c r="E177" s="752"/>
      <c r="F177" s="780" t="s">
        <v>100</v>
      </c>
      <c r="G177" s="781" t="s">
        <v>605</v>
      </c>
      <c r="H177" s="782"/>
      <c r="I177" s="783">
        <v>0.0</v>
      </c>
      <c r="J177" s="782">
        <v>225.0</v>
      </c>
      <c r="K177" s="782" t="s">
        <v>588</v>
      </c>
      <c r="L177" s="760"/>
      <c r="M177" s="760"/>
      <c r="N177" s="780">
        <v>225.0</v>
      </c>
      <c r="O177" s="784" t="s">
        <v>588</v>
      </c>
      <c r="P177" s="777"/>
      <c r="Q177" s="778"/>
      <c r="R177" s="667"/>
      <c r="S177" s="212" t="str">
        <f t="array" ref="S177">IFERROR(INDEX('💻シート作成'!$D$6:$D1001, MATCH(T177, '💻シート作成'!$E$6:$E1001, 0)), "")</f>
        <v/>
      </c>
      <c r="T177" s="169"/>
      <c r="U177" s="670"/>
      <c r="V177" s="766"/>
      <c r="W177" s="667"/>
      <c r="X177" s="762"/>
      <c r="Y177" s="667"/>
      <c r="Z177" s="667"/>
    </row>
    <row r="178" ht="21.0" customHeight="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t="21.0" customHeight="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t="21.0" customHeight="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t="21.0" customHeight="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t="21.0" customHeight="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t="21.0" customHeight="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t="21.0" customHeight="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t="21.0" customHeight="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t="21.0" customHeight="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outlineLevel="1">
      <c r="A187" s="667"/>
      <c r="B187" s="744"/>
      <c r="C187" s="703"/>
      <c r="D187" s="703"/>
      <c r="E187" s="703"/>
      <c r="F187" s="763" t="s">
        <v>461</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t="29.25" customHeight="1" outlineLevel="1">
      <c r="A188" s="667"/>
      <c r="B188" s="767"/>
      <c r="C188" s="768">
        <f>IF(C177="","",IF(DAY(C177+1)=1,"",C177+1))</f>
        <v>46129</v>
      </c>
      <c r="D188" s="769" t="str">
        <f>TEXT(C188,"ddd")</f>
        <v>金</v>
      </c>
      <c r="E188" s="770"/>
      <c r="F188" s="771" t="s">
        <v>100</v>
      </c>
      <c r="G188" s="772" t="s">
        <v>606</v>
      </c>
      <c r="H188" s="773"/>
      <c r="I188" s="774">
        <v>0.6180555555555556</v>
      </c>
      <c r="J188" s="773">
        <v>226.0</v>
      </c>
      <c r="K188" s="773" t="s">
        <v>607</v>
      </c>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t="29.25" customHeight="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t="29.25" customHeight="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t="29.25" customHeight="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t="29.25" customHeight="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t="29.25" customHeight="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t="29.25" customHeight="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t="29.25" customHeight="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t="29.25" customHeight="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t="29.25" customHeight="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outlineLevel="1">
      <c r="A198" s="667"/>
      <c r="B198" s="744"/>
      <c r="C198" s="703"/>
      <c r="D198" s="703"/>
      <c r="E198" s="703"/>
      <c r="F198" s="745" t="s">
        <v>461</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18.0" customHeight="1" outlineLevel="1">
      <c r="A199" s="667"/>
      <c r="B199" s="749"/>
      <c r="C199" s="750">
        <f>IF(C188="","",IF(DAY(C188+1)=1,"",C188+1))</f>
        <v>46130</v>
      </c>
      <c r="D199" s="751" t="str">
        <f>TEXT(C199,"ddd")</f>
        <v>土</v>
      </c>
      <c r="E199" s="752"/>
      <c r="F199" s="780" t="s">
        <v>100</v>
      </c>
      <c r="G199" s="781" t="s">
        <v>608</v>
      </c>
      <c r="H199" s="782"/>
      <c r="I199" s="783">
        <v>0.0</v>
      </c>
      <c r="J199" s="782">
        <v>225.0</v>
      </c>
      <c r="K199" s="782" t="s">
        <v>599</v>
      </c>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t="18.0"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18.0"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18.0"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18.0"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18.0"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18.0"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18.0"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18.0"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18.0"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outlineLevel="1">
      <c r="A209" s="667"/>
      <c r="B209" s="744"/>
      <c r="C209" s="703"/>
      <c r="D209" s="703"/>
      <c r="E209" s="703"/>
      <c r="F209" s="763" t="s">
        <v>461</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46131</v>
      </c>
      <c r="D210" s="769" t="str">
        <f>TEXT(C210,"ddd")</f>
        <v>日</v>
      </c>
      <c r="E210" s="770"/>
      <c r="F210" s="771" t="s">
        <v>462</v>
      </c>
      <c r="G210" s="772" t="s">
        <v>609</v>
      </c>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outlineLevel="1">
      <c r="A220" s="667"/>
      <c r="B220" s="744"/>
      <c r="C220" s="703"/>
      <c r="D220" s="703"/>
      <c r="E220" s="703"/>
      <c r="F220" s="745" t="s">
        <v>461</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46132</v>
      </c>
      <c r="D221" s="751" t="str">
        <f>TEXT(C221,"ddd")</f>
        <v>月</v>
      </c>
      <c r="E221" s="752"/>
      <c r="F221" s="780" t="s">
        <v>462</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outlineLevel="1">
      <c r="A231" s="667"/>
      <c r="B231" s="744"/>
      <c r="C231" s="703"/>
      <c r="D231" s="703"/>
      <c r="E231" s="703"/>
      <c r="F231" s="763" t="s">
        <v>461</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462</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461</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462</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461</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462</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461</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462</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462</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462</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462</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462</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c r="E5" s="819" t="b">
        <v>0</v>
      </c>
      <c r="F5" s="817" t="s">
        <v>517</v>
      </c>
      <c r="G5" s="820"/>
      <c r="H5" s="821" t="b">
        <v>0</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0.3032170033</v>
      </c>
      <c r="D10" s="841">
        <f t="array" ref="D10">INDIRECT($E$8 &amp; "!E8")</f>
        <v>0.5931696062</v>
      </c>
      <c r="E10" s="841">
        <f t="array" ref="E10">INDIRECT($E$8 &amp; "!G8")</f>
        <v>0.5917262292</v>
      </c>
      <c r="F10" s="842">
        <f t="array" ref="F10">INDIRECT($E$8 &amp; "!H8")</f>
        <v>2926263.667</v>
      </c>
      <c r="G10" s="842">
        <f t="array" ref="G10">INDIRECT($E$8 &amp; "!K8")</f>
        <v>0</v>
      </c>
      <c r="H10" s="842">
        <f t="array" ref="H10">INDIRECT($E$8 &amp; "!M8")</f>
        <v>887292.9</v>
      </c>
      <c r="I10" s="841">
        <f t="array" ref="I10">INDIRECT($E$8 &amp; "!AT7")</f>
        <v>0.0008663634395</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0.2736524226</v>
      </c>
      <c r="D11" s="845"/>
      <c r="E11" s="846"/>
      <c r="F11" s="847">
        <f t="array" ref="F11">INDIRECT($E$8 &amp; "!H7")</f>
        <v>4827492.316</v>
      </c>
      <c r="G11" s="845"/>
      <c r="H11" s="848">
        <f t="array" ref="H11">INDIRECT($E$8 &amp; "!M7")</f>
        <v>1321054.967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0.000980632508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3</v>
      </c>
      <c r="H15" s="859">
        <f t="array" ref="H15">xlookup($B$5,'🔵クレーム'!$C$10:$C$21,'🔵クレーム'!J$10:J$21)</f>
        <v>1</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4</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46054.0</v>
      </c>
      <c r="E5" s="70"/>
      <c r="F5" s="283" t="s">
        <v>222</v>
      </c>
      <c r="G5" s="284">
        <f>DAY(EOMONTH(D5,0))</f>
        <v>28</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133</v>
      </c>
      <c r="H7" s="309">
        <f t="array" ref="H7">xlookup($D$5,'🌟目標数値'!$A$3:$A$14,'🌟目標数値'!D$3:D14)</f>
        <v>3976996</v>
      </c>
      <c r="I7" s="309" t="s">
        <v>133</v>
      </c>
      <c r="J7" s="310" t="s">
        <v>133</v>
      </c>
      <c r="K7" s="311" t="s">
        <v>133</v>
      </c>
      <c r="L7" s="31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610</v>
      </c>
      <c r="BG7" s="316"/>
      <c r="BL7" s="304"/>
    </row>
    <row r="8" ht="15.75" customHeight="1" outlineLevel="1">
      <c r="B8" s="317" t="s">
        <v>240</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3976996</v>
      </c>
      <c r="I9" s="335" t="s">
        <v>133</v>
      </c>
      <c r="J9" s="336" t="s">
        <v>133</v>
      </c>
      <c r="K9" s="337" t="s">
        <v>133</v>
      </c>
      <c r="L9" s="337" t="s">
        <v>133</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46054</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292</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400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IFERROR(__xludf.DUMMYFUNCTION("IMPORTRANGE(""https://docs.google.com/spreadsheets/d/1QbHfX9wvC_RRupa4CCe_ZxA6O4e2Ap9vqX5hrZPeQRg/edit?gid=284905409#gid=284905409"",""date2_1!B15"")/G5*COUNTIFS($E$13:$E$43,""&gt;0"")+sum(AZ14:BA19)"),495500.0)</f>
        <v>495500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309</v>
      </c>
      <c r="AZ23" s="403">
        <f>AR44</f>
        <v>0</v>
      </c>
      <c r="BA23" s="70"/>
      <c r="BB23" s="404">
        <f>AZ23-AZ24</f>
        <v>0</v>
      </c>
      <c r="BC23" s="276"/>
      <c r="BD23" s="405" t="s">
        <v>310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319</v>
      </c>
      <c r="AZ30" s="406">
        <f>AS46</f>
        <v>3627100</v>
      </c>
      <c r="BA30" s="417" t="s">
        <v>133</v>
      </c>
      <c r="BB30" s="404">
        <f>SUM(AZ30:AZ36)</f>
        <v>4051890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323</v>
      </c>
      <c r="AZ31" s="406">
        <f t="shared" ref="AZ31:AZ33" si="10">BA31/$G$5*COUNTIFS($E$13:$E$43,"&gt;0")</f>
        <v>271250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325</v>
      </c>
      <c r="AZ32" s="406">
        <f t="shared" si="10"/>
        <v>109440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611</v>
      </c>
      <c r="AZ33" s="406">
        <f t="shared" si="10"/>
        <v>44100</v>
      </c>
      <c r="BA33" s="422">
        <v>44100.0</v>
      </c>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612</v>
      </c>
      <c r="O2" s="494"/>
      <c r="P2" s="495"/>
      <c r="Q2" s="496"/>
      <c r="R2" s="496"/>
      <c r="S2" s="497"/>
      <c r="T2" s="496"/>
      <c r="U2" s="496"/>
      <c r="V2" s="496"/>
      <c r="W2" s="496"/>
      <c r="X2" s="496"/>
      <c r="Y2" s="498"/>
      <c r="Z2" s="261"/>
      <c r="AA2" s="261"/>
      <c r="AB2" s="261"/>
      <c r="AC2" s="261"/>
      <c r="AD2" s="261"/>
      <c r="AE2" s="261"/>
      <c r="AF2" s="499"/>
      <c r="AG2" s="500"/>
      <c r="AH2" s="501"/>
      <c r="AI2" s="502" t="s">
        <v>613</v>
      </c>
      <c r="AJ2" s="261"/>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3"/>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3"/>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46132</v>
      </c>
      <c r="C7" s="577"/>
      <c r="D7" s="489"/>
      <c r="E7" s="578">
        <f>today()+1</f>
        <v>46133</v>
      </c>
      <c r="F7" s="579"/>
      <c r="G7" s="489"/>
      <c r="H7" s="489"/>
      <c r="I7" s="580" t="s">
        <v>378</v>
      </c>
      <c r="J7" s="581" t="s">
        <v>379</v>
      </c>
      <c r="K7" s="582">
        <v>46054.0</v>
      </c>
      <c r="L7" s="583" t="s">
        <v>380</v>
      </c>
      <c r="M7" s="584" t="s">
        <v>381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月</v>
      </c>
      <c r="D8" s="112"/>
      <c r="E8" s="593" t="s">
        <v>245</v>
      </c>
      <c r="F8" s="594" t="str">
        <f>TEXT(E7,"ddd")</f>
        <v>火</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392</v>
      </c>
      <c r="L9" s="603" t="s">
        <v>393</v>
      </c>
      <c r="M9" s="604" t="s">
        <v>394</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393</v>
      </c>
      <c r="AT9" s="606" t="s">
        <v>393</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393</v>
      </c>
      <c r="AT10" s="606" t="s">
        <v>393</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397</v>
      </c>
      <c r="M11" s="609"/>
      <c r="N11" s="610" t="s">
        <v>353</v>
      </c>
      <c r="O11" s="611" t="s">
        <v>353</v>
      </c>
      <c r="P11" s="611" t="s">
        <v>353</v>
      </c>
      <c r="Q11" s="611" t="s">
        <v>374</v>
      </c>
      <c r="R11" s="611" t="s">
        <v>353</v>
      </c>
      <c r="S11" s="611" t="s">
        <v>353</v>
      </c>
      <c r="T11" s="611" t="s">
        <v>353</v>
      </c>
      <c r="U11" s="611" t="s">
        <v>353</v>
      </c>
      <c r="V11" s="611" t="s">
        <v>353</v>
      </c>
      <c r="W11" s="611" t="s">
        <v>353</v>
      </c>
      <c r="X11" s="611" t="s">
        <v>374</v>
      </c>
      <c r="Y11" s="611" t="s">
        <v>374</v>
      </c>
      <c r="Z11" s="611" t="s">
        <v>353</v>
      </c>
      <c r="AA11" s="611" t="s">
        <v>353</v>
      </c>
      <c r="AB11" s="611" t="s">
        <v>353</v>
      </c>
      <c r="AC11" s="611" t="s">
        <v>353</v>
      </c>
      <c r="AD11" s="611" t="s">
        <v>353</v>
      </c>
      <c r="AE11" s="611" t="s">
        <v>374</v>
      </c>
      <c r="AF11" s="611" t="s">
        <v>353</v>
      </c>
      <c r="AG11" s="611" t="s">
        <v>353</v>
      </c>
      <c r="AH11" s="611" t="s">
        <v>353</v>
      </c>
      <c r="AI11" s="611" t="s">
        <v>353</v>
      </c>
      <c r="AJ11" s="611" t="s">
        <v>353</v>
      </c>
      <c r="AK11" s="611" t="s">
        <v>374</v>
      </c>
      <c r="AL11" s="611" t="s">
        <v>374</v>
      </c>
      <c r="AM11" s="611" t="s">
        <v>353</v>
      </c>
      <c r="AN11" s="611" t="s">
        <v>353</v>
      </c>
      <c r="AO11" s="611" t="s">
        <v>353</v>
      </c>
      <c r="AP11" s="611"/>
      <c r="AQ11" s="610"/>
      <c r="AR11" s="610"/>
      <c r="AS11" s="612">
        <f t="array" ref="AS11">SUM(COUNTIF(N11:AR11, {"◎","〇","☆","共","特","浴"}))</f>
        <v>22</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t="s">
        <v>351</v>
      </c>
      <c r="O12" s="610" t="s">
        <v>351</v>
      </c>
      <c r="P12" s="610" t="s">
        <v>366</v>
      </c>
      <c r="Q12" s="610" t="s">
        <v>351</v>
      </c>
      <c r="R12" s="610" t="s">
        <v>351</v>
      </c>
      <c r="S12" s="610" t="s">
        <v>351</v>
      </c>
      <c r="T12" s="610" t="s">
        <v>366</v>
      </c>
      <c r="U12" s="610" t="s">
        <v>351</v>
      </c>
      <c r="V12" s="610" t="s">
        <v>351</v>
      </c>
      <c r="W12" s="610" t="s">
        <v>366</v>
      </c>
      <c r="X12" s="610" t="s">
        <v>351</v>
      </c>
      <c r="Y12" s="610" t="s">
        <v>351</v>
      </c>
      <c r="Z12" s="610" t="s">
        <v>351</v>
      </c>
      <c r="AA12" s="610" t="s">
        <v>351</v>
      </c>
      <c r="AB12" s="610" t="s">
        <v>351</v>
      </c>
      <c r="AC12" s="610" t="s">
        <v>366</v>
      </c>
      <c r="AD12" s="610" t="s">
        <v>366</v>
      </c>
      <c r="AE12" s="610" t="s">
        <v>351</v>
      </c>
      <c r="AF12" s="610" t="s">
        <v>366</v>
      </c>
      <c r="AG12" s="610" t="s">
        <v>351</v>
      </c>
      <c r="AH12" s="610" t="s">
        <v>351</v>
      </c>
      <c r="AI12" s="610" t="s">
        <v>351</v>
      </c>
      <c r="AJ12" s="610" t="s">
        <v>366</v>
      </c>
      <c r="AK12" s="610" t="s">
        <v>351</v>
      </c>
      <c r="AL12" s="610" t="s">
        <v>351</v>
      </c>
      <c r="AM12" s="610" t="s">
        <v>351</v>
      </c>
      <c r="AN12" s="610" t="s">
        <v>366</v>
      </c>
      <c r="AO12" s="610" t="s">
        <v>351</v>
      </c>
      <c r="AP12" s="610"/>
      <c r="AQ12" s="610"/>
      <c r="AR12" s="610"/>
      <c r="AS12" s="612">
        <f t="array" ref="AS12">SUM(COUNTIF(N12:AR12, {"◎","〇","☆","共","特","浴"}))</f>
        <v>20</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301</v>
      </c>
      <c r="L13" s="603" t="s">
        <v>401</v>
      </c>
      <c r="M13" s="609"/>
      <c r="N13" s="610" t="s">
        <v>366</v>
      </c>
      <c r="O13" s="611" t="s">
        <v>351</v>
      </c>
      <c r="P13" s="611" t="s">
        <v>351</v>
      </c>
      <c r="Q13" s="611" t="s">
        <v>351</v>
      </c>
      <c r="R13" s="611" t="s">
        <v>351</v>
      </c>
      <c r="S13" s="610" t="s">
        <v>351</v>
      </c>
      <c r="T13" s="610" t="s">
        <v>351</v>
      </c>
      <c r="U13" s="610" t="s">
        <v>366</v>
      </c>
      <c r="V13" s="610" t="s">
        <v>366</v>
      </c>
      <c r="W13" s="611" t="s">
        <v>351</v>
      </c>
      <c r="X13" s="611" t="s">
        <v>351</v>
      </c>
      <c r="Y13" s="611" t="s">
        <v>376</v>
      </c>
      <c r="Z13" s="610" t="s">
        <v>366</v>
      </c>
      <c r="AA13" s="611" t="s">
        <v>376</v>
      </c>
      <c r="AB13" s="611" t="s">
        <v>376</v>
      </c>
      <c r="AC13" s="610" t="s">
        <v>376</v>
      </c>
      <c r="AD13" s="611" t="s">
        <v>376</v>
      </c>
      <c r="AE13" s="611" t="s">
        <v>376</v>
      </c>
      <c r="AF13" s="610" t="s">
        <v>366</v>
      </c>
      <c r="AG13" s="611" t="s">
        <v>376</v>
      </c>
      <c r="AH13" s="611" t="s">
        <v>376</v>
      </c>
      <c r="AI13" s="611" t="s">
        <v>376</v>
      </c>
      <c r="AJ13" s="610" t="s">
        <v>366</v>
      </c>
      <c r="AK13" s="611" t="s">
        <v>376</v>
      </c>
      <c r="AL13" s="611" t="s">
        <v>351</v>
      </c>
      <c r="AM13" s="610" t="s">
        <v>366</v>
      </c>
      <c r="AN13" s="611" t="s">
        <v>376</v>
      </c>
      <c r="AO13" s="611" t="s">
        <v>376</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614</v>
      </c>
      <c r="L14" s="603" t="s">
        <v>401</v>
      </c>
      <c r="M14" s="609"/>
      <c r="N14" s="610" t="s">
        <v>372</v>
      </c>
      <c r="O14" s="610" t="s">
        <v>372</v>
      </c>
      <c r="P14" s="610" t="s">
        <v>351</v>
      </c>
      <c r="Q14" s="610" t="s">
        <v>351</v>
      </c>
      <c r="R14" s="610" t="s">
        <v>351</v>
      </c>
      <c r="S14" s="610" t="s">
        <v>372</v>
      </c>
      <c r="T14" s="610" t="s">
        <v>372</v>
      </c>
      <c r="U14" s="610" t="s">
        <v>351</v>
      </c>
      <c r="V14" s="610" t="s">
        <v>372</v>
      </c>
      <c r="W14" s="610" t="s">
        <v>351</v>
      </c>
      <c r="X14" s="610" t="s">
        <v>372</v>
      </c>
      <c r="Y14" s="610" t="s">
        <v>372</v>
      </c>
      <c r="Z14" s="610" t="s">
        <v>351</v>
      </c>
      <c r="AA14" s="610" t="s">
        <v>372</v>
      </c>
      <c r="AB14" s="610" t="s">
        <v>372</v>
      </c>
      <c r="AC14" s="610" t="s">
        <v>372</v>
      </c>
      <c r="AD14" s="610" t="s">
        <v>372</v>
      </c>
      <c r="AE14" s="610" t="s">
        <v>372</v>
      </c>
      <c r="AF14" s="610" t="s">
        <v>372</v>
      </c>
      <c r="AG14" s="610" t="s">
        <v>372</v>
      </c>
      <c r="AH14" s="610" t="s">
        <v>372</v>
      </c>
      <c r="AI14" s="610" t="s">
        <v>372</v>
      </c>
      <c r="AJ14" s="610" t="s">
        <v>372</v>
      </c>
      <c r="AK14" s="610" t="s">
        <v>372</v>
      </c>
      <c r="AL14" s="610" t="s">
        <v>372</v>
      </c>
      <c r="AM14" s="610" t="s">
        <v>372</v>
      </c>
      <c r="AN14" s="610" t="s">
        <v>372</v>
      </c>
      <c r="AO14" s="610" t="s">
        <v>372</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401</v>
      </c>
      <c r="M15" s="609"/>
      <c r="N15" s="610" t="s">
        <v>372</v>
      </c>
      <c r="O15" s="610" t="s">
        <v>372</v>
      </c>
      <c r="P15" s="610" t="s">
        <v>372</v>
      </c>
      <c r="Q15" s="610" t="s">
        <v>372</v>
      </c>
      <c r="R15" s="610" t="s">
        <v>372</v>
      </c>
      <c r="S15" s="610" t="s">
        <v>372</v>
      </c>
      <c r="T15" s="610" t="s">
        <v>372</v>
      </c>
      <c r="U15" s="610" t="s">
        <v>372</v>
      </c>
      <c r="V15" s="611" t="s">
        <v>351</v>
      </c>
      <c r="W15" s="611" t="s">
        <v>351</v>
      </c>
      <c r="X15" s="611" t="s">
        <v>351</v>
      </c>
      <c r="Y15" s="611" t="s">
        <v>351</v>
      </c>
      <c r="Z15" s="611" t="s">
        <v>351</v>
      </c>
      <c r="AA15" s="610" t="s">
        <v>366</v>
      </c>
      <c r="AB15" s="610" t="s">
        <v>366</v>
      </c>
      <c r="AC15" s="611" t="s">
        <v>351</v>
      </c>
      <c r="AD15" s="611" t="s">
        <v>351</v>
      </c>
      <c r="AE15" s="611" t="s">
        <v>351</v>
      </c>
      <c r="AF15" s="611" t="s">
        <v>351</v>
      </c>
      <c r="AG15" s="611" t="s">
        <v>351</v>
      </c>
      <c r="AH15" s="610" t="s">
        <v>366</v>
      </c>
      <c r="AI15" s="610" t="s">
        <v>366</v>
      </c>
      <c r="AJ15" s="611" t="s">
        <v>351</v>
      </c>
      <c r="AK15" s="611" t="s">
        <v>351</v>
      </c>
      <c r="AL15" s="611" t="s">
        <v>351</v>
      </c>
      <c r="AM15" s="611" t="s">
        <v>351</v>
      </c>
      <c r="AN15" s="611" t="s">
        <v>351</v>
      </c>
      <c r="AO15" s="610" t="s">
        <v>366</v>
      </c>
      <c r="AP15" s="610"/>
      <c r="AQ15" s="610"/>
      <c r="AR15" s="605"/>
      <c r="AS15" s="612">
        <f t="array" ref="AS15">SUM(COUNTIF(N15:AR15, {"◎","〇","☆","共","特","浴"}))</f>
        <v>15</v>
      </c>
      <c r="AT15" s="613"/>
      <c r="AU15" s="611"/>
      <c r="AV15" s="611"/>
      <c r="AW15" s="611"/>
      <c r="AX15" s="611"/>
      <c r="AY15" s="611"/>
      <c r="AZ15" s="611"/>
      <c r="BA15" s="611"/>
      <c r="BB15" s="922"/>
      <c r="BC15" s="922"/>
      <c r="BD15" s="922"/>
      <c r="BE15" s="922"/>
      <c r="BF15" s="922"/>
      <c r="BG15" s="922"/>
      <c r="BH15" s="922"/>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402</v>
      </c>
      <c r="L16" s="603" t="s">
        <v>403</v>
      </c>
      <c r="M16" s="609"/>
      <c r="N16" s="610" t="s">
        <v>366</v>
      </c>
      <c r="O16" s="611" t="s">
        <v>351</v>
      </c>
      <c r="P16" s="610" t="s">
        <v>366</v>
      </c>
      <c r="Q16" s="611" t="s">
        <v>351</v>
      </c>
      <c r="R16" s="611" t="s">
        <v>351</v>
      </c>
      <c r="S16" s="611" t="s">
        <v>351</v>
      </c>
      <c r="T16" s="611" t="s">
        <v>351</v>
      </c>
      <c r="U16" s="610" t="s">
        <v>366</v>
      </c>
      <c r="V16" s="611" t="s">
        <v>351</v>
      </c>
      <c r="W16" s="610" t="s">
        <v>366</v>
      </c>
      <c r="X16" s="611" t="s">
        <v>351</v>
      </c>
      <c r="Y16" s="611" t="s">
        <v>351</v>
      </c>
      <c r="Z16" s="611" t="s">
        <v>351</v>
      </c>
      <c r="AA16" s="611" t="s">
        <v>351</v>
      </c>
      <c r="AB16" s="610" t="s">
        <v>366</v>
      </c>
      <c r="AC16" s="611" t="s">
        <v>351</v>
      </c>
      <c r="AD16" s="610" t="s">
        <v>366</v>
      </c>
      <c r="AE16" s="611" t="s">
        <v>351</v>
      </c>
      <c r="AF16" s="611" t="s">
        <v>351</v>
      </c>
      <c r="AG16" s="611" t="s">
        <v>351</v>
      </c>
      <c r="AH16" s="611" t="s">
        <v>351</v>
      </c>
      <c r="AI16" s="610" t="s">
        <v>366</v>
      </c>
      <c r="AJ16" s="611" t="s">
        <v>351</v>
      </c>
      <c r="AK16" s="610" t="s">
        <v>366</v>
      </c>
      <c r="AL16" s="611" t="s">
        <v>374</v>
      </c>
      <c r="AM16" s="611" t="s">
        <v>374</v>
      </c>
      <c r="AN16" s="611" t="s">
        <v>351</v>
      </c>
      <c r="AO16" s="611" t="s">
        <v>351</v>
      </c>
      <c r="AP16" s="611"/>
      <c r="AQ16" s="611"/>
      <c r="AR16" s="611"/>
      <c r="AS16" s="612">
        <f t="array" ref="AS16">SUM(COUNTIF(N16:AR16, {"◎","〇","☆","共","特","浴"}))</f>
        <v>18</v>
      </c>
      <c r="AT16" s="613" t="s">
        <v>398</v>
      </c>
      <c r="AU16" s="611" t="s">
        <v>351</v>
      </c>
      <c r="AV16" s="611"/>
      <c r="AW16" s="611" t="s">
        <v>351</v>
      </c>
      <c r="AX16" s="611" t="s">
        <v>351</v>
      </c>
      <c r="AY16" s="611" t="s">
        <v>351</v>
      </c>
      <c r="AZ16" s="611" t="s">
        <v>351</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334</v>
      </c>
      <c r="L17" s="603" t="s">
        <v>407</v>
      </c>
      <c r="M17" s="609"/>
      <c r="N17" s="610"/>
      <c r="O17" s="610"/>
      <c r="P17" s="610"/>
      <c r="Q17" s="610"/>
      <c r="R17" s="610"/>
      <c r="S17" s="610"/>
      <c r="T17" s="610"/>
      <c r="U17" s="610"/>
      <c r="V17" s="610"/>
      <c r="W17" s="610" t="s">
        <v>353</v>
      </c>
      <c r="X17" s="610" t="s">
        <v>353</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401</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404</v>
      </c>
      <c r="L42" s="603" t="s">
        <v>397</v>
      </c>
      <c r="M42" s="604" t="s">
        <v>163</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393</v>
      </c>
      <c r="AT42" s="610" t="s">
        <v>393</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405</v>
      </c>
      <c r="L43" s="603" t="s">
        <v>397</v>
      </c>
      <c r="M43" s="604" t="s">
        <v>356</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393</v>
      </c>
      <c r="AT43" s="610" t="s">
        <v>393</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406</v>
      </c>
      <c r="L44" s="620" t="s">
        <v>407</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393</v>
      </c>
      <c r="AT44" s="610" t="s">
        <v>393</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408</v>
      </c>
      <c r="L45" s="603" t="s">
        <v>407</v>
      </c>
      <c r="M45" s="604" t="s">
        <v>409</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393</v>
      </c>
      <c r="AT45" s="610" t="s">
        <v>393</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410</v>
      </c>
      <c r="L46" s="603" t="s">
        <v>411</v>
      </c>
      <c r="M46" s="609"/>
      <c r="N46" s="623" t="s">
        <v>163</v>
      </c>
      <c r="O46" s="624"/>
      <c r="P46" s="625" t="s">
        <v>163</v>
      </c>
      <c r="Q46" s="626"/>
      <c r="R46" s="627" t="s">
        <v>163</v>
      </c>
      <c r="S46" s="625" t="s">
        <v>163</v>
      </c>
      <c r="T46" s="629"/>
      <c r="U46" s="623" t="s">
        <v>163</v>
      </c>
      <c r="V46" s="624"/>
      <c r="W46" s="625" t="s">
        <v>163</v>
      </c>
      <c r="X46" s="626"/>
      <c r="Y46" s="627" t="s">
        <v>163</v>
      </c>
      <c r="Z46" s="625" t="s">
        <v>163</v>
      </c>
      <c r="AA46" s="629"/>
      <c r="AB46" s="623" t="s">
        <v>163</v>
      </c>
      <c r="AC46" s="624"/>
      <c r="AD46" s="625" t="s">
        <v>163</v>
      </c>
      <c r="AE46" s="626"/>
      <c r="AF46" s="627" t="s">
        <v>163</v>
      </c>
      <c r="AG46" s="625" t="s">
        <v>163</v>
      </c>
      <c r="AH46" s="629"/>
      <c r="AI46" s="623" t="s">
        <v>163</v>
      </c>
      <c r="AJ46" s="624"/>
      <c r="AK46" s="625" t="s">
        <v>163</v>
      </c>
      <c r="AL46" s="626"/>
      <c r="AM46" s="627" t="s">
        <v>163</v>
      </c>
      <c r="AN46" s="625" t="s">
        <v>163</v>
      </c>
      <c r="AO46" s="629"/>
      <c r="AP46" s="610"/>
      <c r="AQ46" s="605"/>
      <c r="AR46" s="605"/>
      <c r="AS46" s="612">
        <f t="array" ref="AS46">SUM(COUNTIF(N46:AR46, {"◎","〇","☆","共","特","浴"}))</f>
        <v>16</v>
      </c>
      <c r="AT46" s="613" t="s">
        <v>412</v>
      </c>
      <c r="AU46" s="611"/>
      <c r="AV46" s="611" t="s">
        <v>163</v>
      </c>
      <c r="AW46" s="611"/>
      <c r="AX46" s="611" t="s">
        <v>163</v>
      </c>
      <c r="AY46" s="611" t="s">
        <v>163</v>
      </c>
      <c r="AZ46" s="611"/>
      <c r="BA46" s="611" t="s">
        <v>163</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134</v>
      </c>
      <c r="L47" s="603" t="s">
        <v>411</v>
      </c>
      <c r="M47" s="609"/>
      <c r="N47" s="632" t="s">
        <v>163</v>
      </c>
      <c r="O47" s="633"/>
      <c r="P47" s="637" t="s">
        <v>376</v>
      </c>
      <c r="Q47" s="634" t="s">
        <v>163</v>
      </c>
      <c r="R47" s="635"/>
      <c r="S47" s="635"/>
      <c r="T47" s="627" t="s">
        <v>163</v>
      </c>
      <c r="U47" s="632" t="s">
        <v>163</v>
      </c>
      <c r="V47" s="633"/>
      <c r="W47" s="634" t="s">
        <v>163</v>
      </c>
      <c r="X47" s="634" t="s">
        <v>163</v>
      </c>
      <c r="Y47" s="635"/>
      <c r="Z47" s="635"/>
      <c r="AA47" s="627" t="s">
        <v>163</v>
      </c>
      <c r="AB47" s="632" t="s">
        <v>163</v>
      </c>
      <c r="AC47" s="633"/>
      <c r="AD47" s="634" t="s">
        <v>163</v>
      </c>
      <c r="AE47" s="634" t="s">
        <v>163</v>
      </c>
      <c r="AF47" s="635"/>
      <c r="AG47" s="635"/>
      <c r="AH47" s="627" t="s">
        <v>163</v>
      </c>
      <c r="AI47" s="632" t="s">
        <v>163</v>
      </c>
      <c r="AJ47" s="633"/>
      <c r="AK47" s="634" t="s">
        <v>163</v>
      </c>
      <c r="AL47" s="634" t="s">
        <v>163</v>
      </c>
      <c r="AM47" s="635"/>
      <c r="AN47" s="635"/>
      <c r="AO47" s="627" t="s">
        <v>163</v>
      </c>
      <c r="AP47" s="610"/>
      <c r="AQ47" s="605"/>
      <c r="AR47" s="605"/>
      <c r="AS47" s="612">
        <f t="array" ref="AS47">SUM(COUNTIF(N47:AR47, {"◎","〇","☆","共","特","浴"}))</f>
        <v>15</v>
      </c>
      <c r="AT47" s="613" t="s">
        <v>412</v>
      </c>
      <c r="AU47" s="611"/>
      <c r="AV47" s="611" t="s">
        <v>163</v>
      </c>
      <c r="AW47" s="611" t="s">
        <v>163</v>
      </c>
      <c r="AX47" s="611"/>
      <c r="AY47" s="611"/>
      <c r="AZ47" s="611" t="s">
        <v>163</v>
      </c>
      <c r="BA47" s="611" t="s">
        <v>163</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413</v>
      </c>
      <c r="L48" s="603" t="s">
        <v>411</v>
      </c>
      <c r="M48" s="609"/>
      <c r="N48" s="632" t="s">
        <v>163</v>
      </c>
      <c r="O48" s="633"/>
      <c r="P48" s="637" t="s">
        <v>376</v>
      </c>
      <c r="Q48" s="635"/>
      <c r="R48" s="634" t="s">
        <v>163</v>
      </c>
      <c r="S48" s="635"/>
      <c r="T48" s="636" t="s">
        <v>163</v>
      </c>
      <c r="U48" s="632" t="s">
        <v>163</v>
      </c>
      <c r="V48" s="633"/>
      <c r="W48" s="634" t="s">
        <v>163</v>
      </c>
      <c r="X48" s="635"/>
      <c r="Y48" s="634" t="s">
        <v>163</v>
      </c>
      <c r="Z48" s="635"/>
      <c r="AA48" s="636" t="s">
        <v>163</v>
      </c>
      <c r="AB48" s="632" t="s">
        <v>163</v>
      </c>
      <c r="AC48" s="633"/>
      <c r="AD48" s="634" t="s">
        <v>163</v>
      </c>
      <c r="AE48" s="635"/>
      <c r="AF48" s="634" t="s">
        <v>163</v>
      </c>
      <c r="AG48" s="635"/>
      <c r="AH48" s="636" t="s">
        <v>163</v>
      </c>
      <c r="AI48" s="632" t="s">
        <v>163</v>
      </c>
      <c r="AJ48" s="633"/>
      <c r="AK48" s="634" t="s">
        <v>163</v>
      </c>
      <c r="AL48" s="635"/>
      <c r="AM48" s="634" t="s">
        <v>163</v>
      </c>
      <c r="AN48" s="635"/>
      <c r="AO48" s="636" t="s">
        <v>163</v>
      </c>
      <c r="AP48" s="610"/>
      <c r="AQ48" s="605"/>
      <c r="AR48" s="605"/>
      <c r="AS48" s="612">
        <f t="array" ref="AS48">SUM(COUNTIF(N48:AR48, {"◎","〇","☆","共","特","浴"}))</f>
        <v>15</v>
      </c>
      <c r="AT48" s="613" t="s">
        <v>412</v>
      </c>
      <c r="AU48" s="611"/>
      <c r="AV48" s="611" t="s">
        <v>163</v>
      </c>
      <c r="AW48" s="611"/>
      <c r="AX48" s="611" t="s">
        <v>163</v>
      </c>
      <c r="AY48" s="611"/>
      <c r="AZ48" s="611" t="s">
        <v>163</v>
      </c>
      <c r="BA48" s="611" t="s">
        <v>163</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414</v>
      </c>
      <c r="M49" s="604" t="s">
        <v>415</v>
      </c>
      <c r="N49" s="627" t="s">
        <v>163</v>
      </c>
      <c r="O49" s="633"/>
      <c r="P49" s="637" t="s">
        <v>376</v>
      </c>
      <c r="Q49" s="635"/>
      <c r="R49" s="634" t="s">
        <v>163</v>
      </c>
      <c r="S49" s="635"/>
      <c r="T49" s="636" t="s">
        <v>163</v>
      </c>
      <c r="U49" s="630" t="s">
        <v>374</v>
      </c>
      <c r="V49" s="633"/>
      <c r="W49" s="634" t="s">
        <v>163</v>
      </c>
      <c r="X49" s="635"/>
      <c r="Y49" s="634" t="s">
        <v>163</v>
      </c>
      <c r="Z49" s="635"/>
      <c r="AA49" s="636" t="s">
        <v>163</v>
      </c>
      <c r="AB49" s="627" t="s">
        <v>163</v>
      </c>
      <c r="AC49" s="633"/>
      <c r="AD49" s="634" t="s">
        <v>163</v>
      </c>
      <c r="AE49" s="635"/>
      <c r="AF49" s="630" t="s">
        <v>376</v>
      </c>
      <c r="AG49" s="635"/>
      <c r="AH49" s="636" t="s">
        <v>163</v>
      </c>
      <c r="AI49" s="630" t="s">
        <v>374</v>
      </c>
      <c r="AJ49" s="633"/>
      <c r="AK49" s="634" t="s">
        <v>163</v>
      </c>
      <c r="AL49" s="635"/>
      <c r="AM49" s="634" t="s">
        <v>163</v>
      </c>
      <c r="AN49" s="635"/>
      <c r="AO49" s="636" t="s">
        <v>163</v>
      </c>
      <c r="AP49" s="610"/>
      <c r="AQ49" s="605"/>
      <c r="AR49" s="605"/>
      <c r="AS49" s="612">
        <f t="array" ref="AS49">SUM(COUNTIF(N49:AR49, {"◎","〇","☆","共","特","浴"}))</f>
        <v>12</v>
      </c>
      <c r="AT49" s="613" t="s">
        <v>412</v>
      </c>
      <c r="AU49" s="611"/>
      <c r="AV49" s="611" t="s">
        <v>163</v>
      </c>
      <c r="AW49" s="611"/>
      <c r="AX49" s="611" t="s">
        <v>163</v>
      </c>
      <c r="AY49" s="611"/>
      <c r="AZ49" s="611" t="s">
        <v>163</v>
      </c>
      <c r="BA49" s="611" t="s">
        <v>163</v>
      </c>
      <c r="BB49" s="638" t="s">
        <v>416</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3" t="b">
        <v>1</v>
      </c>
      <c r="J50" s="581">
        <v>18.0</v>
      </c>
      <c r="K50" s="602" t="s">
        <v>615</v>
      </c>
      <c r="L50" s="603" t="s">
        <v>411</v>
      </c>
      <c r="M50" s="924"/>
      <c r="N50" s="632" t="s">
        <v>163</v>
      </c>
      <c r="O50" s="627" t="s">
        <v>163</v>
      </c>
      <c r="P50" s="925"/>
      <c r="Q50" s="627" t="s">
        <v>163</v>
      </c>
      <c r="R50" s="634"/>
      <c r="S50" s="634" t="s">
        <v>163</v>
      </c>
      <c r="T50" s="636" t="s">
        <v>163</v>
      </c>
      <c r="U50" s="644" t="s">
        <v>376</v>
      </c>
      <c r="V50" s="630" t="s">
        <v>374</v>
      </c>
      <c r="W50" s="630" t="s">
        <v>370</v>
      </c>
      <c r="X50" s="634"/>
      <c r="Y50" s="637" t="s">
        <v>368</v>
      </c>
      <c r="Z50" s="635"/>
      <c r="AA50" s="647" t="s">
        <v>368</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398</v>
      </c>
      <c r="AU50" s="611" t="s">
        <v>163</v>
      </c>
      <c r="AV50" s="611" t="s">
        <v>163</v>
      </c>
      <c r="AW50" s="611"/>
      <c r="AX50" s="611"/>
      <c r="AY50" s="611" t="s">
        <v>163</v>
      </c>
      <c r="AZ50" s="611" t="s">
        <v>163</v>
      </c>
      <c r="BA50" s="611" t="s">
        <v>163</v>
      </c>
      <c r="BB50" s="614"/>
      <c r="BC50" s="73"/>
      <c r="BD50" s="73"/>
      <c r="BE50" s="73"/>
      <c r="BF50" s="73"/>
      <c r="BG50" s="73"/>
      <c r="BH50" s="70"/>
      <c r="BI50" s="207"/>
      <c r="BJ50" s="212" t="str">
        <f t="array" ref="BJ50">IFERROR(INDEX('💻シート作成'!$D$6:$D97, MATCH(BK50, '💻シート作成'!$E$6:$E97, 0)), "")</f>
        <v>4月</v>
      </c>
      <c r="BK50" s="926" t="str">
        <f>IFERROR(__xludf.DUMMYFUNCTION("""COMPUTED_VALUE"""),"①R8_4集計")</f>
        <v>①R8_4集計</v>
      </c>
      <c r="BL50" s="927"/>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417</v>
      </c>
      <c r="L51" s="603" t="s">
        <v>411</v>
      </c>
      <c r="M51" s="609"/>
      <c r="N51" s="639"/>
      <c r="O51" s="640"/>
      <c r="P51" s="637" t="s">
        <v>376</v>
      </c>
      <c r="Q51" s="641"/>
      <c r="R51" s="634" t="s">
        <v>163</v>
      </c>
      <c r="S51" s="627" t="s">
        <v>163</v>
      </c>
      <c r="T51" s="642"/>
      <c r="U51" s="639"/>
      <c r="V51" s="640"/>
      <c r="W51" s="925" t="s">
        <v>163</v>
      </c>
      <c r="X51" s="641"/>
      <c r="Y51" s="634" t="s">
        <v>163</v>
      </c>
      <c r="Z51" s="630" t="s">
        <v>374</v>
      </c>
      <c r="AA51" s="642"/>
      <c r="AB51" s="639"/>
      <c r="AC51" s="640"/>
      <c r="AD51" s="925" t="s">
        <v>163</v>
      </c>
      <c r="AE51" s="641"/>
      <c r="AF51" s="634"/>
      <c r="AG51" s="627"/>
      <c r="AH51" s="642"/>
      <c r="AI51" s="639"/>
      <c r="AJ51" s="640"/>
      <c r="AK51" s="637" t="s">
        <v>163</v>
      </c>
      <c r="AL51" s="641"/>
      <c r="AM51" s="637" t="s">
        <v>163</v>
      </c>
      <c r="AN51" s="637" t="s">
        <v>163</v>
      </c>
      <c r="AO51" s="642"/>
      <c r="AP51" s="605"/>
      <c r="AQ51" s="605"/>
      <c r="AR51" s="605"/>
      <c r="AS51" s="612">
        <f t="array" ref="AS51">SUM(COUNTIF(N51:AR51, {"◎","〇","☆","共","特","浴"}))</f>
        <v>8</v>
      </c>
      <c r="AT51" s="613" t="s">
        <v>418</v>
      </c>
      <c r="AU51" s="611"/>
      <c r="AV51" s="611" t="s">
        <v>163</v>
      </c>
      <c r="AW51" s="611"/>
      <c r="AX51" s="611" t="s">
        <v>163</v>
      </c>
      <c r="AY51" s="611" t="s">
        <v>163</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419</v>
      </c>
      <c r="L52" s="603" t="s">
        <v>411</v>
      </c>
      <c r="M52" s="604" t="s">
        <v>420</v>
      </c>
      <c r="N52" s="632" t="s">
        <v>163</v>
      </c>
      <c r="O52" s="627" t="s">
        <v>163</v>
      </c>
      <c r="P52" s="635"/>
      <c r="Q52" s="627" t="s">
        <v>163</v>
      </c>
      <c r="R52" s="634" t="s">
        <v>163</v>
      </c>
      <c r="S52" s="635"/>
      <c r="T52" s="645"/>
      <c r="U52" s="632" t="s">
        <v>163</v>
      </c>
      <c r="V52" s="630" t="s">
        <v>376</v>
      </c>
      <c r="W52" s="635"/>
      <c r="X52" s="627" t="s">
        <v>163</v>
      </c>
      <c r="Y52" s="634" t="s">
        <v>163</v>
      </c>
      <c r="Z52" s="635"/>
      <c r="AA52" s="645"/>
      <c r="AB52" s="632" t="s">
        <v>163</v>
      </c>
      <c r="AC52" s="627" t="s">
        <v>163</v>
      </c>
      <c r="AD52" s="635"/>
      <c r="AE52" s="627" t="s">
        <v>163</v>
      </c>
      <c r="AF52" s="634" t="s">
        <v>163</v>
      </c>
      <c r="AG52" s="635"/>
      <c r="AH52" s="645"/>
      <c r="AI52" s="632" t="s">
        <v>163</v>
      </c>
      <c r="AJ52" s="627" t="s">
        <v>163</v>
      </c>
      <c r="AK52" s="635"/>
      <c r="AL52" s="630" t="s">
        <v>376</v>
      </c>
      <c r="AM52" s="634" t="s">
        <v>163</v>
      </c>
      <c r="AN52" s="635"/>
      <c r="AO52" s="645"/>
      <c r="AP52" s="610"/>
      <c r="AQ52" s="605"/>
      <c r="AR52" s="605"/>
      <c r="AS52" s="612">
        <f t="array" ref="AS52">SUM(COUNTIF(N52:AR52, {"◎","〇","☆","共","特","浴"}))</f>
        <v>14</v>
      </c>
      <c r="AT52" s="613" t="s">
        <v>412</v>
      </c>
      <c r="AU52" s="611" t="s">
        <v>163</v>
      </c>
      <c r="AV52" s="611"/>
      <c r="AW52" s="611" t="s">
        <v>163</v>
      </c>
      <c r="AX52" s="611" t="s">
        <v>163</v>
      </c>
      <c r="AY52" s="611"/>
      <c r="AZ52" s="611"/>
      <c r="BA52" s="611" t="s">
        <v>163</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150</v>
      </c>
      <c r="L53" s="603" t="s">
        <v>411</v>
      </c>
      <c r="M53" s="604"/>
      <c r="N53" s="646"/>
      <c r="O53" s="627" t="s">
        <v>163</v>
      </c>
      <c r="P53" s="635"/>
      <c r="Q53" s="635"/>
      <c r="R53" s="627" t="s">
        <v>163</v>
      </c>
      <c r="S53" s="634" t="s">
        <v>163</v>
      </c>
      <c r="T53" s="645"/>
      <c r="U53" s="646"/>
      <c r="V53" s="630" t="s">
        <v>376</v>
      </c>
      <c r="W53" s="635"/>
      <c r="X53" s="635"/>
      <c r="Y53" s="627" t="s">
        <v>163</v>
      </c>
      <c r="Z53" s="634" t="s">
        <v>163</v>
      </c>
      <c r="AA53" s="645"/>
      <c r="AB53" s="646"/>
      <c r="AC53" s="627" t="s">
        <v>163</v>
      </c>
      <c r="AD53" s="635"/>
      <c r="AE53" s="635"/>
      <c r="AF53" s="627" t="s">
        <v>163</v>
      </c>
      <c r="AG53" s="637" t="s">
        <v>370</v>
      </c>
      <c r="AH53" s="645"/>
      <c r="AI53" s="646"/>
      <c r="AJ53" s="627"/>
      <c r="AK53" s="635"/>
      <c r="AL53" s="635"/>
      <c r="AM53" s="627" t="s">
        <v>163</v>
      </c>
      <c r="AN53" s="634" t="s">
        <v>163</v>
      </c>
      <c r="AO53" s="645"/>
      <c r="AP53" s="610"/>
      <c r="AQ53" s="605"/>
      <c r="AR53" s="605"/>
      <c r="AS53" s="612">
        <f t="array" ref="AS53">SUM(COUNTIF(N53:AR53, {"◎","〇","☆","共","特","浴"}))</f>
        <v>9</v>
      </c>
      <c r="AT53" s="613" t="s">
        <v>412</v>
      </c>
      <c r="AU53" s="611" t="s">
        <v>163</v>
      </c>
      <c r="AV53" s="611"/>
      <c r="AW53" s="611"/>
      <c r="AX53" s="611" t="s">
        <v>163</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411</v>
      </c>
      <c r="M54" s="604"/>
      <c r="N54" s="646"/>
      <c r="O54" s="630" t="s">
        <v>376</v>
      </c>
      <c r="P54" s="627" t="s">
        <v>163</v>
      </c>
      <c r="Q54" s="635"/>
      <c r="R54" s="627" t="s">
        <v>163</v>
      </c>
      <c r="S54" s="634" t="s">
        <v>163</v>
      </c>
      <c r="T54" s="645"/>
      <c r="U54" s="646"/>
      <c r="V54" s="627" t="s">
        <v>163</v>
      </c>
      <c r="W54" s="627" t="s">
        <v>163</v>
      </c>
      <c r="X54" s="634" t="s">
        <v>163</v>
      </c>
      <c r="Y54" s="630" t="s">
        <v>376</v>
      </c>
      <c r="Z54" s="634" t="s">
        <v>163</v>
      </c>
      <c r="AA54" s="645"/>
      <c r="AB54" s="646"/>
      <c r="AC54" s="627" t="s">
        <v>163</v>
      </c>
      <c r="AD54" s="627" t="s">
        <v>163</v>
      </c>
      <c r="AE54" s="627" t="s">
        <v>163</v>
      </c>
      <c r="AF54" s="627" t="s">
        <v>163</v>
      </c>
      <c r="AG54" s="634" t="s">
        <v>163</v>
      </c>
      <c r="AH54" s="645"/>
      <c r="AI54" s="646"/>
      <c r="AJ54" s="627" t="s">
        <v>163</v>
      </c>
      <c r="AK54" s="627" t="s">
        <v>163</v>
      </c>
      <c r="AL54" s="627" t="s">
        <v>163</v>
      </c>
      <c r="AM54" s="630" t="s">
        <v>376</v>
      </c>
      <c r="AN54" s="634" t="s">
        <v>163</v>
      </c>
      <c r="AO54" s="645"/>
      <c r="AP54" s="610"/>
      <c r="AQ54" s="605"/>
      <c r="AR54" s="605"/>
      <c r="AS54" s="612">
        <f t="array" ref="AS54">SUM(COUNTIF(N54:AR54, {"◎","〇","☆","共","特","浴"}))</f>
        <v>16</v>
      </c>
      <c r="AT54" s="613" t="s">
        <v>412</v>
      </c>
      <c r="AU54" s="611" t="s">
        <v>163</v>
      </c>
      <c r="AV54" s="611" t="s">
        <v>163</v>
      </c>
      <c r="AW54" s="611"/>
      <c r="AX54" s="611" t="s">
        <v>163</v>
      </c>
      <c r="AY54" s="611" t="s">
        <v>163</v>
      </c>
      <c r="AZ54" s="611"/>
      <c r="BA54" s="611"/>
      <c r="BB54" s="638" t="s">
        <v>421</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422</v>
      </c>
      <c r="L55" s="603" t="s">
        <v>411</v>
      </c>
      <c r="M55" s="609"/>
      <c r="N55" s="646"/>
      <c r="O55" s="630" t="s">
        <v>376</v>
      </c>
      <c r="P55" s="627" t="s">
        <v>163</v>
      </c>
      <c r="Q55" s="634" t="s">
        <v>163</v>
      </c>
      <c r="R55" s="634" t="s">
        <v>163</v>
      </c>
      <c r="S55" s="634" t="s">
        <v>163</v>
      </c>
      <c r="T55" s="645"/>
      <c r="U55" s="646"/>
      <c r="V55" s="630" t="s">
        <v>376</v>
      </c>
      <c r="W55" s="627" t="s">
        <v>163</v>
      </c>
      <c r="X55" s="634" t="s">
        <v>163</v>
      </c>
      <c r="Y55" s="637" t="s">
        <v>376</v>
      </c>
      <c r="Z55" s="634" t="s">
        <v>163</v>
      </c>
      <c r="AA55" s="650" t="s">
        <v>163</v>
      </c>
      <c r="AB55" s="646"/>
      <c r="AC55" s="627" t="s">
        <v>163</v>
      </c>
      <c r="AD55" s="627" t="s">
        <v>163</v>
      </c>
      <c r="AE55" s="634" t="s">
        <v>163</v>
      </c>
      <c r="AF55" s="634" t="s">
        <v>163</v>
      </c>
      <c r="AG55" s="634" t="s">
        <v>163</v>
      </c>
      <c r="AH55" s="645"/>
      <c r="AI55" s="646"/>
      <c r="AJ55" s="627" t="s">
        <v>163</v>
      </c>
      <c r="AK55" s="630" t="s">
        <v>376</v>
      </c>
      <c r="AL55" s="634" t="s">
        <v>163</v>
      </c>
      <c r="AM55" s="634" t="s">
        <v>163</v>
      </c>
      <c r="AN55" s="634" t="s">
        <v>163</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423</v>
      </c>
      <c r="L56" s="603" t="s">
        <v>411</v>
      </c>
      <c r="M56" s="609"/>
      <c r="N56" s="632" t="s">
        <v>163</v>
      </c>
      <c r="O56" s="627" t="s">
        <v>163</v>
      </c>
      <c r="P56" s="634" t="s">
        <v>376</v>
      </c>
      <c r="Q56" s="634" t="s">
        <v>163</v>
      </c>
      <c r="R56" s="634" t="s">
        <v>163</v>
      </c>
      <c r="S56" s="634" t="s">
        <v>163</v>
      </c>
      <c r="T56" s="636" t="s">
        <v>163</v>
      </c>
      <c r="U56" s="632" t="s">
        <v>163</v>
      </c>
      <c r="V56" s="627" t="s">
        <v>163</v>
      </c>
      <c r="W56" s="634" t="s">
        <v>376</v>
      </c>
      <c r="X56" s="634" t="s">
        <v>163</v>
      </c>
      <c r="Y56" s="637" t="s">
        <v>376</v>
      </c>
      <c r="Z56" s="634" t="s">
        <v>163</v>
      </c>
      <c r="AA56" s="636" t="s">
        <v>163</v>
      </c>
      <c r="AB56" s="632" t="s">
        <v>163</v>
      </c>
      <c r="AC56" s="627" t="s">
        <v>163</v>
      </c>
      <c r="AD56" s="634" t="s">
        <v>376</v>
      </c>
      <c r="AE56" s="634" t="s">
        <v>163</v>
      </c>
      <c r="AF56" s="634" t="s">
        <v>163</v>
      </c>
      <c r="AG56" s="634" t="s">
        <v>163</v>
      </c>
      <c r="AH56" s="636" t="s">
        <v>163</v>
      </c>
      <c r="AI56" s="632" t="s">
        <v>163</v>
      </c>
      <c r="AJ56" s="627" t="s">
        <v>163</v>
      </c>
      <c r="AK56" s="634" t="s">
        <v>376</v>
      </c>
      <c r="AL56" s="634" t="s">
        <v>163</v>
      </c>
      <c r="AM56" s="634" t="s">
        <v>163</v>
      </c>
      <c r="AN56" s="634" t="s">
        <v>163</v>
      </c>
      <c r="AO56" s="636" t="s">
        <v>163</v>
      </c>
      <c r="AP56" s="610"/>
      <c r="AQ56" s="610"/>
      <c r="AR56" s="610"/>
      <c r="AS56" s="612">
        <f t="array" ref="AS56">SUM(COUNTIF(N56:AR56, {"◎","〇","☆","共","特","浴"}))</f>
        <v>23</v>
      </c>
      <c r="AT56" s="613" t="s">
        <v>398</v>
      </c>
      <c r="AU56" s="611" t="s">
        <v>163</v>
      </c>
      <c r="AV56" s="611" t="s">
        <v>163</v>
      </c>
      <c r="AW56" s="611" t="s">
        <v>163</v>
      </c>
      <c r="AX56" s="611" t="s">
        <v>163</v>
      </c>
      <c r="AY56" s="611" t="s">
        <v>163</v>
      </c>
      <c r="AZ56" s="611" t="s">
        <v>163</v>
      </c>
      <c r="BA56" s="611" t="s">
        <v>163</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424</v>
      </c>
      <c r="L57" s="603" t="s">
        <v>414</v>
      </c>
      <c r="M57" s="609"/>
      <c r="N57" s="652" t="s">
        <v>374</v>
      </c>
      <c r="O57" s="928" t="s">
        <v>376</v>
      </c>
      <c r="P57" s="649"/>
      <c r="Q57" s="627" t="s">
        <v>163</v>
      </c>
      <c r="R57" s="650" t="s">
        <v>163</v>
      </c>
      <c r="S57" s="660" t="s">
        <v>376</v>
      </c>
      <c r="T57" s="651" t="s">
        <v>163</v>
      </c>
      <c r="U57" s="652" t="s">
        <v>376</v>
      </c>
      <c r="V57" s="648" t="s">
        <v>163</v>
      </c>
      <c r="W57" s="649"/>
      <c r="X57" s="627" t="s">
        <v>163</v>
      </c>
      <c r="Y57" s="650" t="s">
        <v>163</v>
      </c>
      <c r="Z57" s="650" t="s">
        <v>163</v>
      </c>
      <c r="AA57" s="651" t="s">
        <v>163</v>
      </c>
      <c r="AB57" s="646"/>
      <c r="AC57" s="648" t="s">
        <v>163</v>
      </c>
      <c r="AD57" s="649"/>
      <c r="AE57" s="627" t="s">
        <v>163</v>
      </c>
      <c r="AF57" s="650" t="s">
        <v>163</v>
      </c>
      <c r="AG57" s="650" t="s">
        <v>163</v>
      </c>
      <c r="AH57" s="651" t="s">
        <v>163</v>
      </c>
      <c r="AI57" s="652" t="s">
        <v>163</v>
      </c>
      <c r="AJ57" s="648" t="s">
        <v>163</v>
      </c>
      <c r="AK57" s="649"/>
      <c r="AL57" s="630" t="s">
        <v>374</v>
      </c>
      <c r="AM57" s="650" t="s">
        <v>163</v>
      </c>
      <c r="AN57" s="660" t="s">
        <v>376</v>
      </c>
      <c r="AO57" s="651" t="s">
        <v>163</v>
      </c>
      <c r="AP57" s="610"/>
      <c r="AQ57" s="605"/>
      <c r="AR57" s="605"/>
      <c r="AS57" s="612">
        <f t="array" ref="AS57">SUM(COUNTIF(N57:AR57, {"◎","〇","☆","共","特","浴"}))</f>
        <v>17</v>
      </c>
      <c r="AT57" s="613" t="s">
        <v>425</v>
      </c>
      <c r="AU57" s="611" t="s">
        <v>163</v>
      </c>
      <c r="AV57" s="611" t="s">
        <v>163</v>
      </c>
      <c r="AW57" s="611"/>
      <c r="AX57" s="611" t="s">
        <v>163</v>
      </c>
      <c r="AY57" s="611" t="s">
        <v>163</v>
      </c>
      <c r="AZ57" s="611" t="s">
        <v>163</v>
      </c>
      <c r="BA57" s="611" t="s">
        <v>163</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145</v>
      </c>
      <c r="L58" s="603" t="s">
        <v>411</v>
      </c>
      <c r="M58" s="609"/>
      <c r="N58" s="632" t="s">
        <v>163</v>
      </c>
      <c r="O58" s="630" t="s">
        <v>376</v>
      </c>
      <c r="P58" s="649"/>
      <c r="Q58" s="634" t="s">
        <v>163</v>
      </c>
      <c r="R58" s="650" t="s">
        <v>163</v>
      </c>
      <c r="S58" s="650" t="s">
        <v>163</v>
      </c>
      <c r="T58" s="647" t="s">
        <v>376</v>
      </c>
      <c r="U58" s="632" t="s">
        <v>163</v>
      </c>
      <c r="V58" s="630" t="s">
        <v>376</v>
      </c>
      <c r="W58" s="660" t="s">
        <v>163</v>
      </c>
      <c r="X58" s="634" t="s">
        <v>163</v>
      </c>
      <c r="Y58" s="649"/>
      <c r="Z58" s="650" t="s">
        <v>163</v>
      </c>
      <c r="AA58" s="643" t="s">
        <v>163</v>
      </c>
      <c r="AB58" s="632" t="s">
        <v>163</v>
      </c>
      <c r="AC58" s="627"/>
      <c r="AD58" s="649"/>
      <c r="AE58" s="634" t="s">
        <v>163</v>
      </c>
      <c r="AF58" s="650" t="s">
        <v>163</v>
      </c>
      <c r="AG58" s="650" t="s">
        <v>163</v>
      </c>
      <c r="AH58" s="643" t="s">
        <v>163</v>
      </c>
      <c r="AI58" s="632" t="s">
        <v>163</v>
      </c>
      <c r="AJ58" s="630" t="s">
        <v>163</v>
      </c>
      <c r="AK58" s="649"/>
      <c r="AL58" s="634" t="s">
        <v>163</v>
      </c>
      <c r="AM58" s="660" t="s">
        <v>376</v>
      </c>
      <c r="AN58" s="650" t="s">
        <v>163</v>
      </c>
      <c r="AO58" s="643" t="s">
        <v>163</v>
      </c>
      <c r="AP58" s="605"/>
      <c r="AQ58" s="605"/>
      <c r="AR58" s="605"/>
      <c r="AS58" s="612">
        <f t="array" ref="AS58">SUM(COUNTIF(N58:AR58, {"◎","〇","☆","共","特","浴"}))</f>
        <v>19</v>
      </c>
      <c r="AT58" s="613" t="s">
        <v>398</v>
      </c>
      <c r="AU58" s="611" t="s">
        <v>163</v>
      </c>
      <c r="AV58" s="611"/>
      <c r="AW58" s="611"/>
      <c r="AX58" s="611"/>
      <c r="AY58" s="611" t="s">
        <v>163</v>
      </c>
      <c r="AZ58" s="611" t="s">
        <v>163</v>
      </c>
      <c r="BA58" s="611" t="s">
        <v>163</v>
      </c>
      <c r="BB58" s="638" t="s">
        <v>421</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426</v>
      </c>
      <c r="L59" s="603" t="s">
        <v>414</v>
      </c>
      <c r="M59" s="609"/>
      <c r="N59" s="657" t="s">
        <v>163</v>
      </c>
      <c r="O59" s="654"/>
      <c r="P59" s="650" t="s">
        <v>163</v>
      </c>
      <c r="Q59" s="660" t="s">
        <v>376</v>
      </c>
      <c r="R59" s="649"/>
      <c r="S59" s="650" t="s">
        <v>163</v>
      </c>
      <c r="T59" s="656"/>
      <c r="U59" s="657" t="s">
        <v>163</v>
      </c>
      <c r="V59" s="654"/>
      <c r="W59" s="650" t="s">
        <v>163</v>
      </c>
      <c r="X59" s="655" t="s">
        <v>163</v>
      </c>
      <c r="Y59" s="649"/>
      <c r="Z59" s="660" t="s">
        <v>376</v>
      </c>
      <c r="AA59" s="656"/>
      <c r="AB59" s="657" t="s">
        <v>163</v>
      </c>
      <c r="AC59" s="654"/>
      <c r="AD59" s="650" t="s">
        <v>163</v>
      </c>
      <c r="AE59" s="655" t="s">
        <v>163</v>
      </c>
      <c r="AF59" s="649"/>
      <c r="AG59" s="660" t="s">
        <v>376</v>
      </c>
      <c r="AH59" s="656"/>
      <c r="AI59" s="652" t="s">
        <v>374</v>
      </c>
      <c r="AJ59" s="654"/>
      <c r="AK59" s="650" t="s">
        <v>163</v>
      </c>
      <c r="AL59" s="655" t="s">
        <v>163</v>
      </c>
      <c r="AM59" s="649"/>
      <c r="AN59" s="650" t="s">
        <v>163</v>
      </c>
      <c r="AO59" s="656"/>
      <c r="AP59" s="610"/>
      <c r="AQ59" s="605"/>
      <c r="AR59" s="605"/>
      <c r="AS59" s="612">
        <f t="array" ref="AS59">SUM(COUNTIF(N59:AR59, {"◎","〇","☆","共","特","浴"}))</f>
        <v>12</v>
      </c>
      <c r="AT59" s="613" t="s">
        <v>427</v>
      </c>
      <c r="AU59" s="611"/>
      <c r="AV59" s="611"/>
      <c r="AW59" s="611" t="s">
        <v>163</v>
      </c>
      <c r="AX59" s="611"/>
      <c r="AY59" s="611" t="s">
        <v>163</v>
      </c>
      <c r="AZ59" s="611"/>
      <c r="BA59" s="611" t="s">
        <v>163</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428</v>
      </c>
      <c r="L60" s="603" t="s">
        <v>411</v>
      </c>
      <c r="M60" s="609"/>
      <c r="N60" s="627" t="s">
        <v>163</v>
      </c>
      <c r="O60" s="653" t="s">
        <v>163</v>
      </c>
      <c r="P60" s="649"/>
      <c r="Q60" s="649"/>
      <c r="R60" s="649"/>
      <c r="S60" s="649"/>
      <c r="T60" s="658" t="s">
        <v>163</v>
      </c>
      <c r="U60" s="627" t="s">
        <v>163</v>
      </c>
      <c r="V60" s="653" t="s">
        <v>163</v>
      </c>
      <c r="W60" s="649"/>
      <c r="X60" s="649"/>
      <c r="Y60" s="649"/>
      <c r="Z60" s="649"/>
      <c r="AA60" s="658" t="s">
        <v>163</v>
      </c>
      <c r="AB60" s="627" t="s">
        <v>163</v>
      </c>
      <c r="AC60" s="653" t="s">
        <v>163</v>
      </c>
      <c r="AD60" s="649"/>
      <c r="AE60" s="649"/>
      <c r="AF60" s="649"/>
      <c r="AG60" s="649"/>
      <c r="AH60" s="658" t="s">
        <v>163</v>
      </c>
      <c r="AI60" s="627" t="s">
        <v>163</v>
      </c>
      <c r="AJ60" s="653" t="s">
        <v>163</v>
      </c>
      <c r="AK60" s="649"/>
      <c r="AL60" s="649"/>
      <c r="AM60" s="649"/>
      <c r="AN60" s="649"/>
      <c r="AO60" s="658" t="s">
        <v>163</v>
      </c>
      <c r="AP60" s="610"/>
      <c r="AQ60" s="605"/>
      <c r="AR60" s="605"/>
      <c r="AS60" s="612">
        <f t="array" ref="AS60">SUM(COUNTIF(N60:AR60, {"◎","〇","☆","共","特","浴"}))</f>
        <v>12</v>
      </c>
      <c r="AT60" s="613" t="s">
        <v>418</v>
      </c>
      <c r="AU60" s="611" t="s">
        <v>163</v>
      </c>
      <c r="AV60" s="611"/>
      <c r="AW60" s="611"/>
      <c r="AX60" s="611"/>
      <c r="AY60" s="611"/>
      <c r="AZ60" s="611" t="s">
        <v>163</v>
      </c>
      <c r="BA60" s="611" t="s">
        <v>163</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429</v>
      </c>
      <c r="L61" s="603" t="s">
        <v>411</v>
      </c>
      <c r="M61" s="609"/>
      <c r="N61" s="659"/>
      <c r="O61" s="630" t="s">
        <v>376</v>
      </c>
      <c r="P61" s="650" t="s">
        <v>163</v>
      </c>
      <c r="Q61" s="650" t="s">
        <v>163</v>
      </c>
      <c r="R61" s="655" t="s">
        <v>163</v>
      </c>
      <c r="S61" s="650" t="s">
        <v>163</v>
      </c>
      <c r="T61" s="656"/>
      <c r="U61" s="659"/>
      <c r="V61" s="627" t="s">
        <v>163</v>
      </c>
      <c r="W61" s="660" t="s">
        <v>376</v>
      </c>
      <c r="X61" s="650" t="s">
        <v>163</v>
      </c>
      <c r="Y61" s="655" t="s">
        <v>163</v>
      </c>
      <c r="Z61" s="650" t="s">
        <v>163</v>
      </c>
      <c r="AA61" s="656"/>
      <c r="AB61" s="659"/>
      <c r="AC61" s="627" t="s">
        <v>163</v>
      </c>
      <c r="AD61" s="660" t="s">
        <v>374</v>
      </c>
      <c r="AE61" s="660" t="s">
        <v>374</v>
      </c>
      <c r="AF61" s="655" t="s">
        <v>163</v>
      </c>
      <c r="AG61" s="650" t="s">
        <v>163</v>
      </c>
      <c r="AH61" s="656"/>
      <c r="AI61" s="659"/>
      <c r="AJ61" s="627" t="s">
        <v>163</v>
      </c>
      <c r="AK61" s="650" t="s">
        <v>163</v>
      </c>
      <c r="AL61" s="650" t="s">
        <v>163</v>
      </c>
      <c r="AM61" s="660" t="s">
        <v>376</v>
      </c>
      <c r="AN61" s="650" t="s">
        <v>163</v>
      </c>
      <c r="AO61" s="656"/>
      <c r="AP61" s="605"/>
      <c r="AQ61" s="610"/>
      <c r="AR61" s="610"/>
      <c r="AS61" s="612">
        <f t="array" ref="AS61">SUM(COUNTIF(N61:AR61, {"◎","〇","☆","共","特","浴"}))</f>
        <v>15</v>
      </c>
      <c r="AT61" s="613" t="s">
        <v>418</v>
      </c>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430</v>
      </c>
      <c r="L62" s="603" t="s">
        <v>411</v>
      </c>
      <c r="M62" s="609"/>
      <c r="N62" s="627" t="s">
        <v>163</v>
      </c>
      <c r="O62" s="654"/>
      <c r="P62" s="649"/>
      <c r="Q62" s="649"/>
      <c r="R62" s="649"/>
      <c r="S62" s="649"/>
      <c r="T62" s="929" t="s">
        <v>374</v>
      </c>
      <c r="U62" s="630" t="s">
        <v>370</v>
      </c>
      <c r="V62" s="654"/>
      <c r="W62" s="649"/>
      <c r="X62" s="649"/>
      <c r="Y62" s="649"/>
      <c r="Z62" s="649"/>
      <c r="AA62" s="651" t="s">
        <v>163</v>
      </c>
      <c r="AB62" s="627" t="s">
        <v>163</v>
      </c>
      <c r="AC62" s="654"/>
      <c r="AD62" s="649"/>
      <c r="AE62" s="649"/>
      <c r="AF62" s="649"/>
      <c r="AG62" s="649"/>
      <c r="AH62" s="651" t="s">
        <v>163</v>
      </c>
      <c r="AI62" s="627" t="s">
        <v>163</v>
      </c>
      <c r="AJ62" s="654"/>
      <c r="AK62" s="649"/>
      <c r="AL62" s="649"/>
      <c r="AM62" s="649"/>
      <c r="AN62" s="649"/>
      <c r="AO62" s="651" t="s">
        <v>163</v>
      </c>
      <c r="AP62" s="610"/>
      <c r="AQ62" s="610"/>
      <c r="AR62" s="610"/>
      <c r="AS62" s="612">
        <f t="array" ref="AS62">SUM(COUNTIF(N62:AR62, {"◎","〇","☆","共","特","浴"}))</f>
        <v>6</v>
      </c>
      <c r="AT62" s="613" t="s">
        <v>427</v>
      </c>
      <c r="AU62" s="611"/>
      <c r="AV62" s="611"/>
      <c r="AW62" s="611"/>
      <c r="AX62" s="611"/>
      <c r="AY62" s="611"/>
      <c r="AZ62" s="611" t="s">
        <v>163</v>
      </c>
      <c r="BA62" s="611" t="s">
        <v>163</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431</v>
      </c>
      <c r="L63" s="603" t="s">
        <v>411</v>
      </c>
      <c r="M63" s="609"/>
      <c r="N63" s="657" t="s">
        <v>163</v>
      </c>
      <c r="O63" s="648" t="s">
        <v>163</v>
      </c>
      <c r="P63" s="649"/>
      <c r="Q63" s="649"/>
      <c r="R63" s="649"/>
      <c r="S63" s="650" t="s">
        <v>163</v>
      </c>
      <c r="T63" s="651" t="s">
        <v>163</v>
      </c>
      <c r="U63" s="657" t="s">
        <v>163</v>
      </c>
      <c r="V63" s="648" t="s">
        <v>163</v>
      </c>
      <c r="W63" s="649"/>
      <c r="X63" s="649"/>
      <c r="Y63" s="649"/>
      <c r="Z63" s="650" t="s">
        <v>163</v>
      </c>
      <c r="AA63" s="651" t="s">
        <v>163</v>
      </c>
      <c r="AB63" s="657" t="s">
        <v>163</v>
      </c>
      <c r="AC63" s="648" t="s">
        <v>163</v>
      </c>
      <c r="AD63" s="649"/>
      <c r="AE63" s="649"/>
      <c r="AF63" s="649"/>
      <c r="AG63" s="650" t="s">
        <v>163</v>
      </c>
      <c r="AH63" s="651" t="s">
        <v>163</v>
      </c>
      <c r="AI63" s="657" t="s">
        <v>163</v>
      </c>
      <c r="AJ63" s="648" t="s">
        <v>163</v>
      </c>
      <c r="AK63" s="649"/>
      <c r="AL63" s="649"/>
      <c r="AM63" s="649"/>
      <c r="AN63" s="650" t="s">
        <v>163</v>
      </c>
      <c r="AO63" s="651" t="s">
        <v>163</v>
      </c>
      <c r="AP63" s="610"/>
      <c r="AQ63" s="605"/>
      <c r="AR63" s="605"/>
      <c r="AS63" s="612">
        <f t="array" ref="AS63">SUM(COUNTIF(N63:AR63, {"◎","〇","☆","共","特","浴"}))</f>
        <v>16</v>
      </c>
      <c r="AT63" s="613" t="s">
        <v>412</v>
      </c>
      <c r="AU63" s="611" t="s">
        <v>163</v>
      </c>
      <c r="AV63" s="611"/>
      <c r="AW63" s="611"/>
      <c r="AX63" s="611"/>
      <c r="AY63" s="611" t="s">
        <v>163</v>
      </c>
      <c r="AZ63" s="611" t="s">
        <v>163</v>
      </c>
      <c r="BA63" s="611" t="s">
        <v>163</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432</v>
      </c>
      <c r="L64" s="603" t="s">
        <v>411</v>
      </c>
      <c r="M64" s="609"/>
      <c r="N64" s="657" t="s">
        <v>163</v>
      </c>
      <c r="O64" s="630" t="s">
        <v>376</v>
      </c>
      <c r="P64" s="650" t="s">
        <v>163</v>
      </c>
      <c r="Q64" s="660" t="s">
        <v>374</v>
      </c>
      <c r="R64" s="660" t="s">
        <v>374</v>
      </c>
      <c r="S64" s="660" t="s">
        <v>374</v>
      </c>
      <c r="T64" s="651" t="s">
        <v>163</v>
      </c>
      <c r="U64" s="657" t="s">
        <v>163</v>
      </c>
      <c r="V64" s="627" t="s">
        <v>163</v>
      </c>
      <c r="W64" s="660" t="s">
        <v>376</v>
      </c>
      <c r="X64" s="650" t="s">
        <v>163</v>
      </c>
      <c r="Y64" s="650" t="s">
        <v>163</v>
      </c>
      <c r="Z64" s="650" t="s">
        <v>163</v>
      </c>
      <c r="AA64" s="651" t="s">
        <v>163</v>
      </c>
      <c r="AB64" s="657" t="s">
        <v>163</v>
      </c>
      <c r="AC64" s="627" t="s">
        <v>163</v>
      </c>
      <c r="AD64" s="650" t="s">
        <v>163</v>
      </c>
      <c r="AE64" s="650" t="s">
        <v>163</v>
      </c>
      <c r="AF64" s="650" t="s">
        <v>163</v>
      </c>
      <c r="AG64" s="650" t="s">
        <v>163</v>
      </c>
      <c r="AH64" s="651" t="s">
        <v>163</v>
      </c>
      <c r="AI64" s="657" t="s">
        <v>163</v>
      </c>
      <c r="AJ64" s="627" t="s">
        <v>163</v>
      </c>
      <c r="AK64" s="660" t="s">
        <v>376</v>
      </c>
      <c r="AL64" s="650" t="s">
        <v>163</v>
      </c>
      <c r="AM64" s="650" t="s">
        <v>163</v>
      </c>
      <c r="AN64" s="650" t="s">
        <v>163</v>
      </c>
      <c r="AO64" s="651" t="s">
        <v>163</v>
      </c>
      <c r="AP64" s="610"/>
      <c r="AQ64" s="605"/>
      <c r="AR64" s="605"/>
      <c r="AS64" s="612">
        <f t="array" ref="AS64">SUM(COUNTIF(N64:AR64, {"◎","〇","☆","共","特","浴"}))</f>
        <v>22</v>
      </c>
      <c r="AT64" s="615"/>
      <c r="AU64" s="611" t="s">
        <v>163</v>
      </c>
      <c r="AV64" s="611" t="s">
        <v>163</v>
      </c>
      <c r="AW64" s="611" t="s">
        <v>163</v>
      </c>
      <c r="AX64" s="611" t="s">
        <v>163</v>
      </c>
      <c r="AY64" s="611" t="s">
        <v>163</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433</v>
      </c>
      <c r="L65" s="603" t="s">
        <v>414</v>
      </c>
      <c r="M65" s="609"/>
      <c r="N65" s="659"/>
      <c r="O65" s="649"/>
      <c r="P65" s="627" t="s">
        <v>163</v>
      </c>
      <c r="Q65" s="650" t="s">
        <v>163</v>
      </c>
      <c r="R65" s="650" t="s">
        <v>163</v>
      </c>
      <c r="S65" s="649"/>
      <c r="T65" s="656"/>
      <c r="U65" s="659"/>
      <c r="V65" s="649"/>
      <c r="W65" s="627" t="s">
        <v>163</v>
      </c>
      <c r="X65" s="650" t="s">
        <v>163</v>
      </c>
      <c r="Y65" s="650" t="s">
        <v>163</v>
      </c>
      <c r="Z65" s="649"/>
      <c r="AA65" s="656"/>
      <c r="AB65" s="659"/>
      <c r="AC65" s="649"/>
      <c r="AD65" s="627" t="s">
        <v>163</v>
      </c>
      <c r="AE65" s="650" t="s">
        <v>163</v>
      </c>
      <c r="AF65" s="650" t="s">
        <v>163</v>
      </c>
      <c r="AG65" s="649"/>
      <c r="AH65" s="656"/>
      <c r="AI65" s="659"/>
      <c r="AJ65" s="649"/>
      <c r="AK65" s="627" t="s">
        <v>163</v>
      </c>
      <c r="AL65" s="650" t="s">
        <v>163</v>
      </c>
      <c r="AM65" s="650" t="s">
        <v>163</v>
      </c>
      <c r="AN65" s="649"/>
      <c r="AO65" s="656"/>
      <c r="AP65" s="605"/>
      <c r="AQ65" s="605"/>
      <c r="AR65" s="605"/>
      <c r="AS65" s="612">
        <f t="array" ref="AS65">SUM(COUNTIF(N65:AR65, {"◎","〇","☆","共","特","浴"}))</f>
        <v>12</v>
      </c>
      <c r="AT65" s="613" t="s">
        <v>418</v>
      </c>
      <c r="AU65" s="611"/>
      <c r="AV65" s="611" t="s">
        <v>163</v>
      </c>
      <c r="AW65" s="611" t="s">
        <v>163</v>
      </c>
      <c r="AX65" s="611" t="s">
        <v>163</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140</v>
      </c>
      <c r="L66" s="603" t="s">
        <v>411</v>
      </c>
      <c r="M66" s="604" t="s">
        <v>616</v>
      </c>
      <c r="N66" s="661"/>
      <c r="O66" s="662" t="s">
        <v>163</v>
      </c>
      <c r="P66" s="663"/>
      <c r="Q66" s="930" t="s">
        <v>376</v>
      </c>
      <c r="R66" s="664" t="s">
        <v>163</v>
      </c>
      <c r="S66" s="664" t="s">
        <v>163</v>
      </c>
      <c r="T66" s="665" t="s">
        <v>163</v>
      </c>
      <c r="U66" s="661"/>
      <c r="V66" s="662" t="s">
        <v>163</v>
      </c>
      <c r="W66" s="663"/>
      <c r="X66" s="664" t="s">
        <v>163</v>
      </c>
      <c r="Y66" s="664" t="s">
        <v>163</v>
      </c>
      <c r="Z66" s="664" t="s">
        <v>163</v>
      </c>
      <c r="AA66" s="931" t="s">
        <v>374</v>
      </c>
      <c r="AB66" s="661"/>
      <c r="AC66" s="662" t="s">
        <v>163</v>
      </c>
      <c r="AD66" s="663"/>
      <c r="AE66" s="664" t="s">
        <v>163</v>
      </c>
      <c r="AF66" s="664" t="s">
        <v>163</v>
      </c>
      <c r="AG66" s="664" t="s">
        <v>163</v>
      </c>
      <c r="AH66" s="665" t="s">
        <v>163</v>
      </c>
      <c r="AI66" s="661"/>
      <c r="AJ66" s="662" t="s">
        <v>163</v>
      </c>
      <c r="AK66" s="663"/>
      <c r="AL66" s="664" t="s">
        <v>163</v>
      </c>
      <c r="AM66" s="930" t="s">
        <v>376</v>
      </c>
      <c r="AN66" s="664" t="s">
        <v>163</v>
      </c>
      <c r="AO66" s="665" t="s">
        <v>163</v>
      </c>
      <c r="AP66" s="610"/>
      <c r="AQ66" s="605"/>
      <c r="AR66" s="605"/>
      <c r="AS66" s="612">
        <f t="array" ref="AS66">SUM(COUNTIF(N66:AR66, {"◎","〇","☆","共","特","浴"}))</f>
        <v>17</v>
      </c>
      <c r="AT66" s="613" t="s">
        <v>412</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434</v>
      </c>
      <c r="C2" s="491"/>
      <c r="D2" s="491"/>
      <c r="E2" s="491"/>
      <c r="F2" s="672" t="s">
        <v>435</v>
      </c>
      <c r="G2" s="932" t="s">
        <v>617</v>
      </c>
      <c r="H2" s="216"/>
      <c r="I2" s="216"/>
      <c r="J2" s="216"/>
      <c r="K2" s="216"/>
      <c r="L2" s="216"/>
      <c r="M2" s="216"/>
      <c r="N2" s="216"/>
      <c r="O2" s="216"/>
      <c r="P2" s="216"/>
      <c r="Q2" s="2"/>
      <c r="R2" s="674" t="s">
        <v>437</v>
      </c>
      <c r="S2" s="667"/>
      <c r="T2" s="669"/>
      <c r="U2" s="675"/>
      <c r="V2" s="671"/>
      <c r="W2" s="667"/>
      <c r="X2" s="667"/>
      <c r="Y2" s="667"/>
      <c r="Z2" s="667"/>
    </row>
    <row r="3">
      <c r="A3" s="667"/>
      <c r="B3" s="676" t="s">
        <v>438</v>
      </c>
      <c r="C3" s="491"/>
      <c r="D3" s="491"/>
      <c r="E3" s="491"/>
      <c r="F3" s="677" t="s">
        <v>439</v>
      </c>
      <c r="G3" s="678" t="s">
        <v>618</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46054.0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2</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619</v>
      </c>
      <c r="H9" s="730"/>
      <c r="I9" s="731">
        <v>0.625</v>
      </c>
      <c r="J9" s="730">
        <v>13.0</v>
      </c>
      <c r="K9" s="730">
        <v>1.0</v>
      </c>
      <c r="L9" s="732" t="s">
        <v>426</v>
      </c>
      <c r="M9" s="732" t="s">
        <v>620</v>
      </c>
      <c r="N9" s="730">
        <v>114.0</v>
      </c>
      <c r="O9" s="933" t="s">
        <v>621</v>
      </c>
      <c r="Q9" s="734"/>
      <c r="R9" s="669"/>
      <c r="S9" s="212" t="str">
        <f t="array" ref="S9">IFERROR(INDEX('💻シート作成'!$D$6:$D1001, MATCH(T9, '💻シート作成'!$E$6:$E1001, 0)), "")</f>
        <v/>
      </c>
      <c r="T9" s="165" t="str">
        <f>IFERROR(__xludf.DUMMYFUNCTION("""COMPUTED_VALUE"""),"🔵クレーム")</f>
        <v>🔵クレーム</v>
      </c>
      <c r="U9" s="675"/>
      <c r="V9" s="721" t="s">
        <v>615</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460</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417</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419</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622</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423</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623</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t="18.0" hidden="1" customHeight="1" outlineLevel="1">
      <c r="B19" s="744"/>
      <c r="C19" s="703"/>
      <c r="D19" s="703"/>
      <c r="E19" s="703"/>
      <c r="F19" s="745" t="s">
        <v>461</v>
      </c>
      <c r="G19" s="746" t="s">
        <v>378</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413</v>
      </c>
      <c r="W19" s="722"/>
      <c r="X19" s="723">
        <v>46388.0</v>
      </c>
      <c r="Y19" s="667"/>
      <c r="Z19" s="667"/>
    </row>
    <row r="20" ht="34.5" hidden="1" customHeight="1" outlineLevel="1">
      <c r="A20" s="667"/>
      <c r="B20" s="749"/>
      <c r="C20" s="750">
        <f>IF(C9="","",IF(DAY(C9+1)=1,"",C9+1))</f>
        <v>46055</v>
      </c>
      <c r="D20" s="751" t="str">
        <f>TEXT(C20,"ddd")</f>
        <v>月</v>
      </c>
      <c r="E20" s="752"/>
      <c r="F20" s="753" t="s">
        <v>301</v>
      </c>
      <c r="G20" s="754" t="s">
        <v>624</v>
      </c>
      <c r="H20" s="755"/>
      <c r="I20" s="756">
        <v>0.625</v>
      </c>
      <c r="J20" s="755">
        <v>7.0</v>
      </c>
      <c r="K20" s="755">
        <v>1.0</v>
      </c>
      <c r="L20" s="757"/>
      <c r="M20" s="757"/>
      <c r="N20" s="753">
        <v>102.0</v>
      </c>
      <c r="O20" s="758" t="s">
        <v>625</v>
      </c>
      <c r="Q20" s="734"/>
      <c r="R20" s="667"/>
      <c r="S20" s="212" t="str">
        <f t="array" ref="S20">IFERROR(INDEX('💻シート作成'!$D$6:$D1001, MATCH(T20, '💻シート作成'!$E$6:$E1001, 0)), "")</f>
        <v>11月</v>
      </c>
      <c r="T20" s="166" t="str">
        <f>IFERROR(__xludf.DUMMYFUNCTION("""COMPUTED_VALUE"""),"②R8_11シフト")</f>
        <v>②R8_11シフト</v>
      </c>
      <c r="U20" s="759"/>
      <c r="V20" s="721" t="s">
        <v>410</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626</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402</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145</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426</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627</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428</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429</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430</v>
      </c>
      <c r="W29" s="667"/>
      <c r="X29" s="762"/>
      <c r="Y29" s="667"/>
      <c r="Z29" s="667"/>
    </row>
    <row r="30" ht="18.0" hidden="1" customHeight="1" outlineLevel="1">
      <c r="A30" s="667"/>
      <c r="B30" s="744"/>
      <c r="C30" s="703"/>
      <c r="D30" s="703"/>
      <c r="E30" s="703"/>
      <c r="F30" s="763" t="s">
        <v>461</v>
      </c>
      <c r="G30" s="764" t="s">
        <v>378</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t="26.25" hidden="1" customHeight="1" outlineLevel="1">
      <c r="A31" s="667"/>
      <c r="B31" s="767"/>
      <c r="C31" s="768">
        <f>IF(C20="","",IF(DAY(C20+1)=1,"",C20+1))</f>
        <v>46056</v>
      </c>
      <c r="D31" s="769" t="str">
        <f>TEXT(C31,"ddd")</f>
        <v>火</v>
      </c>
      <c r="E31" s="770"/>
      <c r="F31" s="771" t="s">
        <v>301</v>
      </c>
      <c r="G31" s="772" t="s">
        <v>628</v>
      </c>
      <c r="H31" s="773"/>
      <c r="I31" s="774">
        <v>0.6145833333333334</v>
      </c>
      <c r="J31" s="773">
        <v>7.0</v>
      </c>
      <c r="K31" s="773">
        <v>1.0</v>
      </c>
      <c r="L31" s="775"/>
      <c r="M31" s="775"/>
      <c r="N31" s="771">
        <v>163.0</v>
      </c>
      <c r="O31" s="776" t="s">
        <v>629</v>
      </c>
      <c r="P31" s="777"/>
      <c r="Q31" s="778"/>
      <c r="R31" s="667"/>
      <c r="S31" s="212" t="str">
        <f t="array" ref="S31">IFERROR(INDEX('💻シート作成'!$D$6:$D1001, MATCH(T31, '💻シート作成'!$E$6:$E1001, 0)), "")</f>
        <v>8月</v>
      </c>
      <c r="T31" s="166" t="str">
        <f>IFERROR(__xludf.DUMMYFUNCTION("""COMPUTED_VALUE"""),"①R8_8集計")</f>
        <v>①R8_8集計</v>
      </c>
      <c r="U31" s="670"/>
      <c r="V31" s="721" t="s">
        <v>424</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630</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431</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631</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632</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432</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433</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461</v>
      </c>
      <c r="G41" s="746" t="s">
        <v>378</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301</v>
      </c>
      <c r="G42" s="781" t="s">
        <v>633</v>
      </c>
      <c r="H42" s="782"/>
      <c r="I42" s="783">
        <v>0.6458333333333334</v>
      </c>
      <c r="J42" s="782">
        <v>8.0</v>
      </c>
      <c r="K42" s="782">
        <v>0.0</v>
      </c>
      <c r="L42" s="760" t="s">
        <v>432</v>
      </c>
      <c r="M42" s="760" t="s">
        <v>634</v>
      </c>
      <c r="N42" s="780">
        <v>169.0</v>
      </c>
      <c r="O42" s="784" t="s">
        <v>635</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461</v>
      </c>
      <c r="G52" s="764" t="s">
        <v>378</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462</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301</v>
      </c>
      <c r="G65" s="781" t="s">
        <v>636</v>
      </c>
      <c r="H65" s="782"/>
      <c r="I65" s="783">
        <v>0.6041666666666666</v>
      </c>
      <c r="J65" s="782">
        <v>13.0</v>
      </c>
      <c r="K65" s="782">
        <v>1.0</v>
      </c>
      <c r="L65" s="760"/>
      <c r="M65" s="760"/>
      <c r="N65" s="780">
        <v>180.0</v>
      </c>
      <c r="O65" s="784" t="s">
        <v>625</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461</v>
      </c>
      <c r="G75" s="764" t="s">
        <v>378</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301</v>
      </c>
      <c r="G76" s="772" t="s">
        <v>637</v>
      </c>
      <c r="H76" s="773"/>
      <c r="I76" s="774">
        <v>0.6458333333333334</v>
      </c>
      <c r="J76" s="773">
        <v>10.0</v>
      </c>
      <c r="K76" s="773">
        <v>1.0</v>
      </c>
      <c r="L76" s="775"/>
      <c r="M76" s="775"/>
      <c r="N76" s="771">
        <v>182.0</v>
      </c>
      <c r="O76" s="776" t="s">
        <v>638</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639</v>
      </c>
      <c r="H87" s="782"/>
      <c r="I87" s="783">
        <v>0.6354166666666666</v>
      </c>
      <c r="J87" s="782">
        <v>10.0</v>
      </c>
      <c r="K87" s="782">
        <v>1.0</v>
      </c>
      <c r="L87" s="760" t="s">
        <v>424</v>
      </c>
      <c r="M87" s="760" t="s">
        <v>640</v>
      </c>
      <c r="N87" s="780">
        <v>117.0</v>
      </c>
      <c r="O87" s="776" t="s">
        <v>641</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461</v>
      </c>
      <c r="G97" s="764" t="s">
        <v>378</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642</v>
      </c>
      <c r="H98" s="773"/>
      <c r="I98" s="774">
        <v>0.0</v>
      </c>
      <c r="J98" s="769"/>
      <c r="K98" s="769"/>
      <c r="L98" s="775" t="s">
        <v>424</v>
      </c>
      <c r="M98" s="775" t="s">
        <v>643</v>
      </c>
      <c r="N98" s="771">
        <v>125.0</v>
      </c>
      <c r="O98" s="776" t="s">
        <v>644</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461</v>
      </c>
      <c r="G108" s="746" t="s">
        <v>378</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301</v>
      </c>
      <c r="G109" s="781" t="s">
        <v>645</v>
      </c>
      <c r="H109" s="782"/>
      <c r="I109" s="783">
        <v>0.65625</v>
      </c>
      <c r="J109" s="782">
        <v>9.0</v>
      </c>
      <c r="K109" s="782">
        <v>1.0</v>
      </c>
      <c r="L109" s="760" t="s">
        <v>615</v>
      </c>
      <c r="M109" s="760" t="s">
        <v>646</v>
      </c>
      <c r="N109" s="780">
        <v>110.0</v>
      </c>
      <c r="O109" s="784" t="s">
        <v>647</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461</v>
      </c>
      <c r="G119" s="764" t="s">
        <v>378</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462</v>
      </c>
      <c r="G121" s="772" t="s">
        <v>648</v>
      </c>
      <c r="H121" s="773"/>
      <c r="I121" s="774">
        <v>0.6875</v>
      </c>
      <c r="J121" s="773">
        <v>12.0</v>
      </c>
      <c r="K121" s="773">
        <v>0.0</v>
      </c>
      <c r="L121" s="775"/>
      <c r="M121" s="775"/>
      <c r="N121" s="771">
        <v>123.0</v>
      </c>
      <c r="O121" s="776" t="s">
        <v>638</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461</v>
      </c>
      <c r="G131" s="746" t="s">
        <v>378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649</v>
      </c>
      <c r="H132" s="782"/>
      <c r="I132" s="783">
        <v>0.6354166666666666</v>
      </c>
      <c r="J132" s="782">
        <v>12.0</v>
      </c>
      <c r="K132" s="782">
        <v>0.0</v>
      </c>
      <c r="L132" s="760"/>
      <c r="M132" s="760"/>
      <c r="N132" s="780">
        <v>175.0</v>
      </c>
      <c r="O132" s="784" t="s">
        <v>650</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461</v>
      </c>
      <c r="G142" s="764" t="s">
        <v>378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651</v>
      </c>
      <c r="H143" s="773"/>
      <c r="I143" s="774">
        <v>0.6041666666666666</v>
      </c>
      <c r="J143" s="773">
        <v>11.0</v>
      </c>
      <c r="K143" s="773">
        <v>1.0</v>
      </c>
      <c r="L143" s="775"/>
      <c r="M143" s="775"/>
      <c r="N143" s="771">
        <v>176.0</v>
      </c>
      <c r="O143" s="784" t="s">
        <v>652</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461</v>
      </c>
      <c r="G153" s="746" t="s">
        <v>378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653</v>
      </c>
      <c r="H154" s="782"/>
      <c r="I154" s="783">
        <v>0.625</v>
      </c>
      <c r="J154" s="782">
        <v>11.0</v>
      </c>
      <c r="K154" s="782">
        <v>1.0</v>
      </c>
      <c r="L154" s="760"/>
      <c r="M154" s="760"/>
      <c r="N154" s="771">
        <v>176.0</v>
      </c>
      <c r="O154" s="784" t="s">
        <v>652</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461</v>
      </c>
      <c r="G164" s="764" t="s">
        <v>378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462</v>
      </c>
      <c r="G165" s="772" t="s">
        <v>654</v>
      </c>
      <c r="H165" s="773"/>
      <c r="I165" s="774">
        <v>0.6354166666666666</v>
      </c>
      <c r="J165" s="773">
        <v>12.0</v>
      </c>
      <c r="K165" s="773">
        <v>1.0</v>
      </c>
      <c r="L165" s="775"/>
      <c r="M165" s="775"/>
      <c r="N165" s="771">
        <v>139.0</v>
      </c>
      <c r="O165" s="784" t="s">
        <v>655</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461</v>
      </c>
      <c r="G175" s="746" t="s">
        <v>378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656</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461</v>
      </c>
      <c r="G187" s="764" t="s">
        <v>378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462</v>
      </c>
      <c r="G188" s="772" t="s">
        <v>657</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461</v>
      </c>
      <c r="G198" s="746" t="s">
        <v>378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462</v>
      </c>
      <c r="G199" s="781" t="s">
        <v>658</v>
      </c>
      <c r="H199" s="782"/>
      <c r="I199" s="783">
        <v>0.625</v>
      </c>
      <c r="J199" s="782">
        <v>10.0</v>
      </c>
      <c r="K199" s="782">
        <v>0.0</v>
      </c>
      <c r="L199" s="760"/>
      <c r="M199" s="760"/>
      <c r="N199" s="780">
        <v>173.0</v>
      </c>
      <c r="O199" s="784" t="s">
        <v>464</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461</v>
      </c>
      <c r="G209" s="764" t="s">
        <v>378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462</v>
      </c>
      <c r="G210" s="772" t="s">
        <v>659</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461</v>
      </c>
      <c r="G220" s="746" t="s">
        <v>378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660</v>
      </c>
      <c r="H221" s="782"/>
      <c r="I221" s="783">
        <v>0.0</v>
      </c>
      <c r="J221" s="751"/>
      <c r="K221" s="751"/>
      <c r="L221" s="760"/>
      <c r="M221" s="760"/>
      <c r="N221" s="780">
        <v>173.0</v>
      </c>
      <c r="O221" s="784" t="s">
        <v>487</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461</v>
      </c>
      <c r="G231" s="764" t="s">
        <v>378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661</v>
      </c>
      <c r="H233" s="773"/>
      <c r="I233" s="774">
        <v>0.6805555555555556</v>
      </c>
      <c r="J233" s="773">
        <v>11.0</v>
      </c>
      <c r="K233" s="773">
        <v>1.0</v>
      </c>
      <c r="L233" s="775"/>
      <c r="M233" s="775"/>
      <c r="N233" s="771">
        <v>173.0</v>
      </c>
      <c r="O233" s="784" t="s">
        <v>502</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461</v>
      </c>
      <c r="G243" s="746" t="s">
        <v>378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462</v>
      </c>
      <c r="G244" s="781" t="s">
        <v>662</v>
      </c>
      <c r="H244" s="782"/>
      <c r="I244" s="783">
        <v>0.65625</v>
      </c>
      <c r="J244" s="782">
        <v>11.0</v>
      </c>
      <c r="K244" s="782">
        <v>1.0</v>
      </c>
      <c r="L244" s="760"/>
      <c r="M244" s="760"/>
      <c r="N244" s="780">
        <v>175.0</v>
      </c>
      <c r="O244" s="784" t="s">
        <v>663</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461</v>
      </c>
      <c r="G254" s="764" t="s">
        <v>378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462</v>
      </c>
      <c r="G255" s="772" t="s">
        <v>664</v>
      </c>
      <c r="H255" s="773"/>
      <c r="I255" s="774">
        <v>0.0</v>
      </c>
      <c r="J255" s="769"/>
      <c r="K255" s="769"/>
      <c r="L255" s="775"/>
      <c r="M255" s="775"/>
      <c r="N255" s="771">
        <v>178.0</v>
      </c>
      <c r="O255" s="776" t="s">
        <v>478</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461</v>
      </c>
      <c r="G265" s="746" t="s">
        <v>378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665</v>
      </c>
      <c r="H266" s="782"/>
      <c r="I266" s="783">
        <v>0.0</v>
      </c>
      <c r="J266" s="751"/>
      <c r="K266" s="751"/>
      <c r="L266" s="760"/>
      <c r="M266" s="760"/>
      <c r="N266" s="780">
        <v>162.0</v>
      </c>
      <c r="O266" s="784" t="s">
        <v>666</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461</v>
      </c>
      <c r="G276" s="764" t="s">
        <v>667</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668</v>
      </c>
      <c r="H277" s="773"/>
      <c r="I277" s="774">
        <v>0.6458333333333334</v>
      </c>
      <c r="J277" s="773">
        <v>10.0</v>
      </c>
      <c r="K277" s="773">
        <v>0.0</v>
      </c>
      <c r="L277" s="775"/>
      <c r="M277" s="775"/>
      <c r="N277" s="771">
        <v>173.0</v>
      </c>
      <c r="O277" s="776" t="s">
        <v>650</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461</v>
      </c>
      <c r="G287" s="746" t="s">
        <v>378</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669</v>
      </c>
      <c r="H289" s="782"/>
      <c r="I289" s="783">
        <v>0.625</v>
      </c>
      <c r="J289" s="782">
        <v>11.0</v>
      </c>
      <c r="K289" s="782">
        <v>1.0</v>
      </c>
      <c r="L289" s="760"/>
      <c r="M289" s="760"/>
      <c r="N289" s="780">
        <v>175.0</v>
      </c>
      <c r="O289" s="784" t="s">
        <v>647</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461</v>
      </c>
      <c r="G299" s="764" t="s">
        <v>378</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462</v>
      </c>
      <c r="G300" s="772" t="s">
        <v>670</v>
      </c>
      <c r="H300" s="773"/>
      <c r="I300" s="774">
        <v>0.6458333333333334</v>
      </c>
      <c r="J300" s="769"/>
      <c r="K300" s="769"/>
      <c r="L300" s="775"/>
      <c r="M300" s="775"/>
      <c r="N300" s="771">
        <v>178.0</v>
      </c>
      <c r="O300" s="776" t="s">
        <v>671</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672</v>
      </c>
      <c r="H311" s="782"/>
      <c r="I311" s="783">
        <v>0.6458333333333334</v>
      </c>
      <c r="J311" s="782">
        <v>11.0</v>
      </c>
      <c r="K311" s="782">
        <v>1.0</v>
      </c>
      <c r="L311" s="760"/>
      <c r="M311" s="760"/>
      <c r="N311" s="780">
        <v>173.0</v>
      </c>
      <c r="O311" s="784" t="s">
        <v>625</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299</v>
      </c>
      <c r="E5" s="819" t="b">
        <v>1</v>
      </c>
      <c r="F5" s="817" t="s">
        <v>517</v>
      </c>
      <c r="G5" s="820" t="s">
        <v>518</v>
      </c>
      <c r="H5" s="821" t="b">
        <v>1</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"),"①R8_2集計")</f>
        <v>①R8_2集計</v>
      </c>
      <c r="F8" s="486"/>
      <c r="G8" s="207"/>
      <c r="H8" s="207"/>
      <c r="I8" s="185"/>
      <c r="J8" s="822"/>
      <c r="K8" s="806"/>
      <c r="L8" s="835" t="s">
        <v>673</v>
      </c>
      <c r="M8" s="229"/>
      <c r="N8" s="229"/>
      <c r="O8" s="229"/>
      <c r="P8" s="229"/>
      <c r="Q8" s="229"/>
      <c r="R8" s="229"/>
      <c r="S8" s="231"/>
      <c r="U8" s="835" t="s">
        <v>674</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675</v>
      </c>
      <c r="M22" s="229"/>
      <c r="N22" s="229"/>
      <c r="O22" s="229"/>
      <c r="P22" s="229"/>
      <c r="Q22" s="229"/>
      <c r="R22" s="229"/>
      <c r="S22" s="231"/>
      <c r="U22" s="835" t="s">
        <v>676</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677</v>
      </c>
      <c r="M36" s="229"/>
      <c r="N36" s="229"/>
      <c r="O36" s="229"/>
      <c r="P36" s="229"/>
      <c r="Q36" s="229"/>
      <c r="R36" s="229"/>
      <c r="S36" s="231"/>
      <c r="U36" s="835" t="s">
        <v>678</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t="s">
        <v>679</v>
      </c>
      <c r="M50" s="229"/>
      <c r="N50" s="229"/>
      <c r="O50" s="229"/>
      <c r="P50" s="229"/>
      <c r="Q50" s="229"/>
      <c r="R50" s="229"/>
      <c r="S50" s="231"/>
      <c r="U50" s="835" t="s">
        <v>680</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t="s">
        <v>681</v>
      </c>
      <c r="M64" s="229"/>
      <c r="N64" s="229"/>
      <c r="O64" s="229"/>
      <c r="P64" s="229"/>
      <c r="Q64" s="229"/>
      <c r="R64" s="229"/>
      <c r="S64" s="231"/>
      <c r="U64" s="835" t="s">
        <v>682</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683</v>
      </c>
      <c r="M78" s="229"/>
      <c r="N78" s="229"/>
      <c r="O78" s="229"/>
      <c r="P78" s="229"/>
      <c r="Q78" s="229"/>
      <c r="R78" s="229"/>
      <c r="S78" s="231"/>
      <c r="U78" s="835" t="s">
        <v>684</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685</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4"/>
      <c r="C2" s="934"/>
      <c r="D2" s="935" t="s">
        <v>686</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6" t="s">
        <v>687</v>
      </c>
      <c r="K4" s="185"/>
      <c r="L4" s="185"/>
      <c r="M4" s="185"/>
      <c r="N4" s="185"/>
      <c r="O4" s="185"/>
      <c r="P4" s="185"/>
      <c r="Q4" s="185"/>
      <c r="R4" s="185"/>
      <c r="S4" s="185"/>
      <c r="T4" s="185"/>
      <c r="U4" s="185"/>
      <c r="V4" s="185"/>
      <c r="W4" s="185"/>
      <c r="X4" s="185"/>
      <c r="Y4" s="185"/>
      <c r="Z4" s="185"/>
      <c r="AA4" s="185"/>
      <c r="AB4" s="185"/>
      <c r="AC4" s="185"/>
    </row>
    <row r="5">
      <c r="A5" s="185"/>
      <c r="B5" s="937" t="s">
        <v>688</v>
      </c>
      <c r="C5" s="937" t="s">
        <v>689</v>
      </c>
      <c r="D5" s="937" t="s">
        <v>96</v>
      </c>
      <c r="E5" s="937" t="s">
        <v>521</v>
      </c>
      <c r="F5" s="937" t="s">
        <v>690</v>
      </c>
      <c r="G5" s="938" t="s">
        <v>691</v>
      </c>
      <c r="H5" s="937" t="s">
        <v>692</v>
      </c>
      <c r="I5" s="937" t="s">
        <v>693</v>
      </c>
      <c r="J5" s="937" t="s">
        <v>694</v>
      </c>
      <c r="K5" s="185"/>
      <c r="L5" s="185"/>
      <c r="M5" s="185"/>
      <c r="N5" s="185"/>
      <c r="O5" s="185"/>
      <c r="P5" s="185"/>
      <c r="Q5" s="185"/>
      <c r="R5" s="185"/>
      <c r="S5" s="185"/>
      <c r="T5" s="185"/>
      <c r="U5" s="185"/>
      <c r="V5" s="185"/>
      <c r="W5" s="185"/>
      <c r="X5" s="185"/>
      <c r="Y5" s="185"/>
      <c r="Z5" s="185"/>
      <c r="AA5" s="185"/>
      <c r="AB5" s="185"/>
      <c r="AC5" s="185"/>
    </row>
    <row r="6">
      <c r="A6" s="185"/>
      <c r="B6" s="166"/>
      <c r="C6" s="923">
        <v>1.0</v>
      </c>
      <c r="D6" s="212"/>
      <c r="E6" s="939" t="s">
        <v>695</v>
      </c>
      <c r="F6" s="940"/>
      <c r="G6" s="941" t="s">
        <v>696</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3">
        <v>2.0</v>
      </c>
      <c r="D7" s="212"/>
      <c r="E7" s="939" t="s">
        <v>697</v>
      </c>
      <c r="F7" s="942"/>
      <c r="G7" s="941" t="s">
        <v>698</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3">
        <v>3.0</v>
      </c>
      <c r="D8" s="212"/>
      <c r="E8" s="939" t="s">
        <v>699</v>
      </c>
      <c r="F8" s="943"/>
      <c r="G8" s="941" t="s">
        <v>700</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3">
        <v>4.0</v>
      </c>
      <c r="D9" s="212"/>
      <c r="E9" s="944"/>
      <c r="F9" s="169"/>
      <c r="G9" s="945"/>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3">
        <v>5.0</v>
      </c>
      <c r="D10" s="212"/>
      <c r="E10" s="944"/>
      <c r="F10" s="169"/>
      <c r="G10" s="945"/>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3">
        <v>6.0</v>
      </c>
      <c r="D11" s="212"/>
      <c r="E11" s="944"/>
      <c r="F11" s="169"/>
      <c r="G11" s="945"/>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3">
        <v>7.0</v>
      </c>
      <c r="D12" s="212"/>
      <c r="E12" s="944"/>
      <c r="F12" s="169"/>
      <c r="G12" s="945"/>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3">
        <v>8.0</v>
      </c>
      <c r="D13" s="212"/>
      <c r="E13" s="944"/>
      <c r="F13" s="169"/>
      <c r="G13" s="945"/>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3">
        <v>9.0</v>
      </c>
      <c r="D14" s="212"/>
      <c r="E14" s="944"/>
      <c r="F14" s="169"/>
      <c r="G14" s="945"/>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3">
        <v>10.0</v>
      </c>
      <c r="D15" s="212"/>
      <c r="E15" s="944"/>
      <c r="F15" s="169"/>
      <c r="G15" s="945"/>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3">
        <v>11.0</v>
      </c>
      <c r="D16" s="923" t="s">
        <v>73</v>
      </c>
      <c r="E16" s="944" t="s">
        <v>74</v>
      </c>
      <c r="F16" s="946"/>
      <c r="G16" s="941" t="s">
        <v>701</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3">
        <v>12.0</v>
      </c>
      <c r="D17" s="923" t="s">
        <v>73</v>
      </c>
      <c r="E17" s="944" t="s">
        <v>702</v>
      </c>
      <c r="F17" s="946"/>
      <c r="G17" s="941" t="s">
        <v>701</v>
      </c>
      <c r="H17" s="166" t="s">
        <v>703</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3">
        <v>13.0</v>
      </c>
      <c r="D18" s="923" t="s">
        <v>73</v>
      </c>
      <c r="E18" s="944" t="s">
        <v>704</v>
      </c>
      <c r="F18" s="946"/>
      <c r="G18" s="941" t="s">
        <v>701</v>
      </c>
      <c r="H18" s="166" t="s">
        <v>705</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3">
        <v>14.0</v>
      </c>
      <c r="D19" s="923" t="s">
        <v>73</v>
      </c>
      <c r="E19" s="944" t="s">
        <v>706</v>
      </c>
      <c r="F19" s="946"/>
      <c r="G19" s="941" t="s">
        <v>701</v>
      </c>
      <c r="H19" s="166" t="s">
        <v>707</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3">
        <v>15.0</v>
      </c>
      <c r="D20" s="923"/>
      <c r="E20" s="944"/>
      <c r="F20" s="169"/>
      <c r="G20" s="945"/>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3">
        <v>16.0</v>
      </c>
      <c r="D21" s="923"/>
      <c r="E21" s="944"/>
      <c r="F21" s="169"/>
      <c r="G21" s="945"/>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3">
        <v>17.0</v>
      </c>
      <c r="D22" s="923"/>
      <c r="E22" s="944"/>
      <c r="F22" s="169"/>
      <c r="G22" s="945"/>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3">
        <v>18.0</v>
      </c>
      <c r="D23" s="923" t="s">
        <v>71</v>
      </c>
      <c r="E23" s="944" t="s">
        <v>72</v>
      </c>
      <c r="F23" s="947"/>
      <c r="G23" s="941" t="s">
        <v>708</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3">
        <v>19.0</v>
      </c>
      <c r="D24" s="923" t="s">
        <v>71</v>
      </c>
      <c r="E24" s="944" t="s">
        <v>703</v>
      </c>
      <c r="F24" s="947"/>
      <c r="G24" s="941" t="s">
        <v>708</v>
      </c>
      <c r="H24" s="166" t="s">
        <v>709</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3">
        <v>20.0</v>
      </c>
      <c r="D25" s="923" t="s">
        <v>71</v>
      </c>
      <c r="E25" s="944" t="s">
        <v>710</v>
      </c>
      <c r="F25" s="947"/>
      <c r="G25" s="941" t="s">
        <v>708</v>
      </c>
      <c r="H25" s="166" t="s">
        <v>705</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3">
        <v>21.0</v>
      </c>
      <c r="D26" s="923" t="s">
        <v>71</v>
      </c>
      <c r="E26" s="944" t="s">
        <v>711</v>
      </c>
      <c r="F26" s="947"/>
      <c r="G26" s="941" t="s">
        <v>708</v>
      </c>
      <c r="H26" s="166" t="s">
        <v>707</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3">
        <v>22.0</v>
      </c>
      <c r="D27" s="923"/>
      <c r="E27" s="944"/>
      <c r="F27" s="169"/>
      <c r="G27" s="945"/>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3">
        <v>23.0</v>
      </c>
      <c r="D28" s="923"/>
      <c r="E28" s="944"/>
      <c r="F28" s="169"/>
      <c r="G28" s="945"/>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3">
        <v>24.0</v>
      </c>
      <c r="D29" s="923"/>
      <c r="E29" s="944"/>
      <c r="F29" s="169"/>
      <c r="G29" s="945"/>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3">
        <v>25.0</v>
      </c>
      <c r="D30" s="923" t="s">
        <v>69</v>
      </c>
      <c r="E30" s="944" t="s">
        <v>70</v>
      </c>
      <c r="F30" s="946"/>
      <c r="G30" s="941" t="s">
        <v>701</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3">
        <v>26.0</v>
      </c>
      <c r="D31" s="923" t="s">
        <v>69</v>
      </c>
      <c r="E31" s="944" t="s">
        <v>709</v>
      </c>
      <c r="F31" s="946"/>
      <c r="G31" s="941" t="s">
        <v>701</v>
      </c>
      <c r="H31" s="166" t="s">
        <v>712</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3">
        <v>27.0</v>
      </c>
      <c r="D32" s="923" t="s">
        <v>69</v>
      </c>
      <c r="E32" s="944" t="s">
        <v>713</v>
      </c>
      <c r="F32" s="946"/>
      <c r="G32" s="941" t="s">
        <v>701</v>
      </c>
      <c r="H32" s="166" t="s">
        <v>705</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3">
        <v>28.0</v>
      </c>
      <c r="D33" s="923" t="s">
        <v>69</v>
      </c>
      <c r="E33" s="944" t="s">
        <v>714</v>
      </c>
      <c r="F33" s="946"/>
      <c r="G33" s="941" t="s">
        <v>701</v>
      </c>
      <c r="H33" s="166" t="s">
        <v>707</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3">
        <v>29.0</v>
      </c>
      <c r="D34" s="923"/>
      <c r="E34" s="944"/>
      <c r="F34" s="169"/>
      <c r="G34" s="945"/>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3">
        <v>30.0</v>
      </c>
      <c r="D35" s="923"/>
      <c r="E35" s="944"/>
      <c r="F35" s="169"/>
      <c r="G35" s="945"/>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3">
        <v>31.0</v>
      </c>
      <c r="D36" s="923"/>
      <c r="E36" s="944"/>
      <c r="F36" s="169"/>
      <c r="G36" s="945"/>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3">
        <v>32.0</v>
      </c>
      <c r="D37" s="923" t="s">
        <v>67</v>
      </c>
      <c r="E37" s="944" t="s">
        <v>68</v>
      </c>
      <c r="F37" s="947"/>
      <c r="G37" s="941" t="s">
        <v>708</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3">
        <v>33.0</v>
      </c>
      <c r="D38" s="923" t="s">
        <v>67</v>
      </c>
      <c r="E38" s="944" t="s">
        <v>712</v>
      </c>
      <c r="F38" s="947"/>
      <c r="G38" s="941" t="s">
        <v>708</v>
      </c>
      <c r="H38" s="166" t="s">
        <v>715</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3">
        <v>34.0</v>
      </c>
      <c r="D39" s="923" t="s">
        <v>67</v>
      </c>
      <c r="E39" s="944" t="s">
        <v>716</v>
      </c>
      <c r="F39" s="947"/>
      <c r="G39" s="941" t="s">
        <v>708</v>
      </c>
      <c r="H39" s="166" t="s">
        <v>705</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3">
        <v>35.0</v>
      </c>
      <c r="D40" s="923" t="s">
        <v>67</v>
      </c>
      <c r="E40" s="944" t="s">
        <v>717</v>
      </c>
      <c r="F40" s="947"/>
      <c r="G40" s="941" t="s">
        <v>708</v>
      </c>
      <c r="H40" s="166" t="s">
        <v>707</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3">
        <v>36.0</v>
      </c>
      <c r="D41" s="923"/>
      <c r="E41" s="944"/>
      <c r="F41" s="169"/>
      <c r="G41" s="945"/>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3">
        <v>37.0</v>
      </c>
      <c r="D42" s="923"/>
      <c r="E42" s="944"/>
      <c r="F42" s="169"/>
      <c r="G42" s="945"/>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3">
        <v>38.0</v>
      </c>
      <c r="D43" s="923"/>
      <c r="E43" s="944"/>
      <c r="F43" s="169"/>
      <c r="G43" s="945"/>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3">
        <v>39.0</v>
      </c>
      <c r="D44" s="923" t="s">
        <v>65</v>
      </c>
      <c r="E44" s="944" t="s">
        <v>66</v>
      </c>
      <c r="F44" s="946"/>
      <c r="G44" s="941" t="s">
        <v>701</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3">
        <v>40.0</v>
      </c>
      <c r="D45" s="923" t="s">
        <v>65</v>
      </c>
      <c r="E45" s="944" t="s">
        <v>715</v>
      </c>
      <c r="F45" s="946"/>
      <c r="G45" s="941" t="s">
        <v>701</v>
      </c>
      <c r="H45" s="166" t="s">
        <v>718</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3">
        <v>41.0</v>
      </c>
      <c r="D46" s="923" t="s">
        <v>65</v>
      </c>
      <c r="E46" s="944" t="s">
        <v>719</v>
      </c>
      <c r="F46" s="946"/>
      <c r="G46" s="941" t="s">
        <v>701</v>
      </c>
      <c r="H46" s="166" t="s">
        <v>705</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3">
        <v>42.0</v>
      </c>
      <c r="D47" s="923" t="s">
        <v>65</v>
      </c>
      <c r="E47" s="944" t="s">
        <v>720</v>
      </c>
      <c r="F47" s="946"/>
      <c r="G47" s="941" t="s">
        <v>701</v>
      </c>
      <c r="H47" s="166" t="s">
        <v>707</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3">
        <v>43.0</v>
      </c>
      <c r="D48" s="923"/>
      <c r="E48" s="944"/>
      <c r="F48" s="169"/>
      <c r="G48" s="945"/>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3">
        <v>44.0</v>
      </c>
      <c r="D49" s="923"/>
      <c r="E49" s="944"/>
      <c r="F49" s="169"/>
      <c r="G49" s="945"/>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3">
        <v>45.0</v>
      </c>
      <c r="D50" s="923"/>
      <c r="E50" s="944"/>
      <c r="F50" s="169"/>
      <c r="G50" s="945"/>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3">
        <v>46.0</v>
      </c>
      <c r="D51" s="923" t="s">
        <v>63</v>
      </c>
      <c r="E51" s="944" t="s">
        <v>64</v>
      </c>
      <c r="F51" s="947"/>
      <c r="G51" s="941" t="s">
        <v>708</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3">
        <v>47.0</v>
      </c>
      <c r="D52" s="923" t="s">
        <v>63</v>
      </c>
      <c r="E52" s="944" t="s">
        <v>718</v>
      </c>
      <c r="F52" s="947"/>
      <c r="G52" s="941" t="s">
        <v>708</v>
      </c>
      <c r="H52" s="166" t="s">
        <v>721</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3">
        <v>48.0</v>
      </c>
      <c r="D53" s="923" t="s">
        <v>63</v>
      </c>
      <c r="E53" s="944" t="s">
        <v>722</v>
      </c>
      <c r="F53" s="947"/>
      <c r="G53" s="941" t="s">
        <v>708</v>
      </c>
      <c r="H53" s="166" t="s">
        <v>705</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3">
        <v>49.0</v>
      </c>
      <c r="D54" s="923" t="s">
        <v>63</v>
      </c>
      <c r="E54" s="944" t="s">
        <v>723</v>
      </c>
      <c r="F54" s="947"/>
      <c r="G54" s="941" t="s">
        <v>708</v>
      </c>
      <c r="H54" s="166" t="s">
        <v>707</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3">
        <v>50.0</v>
      </c>
      <c r="D55" s="923"/>
      <c r="E55" s="944"/>
      <c r="F55" s="169"/>
      <c r="G55" s="945"/>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3">
        <v>51.0</v>
      </c>
      <c r="D56" s="923"/>
      <c r="E56" s="944"/>
      <c r="F56" s="169"/>
      <c r="G56" s="945"/>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3">
        <v>52.0</v>
      </c>
      <c r="D57" s="923"/>
      <c r="E57" s="944"/>
      <c r="F57" s="169"/>
      <c r="G57" s="945"/>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3">
        <v>53.0</v>
      </c>
      <c r="D58" s="923" t="s">
        <v>61</v>
      </c>
      <c r="E58" s="944" t="s">
        <v>62</v>
      </c>
      <c r="F58" s="946"/>
      <c r="G58" s="941" t="s">
        <v>701</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3">
        <v>54.0</v>
      </c>
      <c r="D59" s="923" t="s">
        <v>61</v>
      </c>
      <c r="E59" s="944" t="s">
        <v>721</v>
      </c>
      <c r="F59" s="946"/>
      <c r="G59" s="941" t="s">
        <v>701</v>
      </c>
      <c r="H59" s="166" t="s">
        <v>724</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3">
        <v>55.0</v>
      </c>
      <c r="D60" s="923" t="s">
        <v>61</v>
      </c>
      <c r="E60" s="944" t="s">
        <v>725</v>
      </c>
      <c r="F60" s="946"/>
      <c r="G60" s="941" t="s">
        <v>701</v>
      </c>
      <c r="H60" s="166" t="s">
        <v>705</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3">
        <v>56.0</v>
      </c>
      <c r="D61" s="923" t="s">
        <v>61</v>
      </c>
      <c r="E61" s="944" t="s">
        <v>726</v>
      </c>
      <c r="F61" s="946"/>
      <c r="G61" s="941" t="s">
        <v>701</v>
      </c>
      <c r="H61" s="166" t="s">
        <v>707</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3">
        <v>57.0</v>
      </c>
      <c r="D62" s="923"/>
      <c r="E62" s="944"/>
      <c r="F62" s="169"/>
      <c r="G62" s="945"/>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3">
        <v>58.0</v>
      </c>
      <c r="D63" s="923"/>
      <c r="E63" s="944"/>
      <c r="F63" s="169"/>
      <c r="G63" s="945"/>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3">
        <v>59.0</v>
      </c>
      <c r="D64" s="923"/>
      <c r="E64" s="944"/>
      <c r="F64" s="169"/>
      <c r="G64" s="945"/>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3">
        <v>60.0</v>
      </c>
      <c r="D65" s="923" t="s">
        <v>59</v>
      </c>
      <c r="E65" s="944" t="s">
        <v>60</v>
      </c>
      <c r="F65" s="947"/>
      <c r="G65" s="941" t="s">
        <v>708</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3">
        <v>61.0</v>
      </c>
      <c r="D66" s="923" t="s">
        <v>59</v>
      </c>
      <c r="E66" s="944" t="s">
        <v>724</v>
      </c>
      <c r="F66" s="947"/>
      <c r="G66" s="941" t="s">
        <v>708</v>
      </c>
      <c r="H66" s="166" t="s">
        <v>727</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3">
        <v>62.0</v>
      </c>
      <c r="D67" s="923" t="s">
        <v>59</v>
      </c>
      <c r="E67" s="944" t="s">
        <v>728</v>
      </c>
      <c r="F67" s="947"/>
      <c r="G67" s="941" t="s">
        <v>708</v>
      </c>
      <c r="H67" s="166" t="s">
        <v>705</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3">
        <v>63.0</v>
      </c>
      <c r="D68" s="923" t="s">
        <v>59</v>
      </c>
      <c r="E68" s="944" t="s">
        <v>729</v>
      </c>
      <c r="F68" s="947"/>
      <c r="G68" s="941" t="s">
        <v>708</v>
      </c>
      <c r="H68" s="166" t="s">
        <v>707</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3">
        <v>64.0</v>
      </c>
      <c r="D69" s="923"/>
      <c r="E69" s="944"/>
      <c r="F69" s="169"/>
      <c r="G69" s="945"/>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3">
        <v>65.0</v>
      </c>
      <c r="D70" s="923"/>
      <c r="E70" s="944"/>
      <c r="F70" s="169"/>
      <c r="G70" s="945"/>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3">
        <v>66.0</v>
      </c>
      <c r="D71" s="923"/>
      <c r="E71" s="944"/>
      <c r="F71" s="169"/>
      <c r="G71" s="945"/>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3">
        <v>67.0</v>
      </c>
      <c r="D72" s="923" t="s">
        <v>57</v>
      </c>
      <c r="E72" s="944" t="s">
        <v>58</v>
      </c>
      <c r="F72" s="946"/>
      <c r="G72" s="941" t="s">
        <v>701</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3">
        <v>68.0</v>
      </c>
      <c r="D73" s="923" t="s">
        <v>57</v>
      </c>
      <c r="E73" s="944" t="s">
        <v>727</v>
      </c>
      <c r="F73" s="946"/>
      <c r="G73" s="941" t="s">
        <v>701</v>
      </c>
      <c r="H73" s="166" t="s">
        <v>730</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3">
        <v>69.0</v>
      </c>
      <c r="D74" s="923" t="s">
        <v>57</v>
      </c>
      <c r="E74" s="944" t="s">
        <v>731</v>
      </c>
      <c r="F74" s="946"/>
      <c r="G74" s="941" t="s">
        <v>701</v>
      </c>
      <c r="H74" s="166" t="s">
        <v>705</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3">
        <v>70.0</v>
      </c>
      <c r="D75" s="923" t="s">
        <v>57</v>
      </c>
      <c r="E75" s="944" t="s">
        <v>732</v>
      </c>
      <c r="F75" s="946"/>
      <c r="G75" s="941" t="s">
        <v>701</v>
      </c>
      <c r="H75" s="166" t="s">
        <v>707</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3">
        <v>71.0</v>
      </c>
      <c r="D76" s="923"/>
      <c r="E76" s="944"/>
      <c r="F76" s="169"/>
      <c r="G76" s="945"/>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3">
        <v>72.0</v>
      </c>
      <c r="D77" s="923"/>
      <c r="E77" s="944"/>
      <c r="F77" s="169"/>
      <c r="G77" s="945"/>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3">
        <v>73.0</v>
      </c>
      <c r="D78" s="923"/>
      <c r="E78" s="944"/>
      <c r="F78" s="169"/>
      <c r="G78" s="945"/>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3">
        <v>74.0</v>
      </c>
      <c r="D79" s="923" t="s">
        <v>34</v>
      </c>
      <c r="E79" s="939" t="s">
        <v>56</v>
      </c>
      <c r="F79" s="947"/>
      <c r="G79" s="941" t="s">
        <v>708</v>
      </c>
      <c r="H79" s="166" t="s">
        <v>55</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3">
        <v>75.0</v>
      </c>
      <c r="D80" s="923" t="s">
        <v>34</v>
      </c>
      <c r="E80" s="939" t="s">
        <v>730</v>
      </c>
      <c r="F80" s="947"/>
      <c r="G80" s="941" t="s">
        <v>708</v>
      </c>
      <c r="H80" s="166" t="s">
        <v>733</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3">
        <v>76.0</v>
      </c>
      <c r="D81" s="923" t="s">
        <v>34</v>
      </c>
      <c r="E81" s="939" t="s">
        <v>734</v>
      </c>
      <c r="F81" s="947"/>
      <c r="G81" s="941" t="s">
        <v>708</v>
      </c>
      <c r="H81" s="166" t="s">
        <v>705</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3">
        <v>77.0</v>
      </c>
      <c r="D82" s="923" t="s">
        <v>34</v>
      </c>
      <c r="E82" s="939" t="s">
        <v>735</v>
      </c>
      <c r="F82" s="947"/>
      <c r="G82" s="941" t="s">
        <v>708</v>
      </c>
      <c r="H82" s="166" t="s">
        <v>707</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3">
        <v>78.0</v>
      </c>
      <c r="D83" s="923"/>
      <c r="E83" s="944"/>
      <c r="F83" s="169"/>
      <c r="G83" s="945"/>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3">
        <v>79.0</v>
      </c>
      <c r="D84" s="923"/>
      <c r="E84" s="944"/>
      <c r="F84" s="169"/>
      <c r="G84" s="945"/>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3">
        <v>80.0</v>
      </c>
      <c r="D85" s="923"/>
      <c r="E85" s="944"/>
      <c r="F85" s="169"/>
      <c r="G85" s="945"/>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3">
        <v>81.0</v>
      </c>
      <c r="D86" s="923" t="s">
        <v>54</v>
      </c>
      <c r="E86" s="939" t="s">
        <v>55</v>
      </c>
      <c r="F86" s="946"/>
      <c r="G86" s="941" t="s">
        <v>701</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3">
        <v>82.0</v>
      </c>
      <c r="D87" s="923" t="s">
        <v>54</v>
      </c>
      <c r="E87" s="939" t="s">
        <v>733</v>
      </c>
      <c r="F87" s="946"/>
      <c r="G87" s="941" t="s">
        <v>701</v>
      </c>
      <c r="H87" s="166" t="s">
        <v>736</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3">
        <v>83.0</v>
      </c>
      <c r="D88" s="923" t="s">
        <v>54</v>
      </c>
      <c r="E88" s="939" t="s">
        <v>737</v>
      </c>
      <c r="F88" s="946"/>
      <c r="G88" s="941" t="s">
        <v>701</v>
      </c>
      <c r="H88" s="166" t="s">
        <v>705</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3">
        <v>84.0</v>
      </c>
      <c r="D89" s="923" t="s">
        <v>54</v>
      </c>
      <c r="E89" s="939" t="s">
        <v>738</v>
      </c>
      <c r="F89" s="946"/>
      <c r="G89" s="941" t="s">
        <v>701</v>
      </c>
      <c r="H89" s="166" t="s">
        <v>707</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3">
        <v>85.0</v>
      </c>
      <c r="D90" s="923"/>
      <c r="E90" s="944"/>
      <c r="F90" s="169"/>
      <c r="G90" s="945"/>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3">
        <v>86.0</v>
      </c>
      <c r="D91" s="923"/>
      <c r="E91" s="944"/>
      <c r="F91" s="169"/>
      <c r="G91" s="945"/>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3">
        <v>87.0</v>
      </c>
      <c r="D92" s="923"/>
      <c r="E92" s="944"/>
      <c r="F92" s="169"/>
      <c r="G92" s="945"/>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3">
        <v>88.0</v>
      </c>
      <c r="D93" s="923" t="s">
        <v>52</v>
      </c>
      <c r="E93" s="939" t="s">
        <v>53</v>
      </c>
      <c r="F93" s="947"/>
      <c r="G93" s="941" t="s">
        <v>708</v>
      </c>
      <c r="H93" s="166" t="s">
        <v>739</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3">
        <v>89.0</v>
      </c>
      <c r="D94" s="923" t="s">
        <v>52</v>
      </c>
      <c r="E94" s="939" t="s">
        <v>736</v>
      </c>
      <c r="F94" s="947"/>
      <c r="G94" s="941" t="s">
        <v>708</v>
      </c>
      <c r="H94" s="166" t="s">
        <v>740</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3">
        <v>90.0</v>
      </c>
      <c r="D95" s="923" t="s">
        <v>52</v>
      </c>
      <c r="E95" s="939" t="s">
        <v>741</v>
      </c>
      <c r="F95" s="947"/>
      <c r="G95" s="941" t="s">
        <v>708</v>
      </c>
      <c r="H95" s="166" t="s">
        <v>705</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3">
        <v>91.0</v>
      </c>
      <c r="D96" s="923" t="s">
        <v>52</v>
      </c>
      <c r="E96" s="939" t="s">
        <v>742</v>
      </c>
      <c r="F96" s="947"/>
      <c r="G96" s="941" t="s">
        <v>708</v>
      </c>
      <c r="H96" s="166" t="s">
        <v>707</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3">
        <v>92.0</v>
      </c>
      <c r="D97" s="923"/>
      <c r="E97" s="944"/>
      <c r="F97" s="169"/>
      <c r="G97" s="945"/>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3">
        <v>93.0</v>
      </c>
      <c r="D98" s="923"/>
      <c r="E98" s="944"/>
      <c r="F98" s="169"/>
      <c r="G98" s="945"/>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3">
        <v>94.0</v>
      </c>
      <c r="D99" s="923"/>
      <c r="E99" s="944"/>
      <c r="F99" s="169"/>
      <c r="G99" s="945"/>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3">
        <v>95.0</v>
      </c>
      <c r="D100" s="923"/>
      <c r="E100" s="944"/>
      <c r="F100" s="948"/>
      <c r="G100" s="941"/>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3">
        <v>96.0</v>
      </c>
      <c r="D101" s="923"/>
      <c r="E101" s="944"/>
      <c r="F101" s="948"/>
      <c r="G101" s="941"/>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3">
        <v>97.0</v>
      </c>
      <c r="D102" s="923"/>
      <c r="E102" s="939" t="s">
        <v>743</v>
      </c>
      <c r="F102" s="949"/>
      <c r="G102" s="941" t="s">
        <v>744</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3">
        <v>98.0</v>
      </c>
      <c r="D103" s="923"/>
      <c r="E103" s="939" t="s">
        <v>745</v>
      </c>
      <c r="F103" s="950"/>
      <c r="G103" s="941" t="s">
        <v>746</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3">
        <v>99.0</v>
      </c>
      <c r="D104" s="923"/>
      <c r="E104" s="939" t="s">
        <v>747</v>
      </c>
      <c r="F104" s="951"/>
      <c r="G104" s="941" t="s">
        <v>748</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3">
        <v>100.0</v>
      </c>
      <c r="D105" s="923"/>
      <c r="E105" s="939" t="s">
        <v>749</v>
      </c>
      <c r="F105" s="952"/>
      <c r="G105" s="941" t="s">
        <v>750</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3">
        <v>101.0</v>
      </c>
      <c r="D106" s="923"/>
      <c r="E106" s="939" t="s">
        <v>739</v>
      </c>
      <c r="F106" s="953"/>
      <c r="G106" s="941" t="s">
        <v>751</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3">
        <v>102.0</v>
      </c>
      <c r="D107" s="923"/>
      <c r="E107" s="939" t="s">
        <v>740</v>
      </c>
      <c r="F107" s="953"/>
      <c r="G107" s="941" t="s">
        <v>751</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3">
        <v>103.0</v>
      </c>
      <c r="D108" s="923"/>
      <c r="E108" s="939" t="s">
        <v>705</v>
      </c>
      <c r="F108" s="953"/>
      <c r="G108" s="941" t="s">
        <v>751</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3">
        <v>104.0</v>
      </c>
      <c r="D109" s="923"/>
      <c r="E109" s="939" t="s">
        <v>707</v>
      </c>
      <c r="F109" s="953"/>
      <c r="G109" s="941" t="s">
        <v>751</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3">
        <v>105.0</v>
      </c>
      <c r="D110" s="923"/>
      <c r="E110" s="954"/>
      <c r="F110" s="169"/>
      <c r="G110" s="945"/>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3">
        <v>106.0</v>
      </c>
      <c r="D111" s="212"/>
      <c r="E111" s="939"/>
      <c r="F111" s="948"/>
      <c r="G111" s="941"/>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3">
        <v>107.0</v>
      </c>
      <c r="D112" s="212"/>
      <c r="E112" s="954"/>
      <c r="F112" s="169"/>
      <c r="G112" s="945"/>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3">
        <v>108.0</v>
      </c>
      <c r="D113" s="212"/>
      <c r="E113" s="954"/>
      <c r="F113" s="169"/>
      <c r="G113" s="945"/>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3">
        <v>109.0</v>
      </c>
      <c r="D114" s="212"/>
      <c r="E114" s="954"/>
      <c r="F114" s="169"/>
      <c r="G114" s="945"/>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3">
        <v>110.0</v>
      </c>
      <c r="D115" s="212"/>
      <c r="E115" s="954"/>
      <c r="F115" s="169"/>
      <c r="G115" s="945"/>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3">
        <v>111.0</v>
      </c>
      <c r="D116" s="212"/>
      <c r="E116" s="954"/>
      <c r="F116" s="169"/>
      <c r="G116" s="945"/>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3">
        <v>112.0</v>
      </c>
      <c r="D117" s="212"/>
      <c r="E117" s="954"/>
      <c r="F117" s="169"/>
      <c r="G117" s="945"/>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3">
        <v>113.0</v>
      </c>
      <c r="D118" s="212"/>
      <c r="E118" s="954"/>
      <c r="F118" s="169"/>
      <c r="G118" s="945"/>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3">
        <v>114.0</v>
      </c>
      <c r="D119" s="212"/>
      <c r="E119" s="954"/>
      <c r="F119" s="169"/>
      <c r="G119" s="945"/>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3">
        <v>115.0</v>
      </c>
      <c r="D120" s="212"/>
      <c r="E120" s="954"/>
      <c r="F120" s="169"/>
      <c r="G120" s="945"/>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3">
        <v>116.0</v>
      </c>
      <c r="D121" s="212"/>
      <c r="E121" s="954"/>
      <c r="F121" s="169"/>
      <c r="G121" s="945"/>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3">
        <v>117.0</v>
      </c>
      <c r="D122" s="212"/>
      <c r="E122" s="954"/>
      <c r="F122" s="169"/>
      <c r="G122" s="945"/>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3">
        <v>118.0</v>
      </c>
      <c r="D123" s="212"/>
      <c r="E123" s="954"/>
      <c r="F123" s="169"/>
      <c r="G123" s="945"/>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3">
        <v>119.0</v>
      </c>
      <c r="D124" s="212"/>
      <c r="E124" s="954"/>
      <c r="F124" s="169"/>
      <c r="G124" s="945"/>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3">
        <v>120.0</v>
      </c>
      <c r="D125" s="212"/>
      <c r="E125" s="954"/>
      <c r="F125" s="169"/>
      <c r="G125" s="945"/>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3">
        <v>121.0</v>
      </c>
      <c r="D126" s="212"/>
      <c r="E126" s="954"/>
      <c r="F126" s="169"/>
      <c r="G126" s="945"/>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3">
        <v>122.0</v>
      </c>
      <c r="D127" s="212"/>
      <c r="E127" s="954"/>
      <c r="F127" s="169"/>
      <c r="G127" s="945"/>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3">
        <v>123.0</v>
      </c>
      <c r="D128" s="212"/>
      <c r="E128" s="954"/>
      <c r="F128" s="169"/>
      <c r="G128" s="945"/>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3">
        <v>125.0</v>
      </c>
      <c r="D129" s="212"/>
      <c r="E129" s="954"/>
      <c r="F129" s="169"/>
      <c r="G129" s="945"/>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3">
        <v>126.0</v>
      </c>
      <c r="D130" s="212"/>
      <c r="E130" s="954"/>
      <c r="F130" s="169"/>
      <c r="G130" s="945"/>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3">
        <v>127.0</v>
      </c>
      <c r="D131" s="212"/>
      <c r="E131" s="954"/>
      <c r="F131" s="169"/>
      <c r="G131" s="945"/>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3">
        <v>128.0</v>
      </c>
      <c r="D132" s="212"/>
      <c r="E132" s="954"/>
      <c r="F132" s="169"/>
      <c r="G132" s="945"/>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3">
        <v>129.0</v>
      </c>
      <c r="D133" s="212"/>
      <c r="E133" s="954"/>
      <c r="F133" s="169"/>
      <c r="G133" s="945"/>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3">
        <v>130.0</v>
      </c>
      <c r="D134" s="212"/>
      <c r="E134" s="954"/>
      <c r="F134" s="169"/>
      <c r="G134" s="945"/>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3">
        <v>131.0</v>
      </c>
      <c r="D135" s="212"/>
      <c r="E135" s="954"/>
      <c r="F135" s="169"/>
      <c r="G135" s="945"/>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3">
        <v>132.0</v>
      </c>
      <c r="D136" s="212"/>
      <c r="E136" s="954"/>
      <c r="F136" s="169"/>
      <c r="G136" s="945"/>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3">
        <v>133.0</v>
      </c>
      <c r="D137" s="212"/>
      <c r="E137" s="954"/>
      <c r="F137" s="169"/>
      <c r="G137" s="945"/>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3">
        <v>134.0</v>
      </c>
      <c r="D138" s="212"/>
      <c r="E138" s="954"/>
      <c r="F138" s="169"/>
      <c r="G138" s="945"/>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3">
        <v>135.0</v>
      </c>
      <c r="D139" s="212"/>
      <c r="E139" s="954"/>
      <c r="F139" s="169"/>
      <c r="G139" s="945"/>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3">
        <v>136.0</v>
      </c>
      <c r="D140" s="212"/>
      <c r="E140" s="954"/>
      <c r="F140" s="169"/>
      <c r="G140" s="945"/>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3">
        <v>137.0</v>
      </c>
      <c r="D141" s="212"/>
      <c r="E141" s="954"/>
      <c r="F141" s="169"/>
      <c r="G141" s="945"/>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3">
        <v>138.0</v>
      </c>
      <c r="D142" s="212"/>
      <c r="E142" s="954"/>
      <c r="F142" s="169"/>
      <c r="G142" s="945"/>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3">
        <v>139.0</v>
      </c>
      <c r="D143" s="212"/>
      <c r="E143" s="954"/>
      <c r="F143" s="169"/>
      <c r="G143" s="945"/>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3">
        <v>140.0</v>
      </c>
      <c r="D144" s="212"/>
      <c r="E144" s="954"/>
      <c r="F144" s="169"/>
      <c r="G144" s="945"/>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3">
        <v>141.0</v>
      </c>
      <c r="D145" s="212"/>
      <c r="E145" s="954"/>
      <c r="F145" s="169"/>
      <c r="G145" s="945"/>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3">
        <v>142.0</v>
      </c>
      <c r="D146" s="212"/>
      <c r="E146" s="954"/>
      <c r="F146" s="169"/>
      <c r="G146" s="945"/>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3">
        <v>143.0</v>
      </c>
      <c r="D147" s="212"/>
      <c r="E147" s="954"/>
      <c r="F147" s="169"/>
      <c r="G147" s="945"/>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3">
        <v>144.0</v>
      </c>
      <c r="D148" s="212"/>
      <c r="E148" s="954"/>
      <c r="F148" s="169"/>
      <c r="G148" s="945"/>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3">
        <v>145.0</v>
      </c>
      <c r="D149" s="212"/>
      <c r="E149" s="954"/>
      <c r="F149" s="169"/>
      <c r="G149" s="945"/>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3">
        <v>146.0</v>
      </c>
      <c r="D150" s="212"/>
      <c r="E150" s="954"/>
      <c r="F150" s="169"/>
      <c r="G150" s="945"/>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3">
        <v>147.0</v>
      </c>
      <c r="D151" s="212"/>
      <c r="E151" s="954"/>
      <c r="F151" s="169"/>
      <c r="G151" s="945"/>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3">
        <v>148.0</v>
      </c>
      <c r="D152" s="212"/>
      <c r="E152" s="954"/>
      <c r="F152" s="169"/>
      <c r="G152" s="945"/>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3">
        <v>149.0</v>
      </c>
      <c r="D153" s="212"/>
      <c r="E153" s="954"/>
      <c r="F153" s="169"/>
      <c r="G153" s="945"/>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3">
        <v>150.0</v>
      </c>
      <c r="D154" s="212"/>
      <c r="E154" s="954"/>
      <c r="F154" s="169"/>
      <c r="G154" s="945"/>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3">
        <v>151.0</v>
      </c>
      <c r="D155" s="212"/>
      <c r="E155" s="954"/>
      <c r="F155" s="169"/>
      <c r="G155" s="945"/>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3">
        <v>152.0</v>
      </c>
      <c r="D156" s="212"/>
      <c r="E156" s="954"/>
      <c r="F156" s="169"/>
      <c r="G156" s="945"/>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3">
        <v>153.0</v>
      </c>
      <c r="D157" s="212"/>
      <c r="E157" s="954"/>
      <c r="F157" s="169"/>
      <c r="G157" s="945"/>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3">
        <v>154.0</v>
      </c>
      <c r="D158" s="212"/>
      <c r="E158" s="954"/>
      <c r="F158" s="169"/>
      <c r="G158" s="945"/>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3">
        <v>155.0</v>
      </c>
      <c r="D159" s="212"/>
      <c r="E159" s="954"/>
      <c r="F159" s="169"/>
      <c r="G159" s="945"/>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3">
        <v>156.0</v>
      </c>
      <c r="D160" s="212"/>
      <c r="E160" s="954"/>
      <c r="F160" s="169"/>
      <c r="G160" s="945"/>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3">
        <v>157.0</v>
      </c>
      <c r="D161" s="212"/>
      <c r="E161" s="954"/>
      <c r="F161" s="169"/>
      <c r="G161" s="945"/>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3">
        <v>158.0</v>
      </c>
      <c r="D162" s="212"/>
      <c r="E162" s="954"/>
      <c r="F162" s="169"/>
      <c r="G162" s="945"/>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3">
        <v>159.0</v>
      </c>
      <c r="D163" s="212"/>
      <c r="E163" s="954"/>
      <c r="F163" s="169"/>
      <c r="G163" s="945"/>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3">
        <v>160.0</v>
      </c>
      <c r="D164" s="212"/>
      <c r="E164" s="954"/>
      <c r="F164" s="169"/>
      <c r="G164" s="945"/>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3">
        <v>161.0</v>
      </c>
      <c r="D165" s="212"/>
      <c r="E165" s="954"/>
      <c r="F165" s="169"/>
      <c r="G165" s="945"/>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3">
        <v>162.0</v>
      </c>
      <c r="D166" s="212"/>
      <c r="E166" s="954"/>
      <c r="F166" s="169"/>
      <c r="G166" s="945"/>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3">
        <v>163.0</v>
      </c>
      <c r="D167" s="212"/>
      <c r="E167" s="954"/>
      <c r="F167" s="169"/>
      <c r="G167" s="945"/>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3">
        <v>164.0</v>
      </c>
      <c r="D168" s="212"/>
      <c r="E168" s="954"/>
      <c r="F168" s="169"/>
      <c r="G168" s="945"/>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3">
        <v>165.0</v>
      </c>
      <c r="D169" s="212"/>
      <c r="E169" s="954"/>
      <c r="F169" s="169"/>
      <c r="G169" s="945"/>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3">
        <v>166.0</v>
      </c>
      <c r="D170" s="212"/>
      <c r="E170" s="954"/>
      <c r="F170" s="169"/>
      <c r="G170" s="945"/>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3">
        <v>167.0</v>
      </c>
      <c r="D171" s="212"/>
      <c r="E171" s="954"/>
      <c r="F171" s="169"/>
      <c r="G171" s="945"/>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3">
        <v>168.0</v>
      </c>
      <c r="D172" s="212"/>
      <c r="E172" s="954"/>
      <c r="F172" s="169"/>
      <c r="G172" s="945"/>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3">
        <v>169.0</v>
      </c>
      <c r="D173" s="212"/>
      <c r="E173" s="954"/>
      <c r="F173" s="169"/>
      <c r="G173" s="945"/>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3">
        <v>170.0</v>
      </c>
      <c r="D174" s="212"/>
      <c r="E174" s="954"/>
      <c r="F174" s="169"/>
      <c r="G174" s="945"/>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3">
        <v>171.0</v>
      </c>
      <c r="D175" s="212"/>
      <c r="E175" s="954"/>
      <c r="F175" s="169"/>
      <c r="G175" s="945"/>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3">
        <v>172.0</v>
      </c>
      <c r="D176" s="212"/>
      <c r="E176" s="954"/>
      <c r="F176" s="169"/>
      <c r="G176" s="945"/>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3">
        <v>173.0</v>
      </c>
      <c r="D177" s="212"/>
      <c r="E177" s="954"/>
      <c r="F177" s="169"/>
      <c r="G177" s="945"/>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3">
        <v>174.0</v>
      </c>
      <c r="D178" s="212"/>
      <c r="E178" s="954"/>
      <c r="F178" s="169"/>
      <c r="G178" s="945"/>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3">
        <v>175.0</v>
      </c>
      <c r="D179" s="212"/>
      <c r="E179" s="954"/>
      <c r="F179" s="169"/>
      <c r="G179" s="945"/>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3">
        <v>176.0</v>
      </c>
      <c r="D180" s="212"/>
      <c r="E180" s="954"/>
      <c r="F180" s="169"/>
      <c r="G180" s="945"/>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3">
        <v>177.0</v>
      </c>
      <c r="D181" s="212"/>
      <c r="E181" s="954"/>
      <c r="F181" s="169"/>
      <c r="G181" s="945"/>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3">
        <v>178.0</v>
      </c>
      <c r="D182" s="212"/>
      <c r="E182" s="954"/>
      <c r="F182" s="169"/>
      <c r="G182" s="945"/>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3">
        <v>179.0</v>
      </c>
      <c r="D183" s="212"/>
      <c r="E183" s="954"/>
      <c r="F183" s="169"/>
      <c r="G183" s="945"/>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3">
        <v>180.0</v>
      </c>
      <c r="D184" s="212"/>
      <c r="E184" s="954"/>
      <c r="F184" s="169"/>
      <c r="G184" s="945"/>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3">
        <v>181.0</v>
      </c>
      <c r="D185" s="212"/>
      <c r="E185" s="954"/>
      <c r="F185" s="169"/>
      <c r="G185" s="945"/>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3">
        <v>182.0</v>
      </c>
      <c r="D186" s="212"/>
      <c r="E186" s="954"/>
      <c r="F186" s="169"/>
      <c r="G186" s="945"/>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3">
        <v>183.0</v>
      </c>
      <c r="D187" s="212"/>
      <c r="E187" s="954"/>
      <c r="F187" s="169"/>
      <c r="G187" s="945"/>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3">
        <v>184.0</v>
      </c>
      <c r="D188" s="212"/>
      <c r="E188" s="954"/>
      <c r="F188" s="169"/>
      <c r="G188" s="945"/>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3">
        <v>185.0</v>
      </c>
      <c r="D189" s="212"/>
      <c r="E189" s="954"/>
      <c r="F189" s="169"/>
      <c r="G189" s="945"/>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3">
        <v>186.0</v>
      </c>
      <c r="D190" s="212"/>
      <c r="E190" s="954"/>
      <c r="F190" s="169"/>
      <c r="G190" s="945"/>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3">
        <v>187.0</v>
      </c>
      <c r="D191" s="212"/>
      <c r="E191" s="954"/>
      <c r="F191" s="169"/>
      <c r="G191" s="945"/>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3">
        <v>188.0</v>
      </c>
      <c r="D192" s="212"/>
      <c r="E192" s="954"/>
      <c r="F192" s="169"/>
      <c r="G192" s="945"/>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3">
        <v>189.0</v>
      </c>
      <c r="D193" s="212"/>
      <c r="E193" s="954"/>
      <c r="F193" s="169"/>
      <c r="G193" s="945"/>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3">
        <v>190.0</v>
      </c>
      <c r="D194" s="212"/>
      <c r="E194" s="954"/>
      <c r="F194" s="169"/>
      <c r="G194" s="945"/>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3">
        <v>191.0</v>
      </c>
      <c r="D195" s="212"/>
      <c r="E195" s="954"/>
      <c r="F195" s="169"/>
      <c r="G195" s="945"/>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3">
        <v>192.0</v>
      </c>
      <c r="D196" s="212"/>
      <c r="E196" s="954"/>
      <c r="F196" s="169"/>
      <c r="G196" s="945"/>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3">
        <v>193.0</v>
      </c>
      <c r="D197" s="212"/>
      <c r="E197" s="954"/>
      <c r="F197" s="169"/>
      <c r="G197" s="945"/>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3">
        <v>194.0</v>
      </c>
      <c r="D198" s="212"/>
      <c r="E198" s="954"/>
      <c r="F198" s="169"/>
      <c r="G198" s="945"/>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3">
        <v>195.0</v>
      </c>
      <c r="D199" s="212"/>
      <c r="E199" s="954"/>
      <c r="F199" s="169"/>
      <c r="G199" s="945"/>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3">
        <v>196.0</v>
      </c>
      <c r="D200" s="212"/>
      <c r="E200" s="954"/>
      <c r="F200" s="169"/>
      <c r="G200" s="945"/>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3">
        <v>197.0</v>
      </c>
      <c r="D201" s="212"/>
      <c r="E201" s="954"/>
      <c r="F201" s="169"/>
      <c r="G201" s="945"/>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3">
        <v>198.0</v>
      </c>
      <c r="D202" s="212"/>
      <c r="E202" s="954"/>
      <c r="F202" s="169"/>
      <c r="G202" s="945"/>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3">
        <v>199.0</v>
      </c>
      <c r="D203" s="212"/>
      <c r="E203" s="954"/>
      <c r="F203" s="169"/>
      <c r="G203" s="945"/>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3">
        <v>200.0</v>
      </c>
      <c r="D204" s="212"/>
      <c r="E204" s="954"/>
      <c r="F204" s="169"/>
      <c r="G204" s="945"/>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3">
        <v>201.0</v>
      </c>
      <c r="D205" s="212"/>
      <c r="E205" s="954"/>
      <c r="F205" s="169"/>
      <c r="G205" s="945"/>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3">
        <v>202.0</v>
      </c>
      <c r="D206" s="212"/>
      <c r="E206" s="954"/>
      <c r="F206" s="169"/>
      <c r="G206" s="945"/>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3">
        <v>203.0</v>
      </c>
      <c r="D207" s="212"/>
      <c r="E207" s="954"/>
      <c r="F207" s="169"/>
      <c r="G207" s="945"/>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3">
        <v>204.0</v>
      </c>
      <c r="D208" s="212"/>
      <c r="E208" s="954"/>
      <c r="F208" s="169"/>
      <c r="G208" s="945"/>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3">
        <v>205.0</v>
      </c>
      <c r="D209" s="212"/>
      <c r="E209" s="954"/>
      <c r="F209" s="169"/>
      <c r="G209" s="945"/>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3">
        <v>206.0</v>
      </c>
      <c r="D210" s="212"/>
      <c r="E210" s="954"/>
      <c r="F210" s="169"/>
      <c r="G210" s="945"/>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3">
        <v>207.0</v>
      </c>
      <c r="D211" s="212"/>
      <c r="E211" s="954"/>
      <c r="F211" s="169"/>
      <c r="G211" s="945"/>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3">
        <v>208.0</v>
      </c>
      <c r="D212" s="212"/>
      <c r="E212" s="954"/>
      <c r="F212" s="169"/>
      <c r="G212" s="945"/>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3">
        <v>209.0</v>
      </c>
      <c r="D213" s="212"/>
      <c r="E213" s="954"/>
      <c r="F213" s="169"/>
      <c r="G213" s="945"/>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3">
        <v>210.0</v>
      </c>
      <c r="D214" s="212"/>
      <c r="E214" s="954"/>
      <c r="F214" s="169"/>
      <c r="G214" s="945"/>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3">
        <v>211.0</v>
      </c>
      <c r="D215" s="212"/>
      <c r="E215" s="954"/>
      <c r="F215" s="169"/>
      <c r="G215" s="945"/>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3">
        <v>212.0</v>
      </c>
      <c r="D216" s="212"/>
      <c r="E216" s="954"/>
      <c r="F216" s="169"/>
      <c r="G216" s="945"/>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3">
        <v>213.0</v>
      </c>
      <c r="D217" s="212"/>
      <c r="E217" s="954"/>
      <c r="F217" s="169"/>
      <c r="G217" s="945"/>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3">
        <v>214.0</v>
      </c>
      <c r="D218" s="212"/>
      <c r="E218" s="954"/>
      <c r="F218" s="169"/>
      <c r="G218" s="945"/>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3">
        <v>215.0</v>
      </c>
      <c r="D219" s="212"/>
      <c r="E219" s="954"/>
      <c r="F219" s="169"/>
      <c r="G219" s="945"/>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3">
        <v>216.0</v>
      </c>
      <c r="D220" s="212"/>
      <c r="E220" s="954"/>
      <c r="F220" s="169"/>
      <c r="G220" s="945"/>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3">
        <v>217.0</v>
      </c>
      <c r="D221" s="212"/>
      <c r="E221" s="954"/>
      <c r="F221" s="169"/>
      <c r="G221" s="945"/>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3">
        <v>218.0</v>
      </c>
      <c r="D222" s="212"/>
      <c r="E222" s="954"/>
      <c r="F222" s="169"/>
      <c r="G222" s="945"/>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3">
        <v>219.0</v>
      </c>
      <c r="D223" s="212"/>
      <c r="E223" s="954"/>
      <c r="F223" s="169"/>
      <c r="G223" s="945"/>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3">
        <v>220.0</v>
      </c>
      <c r="D224" s="212"/>
      <c r="E224" s="954"/>
      <c r="F224" s="169"/>
      <c r="G224" s="945"/>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3">
        <v>221.0</v>
      </c>
      <c r="D225" s="212"/>
      <c r="E225" s="954"/>
      <c r="F225" s="169"/>
      <c r="G225" s="945"/>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3">
        <v>222.0</v>
      </c>
      <c r="D226" s="212"/>
      <c r="E226" s="954"/>
      <c r="F226" s="169"/>
      <c r="G226" s="945"/>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3">
        <v>223.0</v>
      </c>
      <c r="D227" s="212"/>
      <c r="E227" s="954"/>
      <c r="F227" s="169"/>
      <c r="G227" s="945"/>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3">
        <v>224.0</v>
      </c>
      <c r="D228" s="212"/>
      <c r="E228" s="954"/>
      <c r="F228" s="169"/>
      <c r="G228" s="945"/>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3">
        <v>225.0</v>
      </c>
      <c r="D229" s="212"/>
      <c r="E229" s="954"/>
      <c r="F229" s="169"/>
      <c r="G229" s="945"/>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3">
        <v>226.0</v>
      </c>
      <c r="D230" s="212"/>
      <c r="E230" s="954"/>
      <c r="F230" s="169"/>
      <c r="G230" s="945"/>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3">
        <v>227.0</v>
      </c>
      <c r="D231" s="212"/>
      <c r="E231" s="954"/>
      <c r="F231" s="169"/>
      <c r="G231" s="945"/>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3">
        <v>228.0</v>
      </c>
      <c r="D232" s="212"/>
      <c r="E232" s="954"/>
      <c r="F232" s="169"/>
      <c r="G232" s="945"/>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3">
        <v>229.0</v>
      </c>
      <c r="D233" s="212"/>
      <c r="E233" s="954"/>
      <c r="F233" s="169"/>
      <c r="G233" s="945"/>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3">
        <v>230.0</v>
      </c>
      <c r="D234" s="212"/>
      <c r="E234" s="954"/>
      <c r="F234" s="169"/>
      <c r="G234" s="945"/>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3">
        <v>231.0</v>
      </c>
      <c r="D235" s="212"/>
      <c r="E235" s="954"/>
      <c r="F235" s="169"/>
      <c r="G235" s="945"/>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3">
        <v>232.0</v>
      </c>
      <c r="D236" s="212"/>
      <c r="E236" s="954"/>
      <c r="F236" s="169"/>
      <c r="G236" s="945"/>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3">
        <v>233.0</v>
      </c>
      <c r="D237" s="212"/>
      <c r="E237" s="954"/>
      <c r="F237" s="169"/>
      <c r="G237" s="945"/>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3">
        <v>234.0</v>
      </c>
      <c r="D238" s="212"/>
      <c r="E238" s="954"/>
      <c r="F238" s="169"/>
      <c r="G238" s="945"/>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3">
        <v>235.0</v>
      </c>
      <c r="D239" s="212"/>
      <c r="E239" s="954"/>
      <c r="F239" s="169"/>
      <c r="G239" s="945"/>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3">
        <v>236.0</v>
      </c>
      <c r="D240" s="212"/>
      <c r="E240" s="954"/>
      <c r="F240" s="169"/>
      <c r="G240" s="945"/>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3">
        <v>237.0</v>
      </c>
      <c r="D241" s="212"/>
      <c r="E241" s="954"/>
      <c r="F241" s="169"/>
      <c r="G241" s="945"/>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3">
        <v>238.0</v>
      </c>
      <c r="D242" s="212"/>
      <c r="E242" s="954"/>
      <c r="F242" s="169"/>
      <c r="G242" s="945"/>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3">
        <v>239.0</v>
      </c>
      <c r="D243" s="212"/>
      <c r="E243" s="954"/>
      <c r="F243" s="169"/>
      <c r="G243" s="945"/>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3">
        <v>240.0</v>
      </c>
      <c r="D244" s="212"/>
      <c r="E244" s="954"/>
      <c r="F244" s="169"/>
      <c r="G244" s="945"/>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3">
        <v>241.0</v>
      </c>
      <c r="D245" s="212"/>
      <c r="E245" s="954"/>
      <c r="F245" s="169"/>
      <c r="G245" s="945"/>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3">
        <v>242.0</v>
      </c>
      <c r="D246" s="212"/>
      <c r="E246" s="954"/>
      <c r="F246" s="169"/>
      <c r="G246" s="945"/>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3">
        <v>243.0</v>
      </c>
      <c r="D247" s="212"/>
      <c r="E247" s="954"/>
      <c r="F247" s="169"/>
      <c r="G247" s="945"/>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3">
        <v>244.0</v>
      </c>
      <c r="D248" s="212"/>
      <c r="E248" s="954"/>
      <c r="F248" s="169"/>
      <c r="G248" s="945"/>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3">
        <v>245.0</v>
      </c>
      <c r="D249" s="212"/>
      <c r="E249" s="954"/>
      <c r="F249" s="169"/>
      <c r="G249" s="945"/>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3">
        <v>246.0</v>
      </c>
      <c r="D250" s="212"/>
      <c r="E250" s="954"/>
      <c r="F250" s="169"/>
      <c r="G250" s="945"/>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3">
        <v>247.0</v>
      </c>
      <c r="D251" s="212"/>
      <c r="E251" s="954"/>
      <c r="F251" s="169"/>
      <c r="G251" s="945"/>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3">
        <v>248.0</v>
      </c>
      <c r="D252" s="212"/>
      <c r="E252" s="954"/>
      <c r="F252" s="169"/>
      <c r="G252" s="945"/>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3">
        <v>249.0</v>
      </c>
      <c r="D253" s="212"/>
      <c r="E253" s="954"/>
      <c r="F253" s="169"/>
      <c r="G253" s="945"/>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3">
        <v>250.0</v>
      </c>
      <c r="D254" s="212"/>
      <c r="E254" s="954"/>
      <c r="F254" s="169"/>
      <c r="G254" s="945"/>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3">
        <v>251.0</v>
      </c>
      <c r="D255" s="212"/>
      <c r="E255" s="954"/>
      <c r="F255" s="169"/>
      <c r="G255" s="945"/>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3">
        <v>252.0</v>
      </c>
      <c r="D256" s="212"/>
      <c r="E256" s="954"/>
      <c r="F256" s="169"/>
      <c r="G256" s="945"/>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3">
        <v>253.0</v>
      </c>
      <c r="D257" s="212"/>
      <c r="E257" s="954"/>
      <c r="F257" s="169"/>
      <c r="G257" s="945"/>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3">
        <v>254.0</v>
      </c>
      <c r="D258" s="212"/>
      <c r="E258" s="954"/>
      <c r="F258" s="169"/>
      <c r="G258" s="945"/>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3">
        <v>255.0</v>
      </c>
      <c r="D259" s="212"/>
      <c r="E259" s="954"/>
      <c r="F259" s="169"/>
      <c r="G259" s="945"/>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3">
        <v>256.0</v>
      </c>
      <c r="D260" s="212"/>
      <c r="E260" s="954"/>
      <c r="F260" s="169"/>
      <c r="G260" s="945"/>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3">
        <v>257.0</v>
      </c>
      <c r="D261" s="212"/>
      <c r="E261" s="954"/>
      <c r="F261" s="169"/>
      <c r="G261" s="945"/>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3">
        <v>258.0</v>
      </c>
      <c r="D262" s="212"/>
      <c r="E262" s="954"/>
      <c r="F262" s="169"/>
      <c r="G262" s="945"/>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3">
        <v>259.0</v>
      </c>
      <c r="D263" s="212"/>
      <c r="E263" s="954"/>
      <c r="F263" s="169"/>
      <c r="G263" s="945"/>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3">
        <v>260.0</v>
      </c>
      <c r="D264" s="212"/>
      <c r="E264" s="954"/>
      <c r="F264" s="169"/>
      <c r="G264" s="945"/>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3">
        <v>261.0</v>
      </c>
      <c r="D265" s="212"/>
      <c r="E265" s="954"/>
      <c r="F265" s="169"/>
      <c r="G265" s="945"/>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3">
        <v>262.0</v>
      </c>
      <c r="D266" s="212"/>
      <c r="E266" s="954"/>
      <c r="F266" s="169"/>
      <c r="G266" s="945"/>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3">
        <v>263.0</v>
      </c>
      <c r="D267" s="212"/>
      <c r="E267" s="954"/>
      <c r="F267" s="169"/>
      <c r="G267" s="945"/>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3">
        <v>264.0</v>
      </c>
      <c r="D268" s="212"/>
      <c r="E268" s="954"/>
      <c r="F268" s="169"/>
      <c r="G268" s="945"/>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3">
        <v>265.0</v>
      </c>
      <c r="D269" s="212"/>
      <c r="E269" s="954"/>
      <c r="F269" s="169"/>
      <c r="G269" s="945"/>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3">
        <v>266.0</v>
      </c>
      <c r="D270" s="212"/>
      <c r="E270" s="954"/>
      <c r="F270" s="169"/>
      <c r="G270" s="945"/>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3">
        <v>267.0</v>
      </c>
      <c r="D271" s="212"/>
      <c r="E271" s="954"/>
      <c r="F271" s="169"/>
      <c r="G271" s="945"/>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3">
        <v>268.0</v>
      </c>
      <c r="D272" s="212"/>
      <c r="E272" s="954"/>
      <c r="F272" s="169"/>
      <c r="G272" s="945"/>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3">
        <v>269.0</v>
      </c>
      <c r="D273" s="212"/>
      <c r="E273" s="954"/>
      <c r="F273" s="169"/>
      <c r="G273" s="945"/>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3">
        <v>270.0</v>
      </c>
      <c r="D274" s="212"/>
      <c r="E274" s="954"/>
      <c r="F274" s="169"/>
      <c r="G274" s="945"/>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3">
        <v>271.0</v>
      </c>
      <c r="D275" s="212"/>
      <c r="E275" s="954"/>
      <c r="F275" s="169"/>
      <c r="G275" s="945"/>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3">
        <v>272.0</v>
      </c>
      <c r="D276" s="212"/>
      <c r="E276" s="954"/>
      <c r="F276" s="169"/>
      <c r="G276" s="945"/>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3">
        <v>273.0</v>
      </c>
      <c r="D277" s="212"/>
      <c r="E277" s="954"/>
      <c r="F277" s="169"/>
      <c r="G277" s="945"/>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3">
        <v>274.0</v>
      </c>
      <c r="D278" s="212"/>
      <c r="E278" s="954"/>
      <c r="F278" s="169"/>
      <c r="G278" s="945"/>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3">
        <v>275.0</v>
      </c>
      <c r="D279" s="212"/>
      <c r="E279" s="954"/>
      <c r="F279" s="169"/>
      <c r="G279" s="945"/>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3">
        <v>276.0</v>
      </c>
      <c r="D280" s="212"/>
      <c r="E280" s="954"/>
      <c r="F280" s="169"/>
      <c r="G280" s="945"/>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3">
        <v>277.0</v>
      </c>
      <c r="D281" s="212"/>
      <c r="E281" s="954"/>
      <c r="F281" s="169"/>
      <c r="G281" s="945"/>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3">
        <v>278.0</v>
      </c>
      <c r="D282" s="212"/>
      <c r="E282" s="954"/>
      <c r="F282" s="169"/>
      <c r="G282" s="945"/>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3">
        <v>279.0</v>
      </c>
      <c r="D283" s="212"/>
      <c r="E283" s="954"/>
      <c r="F283" s="169"/>
      <c r="G283" s="945"/>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3">
        <v>280.0</v>
      </c>
      <c r="D284" s="212"/>
      <c r="E284" s="954"/>
      <c r="F284" s="169"/>
      <c r="G284" s="945"/>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3">
        <v>281.0</v>
      </c>
      <c r="D285" s="212"/>
      <c r="E285" s="954"/>
      <c r="F285" s="169"/>
      <c r="G285" s="945"/>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3">
        <v>282.0</v>
      </c>
      <c r="D286" s="212"/>
      <c r="E286" s="954"/>
      <c r="F286" s="169"/>
      <c r="G286" s="945"/>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3">
        <v>283.0</v>
      </c>
      <c r="D287" s="212"/>
      <c r="E287" s="954"/>
      <c r="F287" s="169"/>
      <c r="G287" s="945"/>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3">
        <v>284.0</v>
      </c>
      <c r="D288" s="212"/>
      <c r="E288" s="954"/>
      <c r="F288" s="169"/>
      <c r="G288" s="945"/>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3">
        <v>285.0</v>
      </c>
      <c r="D289" s="212"/>
      <c r="E289" s="954"/>
      <c r="F289" s="169"/>
      <c r="G289" s="945"/>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3">
        <v>286.0</v>
      </c>
      <c r="D290" s="212"/>
      <c r="E290" s="954"/>
      <c r="F290" s="169"/>
      <c r="G290" s="945"/>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3">
        <v>287.0</v>
      </c>
      <c r="D291" s="212"/>
      <c r="E291" s="954"/>
      <c r="F291" s="169"/>
      <c r="G291" s="945"/>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3">
        <v>288.0</v>
      </c>
      <c r="D292" s="212"/>
      <c r="E292" s="954"/>
      <c r="F292" s="169"/>
      <c r="G292" s="945"/>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3">
        <v>289.0</v>
      </c>
      <c r="D293" s="212"/>
      <c r="E293" s="954"/>
      <c r="F293" s="169"/>
      <c r="G293" s="945"/>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3">
        <v>290.0</v>
      </c>
      <c r="D294" s="212"/>
      <c r="E294" s="954"/>
      <c r="F294" s="169"/>
      <c r="G294" s="945"/>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3">
        <v>291.0</v>
      </c>
      <c r="D295" s="212"/>
      <c r="E295" s="954"/>
      <c r="F295" s="169"/>
      <c r="G295" s="945"/>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3">
        <v>292.0</v>
      </c>
      <c r="D296" s="212"/>
      <c r="E296" s="954"/>
      <c r="F296" s="169"/>
      <c r="G296" s="945"/>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3">
        <v>293.0</v>
      </c>
      <c r="D297" s="212"/>
      <c r="E297" s="954"/>
      <c r="F297" s="169"/>
      <c r="G297" s="945"/>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3">
        <v>294.0</v>
      </c>
      <c r="D298" s="212"/>
      <c r="E298" s="954"/>
      <c r="F298" s="169"/>
      <c r="G298" s="945"/>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3">
        <v>295.0</v>
      </c>
      <c r="D299" s="212"/>
      <c r="E299" s="954"/>
      <c r="F299" s="169"/>
      <c r="G299" s="945"/>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3">
        <v>296.0</v>
      </c>
      <c r="D300" s="212"/>
      <c r="E300" s="954"/>
      <c r="F300" s="169"/>
      <c r="G300" s="945"/>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3">
        <v>297.0</v>
      </c>
      <c r="D301" s="212"/>
      <c r="E301" s="954"/>
      <c r="F301" s="169"/>
      <c r="G301" s="945"/>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3">
        <v>298.0</v>
      </c>
      <c r="D302" s="212"/>
      <c r="E302" s="954"/>
      <c r="F302" s="169"/>
      <c r="G302" s="945"/>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3">
        <v>299.0</v>
      </c>
      <c r="D303" s="212"/>
      <c r="E303" s="954"/>
      <c r="F303" s="169"/>
      <c r="G303" s="945"/>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3">
        <v>300.0</v>
      </c>
      <c r="D304" s="212"/>
      <c r="E304" s="954"/>
      <c r="F304" s="169"/>
      <c r="G304" s="945"/>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3">
        <v>301.0</v>
      </c>
      <c r="D305" s="212"/>
      <c r="E305" s="954"/>
      <c r="F305" s="169"/>
      <c r="G305" s="945"/>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3">
        <v>302.0</v>
      </c>
      <c r="D306" s="212"/>
      <c r="E306" s="954"/>
      <c r="F306" s="169"/>
      <c r="G306" s="945"/>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3">
        <v>303.0</v>
      </c>
      <c r="D307" s="212"/>
      <c r="E307" s="954"/>
      <c r="F307" s="169"/>
      <c r="G307" s="945"/>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3">
        <v>304.0</v>
      </c>
      <c r="D308" s="212"/>
      <c r="E308" s="954"/>
      <c r="F308" s="169"/>
      <c r="G308" s="945"/>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3">
        <v>305.0</v>
      </c>
      <c r="D309" s="212"/>
      <c r="E309" s="954"/>
      <c r="F309" s="169"/>
      <c r="G309" s="945"/>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3">
        <v>306.0</v>
      </c>
      <c r="D310" s="212"/>
      <c r="E310" s="954"/>
      <c r="F310" s="169"/>
      <c r="G310" s="945"/>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3">
        <v>307.0</v>
      </c>
      <c r="D311" s="212"/>
      <c r="E311" s="954"/>
      <c r="F311" s="169"/>
      <c r="G311" s="945"/>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3">
        <v>308.0</v>
      </c>
      <c r="D312" s="212"/>
      <c r="E312" s="954"/>
      <c r="F312" s="169"/>
      <c r="G312" s="945"/>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3">
        <v>309.0</v>
      </c>
      <c r="D313" s="212"/>
      <c r="E313" s="954"/>
      <c r="F313" s="169"/>
      <c r="G313" s="945"/>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3">
        <v>310.0</v>
      </c>
      <c r="D314" s="212"/>
      <c r="E314" s="954"/>
      <c r="F314" s="169"/>
      <c r="G314" s="945"/>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3">
        <v>311.0</v>
      </c>
      <c r="D315" s="212"/>
      <c r="E315" s="954"/>
      <c r="F315" s="169"/>
      <c r="G315" s="945"/>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3">
        <v>312.0</v>
      </c>
      <c r="D316" s="212"/>
      <c r="E316" s="954"/>
      <c r="F316" s="169"/>
      <c r="G316" s="945"/>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3">
        <v>313.0</v>
      </c>
      <c r="D317" s="212"/>
      <c r="E317" s="954"/>
      <c r="F317" s="169"/>
      <c r="G317" s="945"/>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3">
        <v>314.0</v>
      </c>
      <c r="D318" s="212"/>
      <c r="E318" s="954"/>
      <c r="F318" s="169"/>
      <c r="G318" s="945"/>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3">
        <v>315.0</v>
      </c>
      <c r="D319" s="212"/>
      <c r="E319" s="954"/>
      <c r="F319" s="169"/>
      <c r="G319" s="945"/>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3">
        <v>316.0</v>
      </c>
      <c r="D320" s="212"/>
      <c r="E320" s="954"/>
      <c r="F320" s="169"/>
      <c r="G320" s="945"/>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3">
        <v>317.0</v>
      </c>
      <c r="D321" s="212"/>
      <c r="E321" s="954"/>
      <c r="F321" s="169"/>
      <c r="G321" s="945"/>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3">
        <v>318.0</v>
      </c>
      <c r="D322" s="212"/>
      <c r="E322" s="954"/>
      <c r="F322" s="169"/>
      <c r="G322" s="945"/>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3">
        <v>319.0</v>
      </c>
      <c r="D323" s="212"/>
      <c r="E323" s="954"/>
      <c r="F323" s="169"/>
      <c r="G323" s="945"/>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3">
        <v>320.0</v>
      </c>
      <c r="D324" s="212"/>
      <c r="E324" s="954"/>
      <c r="F324" s="169"/>
      <c r="G324" s="945"/>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3">
        <v>321.0</v>
      </c>
      <c r="D325" s="212"/>
      <c r="E325" s="954"/>
      <c r="F325" s="169"/>
      <c r="G325" s="945"/>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3">
        <v>322.0</v>
      </c>
      <c r="D326" s="212"/>
      <c r="E326" s="954"/>
      <c r="F326" s="169"/>
      <c r="G326" s="945"/>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3">
        <v>323.0</v>
      </c>
      <c r="D327" s="212"/>
      <c r="E327" s="954"/>
      <c r="F327" s="169"/>
      <c r="G327" s="945"/>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3">
        <v>324.0</v>
      </c>
      <c r="D328" s="212"/>
      <c r="E328" s="954"/>
      <c r="F328" s="169"/>
      <c r="G328" s="945"/>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3">
        <v>325.0</v>
      </c>
      <c r="D329" s="212"/>
      <c r="E329" s="954"/>
      <c r="F329" s="169"/>
      <c r="G329" s="945"/>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3">
        <v>326.0</v>
      </c>
      <c r="D330" s="212"/>
      <c r="E330" s="954"/>
      <c r="F330" s="169"/>
      <c r="G330" s="945"/>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3">
        <v>327.0</v>
      </c>
      <c r="D331" s="212"/>
      <c r="E331" s="954"/>
      <c r="F331" s="169"/>
      <c r="G331" s="945"/>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3">
        <v>328.0</v>
      </c>
      <c r="D332" s="212"/>
      <c r="E332" s="954"/>
      <c r="F332" s="169"/>
      <c r="G332" s="945"/>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3">
        <v>329.0</v>
      </c>
      <c r="D333" s="212"/>
      <c r="E333" s="954"/>
      <c r="F333" s="169"/>
      <c r="G333" s="945"/>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3">
        <v>330.0</v>
      </c>
      <c r="D334" s="212"/>
      <c r="E334" s="954"/>
      <c r="F334" s="169"/>
      <c r="G334" s="945"/>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3">
        <v>331.0</v>
      </c>
      <c r="D335" s="212"/>
      <c r="E335" s="954"/>
      <c r="F335" s="169"/>
      <c r="G335" s="945"/>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3">
        <v>332.0</v>
      </c>
      <c r="D336" s="212"/>
      <c r="E336" s="954"/>
      <c r="F336" s="169"/>
      <c r="G336" s="945"/>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3">
        <v>333.0</v>
      </c>
      <c r="D337" s="212"/>
      <c r="E337" s="954"/>
      <c r="F337" s="169"/>
      <c r="G337" s="945"/>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3">
        <v>334.0</v>
      </c>
      <c r="D338" s="212"/>
      <c r="E338" s="954"/>
      <c r="F338" s="169"/>
      <c r="G338" s="945"/>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3">
        <v>335.0</v>
      </c>
      <c r="D339" s="212"/>
      <c r="E339" s="954"/>
      <c r="F339" s="169"/>
      <c r="G339" s="945"/>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3">
        <v>336.0</v>
      </c>
      <c r="D340" s="212"/>
      <c r="E340" s="954"/>
      <c r="F340" s="169"/>
      <c r="G340" s="945"/>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3">
        <v>337.0</v>
      </c>
      <c r="D341" s="212"/>
      <c r="E341" s="954"/>
      <c r="F341" s="169"/>
      <c r="G341" s="945"/>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3">
        <v>338.0</v>
      </c>
      <c r="D342" s="212"/>
      <c r="E342" s="954"/>
      <c r="F342" s="169"/>
      <c r="G342" s="945"/>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3">
        <v>339.0</v>
      </c>
      <c r="D343" s="212"/>
      <c r="E343" s="954"/>
      <c r="F343" s="169"/>
      <c r="G343" s="945"/>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3">
        <v>340.0</v>
      </c>
      <c r="D344" s="212"/>
      <c r="E344" s="954"/>
      <c r="F344" s="169"/>
      <c r="G344" s="945"/>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3">
        <v>341.0</v>
      </c>
      <c r="D345" s="212"/>
      <c r="E345" s="954"/>
      <c r="F345" s="169"/>
      <c r="G345" s="945"/>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3">
        <v>342.0</v>
      </c>
      <c r="D346" s="212"/>
      <c r="E346" s="954"/>
      <c r="F346" s="169"/>
      <c r="G346" s="945"/>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3">
        <v>343.0</v>
      </c>
      <c r="D347" s="212"/>
      <c r="E347" s="954"/>
      <c r="F347" s="169"/>
      <c r="G347" s="945"/>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3">
        <v>344.0</v>
      </c>
      <c r="D348" s="212"/>
      <c r="E348" s="954"/>
      <c r="F348" s="169"/>
      <c r="G348" s="945"/>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3">
        <v>345.0</v>
      </c>
      <c r="D349" s="212"/>
      <c r="E349" s="954"/>
      <c r="F349" s="169"/>
      <c r="G349" s="945"/>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3">
        <v>346.0</v>
      </c>
      <c r="D350" s="212"/>
      <c r="E350" s="954"/>
      <c r="F350" s="169"/>
      <c r="G350" s="945"/>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3">
        <v>347.0</v>
      </c>
      <c r="D351" s="212"/>
      <c r="E351" s="954"/>
      <c r="F351" s="169"/>
      <c r="G351" s="945"/>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3">
        <v>348.0</v>
      </c>
      <c r="D352" s="212"/>
      <c r="E352" s="954"/>
      <c r="F352" s="169"/>
      <c r="G352" s="945"/>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3">
        <v>349.0</v>
      </c>
      <c r="D353" s="212"/>
      <c r="E353" s="954"/>
      <c r="F353" s="169"/>
      <c r="G353" s="945"/>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3">
        <v>350.0</v>
      </c>
      <c r="D354" s="212"/>
      <c r="E354" s="954"/>
      <c r="F354" s="169"/>
      <c r="G354" s="945"/>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3">
        <v>351.0</v>
      </c>
      <c r="D355" s="212"/>
      <c r="E355" s="954"/>
      <c r="F355" s="169"/>
      <c r="G355" s="945"/>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3">
        <v>352.0</v>
      </c>
      <c r="D356" s="212"/>
      <c r="E356" s="954"/>
      <c r="F356" s="169"/>
      <c r="G356" s="945"/>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3">
        <v>353.0</v>
      </c>
      <c r="D357" s="212"/>
      <c r="E357" s="954"/>
      <c r="F357" s="169"/>
      <c r="G357" s="945"/>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3">
        <v>354.0</v>
      </c>
      <c r="D358" s="212"/>
      <c r="E358" s="954"/>
      <c r="F358" s="169"/>
      <c r="G358" s="945"/>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3">
        <v>355.0</v>
      </c>
      <c r="D359" s="212"/>
      <c r="E359" s="954"/>
      <c r="F359" s="169"/>
      <c r="G359" s="945"/>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3">
        <v>356.0</v>
      </c>
      <c r="D360" s="212"/>
      <c r="E360" s="954"/>
      <c r="F360" s="169"/>
      <c r="G360" s="945"/>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3">
        <v>357.0</v>
      </c>
      <c r="D361" s="212"/>
      <c r="E361" s="954"/>
      <c r="F361" s="169"/>
      <c r="G361" s="945"/>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3">
        <v>358.0</v>
      </c>
      <c r="D362" s="212"/>
      <c r="E362" s="954"/>
      <c r="F362" s="169"/>
      <c r="G362" s="945"/>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3">
        <v>359.0</v>
      </c>
      <c r="D363" s="212"/>
      <c r="E363" s="954"/>
      <c r="F363" s="169"/>
      <c r="G363" s="945"/>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3">
        <v>360.0</v>
      </c>
      <c r="D364" s="212"/>
      <c r="E364" s="954"/>
      <c r="F364" s="169"/>
      <c r="G364" s="945"/>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3">
        <v>361.0</v>
      </c>
      <c r="D365" s="212"/>
      <c r="E365" s="954"/>
      <c r="F365" s="169"/>
      <c r="G365" s="945"/>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3">
        <v>362.0</v>
      </c>
      <c r="D366" s="212"/>
      <c r="E366" s="954"/>
      <c r="F366" s="169"/>
      <c r="G366" s="945"/>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3">
        <v>363.0</v>
      </c>
      <c r="D367" s="212"/>
      <c r="E367" s="954"/>
      <c r="F367" s="169"/>
      <c r="G367" s="945"/>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3">
        <v>364.0</v>
      </c>
      <c r="D368" s="212"/>
      <c r="E368" s="954"/>
      <c r="F368" s="169"/>
      <c r="G368" s="945"/>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3">
        <v>365.0</v>
      </c>
      <c r="D369" s="212"/>
      <c r="E369" s="954"/>
      <c r="F369" s="169"/>
      <c r="G369" s="945"/>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3">
        <v>366.0</v>
      </c>
      <c r="D370" s="212"/>
      <c r="E370" s="954"/>
      <c r="F370" s="169"/>
      <c r="G370" s="945"/>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3">
        <v>367.0</v>
      </c>
      <c r="D371" s="212"/>
      <c r="E371" s="954"/>
      <c r="F371" s="169"/>
      <c r="G371" s="945"/>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3">
        <v>368.0</v>
      </c>
      <c r="D372" s="212"/>
      <c r="E372" s="954"/>
      <c r="F372" s="169"/>
      <c r="G372" s="945"/>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3">
        <v>369.0</v>
      </c>
      <c r="D373" s="212"/>
      <c r="E373" s="954"/>
      <c r="F373" s="169"/>
      <c r="G373" s="945"/>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3">
        <v>370.0</v>
      </c>
      <c r="D374" s="212"/>
      <c r="E374" s="954"/>
      <c r="F374" s="169"/>
      <c r="G374" s="945"/>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3">
        <v>371.0</v>
      </c>
      <c r="D375" s="212"/>
      <c r="E375" s="954"/>
      <c r="F375" s="169"/>
      <c r="G375" s="945"/>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3">
        <v>372.0</v>
      </c>
      <c r="D376" s="212"/>
      <c r="E376" s="954"/>
      <c r="F376" s="169"/>
      <c r="G376" s="945"/>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3">
        <v>373.0</v>
      </c>
      <c r="D377" s="212"/>
      <c r="E377" s="954"/>
      <c r="F377" s="169"/>
      <c r="G377" s="945"/>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3">
        <v>374.0</v>
      </c>
      <c r="D378" s="212"/>
      <c r="E378" s="954"/>
      <c r="F378" s="169"/>
      <c r="G378" s="945"/>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3">
        <v>375.0</v>
      </c>
      <c r="D379" s="212"/>
      <c r="E379" s="954"/>
      <c r="F379" s="169"/>
      <c r="G379" s="945"/>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3">
        <v>376.0</v>
      </c>
      <c r="D380" s="212"/>
      <c r="E380" s="954"/>
      <c r="F380" s="169"/>
      <c r="G380" s="945"/>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3">
        <v>377.0</v>
      </c>
      <c r="D381" s="212"/>
      <c r="E381" s="954"/>
      <c r="F381" s="169"/>
      <c r="G381" s="945"/>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3">
        <v>378.0</v>
      </c>
      <c r="D382" s="212"/>
      <c r="E382" s="954"/>
      <c r="F382" s="169"/>
      <c r="G382" s="945"/>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3">
        <v>379.0</v>
      </c>
      <c r="D383" s="212"/>
      <c r="E383" s="954"/>
      <c r="F383" s="169"/>
      <c r="G383" s="945"/>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3">
        <v>380.0</v>
      </c>
      <c r="D384" s="212"/>
      <c r="E384" s="954"/>
      <c r="F384" s="169"/>
      <c r="G384" s="945"/>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3">
        <v>381.0</v>
      </c>
      <c r="D385" s="212"/>
      <c r="E385" s="954"/>
      <c r="F385" s="169"/>
      <c r="G385" s="945"/>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3">
        <v>382.0</v>
      </c>
      <c r="D386" s="212"/>
      <c r="E386" s="954"/>
      <c r="F386" s="169"/>
      <c r="G386" s="945"/>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3">
        <v>383.0</v>
      </c>
      <c r="D387" s="212"/>
      <c r="E387" s="954"/>
      <c r="F387" s="169"/>
      <c r="G387" s="945"/>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3">
        <v>384.0</v>
      </c>
      <c r="D388" s="212"/>
      <c r="E388" s="954"/>
      <c r="F388" s="169"/>
      <c r="G388" s="945"/>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3">
        <v>385.0</v>
      </c>
      <c r="D389" s="212"/>
      <c r="E389" s="954"/>
      <c r="F389" s="169"/>
      <c r="G389" s="945"/>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3">
        <v>386.0</v>
      </c>
      <c r="D390" s="212"/>
      <c r="E390" s="954"/>
      <c r="F390" s="169"/>
      <c r="G390" s="945"/>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3">
        <v>387.0</v>
      </c>
      <c r="D391" s="212"/>
      <c r="E391" s="954"/>
      <c r="F391" s="169"/>
      <c r="G391" s="945"/>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3">
        <v>388.0</v>
      </c>
      <c r="D392" s="212"/>
      <c r="E392" s="954"/>
      <c r="F392" s="169"/>
      <c r="G392" s="945"/>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3">
        <v>389.0</v>
      </c>
      <c r="D393" s="212"/>
      <c r="E393" s="954"/>
      <c r="F393" s="169"/>
      <c r="G393" s="945"/>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3">
        <v>390.0</v>
      </c>
      <c r="D394" s="212"/>
      <c r="E394" s="954"/>
      <c r="F394" s="169"/>
      <c r="G394" s="945"/>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3">
        <v>391.0</v>
      </c>
      <c r="D395" s="212"/>
      <c r="E395" s="954"/>
      <c r="F395" s="169"/>
      <c r="G395" s="945"/>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3">
        <v>392.0</v>
      </c>
      <c r="D396" s="212"/>
      <c r="E396" s="954"/>
      <c r="F396" s="169"/>
      <c r="G396" s="945"/>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3">
        <v>393.0</v>
      </c>
      <c r="D397" s="212"/>
      <c r="E397" s="954"/>
      <c r="F397" s="169"/>
      <c r="G397" s="945"/>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3">
        <v>394.0</v>
      </c>
      <c r="D398" s="212"/>
      <c r="E398" s="954"/>
      <c r="F398" s="169"/>
      <c r="G398" s="945"/>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3">
        <v>395.0</v>
      </c>
      <c r="D399" s="212"/>
      <c r="E399" s="954"/>
      <c r="F399" s="169"/>
      <c r="G399" s="945"/>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3">
        <v>396.0</v>
      </c>
      <c r="D400" s="212"/>
      <c r="E400" s="954"/>
      <c r="F400" s="169"/>
      <c r="G400" s="945"/>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3">
        <v>397.0</v>
      </c>
      <c r="D401" s="212"/>
      <c r="E401" s="954"/>
      <c r="F401" s="169"/>
      <c r="G401" s="945"/>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3">
        <v>398.0</v>
      </c>
      <c r="D402" s="212"/>
      <c r="E402" s="954"/>
      <c r="F402" s="169"/>
      <c r="G402" s="945"/>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3">
        <v>399.0</v>
      </c>
      <c r="D403" s="212"/>
      <c r="E403" s="954"/>
      <c r="F403" s="169"/>
      <c r="G403" s="945"/>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3">
        <v>400.0</v>
      </c>
      <c r="D404" s="212"/>
      <c r="E404" s="954"/>
      <c r="F404" s="169"/>
      <c r="G404" s="945"/>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3">
        <v>401.0</v>
      </c>
      <c r="D405" s="212"/>
      <c r="E405" s="954"/>
      <c r="F405" s="169"/>
      <c r="G405" s="945"/>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3">
        <v>402.0</v>
      </c>
      <c r="D406" s="212"/>
      <c r="E406" s="954"/>
      <c r="F406" s="169"/>
      <c r="G406" s="945"/>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3">
        <v>403.0</v>
      </c>
      <c r="D407" s="212"/>
      <c r="E407" s="954"/>
      <c r="F407" s="169"/>
      <c r="G407" s="945"/>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3">
        <v>404.0</v>
      </c>
      <c r="D408" s="212"/>
      <c r="E408" s="954"/>
      <c r="F408" s="169"/>
      <c r="G408" s="945"/>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3">
        <v>405.0</v>
      </c>
      <c r="D409" s="212"/>
      <c r="E409" s="954"/>
      <c r="F409" s="169"/>
      <c r="G409" s="945"/>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3">
        <v>406.0</v>
      </c>
      <c r="D410" s="212"/>
      <c r="E410" s="954"/>
      <c r="F410" s="169"/>
      <c r="G410" s="945"/>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3">
        <v>407.0</v>
      </c>
      <c r="D411" s="212"/>
      <c r="E411" s="954"/>
      <c r="F411" s="169"/>
      <c r="G411" s="945"/>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3">
        <v>408.0</v>
      </c>
      <c r="D412" s="212"/>
      <c r="E412" s="954"/>
      <c r="F412" s="169"/>
      <c r="G412" s="945"/>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3">
        <v>409.0</v>
      </c>
      <c r="D413" s="212"/>
      <c r="E413" s="954"/>
      <c r="F413" s="169"/>
      <c r="G413" s="945"/>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3">
        <v>410.0</v>
      </c>
      <c r="D414" s="212"/>
      <c r="E414" s="954"/>
      <c r="F414" s="169"/>
      <c r="G414" s="945"/>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3">
        <v>411.0</v>
      </c>
      <c r="D415" s="212"/>
      <c r="E415" s="954"/>
      <c r="F415" s="169"/>
      <c r="G415" s="945"/>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3">
        <v>412.0</v>
      </c>
      <c r="D416" s="212"/>
      <c r="E416" s="954"/>
      <c r="F416" s="169"/>
      <c r="G416" s="945"/>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3">
        <v>413.0</v>
      </c>
      <c r="D417" s="212"/>
      <c r="E417" s="954"/>
      <c r="F417" s="169"/>
      <c r="G417" s="945"/>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3">
        <v>414.0</v>
      </c>
      <c r="D418" s="212"/>
      <c r="E418" s="954"/>
      <c r="F418" s="169"/>
      <c r="G418" s="945"/>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3">
        <v>415.0</v>
      </c>
      <c r="D419" s="212"/>
      <c r="E419" s="954"/>
      <c r="F419" s="169"/>
      <c r="G419" s="945"/>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3">
        <v>416.0</v>
      </c>
      <c r="D420" s="212"/>
      <c r="E420" s="954"/>
      <c r="F420" s="169"/>
      <c r="G420" s="945"/>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3">
        <v>417.0</v>
      </c>
      <c r="D421" s="212"/>
      <c r="E421" s="954"/>
      <c r="F421" s="169"/>
      <c r="G421" s="945"/>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3">
        <v>418.0</v>
      </c>
      <c r="D422" s="212"/>
      <c r="E422" s="954"/>
      <c r="F422" s="169"/>
      <c r="G422" s="945"/>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3">
        <v>419.0</v>
      </c>
      <c r="D423" s="212"/>
      <c r="E423" s="954"/>
      <c r="F423" s="169"/>
      <c r="G423" s="945"/>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3">
        <v>420.0</v>
      </c>
      <c r="D424" s="212"/>
      <c r="E424" s="954"/>
      <c r="F424" s="169"/>
      <c r="G424" s="945"/>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3">
        <v>421.0</v>
      </c>
      <c r="D425" s="212"/>
      <c r="E425" s="954"/>
      <c r="F425" s="169"/>
      <c r="G425" s="945"/>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3">
        <v>422.0</v>
      </c>
      <c r="D426" s="212"/>
      <c r="E426" s="954"/>
      <c r="F426" s="169"/>
      <c r="G426" s="945"/>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3">
        <v>423.0</v>
      </c>
      <c r="D427" s="212"/>
      <c r="E427" s="954"/>
      <c r="F427" s="169"/>
      <c r="G427" s="945"/>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3">
        <v>424.0</v>
      </c>
      <c r="D428" s="212"/>
      <c r="E428" s="954"/>
      <c r="F428" s="169"/>
      <c r="G428" s="945"/>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3">
        <v>425.0</v>
      </c>
      <c r="D429" s="212"/>
      <c r="E429" s="954"/>
      <c r="F429" s="169"/>
      <c r="G429" s="945"/>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3">
        <v>426.0</v>
      </c>
      <c r="D430" s="212"/>
      <c r="E430" s="954"/>
      <c r="F430" s="169"/>
      <c r="G430" s="945"/>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3">
        <v>427.0</v>
      </c>
      <c r="D431" s="212"/>
      <c r="E431" s="954"/>
      <c r="F431" s="169"/>
      <c r="G431" s="945"/>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3">
        <v>428.0</v>
      </c>
      <c r="D432" s="212"/>
      <c r="E432" s="954"/>
      <c r="F432" s="169"/>
      <c r="G432" s="945"/>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3">
        <v>429.0</v>
      </c>
      <c r="D433" s="212"/>
      <c r="E433" s="954"/>
      <c r="F433" s="169"/>
      <c r="G433" s="945"/>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3">
        <v>430.0</v>
      </c>
      <c r="D434" s="212"/>
      <c r="E434" s="954"/>
      <c r="F434" s="169"/>
      <c r="G434" s="945"/>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3">
        <v>431.0</v>
      </c>
      <c r="D435" s="212"/>
      <c r="E435" s="954"/>
      <c r="F435" s="169"/>
      <c r="G435" s="945"/>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3">
        <v>432.0</v>
      </c>
      <c r="D436" s="212"/>
      <c r="E436" s="954"/>
      <c r="F436" s="169"/>
      <c r="G436" s="945"/>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3">
        <v>433.0</v>
      </c>
      <c r="D437" s="212"/>
      <c r="E437" s="954"/>
      <c r="F437" s="169"/>
      <c r="G437" s="945"/>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3">
        <v>434.0</v>
      </c>
      <c r="D438" s="212"/>
      <c r="E438" s="954"/>
      <c r="F438" s="169"/>
      <c r="G438" s="945"/>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3">
        <v>435.0</v>
      </c>
      <c r="D439" s="212"/>
      <c r="E439" s="954"/>
      <c r="F439" s="169"/>
      <c r="G439" s="945"/>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3">
        <v>436.0</v>
      </c>
      <c r="D440" s="212"/>
      <c r="E440" s="954"/>
      <c r="F440" s="169"/>
      <c r="G440" s="945"/>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3">
        <v>437.0</v>
      </c>
      <c r="D441" s="212"/>
      <c r="E441" s="954"/>
      <c r="F441" s="169"/>
      <c r="G441" s="945"/>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3">
        <v>438.0</v>
      </c>
      <c r="D442" s="212"/>
      <c r="E442" s="954"/>
      <c r="F442" s="169"/>
      <c r="G442" s="945"/>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3"/>
      <c r="D443" s="923"/>
      <c r="E443" s="955" t="s">
        <v>752</v>
      </c>
      <c r="F443" s="956"/>
      <c r="G443" s="941" t="s">
        <v>753</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7"/>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7"/>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7"/>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7"/>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7"/>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7"/>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7"/>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8" t="s">
        <v>754</v>
      </c>
      <c r="B1" s="5"/>
      <c r="C1" s="5"/>
      <c r="D1" s="5"/>
      <c r="E1" s="5"/>
      <c r="F1" s="5"/>
      <c r="G1" s="5"/>
      <c r="H1" s="959"/>
      <c r="I1" s="960" t="s">
        <v>755</v>
      </c>
      <c r="J1" s="961">
        <f>A3</f>
        <v>46054</v>
      </c>
      <c r="K1" s="960" t="str">
        <f>"①R"&amp;year(J1)-2018&amp;"_"&amp;month(J1)&amp;"集計"</f>
        <v>①R8_2集計</v>
      </c>
      <c r="L1" s="962">
        <v>450.0</v>
      </c>
      <c r="M1" s="962">
        <v>500.0</v>
      </c>
      <c r="N1" s="962">
        <v>500.0</v>
      </c>
      <c r="O1" s="963">
        <f>R4</f>
        <v>3976996</v>
      </c>
      <c r="P1" s="963">
        <f>R7</f>
        <v>1059295.967</v>
      </c>
      <c r="Q1" s="964">
        <f>R8</f>
        <v>0.2663558041</v>
      </c>
      <c r="R1" s="964">
        <f>R6</f>
        <v>0.5878809113</v>
      </c>
      <c r="S1" s="959"/>
    </row>
    <row r="2">
      <c r="A2" s="965" t="s">
        <v>755</v>
      </c>
      <c r="B2" s="966" t="s">
        <v>51</v>
      </c>
      <c r="C2" s="966" t="s">
        <v>230</v>
      </c>
      <c r="D2" s="965" t="s">
        <v>231</v>
      </c>
      <c r="E2" s="965" t="s">
        <v>236</v>
      </c>
      <c r="F2" s="965" t="s">
        <v>228</v>
      </c>
      <c r="G2" s="965" t="s">
        <v>756</v>
      </c>
      <c r="H2" s="967"/>
      <c r="I2" s="968" t="s">
        <v>757</v>
      </c>
      <c r="J2" s="969">
        <f>DAY(EOMONTH(J1,0))</f>
        <v>28</v>
      </c>
      <c r="K2" s="970" t="s">
        <v>758</v>
      </c>
      <c r="L2" s="970" t="s">
        <v>230</v>
      </c>
      <c r="M2" s="970" t="s">
        <v>759</v>
      </c>
      <c r="N2" s="970" t="s">
        <v>760</v>
      </c>
      <c r="O2" s="970" t="s">
        <v>761</v>
      </c>
      <c r="P2" s="970" t="s">
        <v>762</v>
      </c>
      <c r="Q2" s="968" t="s">
        <v>763</v>
      </c>
      <c r="R2" s="971">
        <v>930.0</v>
      </c>
      <c r="S2" s="959"/>
    </row>
    <row r="3">
      <c r="A3" s="972">
        <v>46054.0</v>
      </c>
      <c r="B3" s="966" t="str">
        <f t="shared" ref="B3:B13" si="2">"①R8_"&amp;month(A3)&amp;"集計"</f>
        <v>①R8_2集計</v>
      </c>
      <c r="C3" s="973">
        <f t="shared" ref="C3:C14" si="3">iferror(FLOOR(indirect(B3&amp;"!G8"),2.5%),"")</f>
        <v>0.55</v>
      </c>
      <c r="D3" s="974">
        <f t="shared" ref="D3:G3" si="1">xlookup($B3,$K:$K,O:O)</f>
        <v>3976996</v>
      </c>
      <c r="E3" s="974">
        <f t="shared" si="1"/>
        <v>1059295.967</v>
      </c>
      <c r="F3" s="975">
        <f t="shared" si="1"/>
        <v>0.2663558041</v>
      </c>
      <c r="G3" s="975">
        <f t="shared" si="1"/>
        <v>0.5878809113</v>
      </c>
      <c r="H3" s="967"/>
      <c r="I3" s="968" t="s">
        <v>230</v>
      </c>
      <c r="J3" s="969">
        <f t="array" ref="J3">xlookup(K1,$B$3:$B$14,$C$3:$C$14)*100</f>
        <v>55</v>
      </c>
      <c r="K3" s="976">
        <f>SUM(M3:O3)</f>
        <v>243</v>
      </c>
      <c r="L3" s="976">
        <v>100.0</v>
      </c>
      <c r="M3" s="971">
        <v>196.0</v>
      </c>
      <c r="N3" s="971">
        <v>37.0</v>
      </c>
      <c r="O3" s="971">
        <v>10.0</v>
      </c>
      <c r="P3" s="976">
        <f>K3*J2</f>
        <v>6804</v>
      </c>
      <c r="Q3" s="977" t="s">
        <v>764</v>
      </c>
      <c r="R3" s="976">
        <f>P14</f>
        <v>496750</v>
      </c>
      <c r="S3" s="959"/>
    </row>
    <row r="4">
      <c r="A4" s="978">
        <f t="shared" ref="A4:A14" si="5">EDATE(A3,1)
</f>
        <v>46082</v>
      </c>
      <c r="B4" s="966" t="str">
        <f t="shared" si="2"/>
        <v>①R8_3集計</v>
      </c>
      <c r="C4" s="973">
        <f t="shared" si="3"/>
        <v>0.6</v>
      </c>
      <c r="D4" s="974">
        <f t="shared" ref="D4:G4" si="4">xlookup($B4,$K:$K,O:O)</f>
        <v>4712599</v>
      </c>
      <c r="E4" s="974">
        <f t="shared" si="4"/>
        <v>1261928.305</v>
      </c>
      <c r="F4" s="975">
        <f t="shared" si="4"/>
        <v>0.2677775692</v>
      </c>
      <c r="G4" s="975">
        <f t="shared" si="4"/>
        <v>0.5696794264</v>
      </c>
      <c r="H4" s="967"/>
      <c r="I4" s="968" t="s">
        <v>765</v>
      </c>
      <c r="J4" s="979">
        <v>370000.0</v>
      </c>
      <c r="K4" s="976">
        <f>K3*L4%</f>
        <v>133.65</v>
      </c>
      <c r="L4" s="980">
        <f>J3</f>
        <v>55</v>
      </c>
      <c r="M4" s="976">
        <f>M3*L4%</f>
        <v>107.8</v>
      </c>
      <c r="N4" s="976">
        <f>N3*L4%</f>
        <v>20.35</v>
      </c>
      <c r="O4" s="976">
        <f>O3*L4%</f>
        <v>5.5</v>
      </c>
      <c r="P4" s="976">
        <f>K4*J2</f>
        <v>3742.2</v>
      </c>
      <c r="Q4" s="968" t="s">
        <v>231</v>
      </c>
      <c r="R4" s="976">
        <f>R2*P4+R3</f>
        <v>3976996</v>
      </c>
      <c r="S4" s="959"/>
    </row>
    <row r="5">
      <c r="A5" s="978">
        <f t="shared" si="5"/>
        <v>46113</v>
      </c>
      <c r="B5" s="966" t="str">
        <f t="shared" si="2"/>
        <v>①R8_4集計</v>
      </c>
      <c r="C5" s="973">
        <f t="shared" si="3"/>
        <v>0.575</v>
      </c>
      <c r="D5" s="974">
        <f t="shared" ref="D5:G5" si="6">xlookup($B5,$K:$K,O:O)</f>
        <v>4827492.316</v>
      </c>
      <c r="E5" s="974">
        <f t="shared" si="6"/>
        <v>1321054.967</v>
      </c>
      <c r="F5" s="975">
        <f t="shared" si="6"/>
        <v>0.2736524226</v>
      </c>
      <c r="G5" s="975">
        <f t="shared" si="6"/>
        <v>0.5795840088</v>
      </c>
      <c r="H5" s="967"/>
      <c r="I5" s="968" t="s">
        <v>766</v>
      </c>
      <c r="J5" s="981">
        <v>108000.0</v>
      </c>
      <c r="K5" s="982" t="s">
        <v>767</v>
      </c>
      <c r="L5" s="2"/>
      <c r="M5" s="983">
        <f t="shared" ref="M5:O5" si="7">L1/20.5</f>
        <v>21.95121951</v>
      </c>
      <c r="N5" s="983">
        <f t="shared" si="7"/>
        <v>24.3902439</v>
      </c>
      <c r="O5" s="983">
        <f t="shared" si="7"/>
        <v>24.3902439</v>
      </c>
      <c r="P5" s="984"/>
      <c r="Q5" s="968" t="s">
        <v>768</v>
      </c>
      <c r="R5" s="976">
        <f>M10+SUM(M14:N16)</f>
        <v>2338000.033</v>
      </c>
      <c r="S5" s="959"/>
    </row>
    <row r="6">
      <c r="A6" s="978">
        <f t="shared" si="5"/>
        <v>46143</v>
      </c>
      <c r="B6" s="966" t="str">
        <f t="shared" si="2"/>
        <v>①R8_5集計</v>
      </c>
      <c r="C6" s="973" t="str">
        <f t="shared" si="3"/>
        <v/>
      </c>
      <c r="D6" s="974">
        <f t="shared" ref="D6:G6" si="8">xlookup($B6,$K:$K,O:O)</f>
        <v>4827492.316</v>
      </c>
      <c r="E6" s="974">
        <f t="shared" si="8"/>
        <v>1321054.967</v>
      </c>
      <c r="F6" s="975">
        <f t="shared" si="8"/>
        <v>0.2736524226</v>
      </c>
      <c r="G6" s="975">
        <f t="shared" si="8"/>
        <v>0.5795840088</v>
      </c>
      <c r="H6" s="985"/>
      <c r="I6" s="986" t="s">
        <v>769</v>
      </c>
      <c r="J6" s="987">
        <v>1250.0</v>
      </c>
      <c r="K6" s="988" t="s">
        <v>770</v>
      </c>
      <c r="L6" s="2"/>
      <c r="M6" s="976">
        <f t="shared" ref="M6:O6" si="9">M4/(360/M5)</f>
        <v>6.573170732</v>
      </c>
      <c r="N6" s="976">
        <f t="shared" si="9"/>
        <v>1.378726287</v>
      </c>
      <c r="O6" s="976">
        <f t="shared" si="9"/>
        <v>0.3726287263</v>
      </c>
      <c r="P6" s="976">
        <f t="shared" ref="P6:P7" si="11">M6+N6+O6</f>
        <v>8.324525745</v>
      </c>
      <c r="Q6" s="968" t="s">
        <v>229</v>
      </c>
      <c r="R6" s="989">
        <f>R5/R4</f>
        <v>0.5878809113</v>
      </c>
      <c r="S6" s="959"/>
    </row>
    <row r="7">
      <c r="A7" s="978">
        <f t="shared" si="5"/>
        <v>46174</v>
      </c>
      <c r="B7" s="966" t="str">
        <f t="shared" si="2"/>
        <v>①R8_6集計</v>
      </c>
      <c r="C7" s="973" t="str">
        <f t="shared" si="3"/>
        <v/>
      </c>
      <c r="D7" s="974">
        <f t="shared" ref="D7:G7" si="10">xlookup($B7,$K:$K,O:O)</f>
        <v>4827492.316</v>
      </c>
      <c r="E7" s="974">
        <f t="shared" si="10"/>
        <v>1321054.967</v>
      </c>
      <c r="F7" s="975">
        <f t="shared" si="10"/>
        <v>0.2736524226</v>
      </c>
      <c r="G7" s="975">
        <f t="shared" si="10"/>
        <v>0.5795840088</v>
      </c>
      <c r="H7" s="990"/>
      <c r="I7" s="991" t="s">
        <v>771</v>
      </c>
      <c r="J7" s="987">
        <v>7.0</v>
      </c>
      <c r="K7" s="992" t="s">
        <v>772</v>
      </c>
      <c r="L7" s="971">
        <v>1230.0</v>
      </c>
      <c r="M7" s="976">
        <f>M6*(L7*6)</f>
        <v>48510</v>
      </c>
      <c r="N7" s="976">
        <f>N6*(L7*6)</f>
        <v>10175</v>
      </c>
      <c r="O7" s="976">
        <f>O6*(L7*6)</f>
        <v>2750</v>
      </c>
      <c r="P7" s="976">
        <f t="shared" si="11"/>
        <v>61435</v>
      </c>
      <c r="Q7" s="968" t="s">
        <v>773</v>
      </c>
      <c r="R7" s="976">
        <f>R4-R5-M17</f>
        <v>1059295.967</v>
      </c>
      <c r="S7" s="959"/>
    </row>
    <row r="8">
      <c r="A8" s="978">
        <f t="shared" si="5"/>
        <v>46204</v>
      </c>
      <c r="B8" s="966" t="str">
        <f t="shared" si="2"/>
        <v>①R8_7集計</v>
      </c>
      <c r="C8" s="973" t="str">
        <f t="shared" si="3"/>
        <v/>
      </c>
      <c r="D8" s="974">
        <f t="shared" ref="D8:G8" si="12">xlookup($B8,$K:$K,O:O)</f>
        <v>4827492.316</v>
      </c>
      <c r="E8" s="974">
        <f t="shared" si="12"/>
        <v>1321054.967</v>
      </c>
      <c r="F8" s="975">
        <f t="shared" si="12"/>
        <v>0.2736524226</v>
      </c>
      <c r="G8" s="975">
        <f t="shared" si="12"/>
        <v>0.5795840088</v>
      </c>
      <c r="H8" s="967"/>
      <c r="I8" s="993" t="s">
        <v>774</v>
      </c>
      <c r="J8" s="987">
        <v>100.0</v>
      </c>
      <c r="K8" s="994"/>
      <c r="L8" s="984"/>
      <c r="M8" s="984"/>
      <c r="N8" s="984"/>
      <c r="O8" s="984"/>
      <c r="P8" s="984"/>
      <c r="Q8" s="968" t="s">
        <v>228</v>
      </c>
      <c r="R8" s="989">
        <f>R7/R4</f>
        <v>0.2663558041</v>
      </c>
      <c r="S8" s="962">
        <v>29.03</v>
      </c>
    </row>
    <row r="9">
      <c r="A9" s="978">
        <f t="shared" si="5"/>
        <v>46235</v>
      </c>
      <c r="B9" s="966" t="str">
        <f t="shared" si="2"/>
        <v>①R8_8集計</v>
      </c>
      <c r="C9" s="973" t="str">
        <f t="shared" si="3"/>
        <v/>
      </c>
      <c r="D9" s="974">
        <f t="shared" ref="D9:G9" si="13">xlookup($B9,$K:$K,O:O)</f>
        <v>4827492.316</v>
      </c>
      <c r="E9" s="974">
        <f t="shared" si="13"/>
        <v>1321054.967</v>
      </c>
      <c r="F9" s="975">
        <f t="shared" si="13"/>
        <v>0.2736524226</v>
      </c>
      <c r="G9" s="975">
        <f t="shared" si="13"/>
        <v>0.5795840088</v>
      </c>
      <c r="H9" s="985"/>
      <c r="I9" s="986" t="s">
        <v>775</v>
      </c>
      <c r="J9" s="987">
        <v>1230.0</v>
      </c>
      <c r="K9" s="988" t="s">
        <v>776</v>
      </c>
      <c r="L9" s="2"/>
      <c r="M9" s="976">
        <f>P7+(P6*J15)</f>
        <v>66429.71545</v>
      </c>
      <c r="N9" s="984"/>
      <c r="O9" s="977" t="s">
        <v>777</v>
      </c>
      <c r="P9" s="977" t="s">
        <v>778</v>
      </c>
      <c r="Q9" s="984"/>
      <c r="R9" s="984"/>
      <c r="S9" s="959"/>
    </row>
    <row r="10">
      <c r="A10" s="978">
        <f t="shared" si="5"/>
        <v>46266</v>
      </c>
      <c r="B10" s="966" t="str">
        <f t="shared" si="2"/>
        <v>①R8_9集計</v>
      </c>
      <c r="C10" s="973" t="str">
        <f t="shared" si="3"/>
        <v/>
      </c>
      <c r="D10" s="974">
        <f t="shared" ref="D10:G10" si="14">xlookup($B10,$K:$K,O:O)</f>
        <v>4827492.316</v>
      </c>
      <c r="E10" s="974">
        <f t="shared" si="14"/>
        <v>1321054.967</v>
      </c>
      <c r="F10" s="975">
        <f t="shared" si="14"/>
        <v>0.2736524226</v>
      </c>
      <c r="G10" s="975">
        <f t="shared" si="14"/>
        <v>0.5795840088</v>
      </c>
      <c r="H10" s="995"/>
      <c r="I10" s="996" t="s">
        <v>779</v>
      </c>
      <c r="J10" s="987">
        <v>2.0</v>
      </c>
      <c r="K10" s="988" t="s">
        <v>780</v>
      </c>
      <c r="L10" s="2"/>
      <c r="M10" s="976">
        <f>M9*J2+K3*J17*J2*30</f>
        <v>1890650.033</v>
      </c>
      <c r="N10" s="984"/>
      <c r="O10" s="997" t="s">
        <v>253</v>
      </c>
      <c r="P10" s="971">
        <f>J2*500</f>
        <v>14000</v>
      </c>
      <c r="Q10" s="984"/>
      <c r="R10" s="998"/>
      <c r="S10" s="959"/>
    </row>
    <row r="11">
      <c r="A11" s="978">
        <f t="shared" si="5"/>
        <v>46296</v>
      </c>
      <c r="B11" s="966" t="str">
        <f t="shared" si="2"/>
        <v>①R8_10集計</v>
      </c>
      <c r="C11" s="973" t="str">
        <f t="shared" si="3"/>
        <v/>
      </c>
      <c r="D11" s="974">
        <f t="shared" ref="D11:G11" si="15">xlookup($B11,$K:$K,O:O)</f>
        <v>4827492.316</v>
      </c>
      <c r="E11" s="974">
        <f t="shared" si="15"/>
        <v>1372916.408</v>
      </c>
      <c r="F11" s="975">
        <f t="shared" si="15"/>
        <v>0.2843953584</v>
      </c>
      <c r="G11" s="975">
        <f t="shared" si="15"/>
        <v>0.5688410729</v>
      </c>
      <c r="H11" s="995"/>
      <c r="I11" s="996" t="s">
        <v>781</v>
      </c>
      <c r="J11" s="987">
        <f>J2</f>
        <v>28</v>
      </c>
      <c r="K11" s="988" t="s">
        <v>782</v>
      </c>
      <c r="L11" s="2"/>
      <c r="M11" s="968" t="s">
        <v>333</v>
      </c>
      <c r="N11" s="968" t="s">
        <v>307</v>
      </c>
      <c r="O11" s="997" t="s">
        <v>534</v>
      </c>
      <c r="P11" s="971">
        <v>109440.0</v>
      </c>
      <c r="Q11" s="984"/>
      <c r="R11" s="984"/>
      <c r="S11" s="959"/>
    </row>
    <row r="12">
      <c r="A12" s="978">
        <f t="shared" si="5"/>
        <v>46327</v>
      </c>
      <c r="B12" s="966" t="str">
        <f t="shared" si="2"/>
        <v>①R8_11集計</v>
      </c>
      <c r="C12" s="973" t="str">
        <f t="shared" si="3"/>
        <v/>
      </c>
      <c r="D12" s="974">
        <f t="shared" ref="D12:G12" si="16">xlookup($B12,$K:$K,O:O)</f>
        <v>4827492.316</v>
      </c>
      <c r="E12" s="974">
        <f t="shared" si="16"/>
        <v>1315416.408</v>
      </c>
      <c r="F12" s="975">
        <f t="shared" si="16"/>
        <v>0.2724844125</v>
      </c>
      <c r="G12" s="975">
        <f t="shared" si="16"/>
        <v>0.5688410729</v>
      </c>
      <c r="H12" s="985"/>
      <c r="I12" s="986" t="s">
        <v>783</v>
      </c>
      <c r="J12" s="987">
        <v>1300.0</v>
      </c>
      <c r="K12" s="988" t="s">
        <v>784</v>
      </c>
      <c r="L12" s="2"/>
      <c r="M12" s="980">
        <f t="shared" ref="M12:M13" si="18">J4*1.15</f>
        <v>425500</v>
      </c>
      <c r="N12" s="980">
        <v>15000.0</v>
      </c>
      <c r="O12" s="997" t="s">
        <v>323</v>
      </c>
      <c r="P12" s="971">
        <v>271250.0</v>
      </c>
      <c r="Q12" s="984"/>
      <c r="R12" s="984"/>
      <c r="S12" s="959"/>
    </row>
    <row r="13">
      <c r="A13" s="978">
        <f t="shared" si="5"/>
        <v>46357</v>
      </c>
      <c r="B13" s="966" t="str">
        <f t="shared" si="2"/>
        <v>①R8_12集計</v>
      </c>
      <c r="C13" s="973" t="str">
        <f t="shared" si="3"/>
        <v/>
      </c>
      <c r="D13" s="974">
        <f t="shared" ref="D13:G13" si="17">xlookup($B13,$K:$K,O:O)</f>
        <v>4827492.316</v>
      </c>
      <c r="E13" s="974">
        <f t="shared" si="17"/>
        <v>1315416.408</v>
      </c>
      <c r="F13" s="975">
        <f t="shared" si="17"/>
        <v>0.2724844125</v>
      </c>
      <c r="G13" s="975">
        <f t="shared" si="17"/>
        <v>0.5688410729</v>
      </c>
      <c r="H13" s="985"/>
      <c r="I13" s="986" t="s">
        <v>785</v>
      </c>
      <c r="J13" s="987">
        <v>5.0</v>
      </c>
      <c r="K13" s="988" t="s">
        <v>786</v>
      </c>
      <c r="L13" s="2"/>
      <c r="M13" s="980">
        <f t="shared" si="18"/>
        <v>124200</v>
      </c>
      <c r="N13" s="980">
        <v>15000.0</v>
      </c>
      <c r="O13" s="968" t="s">
        <v>787</v>
      </c>
      <c r="P13" s="976">
        <f>K3*J17*J2*100</f>
        <v>102060</v>
      </c>
      <c r="Q13" s="984"/>
      <c r="R13" s="984"/>
      <c r="S13" s="959"/>
    </row>
    <row r="14">
      <c r="A14" s="978">
        <f t="shared" si="5"/>
        <v>46388</v>
      </c>
      <c r="B14" s="966" t="str">
        <f>"①R9_"&amp;month(A14)&amp;"集計"</f>
        <v>①R9_1集計</v>
      </c>
      <c r="C14" s="973" t="str">
        <f t="shared" si="3"/>
        <v/>
      </c>
      <c r="D14" s="974">
        <f t="shared" ref="D14:G14" si="19">xlookup($B14,$K:$K,O:O)</f>
        <v>4827492.316</v>
      </c>
      <c r="E14" s="974">
        <f t="shared" si="19"/>
        <v>1315416.408</v>
      </c>
      <c r="F14" s="975">
        <f t="shared" si="19"/>
        <v>0.2724844125</v>
      </c>
      <c r="G14" s="975">
        <f t="shared" si="19"/>
        <v>0.5688410729</v>
      </c>
      <c r="H14" s="985"/>
      <c r="I14" s="986" t="s">
        <v>788</v>
      </c>
      <c r="J14" s="987">
        <v>21.7</v>
      </c>
      <c r="K14" s="999" t="s">
        <v>789</v>
      </c>
      <c r="L14" s="2"/>
      <c r="M14" s="980">
        <f>(J2*2-32)*J6*J7</f>
        <v>210000</v>
      </c>
      <c r="N14" s="980">
        <f>(J2*2-32)*J15</f>
        <v>14400</v>
      </c>
      <c r="O14" s="968" t="s">
        <v>303</v>
      </c>
      <c r="P14" s="976">
        <f>SUM(P10:P13)</f>
        <v>496750</v>
      </c>
      <c r="Q14" s="984"/>
      <c r="R14" s="1000"/>
      <c r="S14" s="959"/>
    </row>
    <row r="15">
      <c r="A15" s="985"/>
      <c r="B15" s="985"/>
      <c r="C15" s="985"/>
      <c r="D15" s="985"/>
      <c r="E15" s="985"/>
      <c r="F15" s="985"/>
      <c r="G15" s="985"/>
      <c r="H15" s="985"/>
      <c r="I15" s="1001" t="s">
        <v>790</v>
      </c>
      <c r="J15" s="1002">
        <v>600.0</v>
      </c>
      <c r="K15" s="982" t="s">
        <v>791</v>
      </c>
      <c r="L15" s="2"/>
      <c r="M15" s="980">
        <f>J9*J10*J11</f>
        <v>68880</v>
      </c>
      <c r="N15" s="998"/>
      <c r="O15" s="984"/>
      <c r="P15" s="984"/>
      <c r="Q15" s="984"/>
      <c r="R15" s="984"/>
      <c r="S15" s="959"/>
    </row>
    <row r="16">
      <c r="A16" s="985"/>
      <c r="B16" s="985"/>
      <c r="C16" s="985"/>
      <c r="D16" s="985"/>
      <c r="E16" s="985"/>
      <c r="F16" s="985"/>
      <c r="G16" s="985"/>
      <c r="H16" s="985"/>
      <c r="I16" s="1001" t="s">
        <v>792</v>
      </c>
      <c r="J16" s="984"/>
      <c r="K16" s="982" t="s">
        <v>793</v>
      </c>
      <c r="L16" s="2"/>
      <c r="M16" s="980">
        <f>J12*J13*J14</f>
        <v>141050</v>
      </c>
      <c r="N16" s="980">
        <f>J14*J15</f>
        <v>13020</v>
      </c>
      <c r="O16" s="984"/>
      <c r="P16" s="984"/>
      <c r="Q16" s="984"/>
      <c r="R16" s="1000"/>
      <c r="S16" s="959"/>
    </row>
    <row r="17">
      <c r="A17" s="985"/>
      <c r="B17" s="985"/>
      <c r="C17" s="985"/>
      <c r="D17" s="985"/>
      <c r="E17" s="985"/>
      <c r="F17" s="985"/>
      <c r="G17" s="985"/>
      <c r="H17" s="985"/>
      <c r="I17" s="1001" t="s">
        <v>787</v>
      </c>
      <c r="J17" s="1003">
        <v>0.15</v>
      </c>
      <c r="K17" s="982" t="s">
        <v>794</v>
      </c>
      <c r="L17" s="2"/>
      <c r="M17" s="980">
        <f>SUM(M12:N13)</f>
        <v>579700</v>
      </c>
      <c r="N17" s="998"/>
      <c r="O17" s="984"/>
      <c r="P17" s="984"/>
      <c r="Q17" s="984"/>
      <c r="R17" s="984"/>
      <c r="S17" s="959"/>
    </row>
    <row r="19">
      <c r="I19" s="960" t="s">
        <v>755</v>
      </c>
      <c r="J19" s="961">
        <f>A4</f>
        <v>46082</v>
      </c>
      <c r="K19" s="960" t="str">
        <f>"①R"&amp;year(J19)-2018&amp;"_"&amp;month(J19)&amp;"集計"</f>
        <v>①R8_3集計</v>
      </c>
      <c r="L19" s="962">
        <v>450.0</v>
      </c>
      <c r="M19" s="962">
        <v>500.0</v>
      </c>
      <c r="N19" s="962">
        <v>500.0</v>
      </c>
      <c r="O19" s="963">
        <f>R22</f>
        <v>4712599</v>
      </c>
      <c r="P19" s="963">
        <f>R25</f>
        <v>1261928.305</v>
      </c>
      <c r="Q19" s="964">
        <f>R26</f>
        <v>0.2677775692</v>
      </c>
      <c r="R19" s="964">
        <f>R24</f>
        <v>0.5696794264</v>
      </c>
    </row>
    <row r="20">
      <c r="I20" s="968" t="s">
        <v>757</v>
      </c>
      <c r="J20" s="969">
        <v>31.0</v>
      </c>
      <c r="K20" s="970" t="s">
        <v>758</v>
      </c>
      <c r="L20" s="970" t="s">
        <v>230</v>
      </c>
      <c r="M20" s="970" t="s">
        <v>759</v>
      </c>
      <c r="N20" s="970" t="s">
        <v>760</v>
      </c>
      <c r="O20" s="970" t="s">
        <v>761</v>
      </c>
      <c r="P20" s="970" t="s">
        <v>762</v>
      </c>
      <c r="Q20" s="968" t="s">
        <v>763</v>
      </c>
      <c r="R20" s="971">
        <v>930.0</v>
      </c>
    </row>
    <row r="21">
      <c r="I21" s="968" t="s">
        <v>230</v>
      </c>
      <c r="J21" s="969">
        <f t="array" ref="J21">xlookup(K19,$B$3:$B$14,$C$3:$C$14)*100</f>
        <v>60</v>
      </c>
      <c r="K21" s="976">
        <f>SUM(M21:O21)</f>
        <v>243</v>
      </c>
      <c r="L21" s="976">
        <v>100.0</v>
      </c>
      <c r="M21" s="971">
        <v>196.0</v>
      </c>
      <c r="N21" s="971">
        <v>37.0</v>
      </c>
      <c r="O21" s="971">
        <v>10.0</v>
      </c>
      <c r="P21" s="976">
        <f>K21*J20</f>
        <v>7533</v>
      </c>
      <c r="Q21" s="977" t="s">
        <v>764</v>
      </c>
      <c r="R21" s="976">
        <f>P32</f>
        <v>509185</v>
      </c>
    </row>
    <row r="22">
      <c r="I22" s="968" t="s">
        <v>765</v>
      </c>
      <c r="J22" s="979">
        <v>370000.0</v>
      </c>
      <c r="K22" s="976">
        <f>K21*L22%</f>
        <v>145.8</v>
      </c>
      <c r="L22" s="980">
        <f>J21</f>
        <v>60</v>
      </c>
      <c r="M22" s="976">
        <f>M21*L22%</f>
        <v>117.6</v>
      </c>
      <c r="N22" s="976">
        <f>N21*L22%</f>
        <v>22.2</v>
      </c>
      <c r="O22" s="976">
        <f>O21*L22%</f>
        <v>6</v>
      </c>
      <c r="P22" s="976">
        <f>K22*J20</f>
        <v>4519.8</v>
      </c>
      <c r="Q22" s="968" t="s">
        <v>231</v>
      </c>
      <c r="R22" s="976">
        <f>R20*P22+R21</f>
        <v>4712599</v>
      </c>
    </row>
    <row r="23">
      <c r="I23" s="968" t="s">
        <v>766</v>
      </c>
      <c r="J23" s="981">
        <v>270000.0</v>
      </c>
      <c r="K23" s="982" t="s">
        <v>767</v>
      </c>
      <c r="L23" s="2"/>
      <c r="M23" s="983">
        <f t="shared" ref="M23:O23" si="20">L19/20.5</f>
        <v>21.95121951</v>
      </c>
      <c r="N23" s="983">
        <f t="shared" si="20"/>
        <v>24.3902439</v>
      </c>
      <c r="O23" s="983">
        <f t="shared" si="20"/>
        <v>24.3902439</v>
      </c>
      <c r="P23" s="984"/>
      <c r="Q23" s="968" t="s">
        <v>768</v>
      </c>
      <c r="R23" s="976">
        <f>M28+SUM(M32:N34)</f>
        <v>2684670.695</v>
      </c>
    </row>
    <row r="24">
      <c r="I24" s="986" t="s">
        <v>769</v>
      </c>
      <c r="J24" s="987">
        <v>1250.0</v>
      </c>
      <c r="K24" s="988" t="s">
        <v>770</v>
      </c>
      <c r="L24" s="2"/>
      <c r="M24" s="976">
        <f t="shared" ref="M24:O24" si="21">M22/(360/M23)</f>
        <v>7.170731707</v>
      </c>
      <c r="N24" s="976">
        <f t="shared" si="21"/>
        <v>1.504065041</v>
      </c>
      <c r="O24" s="976">
        <f t="shared" si="21"/>
        <v>0.406504065</v>
      </c>
      <c r="P24" s="976">
        <f t="shared" ref="P24:P25" si="22">M24+N24+O24</f>
        <v>9.081300813</v>
      </c>
      <c r="Q24" s="968" t="s">
        <v>229</v>
      </c>
      <c r="R24" s="989">
        <f>R23/R22</f>
        <v>0.5696794264</v>
      </c>
    </row>
    <row r="25">
      <c r="I25" s="991" t="s">
        <v>771</v>
      </c>
      <c r="J25" s="987">
        <v>7.0</v>
      </c>
      <c r="K25" s="992" t="s">
        <v>772</v>
      </c>
      <c r="L25" s="971">
        <v>1230.0</v>
      </c>
      <c r="M25" s="976">
        <f>M24*(L25*6)</f>
        <v>52920</v>
      </c>
      <c r="N25" s="976">
        <f>N24*(L25*6)</f>
        <v>11100</v>
      </c>
      <c r="O25" s="976">
        <f>O24*(L25*6)</f>
        <v>3000</v>
      </c>
      <c r="P25" s="976">
        <f t="shared" si="22"/>
        <v>67020</v>
      </c>
      <c r="Q25" s="968" t="s">
        <v>773</v>
      </c>
      <c r="R25" s="976">
        <f>R22-R23-M35</f>
        <v>1261928.305</v>
      </c>
    </row>
    <row r="26">
      <c r="I26" s="993" t="s">
        <v>774</v>
      </c>
      <c r="J26" s="987">
        <v>100.0</v>
      </c>
      <c r="K26" s="994"/>
      <c r="L26" s="984"/>
      <c r="M26" s="984"/>
      <c r="N26" s="984"/>
      <c r="O26" s="984"/>
      <c r="P26" s="984"/>
      <c r="Q26" s="968" t="s">
        <v>228</v>
      </c>
      <c r="R26" s="989">
        <f>R25/R22</f>
        <v>0.2677775692</v>
      </c>
    </row>
    <row r="27">
      <c r="I27" s="986" t="s">
        <v>775</v>
      </c>
      <c r="J27" s="987">
        <v>1230.0</v>
      </c>
      <c r="K27" s="988" t="s">
        <v>776</v>
      </c>
      <c r="L27" s="2"/>
      <c r="M27" s="976">
        <f>P25+(P24*J33)</f>
        <v>72468.78049</v>
      </c>
      <c r="N27" s="984"/>
      <c r="O27" s="977" t="s">
        <v>777</v>
      </c>
      <c r="P27" s="977" t="s">
        <v>778</v>
      </c>
      <c r="Q27" s="984"/>
      <c r="R27" s="984"/>
    </row>
    <row r="28">
      <c r="I28" s="996" t="s">
        <v>779</v>
      </c>
      <c r="J28" s="987">
        <v>2.0</v>
      </c>
      <c r="K28" s="988" t="s">
        <v>780</v>
      </c>
      <c r="L28" s="2"/>
      <c r="M28" s="976">
        <f>M27*J20+K21*J35*J20*30</f>
        <v>2280430.695</v>
      </c>
      <c r="N28" s="984"/>
      <c r="O28" s="997" t="s">
        <v>253</v>
      </c>
      <c r="P28" s="971">
        <f>J20*500</f>
        <v>15500</v>
      </c>
      <c r="Q28" s="984"/>
      <c r="R28" s="998"/>
    </row>
    <row r="29">
      <c r="I29" s="996" t="s">
        <v>781</v>
      </c>
      <c r="J29" s="987">
        <f>J20</f>
        <v>31</v>
      </c>
      <c r="K29" s="988" t="s">
        <v>782</v>
      </c>
      <c r="L29" s="2"/>
      <c r="M29" s="968" t="s">
        <v>333</v>
      </c>
      <c r="N29" s="968" t="s">
        <v>307</v>
      </c>
      <c r="O29" s="997" t="s">
        <v>534</v>
      </c>
      <c r="P29" s="971">
        <v>109440.0</v>
      </c>
      <c r="Q29" s="984"/>
      <c r="R29" s="984"/>
    </row>
    <row r="30">
      <c r="I30" s="986" t="s">
        <v>783</v>
      </c>
      <c r="J30" s="987">
        <v>1300.0</v>
      </c>
      <c r="K30" s="988" t="s">
        <v>784</v>
      </c>
      <c r="L30" s="2"/>
      <c r="M30" s="980">
        <f t="shared" ref="M30:M31" si="23">J22*1.15</f>
        <v>425500</v>
      </c>
      <c r="N30" s="980">
        <v>15000.0</v>
      </c>
      <c r="O30" s="997" t="s">
        <v>323</v>
      </c>
      <c r="P30" s="971">
        <v>271250.0</v>
      </c>
      <c r="Q30" s="984"/>
      <c r="R30" s="984"/>
    </row>
    <row r="31">
      <c r="I31" s="986" t="s">
        <v>785</v>
      </c>
      <c r="J31" s="987">
        <v>5.0</v>
      </c>
      <c r="K31" s="988" t="s">
        <v>786</v>
      </c>
      <c r="L31" s="2"/>
      <c r="M31" s="980">
        <f t="shared" si="23"/>
        <v>310500</v>
      </c>
      <c r="N31" s="1004">
        <v>15000.0</v>
      </c>
      <c r="O31" s="968" t="s">
        <v>787</v>
      </c>
      <c r="P31" s="976">
        <f>K21*J35*J20*100</f>
        <v>112995</v>
      </c>
      <c r="Q31" s="984"/>
      <c r="R31" s="984"/>
    </row>
    <row r="32">
      <c r="I32" s="986" t="s">
        <v>788</v>
      </c>
      <c r="J32" s="987">
        <v>21.7</v>
      </c>
      <c r="K32" s="999" t="s">
        <v>789</v>
      </c>
      <c r="L32" s="2"/>
      <c r="M32" s="980">
        <f>(J20*2-43.4)*J24*J25</f>
        <v>162750</v>
      </c>
      <c r="N32" s="980">
        <f>(J20*2-43.4)*J33</f>
        <v>11160</v>
      </c>
      <c r="O32" s="968" t="s">
        <v>303</v>
      </c>
      <c r="P32" s="976">
        <f>SUM(P28:P31)</f>
        <v>509185</v>
      </c>
      <c r="Q32" s="984"/>
      <c r="R32" s="1000"/>
    </row>
    <row r="33">
      <c r="I33" s="1001" t="s">
        <v>790</v>
      </c>
      <c r="J33" s="1002">
        <v>600.0</v>
      </c>
      <c r="K33" s="982" t="s">
        <v>791</v>
      </c>
      <c r="L33" s="2"/>
      <c r="M33" s="980">
        <f>J27*J28*J29</f>
        <v>76260</v>
      </c>
      <c r="N33" s="998"/>
      <c r="O33" s="984"/>
      <c r="P33" s="984"/>
      <c r="Q33" s="984"/>
      <c r="R33" s="984"/>
    </row>
    <row r="34">
      <c r="I34" s="1001" t="s">
        <v>792</v>
      </c>
      <c r="J34" s="984"/>
      <c r="K34" s="982" t="s">
        <v>793</v>
      </c>
      <c r="L34" s="2"/>
      <c r="M34" s="980">
        <f>J30*J31*J32</f>
        <v>141050</v>
      </c>
      <c r="N34" s="980">
        <f>J32*J33</f>
        <v>13020</v>
      </c>
      <c r="O34" s="984"/>
      <c r="P34" s="984"/>
      <c r="Q34" s="984"/>
      <c r="R34" s="1000"/>
    </row>
    <row r="35">
      <c r="I35" s="1001" t="s">
        <v>787</v>
      </c>
      <c r="J35" s="1003">
        <v>0.15</v>
      </c>
      <c r="K35" s="982" t="s">
        <v>794</v>
      </c>
      <c r="L35" s="2"/>
      <c r="M35" s="980">
        <f>SUM(M30:N31)</f>
        <v>766000</v>
      </c>
      <c r="N35" s="998"/>
      <c r="O35" s="984"/>
      <c r="P35" s="984"/>
      <c r="Q35" s="984"/>
      <c r="R35" s="984"/>
    </row>
    <row r="37">
      <c r="I37" s="960" t="s">
        <v>755</v>
      </c>
      <c r="J37" s="961">
        <f>A5</f>
        <v>46113</v>
      </c>
      <c r="K37" s="960" t="str">
        <f>"①R"&amp;year(J37)-2018&amp;"_"&amp;month(J37)&amp;"集計"</f>
        <v>①R8_4集計</v>
      </c>
      <c r="L37" s="1005">
        <v>470.0</v>
      </c>
      <c r="M37" s="1005">
        <v>470.0</v>
      </c>
      <c r="N37" s="1005">
        <v>470.0</v>
      </c>
      <c r="O37" s="963">
        <f>R40</f>
        <v>4827492.316</v>
      </c>
      <c r="P37" s="963">
        <f>R43</f>
        <v>1321054.967</v>
      </c>
      <c r="Q37" s="964">
        <f>R44</f>
        <v>0.2736524226</v>
      </c>
      <c r="R37" s="964">
        <f>R42</f>
        <v>0.5795840088</v>
      </c>
    </row>
    <row r="38">
      <c r="I38" s="968" t="s">
        <v>757</v>
      </c>
      <c r="J38" s="969">
        <v>31.0</v>
      </c>
      <c r="K38" s="970" t="s">
        <v>758</v>
      </c>
      <c r="L38" s="970" t="s">
        <v>230</v>
      </c>
      <c r="M38" s="970" t="s">
        <v>759</v>
      </c>
      <c r="N38" s="970" t="s">
        <v>760</v>
      </c>
      <c r="O38" s="970" t="s">
        <v>761</v>
      </c>
      <c r="P38" s="970" t="s">
        <v>762</v>
      </c>
      <c r="Q38" s="968" t="s">
        <v>763</v>
      </c>
      <c r="R38" s="971">
        <v>930.0</v>
      </c>
    </row>
    <row r="39">
      <c r="I39" s="968" t="s">
        <v>230</v>
      </c>
      <c r="J39" s="969">
        <v>61.64</v>
      </c>
      <c r="K39" s="976">
        <f>SUM(M39:O39)</f>
        <v>243</v>
      </c>
      <c r="L39" s="976">
        <v>100.0</v>
      </c>
      <c r="M39" s="971">
        <v>196.0</v>
      </c>
      <c r="N39" s="971">
        <v>37.0</v>
      </c>
      <c r="O39" s="971">
        <v>10.0</v>
      </c>
      <c r="P39" s="976">
        <f>K39*J38</f>
        <v>7533</v>
      </c>
      <c r="Q39" s="977" t="s">
        <v>764</v>
      </c>
      <c r="R39" s="976">
        <f>P50</f>
        <v>509185</v>
      </c>
    </row>
    <row r="40">
      <c r="I40" s="968" t="s">
        <v>765</v>
      </c>
      <c r="J40" s="971">
        <v>320000.0</v>
      </c>
      <c r="K40" s="976">
        <f>K39*L40%</f>
        <v>149.7852</v>
      </c>
      <c r="L40" s="980">
        <f>J39</f>
        <v>61.64</v>
      </c>
      <c r="M40" s="976">
        <f>M39*L40%</f>
        <v>120.8144</v>
      </c>
      <c r="N40" s="976">
        <f>N39*L40%</f>
        <v>22.8068</v>
      </c>
      <c r="O40" s="976">
        <f>O39*L40%</f>
        <v>6.164</v>
      </c>
      <c r="P40" s="976">
        <f>K40*J38</f>
        <v>4643.3412</v>
      </c>
      <c r="Q40" s="968" t="s">
        <v>231</v>
      </c>
      <c r="R40" s="976">
        <f>R38*P40+R39</f>
        <v>4827492.316</v>
      </c>
    </row>
    <row r="41">
      <c r="I41" s="968" t="s">
        <v>766</v>
      </c>
      <c r="J41" s="1006">
        <v>270000.0</v>
      </c>
      <c r="K41" s="982" t="s">
        <v>767</v>
      </c>
      <c r="L41" s="2"/>
      <c r="M41" s="983">
        <f t="shared" ref="M41:O41" si="24">L37/20.5</f>
        <v>22.92682927</v>
      </c>
      <c r="N41" s="983">
        <f t="shared" si="24"/>
        <v>22.92682927</v>
      </c>
      <c r="O41" s="983">
        <f t="shared" si="24"/>
        <v>22.92682927</v>
      </c>
      <c r="P41" s="984"/>
      <c r="Q41" s="968" t="s">
        <v>768</v>
      </c>
      <c r="R41" s="976">
        <f>M46+SUM(M50:N52)</f>
        <v>2797937.349</v>
      </c>
    </row>
    <row r="42">
      <c r="I42" s="986" t="s">
        <v>769</v>
      </c>
      <c r="J42" s="987">
        <v>1250.0</v>
      </c>
      <c r="K42" s="988" t="s">
        <v>770</v>
      </c>
      <c r="L42" s="2"/>
      <c r="M42" s="976">
        <f t="shared" ref="M42:O42" si="25">M40/(360/M41)</f>
        <v>7.694142005</v>
      </c>
      <c r="N42" s="976">
        <f t="shared" si="25"/>
        <v>1.452465583</v>
      </c>
      <c r="O42" s="976">
        <f t="shared" si="25"/>
        <v>0.3925582656</v>
      </c>
      <c r="P42" s="976">
        <f t="shared" ref="P42:P43" si="26">M42+N42+O42</f>
        <v>9.539165854</v>
      </c>
      <c r="Q42" s="968" t="s">
        <v>229</v>
      </c>
      <c r="R42" s="989">
        <f>R41/R40</f>
        <v>0.5795840088</v>
      </c>
    </row>
    <row r="43">
      <c r="I43" s="991" t="s">
        <v>771</v>
      </c>
      <c r="J43" s="987">
        <v>7.0</v>
      </c>
      <c r="K43" s="992" t="s">
        <v>772</v>
      </c>
      <c r="L43" s="971">
        <v>1230.0</v>
      </c>
      <c r="M43" s="976">
        <f>M42*(L43*6)</f>
        <v>56782.768</v>
      </c>
      <c r="N43" s="976">
        <f>N42*(L43*6)</f>
        <v>10719.196</v>
      </c>
      <c r="O43" s="976">
        <f>O42*(L43*6)</f>
        <v>2897.08</v>
      </c>
      <c r="P43" s="976">
        <f t="shared" si="26"/>
        <v>70399.044</v>
      </c>
      <c r="Q43" s="968" t="s">
        <v>773</v>
      </c>
      <c r="R43" s="976">
        <f>R40-R41-M53</f>
        <v>1321054.967</v>
      </c>
    </row>
    <row r="44">
      <c r="I44" s="993" t="s">
        <v>774</v>
      </c>
      <c r="J44" s="987">
        <v>100.0</v>
      </c>
      <c r="K44" s="994"/>
      <c r="L44" s="984"/>
      <c r="M44" s="984"/>
      <c r="N44" s="984"/>
      <c r="O44" s="984"/>
      <c r="P44" s="984"/>
      <c r="Q44" s="968" t="s">
        <v>228</v>
      </c>
      <c r="R44" s="989">
        <f>R43/R40</f>
        <v>0.2736524226</v>
      </c>
    </row>
    <row r="45">
      <c r="I45" s="986" t="s">
        <v>775</v>
      </c>
      <c r="J45" s="987">
        <v>1230.0</v>
      </c>
      <c r="K45" s="988" t="s">
        <v>776</v>
      </c>
      <c r="L45" s="2"/>
      <c r="M45" s="976">
        <f>P43+(P42*J51)</f>
        <v>76122.54351</v>
      </c>
      <c r="N45" s="984"/>
      <c r="O45" s="977" t="s">
        <v>777</v>
      </c>
      <c r="P45" s="977" t="s">
        <v>778</v>
      </c>
      <c r="Q45" s="984"/>
      <c r="R45" s="984"/>
    </row>
    <row r="46">
      <c r="I46" s="996" t="s">
        <v>779</v>
      </c>
      <c r="J46" s="987">
        <v>2.0</v>
      </c>
      <c r="K46" s="988" t="s">
        <v>780</v>
      </c>
      <c r="L46" s="2"/>
      <c r="M46" s="976">
        <f>M45*J38+K39*J53*J38*30</f>
        <v>2393697.349</v>
      </c>
      <c r="N46" s="984"/>
      <c r="O46" s="997" t="s">
        <v>253</v>
      </c>
      <c r="P46" s="971">
        <f>J38*500</f>
        <v>15500</v>
      </c>
      <c r="Q46" s="984"/>
      <c r="R46" s="998"/>
    </row>
    <row r="47">
      <c r="I47" s="996" t="s">
        <v>781</v>
      </c>
      <c r="J47" s="987">
        <f>J38</f>
        <v>31</v>
      </c>
      <c r="K47" s="988" t="s">
        <v>782</v>
      </c>
      <c r="L47" s="2"/>
      <c r="M47" s="968" t="s">
        <v>333</v>
      </c>
      <c r="N47" s="968" t="s">
        <v>307</v>
      </c>
      <c r="O47" s="997" t="s">
        <v>534</v>
      </c>
      <c r="P47" s="971">
        <v>109440.0</v>
      </c>
      <c r="Q47" s="984"/>
      <c r="R47" s="984"/>
    </row>
    <row r="48">
      <c r="I48" s="986" t="s">
        <v>783</v>
      </c>
      <c r="J48" s="987">
        <v>1300.0</v>
      </c>
      <c r="K48" s="988" t="s">
        <v>784</v>
      </c>
      <c r="L48" s="2"/>
      <c r="M48" s="980">
        <f t="shared" ref="M48:M49" si="27">J40*1.15</f>
        <v>368000</v>
      </c>
      <c r="N48" s="980">
        <v>15000.0</v>
      </c>
      <c r="O48" s="997" t="s">
        <v>323</v>
      </c>
      <c r="P48" s="971">
        <v>271250.0</v>
      </c>
      <c r="Q48" s="984"/>
      <c r="R48" s="984"/>
    </row>
    <row r="49">
      <c r="I49" s="986" t="s">
        <v>785</v>
      </c>
      <c r="J49" s="987">
        <v>5.0</v>
      </c>
      <c r="K49" s="988" t="s">
        <v>786</v>
      </c>
      <c r="L49" s="2"/>
      <c r="M49" s="980">
        <f t="shared" si="27"/>
        <v>310500</v>
      </c>
      <c r="N49" s="980">
        <v>15000.0</v>
      </c>
      <c r="O49" s="968" t="s">
        <v>787</v>
      </c>
      <c r="P49" s="976">
        <f>K39*J53*J38*100</f>
        <v>112995</v>
      </c>
      <c r="Q49" s="984"/>
      <c r="R49" s="984"/>
    </row>
    <row r="50">
      <c r="I50" s="986" t="s">
        <v>788</v>
      </c>
      <c r="J50" s="987">
        <v>21.7</v>
      </c>
      <c r="K50" s="999" t="s">
        <v>789</v>
      </c>
      <c r="L50" s="2"/>
      <c r="M50" s="980">
        <f>(J38*2-43.4)*J42*J43</f>
        <v>162750</v>
      </c>
      <c r="N50" s="980">
        <f>(J38*2-43.4)*J51</f>
        <v>11160</v>
      </c>
      <c r="O50" s="968" t="s">
        <v>303</v>
      </c>
      <c r="P50" s="976">
        <f>SUM(P46:P49)</f>
        <v>509185</v>
      </c>
      <c r="Q50" s="984"/>
      <c r="R50" s="1000"/>
    </row>
    <row r="51">
      <c r="I51" s="1001" t="s">
        <v>790</v>
      </c>
      <c r="J51" s="1002">
        <v>600.0</v>
      </c>
      <c r="K51" s="982" t="s">
        <v>791</v>
      </c>
      <c r="L51" s="2"/>
      <c r="M51" s="980">
        <f>J45*J46*J47</f>
        <v>76260</v>
      </c>
      <c r="N51" s="998"/>
      <c r="O51" s="984"/>
      <c r="P51" s="984"/>
      <c r="Q51" s="984"/>
      <c r="R51" s="984"/>
    </row>
    <row r="52">
      <c r="I52" s="1001" t="s">
        <v>792</v>
      </c>
      <c r="J52" s="984"/>
      <c r="K52" s="982" t="s">
        <v>793</v>
      </c>
      <c r="L52" s="2"/>
      <c r="M52" s="980">
        <f>J48*J49*J50</f>
        <v>141050</v>
      </c>
      <c r="N52" s="980">
        <f>J50*J51</f>
        <v>13020</v>
      </c>
      <c r="O52" s="984"/>
      <c r="P52" s="984"/>
      <c r="Q52" s="984"/>
      <c r="R52" s="1000"/>
    </row>
    <row r="53">
      <c r="I53" s="1001" t="s">
        <v>787</v>
      </c>
      <c r="J53" s="1003">
        <v>0.15</v>
      </c>
      <c r="K53" s="982" t="s">
        <v>794</v>
      </c>
      <c r="L53" s="2"/>
      <c r="M53" s="980">
        <f>SUM(M48:N49)</f>
        <v>708500</v>
      </c>
      <c r="N53" s="998"/>
      <c r="O53" s="984"/>
      <c r="P53" s="984"/>
      <c r="Q53" s="984"/>
      <c r="R53" s="984"/>
    </row>
    <row r="55">
      <c r="I55" s="960" t="s">
        <v>755</v>
      </c>
      <c r="J55" s="961">
        <f>A6</f>
        <v>46143</v>
      </c>
      <c r="K55" s="960" t="str">
        <f>"①R"&amp;year(J55)-2018&amp;"_"&amp;month(J55)&amp;"集計"</f>
        <v>①R8_5集計</v>
      </c>
      <c r="L55" s="1005">
        <v>470.0</v>
      </c>
      <c r="M55" s="1005">
        <v>470.0</v>
      </c>
      <c r="N55" s="1005">
        <v>470.0</v>
      </c>
      <c r="O55" s="963">
        <f>R58</f>
        <v>4827492.316</v>
      </c>
      <c r="P55" s="963">
        <f>R61</f>
        <v>1321054.967</v>
      </c>
      <c r="Q55" s="964">
        <f>R62</f>
        <v>0.2736524226</v>
      </c>
      <c r="R55" s="964">
        <f>R60</f>
        <v>0.5795840088</v>
      </c>
    </row>
    <row r="56">
      <c r="I56" s="968" t="s">
        <v>757</v>
      </c>
      <c r="J56" s="969">
        <v>31.0</v>
      </c>
      <c r="K56" s="970" t="s">
        <v>758</v>
      </c>
      <c r="L56" s="970" t="s">
        <v>230</v>
      </c>
      <c r="M56" s="970" t="s">
        <v>759</v>
      </c>
      <c r="N56" s="970" t="s">
        <v>760</v>
      </c>
      <c r="O56" s="970" t="s">
        <v>761</v>
      </c>
      <c r="P56" s="970" t="s">
        <v>762</v>
      </c>
      <c r="Q56" s="968" t="s">
        <v>763</v>
      </c>
      <c r="R56" s="971">
        <v>930.0</v>
      </c>
    </row>
    <row r="57">
      <c r="I57" s="968" t="s">
        <v>230</v>
      </c>
      <c r="J57" s="969">
        <v>61.64</v>
      </c>
      <c r="K57" s="976">
        <f>SUM(M57:O57)</f>
        <v>243</v>
      </c>
      <c r="L57" s="976">
        <v>100.0</v>
      </c>
      <c r="M57" s="971">
        <v>196.0</v>
      </c>
      <c r="N57" s="971">
        <v>37.0</v>
      </c>
      <c r="O57" s="971">
        <v>10.0</v>
      </c>
      <c r="P57" s="976">
        <f>K57*J56</f>
        <v>7533</v>
      </c>
      <c r="Q57" s="977" t="s">
        <v>764</v>
      </c>
      <c r="R57" s="976">
        <f>P68</f>
        <v>509185</v>
      </c>
    </row>
    <row r="58">
      <c r="I58" s="968" t="s">
        <v>765</v>
      </c>
      <c r="J58" s="971">
        <v>320000.0</v>
      </c>
      <c r="K58" s="976">
        <f>K57*L58%</f>
        <v>149.7852</v>
      </c>
      <c r="L58" s="980">
        <f>J57</f>
        <v>61.64</v>
      </c>
      <c r="M58" s="976">
        <f>M57*L58%</f>
        <v>120.8144</v>
      </c>
      <c r="N58" s="976">
        <f>N57*L58%</f>
        <v>22.8068</v>
      </c>
      <c r="O58" s="976">
        <f>O57*L58%</f>
        <v>6.164</v>
      </c>
      <c r="P58" s="976">
        <f>K58*J56</f>
        <v>4643.3412</v>
      </c>
      <c r="Q58" s="968" t="s">
        <v>231</v>
      </c>
      <c r="R58" s="976">
        <f>R56*P58+R57</f>
        <v>4827492.316</v>
      </c>
    </row>
    <row r="59">
      <c r="I59" s="968" t="s">
        <v>766</v>
      </c>
      <c r="J59" s="1006">
        <v>270000.0</v>
      </c>
      <c r="K59" s="982" t="s">
        <v>767</v>
      </c>
      <c r="L59" s="2"/>
      <c r="M59" s="983">
        <f t="shared" ref="M59:O59" si="28">L55/20.5</f>
        <v>22.92682927</v>
      </c>
      <c r="N59" s="983">
        <f t="shared" si="28"/>
        <v>22.92682927</v>
      </c>
      <c r="O59" s="983">
        <f t="shared" si="28"/>
        <v>22.92682927</v>
      </c>
      <c r="P59" s="984"/>
      <c r="Q59" s="968" t="s">
        <v>768</v>
      </c>
      <c r="R59" s="976">
        <f>M64+SUM(M68:N70)</f>
        <v>2797937.349</v>
      </c>
    </row>
    <row r="60">
      <c r="I60" s="986" t="s">
        <v>769</v>
      </c>
      <c r="J60" s="987">
        <v>1250.0</v>
      </c>
      <c r="K60" s="988" t="s">
        <v>770</v>
      </c>
      <c r="L60" s="2"/>
      <c r="M60" s="976">
        <f t="shared" ref="M60:O60" si="29">M58/(360/M59)</f>
        <v>7.694142005</v>
      </c>
      <c r="N60" s="976">
        <f t="shared" si="29"/>
        <v>1.452465583</v>
      </c>
      <c r="O60" s="976">
        <f t="shared" si="29"/>
        <v>0.3925582656</v>
      </c>
      <c r="P60" s="976">
        <f t="shared" ref="P60:P61" si="30">M60+N60+O60</f>
        <v>9.539165854</v>
      </c>
      <c r="Q60" s="968" t="s">
        <v>229</v>
      </c>
      <c r="R60" s="989">
        <f>R59/R58</f>
        <v>0.5795840088</v>
      </c>
    </row>
    <row r="61">
      <c r="I61" s="991" t="s">
        <v>771</v>
      </c>
      <c r="J61" s="987">
        <v>7.0</v>
      </c>
      <c r="K61" s="992" t="s">
        <v>772</v>
      </c>
      <c r="L61" s="971">
        <v>1230.0</v>
      </c>
      <c r="M61" s="976">
        <f>M60*(L61*6)</f>
        <v>56782.768</v>
      </c>
      <c r="N61" s="976">
        <f>N60*(L61*6)</f>
        <v>10719.196</v>
      </c>
      <c r="O61" s="976">
        <f>O60*(L61*6)</f>
        <v>2897.08</v>
      </c>
      <c r="P61" s="976">
        <f t="shared" si="30"/>
        <v>70399.044</v>
      </c>
      <c r="Q61" s="968" t="s">
        <v>773</v>
      </c>
      <c r="R61" s="976">
        <f>R58-R59-M71</f>
        <v>1321054.967</v>
      </c>
    </row>
    <row r="62">
      <c r="I62" s="993" t="s">
        <v>774</v>
      </c>
      <c r="J62" s="987">
        <v>100.0</v>
      </c>
      <c r="K62" s="994"/>
      <c r="L62" s="984"/>
      <c r="M62" s="984"/>
      <c r="N62" s="984"/>
      <c r="O62" s="984"/>
      <c r="P62" s="984"/>
      <c r="Q62" s="968" t="s">
        <v>228</v>
      </c>
      <c r="R62" s="989">
        <f>R61/R58</f>
        <v>0.2736524226</v>
      </c>
    </row>
    <row r="63">
      <c r="I63" s="986" t="s">
        <v>775</v>
      </c>
      <c r="J63" s="987">
        <v>1230.0</v>
      </c>
      <c r="K63" s="988" t="s">
        <v>776</v>
      </c>
      <c r="L63" s="2"/>
      <c r="M63" s="976">
        <f>P61+(P60*J69)</f>
        <v>76122.54351</v>
      </c>
      <c r="N63" s="984"/>
      <c r="O63" s="977" t="s">
        <v>777</v>
      </c>
      <c r="P63" s="977" t="s">
        <v>778</v>
      </c>
      <c r="Q63" s="984"/>
      <c r="R63" s="984"/>
    </row>
    <row r="64">
      <c r="I64" s="996" t="s">
        <v>779</v>
      </c>
      <c r="J64" s="987">
        <v>2.0</v>
      </c>
      <c r="K64" s="988" t="s">
        <v>780</v>
      </c>
      <c r="L64" s="2"/>
      <c r="M64" s="976">
        <f>M63*J56+K57*J71*J56*30</f>
        <v>2393697.349</v>
      </c>
      <c r="N64" s="984"/>
      <c r="O64" s="997" t="s">
        <v>253</v>
      </c>
      <c r="P64" s="971">
        <f>J56*500</f>
        <v>15500</v>
      </c>
      <c r="Q64" s="984"/>
      <c r="R64" s="998"/>
    </row>
    <row r="65">
      <c r="I65" s="996" t="s">
        <v>781</v>
      </c>
      <c r="J65" s="987">
        <f>J56</f>
        <v>31</v>
      </c>
      <c r="K65" s="988" t="s">
        <v>782</v>
      </c>
      <c r="L65" s="2"/>
      <c r="M65" s="968" t="s">
        <v>333</v>
      </c>
      <c r="N65" s="968" t="s">
        <v>307</v>
      </c>
      <c r="O65" s="997" t="s">
        <v>534</v>
      </c>
      <c r="P65" s="971">
        <v>109440.0</v>
      </c>
      <c r="Q65" s="984"/>
      <c r="R65" s="984"/>
    </row>
    <row r="66">
      <c r="I66" s="986" t="s">
        <v>783</v>
      </c>
      <c r="J66" s="987">
        <v>1300.0</v>
      </c>
      <c r="K66" s="988" t="s">
        <v>784</v>
      </c>
      <c r="L66" s="2"/>
      <c r="M66" s="980">
        <f t="shared" ref="M66:M67" si="31">J58*1.15</f>
        <v>368000</v>
      </c>
      <c r="N66" s="980">
        <v>15000.0</v>
      </c>
      <c r="O66" s="997" t="s">
        <v>323</v>
      </c>
      <c r="P66" s="971">
        <v>271250.0</v>
      </c>
      <c r="Q66" s="984"/>
      <c r="R66" s="984"/>
    </row>
    <row r="67">
      <c r="I67" s="986" t="s">
        <v>785</v>
      </c>
      <c r="J67" s="987">
        <v>5.0</v>
      </c>
      <c r="K67" s="988" t="s">
        <v>786</v>
      </c>
      <c r="L67" s="2"/>
      <c r="M67" s="980">
        <f t="shared" si="31"/>
        <v>310500</v>
      </c>
      <c r="N67" s="980">
        <v>15000.0</v>
      </c>
      <c r="O67" s="968" t="s">
        <v>787</v>
      </c>
      <c r="P67" s="976">
        <f>K57*J71*J56*100</f>
        <v>112995</v>
      </c>
      <c r="Q67" s="984"/>
      <c r="R67" s="984"/>
    </row>
    <row r="68">
      <c r="I68" s="986" t="s">
        <v>788</v>
      </c>
      <c r="J68" s="987">
        <v>21.7</v>
      </c>
      <c r="K68" s="999" t="s">
        <v>789</v>
      </c>
      <c r="L68" s="2"/>
      <c r="M68" s="980">
        <f>(J56*2-43.4)*J60*J61</f>
        <v>162750</v>
      </c>
      <c r="N68" s="980">
        <f>(J56*2-43.4)*J69</f>
        <v>11160</v>
      </c>
      <c r="O68" s="968" t="s">
        <v>303</v>
      </c>
      <c r="P68" s="976">
        <f>SUM(P64:P67)</f>
        <v>509185</v>
      </c>
      <c r="Q68" s="984"/>
      <c r="R68" s="1000"/>
    </row>
    <row r="69">
      <c r="I69" s="1001" t="s">
        <v>790</v>
      </c>
      <c r="J69" s="1002">
        <v>600.0</v>
      </c>
      <c r="K69" s="982" t="s">
        <v>791</v>
      </c>
      <c r="L69" s="2"/>
      <c r="M69" s="980">
        <f>J63*J64*J65</f>
        <v>76260</v>
      </c>
      <c r="N69" s="998"/>
      <c r="O69" s="984"/>
      <c r="P69" s="984"/>
      <c r="Q69" s="984"/>
      <c r="R69" s="984"/>
    </row>
    <row r="70">
      <c r="I70" s="1001" t="s">
        <v>792</v>
      </c>
      <c r="J70" s="984"/>
      <c r="K70" s="982" t="s">
        <v>793</v>
      </c>
      <c r="L70" s="2"/>
      <c r="M70" s="980">
        <f>J66*J67*J68</f>
        <v>141050</v>
      </c>
      <c r="N70" s="980">
        <f>J68*J69</f>
        <v>13020</v>
      </c>
      <c r="O70" s="984"/>
      <c r="P70" s="984"/>
      <c r="Q70" s="984"/>
      <c r="R70" s="1000"/>
    </row>
    <row r="71">
      <c r="I71" s="1001" t="s">
        <v>787</v>
      </c>
      <c r="J71" s="1003">
        <v>0.15</v>
      </c>
      <c r="K71" s="982" t="s">
        <v>794</v>
      </c>
      <c r="L71" s="2"/>
      <c r="M71" s="980">
        <f>SUM(M66:N67)</f>
        <v>708500</v>
      </c>
      <c r="N71" s="998"/>
      <c r="O71" s="984"/>
      <c r="P71" s="984"/>
      <c r="Q71" s="984"/>
      <c r="R71" s="984"/>
    </row>
    <row r="73">
      <c r="I73" s="960" t="s">
        <v>755</v>
      </c>
      <c r="J73" s="961">
        <f>A7</f>
        <v>46174</v>
      </c>
      <c r="K73" s="960" t="str">
        <f>"①R"&amp;year(J73)-2018&amp;"_"&amp;month(J73)&amp;"集計"</f>
        <v>①R8_6集計</v>
      </c>
      <c r="L73" s="1005">
        <v>470.0</v>
      </c>
      <c r="M73" s="1005">
        <v>470.0</v>
      </c>
      <c r="N73" s="1005">
        <v>470.0</v>
      </c>
      <c r="O73" s="963">
        <f>R76</f>
        <v>4827492.316</v>
      </c>
      <c r="P73" s="963">
        <f>R79</f>
        <v>1321054.967</v>
      </c>
      <c r="Q73" s="964">
        <f>R80</f>
        <v>0.2736524226</v>
      </c>
      <c r="R73" s="964">
        <f>R78</f>
        <v>0.5795840088</v>
      </c>
    </row>
    <row r="74">
      <c r="I74" s="968" t="s">
        <v>757</v>
      </c>
      <c r="J74" s="969">
        <v>31.0</v>
      </c>
      <c r="K74" s="970" t="s">
        <v>758</v>
      </c>
      <c r="L74" s="970" t="s">
        <v>230</v>
      </c>
      <c r="M74" s="970" t="s">
        <v>759</v>
      </c>
      <c r="N74" s="970" t="s">
        <v>760</v>
      </c>
      <c r="O74" s="970" t="s">
        <v>761</v>
      </c>
      <c r="P74" s="970" t="s">
        <v>762</v>
      </c>
      <c r="Q74" s="968" t="s">
        <v>763</v>
      </c>
      <c r="R74" s="971">
        <v>930.0</v>
      </c>
    </row>
    <row r="75">
      <c r="I75" s="968" t="s">
        <v>230</v>
      </c>
      <c r="J75" s="969">
        <v>61.64</v>
      </c>
      <c r="K75" s="976">
        <f>SUM(M75:O75)</f>
        <v>243</v>
      </c>
      <c r="L75" s="976">
        <v>100.0</v>
      </c>
      <c r="M75" s="971">
        <v>196.0</v>
      </c>
      <c r="N75" s="971">
        <v>37.0</v>
      </c>
      <c r="O75" s="971">
        <v>10.0</v>
      </c>
      <c r="P75" s="976">
        <f>K75*J74</f>
        <v>7533</v>
      </c>
      <c r="Q75" s="977" t="s">
        <v>764</v>
      </c>
      <c r="R75" s="976">
        <f>P86</f>
        <v>509185</v>
      </c>
    </row>
    <row r="76">
      <c r="I76" s="968" t="s">
        <v>765</v>
      </c>
      <c r="J76" s="971">
        <v>320000.0</v>
      </c>
      <c r="K76" s="976">
        <f>K75*L76%</f>
        <v>149.7852</v>
      </c>
      <c r="L76" s="980">
        <f>J75</f>
        <v>61.64</v>
      </c>
      <c r="M76" s="976">
        <f>M75*L76%</f>
        <v>120.8144</v>
      </c>
      <c r="N76" s="976">
        <f>N75*L76%</f>
        <v>22.8068</v>
      </c>
      <c r="O76" s="976">
        <f>O75*L76%</f>
        <v>6.164</v>
      </c>
      <c r="P76" s="976">
        <f>K76*J74</f>
        <v>4643.3412</v>
      </c>
      <c r="Q76" s="968" t="s">
        <v>231</v>
      </c>
      <c r="R76" s="976">
        <f>R74*P76+R75</f>
        <v>4827492.316</v>
      </c>
    </row>
    <row r="77">
      <c r="I77" s="968" t="s">
        <v>766</v>
      </c>
      <c r="J77" s="1006">
        <v>270000.0</v>
      </c>
      <c r="K77" s="982" t="s">
        <v>767</v>
      </c>
      <c r="L77" s="2"/>
      <c r="M77" s="983">
        <f t="shared" ref="M77:O77" si="32">L73/20.5</f>
        <v>22.92682927</v>
      </c>
      <c r="N77" s="983">
        <f t="shared" si="32"/>
        <v>22.92682927</v>
      </c>
      <c r="O77" s="983">
        <f t="shared" si="32"/>
        <v>22.92682927</v>
      </c>
      <c r="P77" s="984"/>
      <c r="Q77" s="968" t="s">
        <v>768</v>
      </c>
      <c r="R77" s="976">
        <f>M82+SUM(M86:N88)</f>
        <v>2797937.349</v>
      </c>
    </row>
    <row r="78">
      <c r="I78" s="986" t="s">
        <v>769</v>
      </c>
      <c r="J78" s="987">
        <v>1250.0</v>
      </c>
      <c r="K78" s="988" t="s">
        <v>770</v>
      </c>
      <c r="L78" s="2"/>
      <c r="M78" s="976">
        <f t="shared" ref="M78:O78" si="33">M76/(360/M77)</f>
        <v>7.694142005</v>
      </c>
      <c r="N78" s="976">
        <f t="shared" si="33"/>
        <v>1.452465583</v>
      </c>
      <c r="O78" s="976">
        <f t="shared" si="33"/>
        <v>0.3925582656</v>
      </c>
      <c r="P78" s="976">
        <f t="shared" ref="P78:P79" si="34">M78+N78+O78</f>
        <v>9.539165854</v>
      </c>
      <c r="Q78" s="968" t="s">
        <v>229</v>
      </c>
      <c r="R78" s="989">
        <f>R77/R76</f>
        <v>0.5795840088</v>
      </c>
    </row>
    <row r="79">
      <c r="I79" s="991" t="s">
        <v>771</v>
      </c>
      <c r="J79" s="987">
        <v>7.0</v>
      </c>
      <c r="K79" s="992" t="s">
        <v>772</v>
      </c>
      <c r="L79" s="971">
        <v>1230.0</v>
      </c>
      <c r="M79" s="976">
        <f>M78*(L79*6)</f>
        <v>56782.768</v>
      </c>
      <c r="N79" s="976">
        <f>N78*(L79*6)</f>
        <v>10719.196</v>
      </c>
      <c r="O79" s="976">
        <f>O78*(L79*6)</f>
        <v>2897.08</v>
      </c>
      <c r="P79" s="976">
        <f t="shared" si="34"/>
        <v>70399.044</v>
      </c>
      <c r="Q79" s="968" t="s">
        <v>773</v>
      </c>
      <c r="R79" s="976">
        <f>R76-R77-M89</f>
        <v>1321054.967</v>
      </c>
    </row>
    <row r="80">
      <c r="I80" s="993" t="s">
        <v>774</v>
      </c>
      <c r="J80" s="987">
        <v>100.0</v>
      </c>
      <c r="K80" s="994"/>
      <c r="L80" s="984"/>
      <c r="M80" s="984"/>
      <c r="N80" s="984"/>
      <c r="O80" s="984"/>
      <c r="P80" s="984"/>
      <c r="Q80" s="968" t="s">
        <v>228</v>
      </c>
      <c r="R80" s="989">
        <f>R79/R76</f>
        <v>0.2736524226</v>
      </c>
    </row>
    <row r="81">
      <c r="I81" s="986" t="s">
        <v>775</v>
      </c>
      <c r="J81" s="987">
        <v>1230.0</v>
      </c>
      <c r="K81" s="988" t="s">
        <v>776</v>
      </c>
      <c r="L81" s="2"/>
      <c r="M81" s="976">
        <f>P79+(P78*J87)</f>
        <v>76122.54351</v>
      </c>
      <c r="N81" s="984"/>
      <c r="O81" s="977" t="s">
        <v>777</v>
      </c>
      <c r="P81" s="977" t="s">
        <v>778</v>
      </c>
      <c r="Q81" s="984"/>
      <c r="R81" s="984"/>
    </row>
    <row r="82">
      <c r="I82" s="996" t="s">
        <v>779</v>
      </c>
      <c r="J82" s="987">
        <v>2.0</v>
      </c>
      <c r="K82" s="988" t="s">
        <v>780</v>
      </c>
      <c r="L82" s="2"/>
      <c r="M82" s="976">
        <f>M81*J74+K75*J89*J74*30</f>
        <v>2393697.349</v>
      </c>
      <c r="N82" s="984"/>
      <c r="O82" s="997" t="s">
        <v>253</v>
      </c>
      <c r="P82" s="971">
        <f>J74*500</f>
        <v>15500</v>
      </c>
      <c r="Q82" s="984"/>
      <c r="R82" s="998"/>
    </row>
    <row r="83">
      <c r="I83" s="996" t="s">
        <v>781</v>
      </c>
      <c r="J83" s="987">
        <f>J74</f>
        <v>31</v>
      </c>
      <c r="K83" s="988" t="s">
        <v>782</v>
      </c>
      <c r="L83" s="2"/>
      <c r="M83" s="968" t="s">
        <v>333</v>
      </c>
      <c r="N83" s="968" t="s">
        <v>307</v>
      </c>
      <c r="O83" s="997" t="s">
        <v>534</v>
      </c>
      <c r="P83" s="971">
        <v>109440.0</v>
      </c>
      <c r="Q83" s="984"/>
      <c r="R83" s="984"/>
    </row>
    <row r="84">
      <c r="I84" s="986" t="s">
        <v>783</v>
      </c>
      <c r="J84" s="987">
        <v>1300.0</v>
      </c>
      <c r="K84" s="988" t="s">
        <v>784</v>
      </c>
      <c r="L84" s="2"/>
      <c r="M84" s="980">
        <f t="shared" ref="M84:M85" si="35">J76*1.15</f>
        <v>368000</v>
      </c>
      <c r="N84" s="980">
        <v>15000.0</v>
      </c>
      <c r="O84" s="997" t="s">
        <v>323</v>
      </c>
      <c r="P84" s="971">
        <v>271250.0</v>
      </c>
      <c r="Q84" s="984"/>
      <c r="R84" s="984"/>
    </row>
    <row r="85">
      <c r="I85" s="986" t="s">
        <v>785</v>
      </c>
      <c r="J85" s="987">
        <v>5.0</v>
      </c>
      <c r="K85" s="988" t="s">
        <v>786</v>
      </c>
      <c r="L85" s="2"/>
      <c r="M85" s="980">
        <f t="shared" si="35"/>
        <v>310500</v>
      </c>
      <c r="N85" s="980">
        <v>15000.0</v>
      </c>
      <c r="O85" s="968" t="s">
        <v>787</v>
      </c>
      <c r="P85" s="976">
        <f>K75*J89*J74*100</f>
        <v>112995</v>
      </c>
      <c r="Q85" s="984"/>
      <c r="R85" s="984"/>
    </row>
    <row r="86">
      <c r="I86" s="986" t="s">
        <v>788</v>
      </c>
      <c r="J86" s="987">
        <v>21.7</v>
      </c>
      <c r="K86" s="999" t="s">
        <v>789</v>
      </c>
      <c r="L86" s="2"/>
      <c r="M86" s="980">
        <f>(J74*2-43.4)*J78*J79</f>
        <v>162750</v>
      </c>
      <c r="N86" s="980">
        <f>(J74*2-43.4)*J87</f>
        <v>11160</v>
      </c>
      <c r="O86" s="968" t="s">
        <v>303</v>
      </c>
      <c r="P86" s="976">
        <f>SUM(P82:P85)</f>
        <v>509185</v>
      </c>
      <c r="Q86" s="984"/>
      <c r="R86" s="1000"/>
    </row>
    <row r="87">
      <c r="I87" s="1001" t="s">
        <v>790</v>
      </c>
      <c r="J87" s="1002">
        <v>600.0</v>
      </c>
      <c r="K87" s="982" t="s">
        <v>791</v>
      </c>
      <c r="L87" s="2"/>
      <c r="M87" s="980">
        <f>J81*J82*J83</f>
        <v>76260</v>
      </c>
      <c r="N87" s="998"/>
      <c r="O87" s="984"/>
      <c r="P87" s="984"/>
      <c r="Q87" s="984"/>
      <c r="R87" s="984"/>
    </row>
    <row r="88">
      <c r="I88" s="1001" t="s">
        <v>792</v>
      </c>
      <c r="J88" s="984"/>
      <c r="K88" s="982" t="s">
        <v>793</v>
      </c>
      <c r="L88" s="2"/>
      <c r="M88" s="980">
        <f>J84*J85*J86</f>
        <v>141050</v>
      </c>
      <c r="N88" s="980">
        <f>J86*J87</f>
        <v>13020</v>
      </c>
      <c r="O88" s="984"/>
      <c r="P88" s="984"/>
      <c r="Q88" s="984"/>
      <c r="R88" s="1000"/>
    </row>
    <row r="89">
      <c r="I89" s="1001" t="s">
        <v>787</v>
      </c>
      <c r="J89" s="1003">
        <v>0.15</v>
      </c>
      <c r="K89" s="982" t="s">
        <v>794</v>
      </c>
      <c r="L89" s="2"/>
      <c r="M89" s="980">
        <f>SUM(M84:N85)</f>
        <v>708500</v>
      </c>
      <c r="N89" s="998"/>
      <c r="O89" s="984"/>
      <c r="P89" s="984"/>
      <c r="Q89" s="984"/>
      <c r="R89" s="984"/>
    </row>
    <row r="91">
      <c r="I91" s="960" t="s">
        <v>755</v>
      </c>
      <c r="J91" s="961">
        <f>A7</f>
        <v>46174</v>
      </c>
      <c r="K91" s="960" t="str">
        <f>"①R"&amp;year(J91)-2018&amp;"_"&amp;month(J91)&amp;"集計"</f>
        <v>①R8_6集計</v>
      </c>
      <c r="L91" s="1005">
        <v>470.0</v>
      </c>
      <c r="M91" s="1005">
        <v>470.0</v>
      </c>
      <c r="N91" s="1005">
        <v>470.0</v>
      </c>
      <c r="O91" s="963">
        <f>R94</f>
        <v>4827492.316</v>
      </c>
      <c r="P91" s="963">
        <f>R97</f>
        <v>1321054.967</v>
      </c>
      <c r="Q91" s="964">
        <f>R98</f>
        <v>0.2736524226</v>
      </c>
      <c r="R91" s="964">
        <f>R96</f>
        <v>0.5795840088</v>
      </c>
    </row>
    <row r="92">
      <c r="I92" s="968" t="s">
        <v>757</v>
      </c>
      <c r="J92" s="969">
        <v>31.0</v>
      </c>
      <c r="K92" s="970" t="s">
        <v>758</v>
      </c>
      <c r="L92" s="970" t="s">
        <v>230</v>
      </c>
      <c r="M92" s="970" t="s">
        <v>759</v>
      </c>
      <c r="N92" s="970" t="s">
        <v>760</v>
      </c>
      <c r="O92" s="970" t="s">
        <v>761</v>
      </c>
      <c r="P92" s="970" t="s">
        <v>762</v>
      </c>
      <c r="Q92" s="968" t="s">
        <v>763</v>
      </c>
      <c r="R92" s="971">
        <v>930.0</v>
      </c>
    </row>
    <row r="93">
      <c r="I93" s="968" t="s">
        <v>230</v>
      </c>
      <c r="J93" s="969">
        <v>61.64</v>
      </c>
      <c r="K93" s="976">
        <f>SUM(M93:O93)</f>
        <v>243</v>
      </c>
      <c r="L93" s="976">
        <v>100.0</v>
      </c>
      <c r="M93" s="971">
        <v>196.0</v>
      </c>
      <c r="N93" s="971">
        <v>37.0</v>
      </c>
      <c r="O93" s="971">
        <v>10.0</v>
      </c>
      <c r="P93" s="976">
        <f>K93*J92</f>
        <v>7533</v>
      </c>
      <c r="Q93" s="977" t="s">
        <v>764</v>
      </c>
      <c r="R93" s="976">
        <f>P104</f>
        <v>509185</v>
      </c>
    </row>
    <row r="94">
      <c r="I94" s="968" t="s">
        <v>765</v>
      </c>
      <c r="J94" s="971">
        <v>320000.0</v>
      </c>
      <c r="K94" s="976">
        <f>K93*L94%</f>
        <v>149.7852</v>
      </c>
      <c r="L94" s="980">
        <f>J93</f>
        <v>61.64</v>
      </c>
      <c r="M94" s="976">
        <f>M93*L94%</f>
        <v>120.8144</v>
      </c>
      <c r="N94" s="976">
        <f>N93*L94%</f>
        <v>22.8068</v>
      </c>
      <c r="O94" s="976">
        <f>O93*L94%</f>
        <v>6.164</v>
      </c>
      <c r="P94" s="976">
        <f>K94*J92</f>
        <v>4643.3412</v>
      </c>
      <c r="Q94" s="968" t="s">
        <v>231</v>
      </c>
      <c r="R94" s="976">
        <f>R92*P94+R93</f>
        <v>4827492.316</v>
      </c>
    </row>
    <row r="95">
      <c r="I95" s="968" t="s">
        <v>766</v>
      </c>
      <c r="J95" s="1006">
        <v>270000.0</v>
      </c>
      <c r="K95" s="982" t="s">
        <v>767</v>
      </c>
      <c r="L95" s="2"/>
      <c r="M95" s="983">
        <f t="shared" ref="M95:O95" si="36">L91/20.5</f>
        <v>22.92682927</v>
      </c>
      <c r="N95" s="983">
        <f t="shared" si="36"/>
        <v>22.92682927</v>
      </c>
      <c r="O95" s="983">
        <f t="shared" si="36"/>
        <v>22.92682927</v>
      </c>
      <c r="P95" s="984"/>
      <c r="Q95" s="968" t="s">
        <v>768</v>
      </c>
      <c r="R95" s="976">
        <f>M100+SUM(M104:N106)</f>
        <v>2797937.349</v>
      </c>
    </row>
    <row r="96">
      <c r="I96" s="986" t="s">
        <v>769</v>
      </c>
      <c r="J96" s="987">
        <v>1250.0</v>
      </c>
      <c r="K96" s="988" t="s">
        <v>770</v>
      </c>
      <c r="L96" s="2"/>
      <c r="M96" s="976">
        <f t="shared" ref="M96:O96" si="37">M94/(360/M95)</f>
        <v>7.694142005</v>
      </c>
      <c r="N96" s="976">
        <f t="shared" si="37"/>
        <v>1.452465583</v>
      </c>
      <c r="O96" s="976">
        <f t="shared" si="37"/>
        <v>0.3925582656</v>
      </c>
      <c r="P96" s="976">
        <f t="shared" ref="P96:P97" si="38">M96+N96+O96</f>
        <v>9.539165854</v>
      </c>
      <c r="Q96" s="968" t="s">
        <v>229</v>
      </c>
      <c r="R96" s="989">
        <f>R95/R94</f>
        <v>0.5795840088</v>
      </c>
    </row>
    <row r="97">
      <c r="I97" s="991" t="s">
        <v>771</v>
      </c>
      <c r="J97" s="987">
        <v>7.0</v>
      </c>
      <c r="K97" s="992" t="s">
        <v>772</v>
      </c>
      <c r="L97" s="971">
        <v>1230.0</v>
      </c>
      <c r="M97" s="976">
        <f>M96*(L97*6)</f>
        <v>56782.768</v>
      </c>
      <c r="N97" s="976">
        <f>N96*(L97*6)</f>
        <v>10719.196</v>
      </c>
      <c r="O97" s="976">
        <f>O96*(L97*6)</f>
        <v>2897.08</v>
      </c>
      <c r="P97" s="976">
        <f t="shared" si="38"/>
        <v>70399.044</v>
      </c>
      <c r="Q97" s="968" t="s">
        <v>773</v>
      </c>
      <c r="R97" s="976">
        <f>R94-R95-M107</f>
        <v>1321054.967</v>
      </c>
    </row>
    <row r="98">
      <c r="I98" s="993" t="s">
        <v>774</v>
      </c>
      <c r="J98" s="987">
        <v>100.0</v>
      </c>
      <c r="K98" s="994"/>
      <c r="L98" s="984"/>
      <c r="M98" s="984"/>
      <c r="N98" s="984"/>
      <c r="O98" s="984"/>
      <c r="P98" s="984"/>
      <c r="Q98" s="968" t="s">
        <v>228</v>
      </c>
      <c r="R98" s="989">
        <f>R97/R94</f>
        <v>0.2736524226</v>
      </c>
    </row>
    <row r="99">
      <c r="I99" s="986" t="s">
        <v>775</v>
      </c>
      <c r="J99" s="987">
        <v>1230.0</v>
      </c>
      <c r="K99" s="988" t="s">
        <v>776</v>
      </c>
      <c r="L99" s="2"/>
      <c r="M99" s="976">
        <f>P97+(P96*J105)</f>
        <v>76122.54351</v>
      </c>
      <c r="N99" s="984"/>
      <c r="O99" s="977" t="s">
        <v>777</v>
      </c>
      <c r="P99" s="977" t="s">
        <v>778</v>
      </c>
      <c r="Q99" s="984"/>
      <c r="R99" s="984"/>
    </row>
    <row r="100">
      <c r="I100" s="996" t="s">
        <v>779</v>
      </c>
      <c r="J100" s="987">
        <v>2.0</v>
      </c>
      <c r="K100" s="988" t="s">
        <v>780</v>
      </c>
      <c r="L100" s="2"/>
      <c r="M100" s="976">
        <f>M99*J92+K93*J107*J92*30</f>
        <v>2393697.349</v>
      </c>
      <c r="N100" s="984"/>
      <c r="O100" s="997" t="s">
        <v>253</v>
      </c>
      <c r="P100" s="971">
        <f>J92*500</f>
        <v>15500</v>
      </c>
      <c r="Q100" s="984"/>
      <c r="R100" s="998"/>
    </row>
    <row r="101">
      <c r="I101" s="996" t="s">
        <v>781</v>
      </c>
      <c r="J101" s="987">
        <f>J92</f>
        <v>31</v>
      </c>
      <c r="K101" s="988" t="s">
        <v>782</v>
      </c>
      <c r="L101" s="2"/>
      <c r="M101" s="968" t="s">
        <v>333</v>
      </c>
      <c r="N101" s="968" t="s">
        <v>307</v>
      </c>
      <c r="O101" s="997" t="s">
        <v>534</v>
      </c>
      <c r="P101" s="971">
        <v>109440.0</v>
      </c>
      <c r="Q101" s="984"/>
      <c r="R101" s="984"/>
    </row>
    <row r="102">
      <c r="I102" s="986" t="s">
        <v>783</v>
      </c>
      <c r="J102" s="987">
        <v>1300.0</v>
      </c>
      <c r="K102" s="988" t="s">
        <v>784</v>
      </c>
      <c r="L102" s="2"/>
      <c r="M102" s="980">
        <f t="shared" ref="M102:M103" si="39">J94*1.15</f>
        <v>368000</v>
      </c>
      <c r="N102" s="980">
        <v>15000.0</v>
      </c>
      <c r="O102" s="997" t="s">
        <v>323</v>
      </c>
      <c r="P102" s="971">
        <v>271250.0</v>
      </c>
      <c r="Q102" s="984"/>
      <c r="R102" s="984"/>
    </row>
    <row r="103">
      <c r="I103" s="986" t="s">
        <v>785</v>
      </c>
      <c r="J103" s="987">
        <v>5.0</v>
      </c>
      <c r="K103" s="988" t="s">
        <v>786</v>
      </c>
      <c r="L103" s="2"/>
      <c r="M103" s="980">
        <f t="shared" si="39"/>
        <v>310500</v>
      </c>
      <c r="N103" s="980">
        <v>15000.0</v>
      </c>
      <c r="O103" s="968" t="s">
        <v>787</v>
      </c>
      <c r="P103" s="976">
        <f>K93*J107*J92*100</f>
        <v>112995</v>
      </c>
      <c r="Q103" s="984"/>
      <c r="R103" s="984"/>
    </row>
    <row r="104">
      <c r="I104" s="986" t="s">
        <v>788</v>
      </c>
      <c r="J104" s="987">
        <v>21.7</v>
      </c>
      <c r="K104" s="999" t="s">
        <v>789</v>
      </c>
      <c r="L104" s="2"/>
      <c r="M104" s="980">
        <f>(J92*2-43.4)*J96*J97</f>
        <v>162750</v>
      </c>
      <c r="N104" s="980">
        <f>(J92*2-43.4)*J105</f>
        <v>11160</v>
      </c>
      <c r="O104" s="968" t="s">
        <v>303</v>
      </c>
      <c r="P104" s="976">
        <f>SUM(P100:P103)</f>
        <v>509185</v>
      </c>
      <c r="Q104" s="984"/>
      <c r="R104" s="1000"/>
    </row>
    <row r="105">
      <c r="I105" s="1001" t="s">
        <v>790</v>
      </c>
      <c r="J105" s="1002">
        <v>600.0</v>
      </c>
      <c r="K105" s="982" t="s">
        <v>791</v>
      </c>
      <c r="L105" s="2"/>
      <c r="M105" s="980">
        <f>J99*J100*J101</f>
        <v>76260</v>
      </c>
      <c r="N105" s="998"/>
      <c r="O105" s="984"/>
      <c r="P105" s="984"/>
      <c r="Q105" s="984"/>
      <c r="R105" s="984"/>
    </row>
    <row r="106">
      <c r="I106" s="1001" t="s">
        <v>792</v>
      </c>
      <c r="J106" s="984"/>
      <c r="K106" s="982" t="s">
        <v>793</v>
      </c>
      <c r="L106" s="2"/>
      <c r="M106" s="980">
        <f>J102*J103*J104</f>
        <v>141050</v>
      </c>
      <c r="N106" s="980">
        <f>J104*J105</f>
        <v>13020</v>
      </c>
      <c r="O106" s="984"/>
      <c r="P106" s="984"/>
      <c r="Q106" s="984"/>
      <c r="R106" s="1000"/>
    </row>
    <row r="107">
      <c r="I107" s="1001" t="s">
        <v>787</v>
      </c>
      <c r="J107" s="1003">
        <v>0.15</v>
      </c>
      <c r="K107" s="982" t="s">
        <v>794</v>
      </c>
      <c r="L107" s="2"/>
      <c r="M107" s="980">
        <f>SUM(M102:N103)</f>
        <v>708500</v>
      </c>
      <c r="N107" s="998"/>
      <c r="O107" s="984"/>
      <c r="P107" s="984"/>
      <c r="Q107" s="984"/>
      <c r="R107" s="984"/>
    </row>
    <row r="109">
      <c r="I109" s="960" t="s">
        <v>755</v>
      </c>
      <c r="J109" s="961">
        <f>A8</f>
        <v>46204</v>
      </c>
      <c r="K109" s="960" t="str">
        <f>"①R"&amp;year(J109)-2018&amp;"_"&amp;month(J109)&amp;"集計"</f>
        <v>①R8_7集計</v>
      </c>
      <c r="L109" s="1005">
        <v>470.0</v>
      </c>
      <c r="M109" s="1005">
        <v>470.0</v>
      </c>
      <c r="N109" s="1005">
        <v>470.0</v>
      </c>
      <c r="O109" s="963">
        <f>R112</f>
        <v>4827492.316</v>
      </c>
      <c r="P109" s="963">
        <f>R115</f>
        <v>1321054.967</v>
      </c>
      <c r="Q109" s="964">
        <f>R116</f>
        <v>0.2736524226</v>
      </c>
      <c r="R109" s="964">
        <f>R114</f>
        <v>0.5795840088</v>
      </c>
    </row>
    <row r="110">
      <c r="I110" s="968" t="s">
        <v>757</v>
      </c>
      <c r="J110" s="969">
        <v>31.0</v>
      </c>
      <c r="K110" s="970" t="s">
        <v>758</v>
      </c>
      <c r="L110" s="970" t="s">
        <v>230</v>
      </c>
      <c r="M110" s="970" t="s">
        <v>759</v>
      </c>
      <c r="N110" s="970" t="s">
        <v>760</v>
      </c>
      <c r="O110" s="970" t="s">
        <v>761</v>
      </c>
      <c r="P110" s="970" t="s">
        <v>762</v>
      </c>
      <c r="Q110" s="968" t="s">
        <v>763</v>
      </c>
      <c r="R110" s="971">
        <v>930.0</v>
      </c>
    </row>
    <row r="111">
      <c r="I111" s="968" t="s">
        <v>230</v>
      </c>
      <c r="J111" s="969">
        <v>61.64</v>
      </c>
      <c r="K111" s="976">
        <f>SUM(M111:O111)</f>
        <v>243</v>
      </c>
      <c r="L111" s="976">
        <v>100.0</v>
      </c>
      <c r="M111" s="971">
        <v>196.0</v>
      </c>
      <c r="N111" s="971">
        <v>37.0</v>
      </c>
      <c r="O111" s="971">
        <v>10.0</v>
      </c>
      <c r="P111" s="976">
        <f>K111*J110</f>
        <v>7533</v>
      </c>
      <c r="Q111" s="977" t="s">
        <v>764</v>
      </c>
      <c r="R111" s="976">
        <f>P122</f>
        <v>509185</v>
      </c>
    </row>
    <row r="112">
      <c r="I112" s="968" t="s">
        <v>765</v>
      </c>
      <c r="J112" s="971">
        <v>320000.0</v>
      </c>
      <c r="K112" s="976">
        <f>K111*L112%</f>
        <v>149.7852</v>
      </c>
      <c r="L112" s="980">
        <f>J111</f>
        <v>61.64</v>
      </c>
      <c r="M112" s="976">
        <f>M111*L112%</f>
        <v>120.8144</v>
      </c>
      <c r="N112" s="976">
        <f>N111*L112%</f>
        <v>22.8068</v>
      </c>
      <c r="O112" s="976">
        <f>O111*L112%</f>
        <v>6.164</v>
      </c>
      <c r="P112" s="976">
        <f>K112*J110</f>
        <v>4643.3412</v>
      </c>
      <c r="Q112" s="968" t="s">
        <v>231</v>
      </c>
      <c r="R112" s="976">
        <f>R110*P112+R111</f>
        <v>4827492.316</v>
      </c>
    </row>
    <row r="113">
      <c r="I113" s="968" t="s">
        <v>766</v>
      </c>
      <c r="J113" s="1006">
        <v>270000.0</v>
      </c>
      <c r="K113" s="982" t="s">
        <v>767</v>
      </c>
      <c r="L113" s="2"/>
      <c r="M113" s="983">
        <f t="shared" ref="M113:O113" si="40">L109/20.5</f>
        <v>22.92682927</v>
      </c>
      <c r="N113" s="983">
        <f t="shared" si="40"/>
        <v>22.92682927</v>
      </c>
      <c r="O113" s="983">
        <f t="shared" si="40"/>
        <v>22.92682927</v>
      </c>
      <c r="P113" s="984"/>
      <c r="Q113" s="968" t="s">
        <v>768</v>
      </c>
      <c r="R113" s="976">
        <f>M118+SUM(M122:N124)</f>
        <v>2797937.349</v>
      </c>
    </row>
    <row r="114">
      <c r="I114" s="986" t="s">
        <v>769</v>
      </c>
      <c r="J114" s="987">
        <v>1250.0</v>
      </c>
      <c r="K114" s="988" t="s">
        <v>770</v>
      </c>
      <c r="L114" s="2"/>
      <c r="M114" s="976">
        <f t="shared" ref="M114:O114" si="41">M112/(360/M113)</f>
        <v>7.694142005</v>
      </c>
      <c r="N114" s="976">
        <f t="shared" si="41"/>
        <v>1.452465583</v>
      </c>
      <c r="O114" s="976">
        <f t="shared" si="41"/>
        <v>0.3925582656</v>
      </c>
      <c r="P114" s="976">
        <f t="shared" ref="P114:P115" si="42">M114+N114+O114</f>
        <v>9.539165854</v>
      </c>
      <c r="Q114" s="968" t="s">
        <v>229</v>
      </c>
      <c r="R114" s="989">
        <f>R113/R112</f>
        <v>0.5795840088</v>
      </c>
    </row>
    <row r="115">
      <c r="I115" s="991" t="s">
        <v>771</v>
      </c>
      <c r="J115" s="987">
        <v>7.0</v>
      </c>
      <c r="K115" s="992" t="s">
        <v>772</v>
      </c>
      <c r="L115" s="971">
        <v>1230.0</v>
      </c>
      <c r="M115" s="976">
        <f>M114*(L115*6)</f>
        <v>56782.768</v>
      </c>
      <c r="N115" s="976">
        <f>N114*(L115*6)</f>
        <v>10719.196</v>
      </c>
      <c r="O115" s="976">
        <f>O114*(L115*6)</f>
        <v>2897.08</v>
      </c>
      <c r="P115" s="976">
        <f t="shared" si="42"/>
        <v>70399.044</v>
      </c>
      <c r="Q115" s="968" t="s">
        <v>773</v>
      </c>
      <c r="R115" s="976">
        <f>R112-R113-M125</f>
        <v>1321054.967</v>
      </c>
    </row>
    <row r="116">
      <c r="I116" s="993" t="s">
        <v>774</v>
      </c>
      <c r="J116" s="987">
        <v>100.0</v>
      </c>
      <c r="K116" s="994"/>
      <c r="L116" s="984"/>
      <c r="M116" s="984"/>
      <c r="N116" s="984"/>
      <c r="O116" s="984"/>
      <c r="P116" s="984"/>
      <c r="Q116" s="968" t="s">
        <v>228</v>
      </c>
      <c r="R116" s="989">
        <f>R115/R112</f>
        <v>0.2736524226</v>
      </c>
    </row>
    <row r="117">
      <c r="I117" s="986" t="s">
        <v>775</v>
      </c>
      <c r="J117" s="987">
        <v>1230.0</v>
      </c>
      <c r="K117" s="988" t="s">
        <v>776</v>
      </c>
      <c r="L117" s="2"/>
      <c r="M117" s="976">
        <f>P115+(P114*J123)</f>
        <v>76122.54351</v>
      </c>
      <c r="N117" s="984"/>
      <c r="O117" s="977" t="s">
        <v>777</v>
      </c>
      <c r="P117" s="977" t="s">
        <v>778</v>
      </c>
      <c r="Q117" s="984"/>
      <c r="R117" s="984"/>
    </row>
    <row r="118">
      <c r="I118" s="996" t="s">
        <v>779</v>
      </c>
      <c r="J118" s="987">
        <v>2.0</v>
      </c>
      <c r="K118" s="988" t="s">
        <v>780</v>
      </c>
      <c r="L118" s="2"/>
      <c r="M118" s="976">
        <f>M117*J110+K111*J125*J110*30</f>
        <v>2393697.349</v>
      </c>
      <c r="N118" s="984"/>
      <c r="O118" s="997" t="s">
        <v>253</v>
      </c>
      <c r="P118" s="971">
        <f>J110*500</f>
        <v>15500</v>
      </c>
      <c r="Q118" s="984"/>
      <c r="R118" s="998"/>
    </row>
    <row r="119">
      <c r="I119" s="996" t="s">
        <v>781</v>
      </c>
      <c r="J119" s="987">
        <f>J110</f>
        <v>31</v>
      </c>
      <c r="K119" s="988" t="s">
        <v>782</v>
      </c>
      <c r="L119" s="2"/>
      <c r="M119" s="968" t="s">
        <v>333</v>
      </c>
      <c r="N119" s="968" t="s">
        <v>307</v>
      </c>
      <c r="O119" s="997" t="s">
        <v>534</v>
      </c>
      <c r="P119" s="971">
        <v>109440.0</v>
      </c>
      <c r="Q119" s="984"/>
      <c r="R119" s="984"/>
    </row>
    <row r="120">
      <c r="I120" s="986" t="s">
        <v>783</v>
      </c>
      <c r="J120" s="987">
        <v>1300.0</v>
      </c>
      <c r="K120" s="988" t="s">
        <v>784</v>
      </c>
      <c r="L120" s="2"/>
      <c r="M120" s="980">
        <f t="shared" ref="M120:M121" si="43">J112*1.15</f>
        <v>368000</v>
      </c>
      <c r="N120" s="980">
        <v>15000.0</v>
      </c>
      <c r="O120" s="997" t="s">
        <v>323</v>
      </c>
      <c r="P120" s="971">
        <v>271250.0</v>
      </c>
      <c r="Q120" s="984"/>
      <c r="R120" s="984"/>
    </row>
    <row r="121">
      <c r="I121" s="986" t="s">
        <v>785</v>
      </c>
      <c r="J121" s="987">
        <v>5.0</v>
      </c>
      <c r="K121" s="988" t="s">
        <v>786</v>
      </c>
      <c r="L121" s="2"/>
      <c r="M121" s="980">
        <f t="shared" si="43"/>
        <v>310500</v>
      </c>
      <c r="N121" s="980">
        <v>15000.0</v>
      </c>
      <c r="O121" s="968" t="s">
        <v>787</v>
      </c>
      <c r="P121" s="976">
        <f>K111*J125*J110*100</f>
        <v>112995</v>
      </c>
      <c r="Q121" s="984"/>
      <c r="R121" s="984"/>
    </row>
    <row r="122">
      <c r="I122" s="986" t="s">
        <v>788</v>
      </c>
      <c r="J122" s="987">
        <v>21.7</v>
      </c>
      <c r="K122" s="999" t="s">
        <v>789</v>
      </c>
      <c r="L122" s="2"/>
      <c r="M122" s="980">
        <f>(J110*2-43.4)*J114*J115</f>
        <v>162750</v>
      </c>
      <c r="N122" s="980">
        <f>(J110*2-43.4)*J123</f>
        <v>11160</v>
      </c>
      <c r="O122" s="968" t="s">
        <v>303</v>
      </c>
      <c r="P122" s="976">
        <f>SUM(P118:P121)</f>
        <v>509185</v>
      </c>
      <c r="Q122" s="984"/>
      <c r="R122" s="1000"/>
    </row>
    <row r="123">
      <c r="I123" s="1001" t="s">
        <v>790</v>
      </c>
      <c r="J123" s="1002">
        <v>600.0</v>
      </c>
      <c r="K123" s="982" t="s">
        <v>791</v>
      </c>
      <c r="L123" s="2"/>
      <c r="M123" s="980">
        <f>J117*J118*J119</f>
        <v>76260</v>
      </c>
      <c r="N123" s="998"/>
      <c r="O123" s="984"/>
      <c r="P123" s="984"/>
      <c r="Q123" s="984"/>
      <c r="R123" s="984"/>
    </row>
    <row r="124">
      <c r="I124" s="1001" t="s">
        <v>792</v>
      </c>
      <c r="J124" s="984"/>
      <c r="K124" s="982" t="s">
        <v>793</v>
      </c>
      <c r="L124" s="2"/>
      <c r="M124" s="980">
        <f>J120*J121*J122</f>
        <v>141050</v>
      </c>
      <c r="N124" s="980">
        <f>J122*J123</f>
        <v>13020</v>
      </c>
      <c r="O124" s="984"/>
      <c r="P124" s="984"/>
      <c r="Q124" s="984"/>
      <c r="R124" s="1000"/>
    </row>
    <row r="125">
      <c r="I125" s="1001" t="s">
        <v>787</v>
      </c>
      <c r="J125" s="1003">
        <v>0.15</v>
      </c>
      <c r="K125" s="982" t="s">
        <v>794</v>
      </c>
      <c r="L125" s="2"/>
      <c r="M125" s="980">
        <f>SUM(M120:N121)</f>
        <v>708500</v>
      </c>
      <c r="N125" s="998"/>
      <c r="O125" s="984"/>
      <c r="P125" s="984"/>
      <c r="Q125" s="984"/>
      <c r="R125" s="984"/>
    </row>
    <row r="127">
      <c r="I127" s="960" t="s">
        <v>755</v>
      </c>
      <c r="J127" s="961">
        <f>A9</f>
        <v>46235</v>
      </c>
      <c r="K127" s="960" t="str">
        <f>"①R"&amp;year(J127)-2018&amp;"_"&amp;month(J127)&amp;"集計"</f>
        <v>①R8_8集計</v>
      </c>
      <c r="L127" s="1005">
        <v>470.0</v>
      </c>
      <c r="M127" s="1005">
        <v>470.0</v>
      </c>
      <c r="N127" s="1005">
        <v>470.0</v>
      </c>
      <c r="O127" s="963">
        <f>R130</f>
        <v>4827492.316</v>
      </c>
      <c r="P127" s="963">
        <f>R133</f>
        <v>1321054.967</v>
      </c>
      <c r="Q127" s="964">
        <f>R134</f>
        <v>0.2736524226</v>
      </c>
      <c r="R127" s="964">
        <f>R132</f>
        <v>0.5795840088</v>
      </c>
    </row>
    <row r="128">
      <c r="I128" s="968" t="s">
        <v>757</v>
      </c>
      <c r="J128" s="969">
        <v>31.0</v>
      </c>
      <c r="K128" s="970" t="s">
        <v>758</v>
      </c>
      <c r="L128" s="970" t="s">
        <v>230</v>
      </c>
      <c r="M128" s="970" t="s">
        <v>759</v>
      </c>
      <c r="N128" s="970" t="s">
        <v>760</v>
      </c>
      <c r="O128" s="970" t="s">
        <v>761</v>
      </c>
      <c r="P128" s="970" t="s">
        <v>762</v>
      </c>
      <c r="Q128" s="968" t="s">
        <v>763</v>
      </c>
      <c r="R128" s="971">
        <v>930.0</v>
      </c>
    </row>
    <row r="129">
      <c r="I129" s="968" t="s">
        <v>230</v>
      </c>
      <c r="J129" s="969">
        <v>61.64</v>
      </c>
      <c r="K129" s="976">
        <f>SUM(M129:O129)</f>
        <v>243</v>
      </c>
      <c r="L129" s="976">
        <v>100.0</v>
      </c>
      <c r="M129" s="971">
        <v>196.0</v>
      </c>
      <c r="N129" s="971">
        <v>37.0</v>
      </c>
      <c r="O129" s="971">
        <v>10.0</v>
      </c>
      <c r="P129" s="976">
        <f>K129*J128</f>
        <v>7533</v>
      </c>
      <c r="Q129" s="977" t="s">
        <v>764</v>
      </c>
      <c r="R129" s="976">
        <f>P140</f>
        <v>509185</v>
      </c>
    </row>
    <row r="130">
      <c r="I130" s="968" t="s">
        <v>765</v>
      </c>
      <c r="J130" s="971">
        <v>320000.0</v>
      </c>
      <c r="K130" s="976">
        <f>K129*L130%</f>
        <v>149.7852</v>
      </c>
      <c r="L130" s="980">
        <f>J129</f>
        <v>61.64</v>
      </c>
      <c r="M130" s="976">
        <f>M129*L130%</f>
        <v>120.8144</v>
      </c>
      <c r="N130" s="976">
        <f>N129*L130%</f>
        <v>22.8068</v>
      </c>
      <c r="O130" s="976">
        <f>O129*L130%</f>
        <v>6.164</v>
      </c>
      <c r="P130" s="976">
        <f>K130*J128</f>
        <v>4643.3412</v>
      </c>
      <c r="Q130" s="968" t="s">
        <v>231</v>
      </c>
      <c r="R130" s="976">
        <f>R128*P130+R129</f>
        <v>4827492.316</v>
      </c>
    </row>
    <row r="131">
      <c r="I131" s="968" t="s">
        <v>766</v>
      </c>
      <c r="J131" s="1006">
        <v>270000.0</v>
      </c>
      <c r="K131" s="982" t="s">
        <v>767</v>
      </c>
      <c r="L131" s="2"/>
      <c r="M131" s="983">
        <f t="shared" ref="M131:O131" si="44">L127/20.5</f>
        <v>22.92682927</v>
      </c>
      <c r="N131" s="983">
        <f t="shared" si="44"/>
        <v>22.92682927</v>
      </c>
      <c r="O131" s="983">
        <f t="shared" si="44"/>
        <v>22.92682927</v>
      </c>
      <c r="P131" s="984"/>
      <c r="Q131" s="968" t="s">
        <v>768</v>
      </c>
      <c r="R131" s="976">
        <f>M136+SUM(M140:N142)</f>
        <v>2797937.349</v>
      </c>
    </row>
    <row r="132">
      <c r="I132" s="986" t="s">
        <v>769</v>
      </c>
      <c r="J132" s="987">
        <v>1250.0</v>
      </c>
      <c r="K132" s="988" t="s">
        <v>770</v>
      </c>
      <c r="L132" s="2"/>
      <c r="M132" s="976">
        <f t="shared" ref="M132:O132" si="45">M130/(360/M131)</f>
        <v>7.694142005</v>
      </c>
      <c r="N132" s="976">
        <f t="shared" si="45"/>
        <v>1.452465583</v>
      </c>
      <c r="O132" s="976">
        <f t="shared" si="45"/>
        <v>0.3925582656</v>
      </c>
      <c r="P132" s="976">
        <f t="shared" ref="P132:P133" si="46">M132+N132+O132</f>
        <v>9.539165854</v>
      </c>
      <c r="Q132" s="968" t="s">
        <v>229</v>
      </c>
      <c r="R132" s="989">
        <f>R131/R130</f>
        <v>0.5795840088</v>
      </c>
    </row>
    <row r="133">
      <c r="I133" s="991" t="s">
        <v>771</v>
      </c>
      <c r="J133" s="987">
        <v>7.0</v>
      </c>
      <c r="K133" s="992" t="s">
        <v>772</v>
      </c>
      <c r="L133" s="971">
        <v>1230.0</v>
      </c>
      <c r="M133" s="976">
        <f>M132*(L133*6)</f>
        <v>56782.768</v>
      </c>
      <c r="N133" s="976">
        <f>N132*(L133*6)</f>
        <v>10719.196</v>
      </c>
      <c r="O133" s="976">
        <f>O132*(L133*6)</f>
        <v>2897.08</v>
      </c>
      <c r="P133" s="976">
        <f t="shared" si="46"/>
        <v>70399.044</v>
      </c>
      <c r="Q133" s="968" t="s">
        <v>773</v>
      </c>
      <c r="R133" s="976">
        <f>R130-R131-M143</f>
        <v>1321054.967</v>
      </c>
    </row>
    <row r="134">
      <c r="I134" s="993" t="s">
        <v>774</v>
      </c>
      <c r="J134" s="987">
        <v>100.0</v>
      </c>
      <c r="K134" s="994"/>
      <c r="L134" s="984"/>
      <c r="M134" s="984"/>
      <c r="N134" s="984"/>
      <c r="O134" s="984"/>
      <c r="P134" s="984"/>
      <c r="Q134" s="968" t="s">
        <v>228</v>
      </c>
      <c r="R134" s="989">
        <f>R133/R130</f>
        <v>0.2736524226</v>
      </c>
    </row>
    <row r="135">
      <c r="I135" s="986" t="s">
        <v>775</v>
      </c>
      <c r="J135" s="987">
        <v>1230.0</v>
      </c>
      <c r="K135" s="988" t="s">
        <v>776</v>
      </c>
      <c r="L135" s="2"/>
      <c r="M135" s="976">
        <f>P133+(P132*J141)</f>
        <v>76122.54351</v>
      </c>
      <c r="N135" s="984"/>
      <c r="O135" s="977" t="s">
        <v>777</v>
      </c>
      <c r="P135" s="977" t="s">
        <v>778</v>
      </c>
      <c r="Q135" s="984"/>
      <c r="R135" s="984"/>
    </row>
    <row r="136">
      <c r="I136" s="996" t="s">
        <v>779</v>
      </c>
      <c r="J136" s="987">
        <v>2.0</v>
      </c>
      <c r="K136" s="988" t="s">
        <v>780</v>
      </c>
      <c r="L136" s="2"/>
      <c r="M136" s="976">
        <f>M135*J128+K129*J143*J128*30</f>
        <v>2393697.349</v>
      </c>
      <c r="N136" s="984"/>
      <c r="O136" s="997" t="s">
        <v>253</v>
      </c>
      <c r="P136" s="971">
        <f>J128*500</f>
        <v>15500</v>
      </c>
      <c r="Q136" s="984"/>
      <c r="R136" s="998"/>
    </row>
    <row r="137">
      <c r="I137" s="996" t="s">
        <v>781</v>
      </c>
      <c r="J137" s="987">
        <f>J128</f>
        <v>31</v>
      </c>
      <c r="K137" s="988" t="s">
        <v>782</v>
      </c>
      <c r="L137" s="2"/>
      <c r="M137" s="968" t="s">
        <v>333</v>
      </c>
      <c r="N137" s="968" t="s">
        <v>307</v>
      </c>
      <c r="O137" s="997" t="s">
        <v>534</v>
      </c>
      <c r="P137" s="971">
        <v>109440.0</v>
      </c>
      <c r="Q137" s="984"/>
      <c r="R137" s="984"/>
    </row>
    <row r="138">
      <c r="I138" s="986" t="s">
        <v>783</v>
      </c>
      <c r="J138" s="987">
        <v>1300.0</v>
      </c>
      <c r="K138" s="988" t="s">
        <v>784</v>
      </c>
      <c r="L138" s="2"/>
      <c r="M138" s="980">
        <f t="shared" ref="M138:M139" si="47">J130*1.15</f>
        <v>368000</v>
      </c>
      <c r="N138" s="980">
        <v>15000.0</v>
      </c>
      <c r="O138" s="997" t="s">
        <v>323</v>
      </c>
      <c r="P138" s="971">
        <v>271250.0</v>
      </c>
      <c r="Q138" s="984"/>
      <c r="R138" s="984"/>
    </row>
    <row r="139">
      <c r="I139" s="986" t="s">
        <v>785</v>
      </c>
      <c r="J139" s="987">
        <v>5.0</v>
      </c>
      <c r="K139" s="988" t="s">
        <v>786</v>
      </c>
      <c r="L139" s="2"/>
      <c r="M139" s="980">
        <f t="shared" si="47"/>
        <v>310500</v>
      </c>
      <c r="N139" s="980">
        <v>15000.0</v>
      </c>
      <c r="O139" s="968" t="s">
        <v>787</v>
      </c>
      <c r="P139" s="976">
        <f>K129*J143*J128*100</f>
        <v>112995</v>
      </c>
      <c r="Q139" s="984"/>
      <c r="R139" s="984"/>
    </row>
    <row r="140">
      <c r="I140" s="986" t="s">
        <v>788</v>
      </c>
      <c r="J140" s="987">
        <v>21.7</v>
      </c>
      <c r="K140" s="999" t="s">
        <v>789</v>
      </c>
      <c r="L140" s="2"/>
      <c r="M140" s="980">
        <f>(J128*2-43.4)*J132*J133</f>
        <v>162750</v>
      </c>
      <c r="N140" s="980">
        <f>(J128*2-43.4)*J141</f>
        <v>11160</v>
      </c>
      <c r="O140" s="968" t="s">
        <v>303</v>
      </c>
      <c r="P140" s="976">
        <f>SUM(P136:P139)</f>
        <v>509185</v>
      </c>
      <c r="Q140" s="984"/>
      <c r="R140" s="1000"/>
    </row>
    <row r="141">
      <c r="I141" s="1001" t="s">
        <v>790</v>
      </c>
      <c r="J141" s="1002">
        <v>600.0</v>
      </c>
      <c r="K141" s="982" t="s">
        <v>791</v>
      </c>
      <c r="L141" s="2"/>
      <c r="M141" s="980">
        <f>J135*J136*J137</f>
        <v>76260</v>
      </c>
      <c r="N141" s="998"/>
      <c r="O141" s="984"/>
      <c r="P141" s="984"/>
      <c r="Q141" s="984"/>
      <c r="R141" s="984"/>
    </row>
    <row r="142">
      <c r="I142" s="1001" t="s">
        <v>792</v>
      </c>
      <c r="J142" s="984"/>
      <c r="K142" s="982" t="s">
        <v>793</v>
      </c>
      <c r="L142" s="2"/>
      <c r="M142" s="980">
        <f>J138*J139*J140</f>
        <v>141050</v>
      </c>
      <c r="N142" s="980">
        <f>J140*J141</f>
        <v>13020</v>
      </c>
      <c r="O142" s="984"/>
      <c r="P142" s="984"/>
      <c r="Q142" s="984"/>
      <c r="R142" s="1000"/>
    </row>
    <row r="143">
      <c r="I143" s="1001" t="s">
        <v>787</v>
      </c>
      <c r="J143" s="1003">
        <v>0.15</v>
      </c>
      <c r="K143" s="982" t="s">
        <v>794</v>
      </c>
      <c r="L143" s="2"/>
      <c r="M143" s="980">
        <f>SUM(M138:N139)</f>
        <v>708500</v>
      </c>
      <c r="N143" s="998"/>
      <c r="O143" s="984"/>
      <c r="P143" s="984"/>
      <c r="Q143" s="984"/>
      <c r="R143" s="984"/>
    </row>
    <row r="145">
      <c r="I145" s="960" t="s">
        <v>755</v>
      </c>
      <c r="J145" s="961">
        <f>A10</f>
        <v>46266</v>
      </c>
      <c r="K145" s="960" t="str">
        <f>"①R"&amp;year(J145)-2018&amp;"_"&amp;month(J145)&amp;"集計"</f>
        <v>①R8_9集計</v>
      </c>
      <c r="L145" s="1005">
        <v>470.0</v>
      </c>
      <c r="M145" s="1005">
        <v>470.0</v>
      </c>
      <c r="N145" s="1005">
        <v>470.0</v>
      </c>
      <c r="O145" s="963">
        <f>R148</f>
        <v>4827492.316</v>
      </c>
      <c r="P145" s="963">
        <f>R151</f>
        <v>1321054.967</v>
      </c>
      <c r="Q145" s="964">
        <f>R152</f>
        <v>0.2736524226</v>
      </c>
      <c r="R145" s="964">
        <f>R150</f>
        <v>0.5795840088</v>
      </c>
    </row>
    <row r="146">
      <c r="I146" s="968" t="s">
        <v>757</v>
      </c>
      <c r="J146" s="969">
        <v>31.0</v>
      </c>
      <c r="K146" s="970" t="s">
        <v>758</v>
      </c>
      <c r="L146" s="970" t="s">
        <v>230</v>
      </c>
      <c r="M146" s="970" t="s">
        <v>759</v>
      </c>
      <c r="N146" s="970" t="s">
        <v>760</v>
      </c>
      <c r="O146" s="970" t="s">
        <v>761</v>
      </c>
      <c r="P146" s="970" t="s">
        <v>762</v>
      </c>
      <c r="Q146" s="968" t="s">
        <v>763</v>
      </c>
      <c r="R146" s="971">
        <v>930.0</v>
      </c>
    </row>
    <row r="147">
      <c r="I147" s="968" t="s">
        <v>230</v>
      </c>
      <c r="J147" s="969">
        <v>61.64</v>
      </c>
      <c r="K147" s="976">
        <f>SUM(M147:O147)</f>
        <v>243</v>
      </c>
      <c r="L147" s="976">
        <v>100.0</v>
      </c>
      <c r="M147" s="971">
        <v>196.0</v>
      </c>
      <c r="N147" s="971">
        <v>37.0</v>
      </c>
      <c r="O147" s="971">
        <v>10.0</v>
      </c>
      <c r="P147" s="976">
        <f>K147*J146</f>
        <v>7533</v>
      </c>
      <c r="Q147" s="977" t="s">
        <v>764</v>
      </c>
      <c r="R147" s="976">
        <f>P158</f>
        <v>509185</v>
      </c>
    </row>
    <row r="148">
      <c r="I148" s="968" t="s">
        <v>765</v>
      </c>
      <c r="J148" s="971">
        <v>320000.0</v>
      </c>
      <c r="K148" s="976">
        <f>K147*L148%</f>
        <v>149.7852</v>
      </c>
      <c r="L148" s="980">
        <f>J147</f>
        <v>61.64</v>
      </c>
      <c r="M148" s="976">
        <f>M147*L148%</f>
        <v>120.8144</v>
      </c>
      <c r="N148" s="976">
        <f>N147*L148%</f>
        <v>22.8068</v>
      </c>
      <c r="O148" s="976">
        <f>O147*L148%</f>
        <v>6.164</v>
      </c>
      <c r="P148" s="976">
        <f>K148*J146</f>
        <v>4643.3412</v>
      </c>
      <c r="Q148" s="968" t="s">
        <v>231</v>
      </c>
      <c r="R148" s="976">
        <f>R146*P148+R147</f>
        <v>4827492.316</v>
      </c>
    </row>
    <row r="149">
      <c r="I149" s="968" t="s">
        <v>766</v>
      </c>
      <c r="J149" s="1006">
        <v>270000.0</v>
      </c>
      <c r="K149" s="982" t="s">
        <v>767</v>
      </c>
      <c r="L149" s="2"/>
      <c r="M149" s="983">
        <f t="shared" ref="M149:O149" si="48">L145/20.5</f>
        <v>22.92682927</v>
      </c>
      <c r="N149" s="983">
        <f t="shared" si="48"/>
        <v>22.92682927</v>
      </c>
      <c r="O149" s="983">
        <f t="shared" si="48"/>
        <v>22.92682927</v>
      </c>
      <c r="P149" s="984"/>
      <c r="Q149" s="968" t="s">
        <v>768</v>
      </c>
      <c r="R149" s="976">
        <f>M154+SUM(M158:N160)</f>
        <v>2797937.349</v>
      </c>
    </row>
    <row r="150">
      <c r="I150" s="986" t="s">
        <v>769</v>
      </c>
      <c r="J150" s="987">
        <v>1250.0</v>
      </c>
      <c r="K150" s="988" t="s">
        <v>770</v>
      </c>
      <c r="L150" s="2"/>
      <c r="M150" s="976">
        <f t="shared" ref="M150:O150" si="49">M148/(360/M149)</f>
        <v>7.694142005</v>
      </c>
      <c r="N150" s="976">
        <f t="shared" si="49"/>
        <v>1.452465583</v>
      </c>
      <c r="O150" s="976">
        <f t="shared" si="49"/>
        <v>0.3925582656</v>
      </c>
      <c r="P150" s="976">
        <f t="shared" ref="P150:P151" si="50">M150+N150+O150</f>
        <v>9.539165854</v>
      </c>
      <c r="Q150" s="968" t="s">
        <v>229</v>
      </c>
      <c r="R150" s="989">
        <f>R149/R148</f>
        <v>0.5795840088</v>
      </c>
    </row>
    <row r="151">
      <c r="I151" s="991" t="s">
        <v>771</v>
      </c>
      <c r="J151" s="987">
        <v>7.0</v>
      </c>
      <c r="K151" s="992" t="s">
        <v>772</v>
      </c>
      <c r="L151" s="971">
        <v>1230.0</v>
      </c>
      <c r="M151" s="976">
        <f>M150*(L151*6)</f>
        <v>56782.768</v>
      </c>
      <c r="N151" s="976">
        <f>N150*(L151*6)</f>
        <v>10719.196</v>
      </c>
      <c r="O151" s="976">
        <f>O150*(L151*6)</f>
        <v>2897.08</v>
      </c>
      <c r="P151" s="976">
        <f t="shared" si="50"/>
        <v>70399.044</v>
      </c>
      <c r="Q151" s="968" t="s">
        <v>773</v>
      </c>
      <c r="R151" s="976">
        <f>R148-R149-M161</f>
        <v>1321054.967</v>
      </c>
    </row>
    <row r="152">
      <c r="I152" s="993" t="s">
        <v>774</v>
      </c>
      <c r="J152" s="987">
        <v>100.0</v>
      </c>
      <c r="K152" s="994"/>
      <c r="L152" s="984"/>
      <c r="M152" s="984"/>
      <c r="N152" s="984"/>
      <c r="O152" s="984"/>
      <c r="P152" s="984"/>
      <c r="Q152" s="968" t="s">
        <v>228</v>
      </c>
      <c r="R152" s="989">
        <f>R151/R148</f>
        <v>0.2736524226</v>
      </c>
    </row>
    <row r="153">
      <c r="I153" s="986" t="s">
        <v>775</v>
      </c>
      <c r="J153" s="987">
        <v>1230.0</v>
      </c>
      <c r="K153" s="988" t="s">
        <v>776</v>
      </c>
      <c r="L153" s="2"/>
      <c r="M153" s="976">
        <f>P151+(P150*J159)</f>
        <v>76122.54351</v>
      </c>
      <c r="N153" s="984"/>
      <c r="O153" s="977" t="s">
        <v>777</v>
      </c>
      <c r="P153" s="977" t="s">
        <v>778</v>
      </c>
      <c r="Q153" s="984"/>
      <c r="R153" s="984"/>
    </row>
    <row r="154">
      <c r="I154" s="996" t="s">
        <v>779</v>
      </c>
      <c r="J154" s="987">
        <v>2.0</v>
      </c>
      <c r="K154" s="988" t="s">
        <v>780</v>
      </c>
      <c r="L154" s="2"/>
      <c r="M154" s="976">
        <f>M153*J146+K147*J161*J146*30</f>
        <v>2393697.349</v>
      </c>
      <c r="N154" s="984"/>
      <c r="O154" s="997" t="s">
        <v>253</v>
      </c>
      <c r="P154" s="971">
        <f>J146*500</f>
        <v>15500</v>
      </c>
      <c r="Q154" s="984"/>
      <c r="R154" s="998"/>
    </row>
    <row r="155">
      <c r="I155" s="996" t="s">
        <v>781</v>
      </c>
      <c r="J155" s="987">
        <f>J146</f>
        <v>31</v>
      </c>
      <c r="K155" s="988" t="s">
        <v>782</v>
      </c>
      <c r="L155" s="2"/>
      <c r="M155" s="968" t="s">
        <v>333</v>
      </c>
      <c r="N155" s="968" t="s">
        <v>307</v>
      </c>
      <c r="O155" s="997" t="s">
        <v>534</v>
      </c>
      <c r="P155" s="971">
        <v>109440.0</v>
      </c>
      <c r="Q155" s="984"/>
      <c r="R155" s="984"/>
    </row>
    <row r="156">
      <c r="I156" s="986" t="s">
        <v>783</v>
      </c>
      <c r="J156" s="987">
        <v>1300.0</v>
      </c>
      <c r="K156" s="988" t="s">
        <v>784</v>
      </c>
      <c r="L156" s="2"/>
      <c r="M156" s="980">
        <f t="shared" ref="M156:M157" si="51">J148*1.15</f>
        <v>368000</v>
      </c>
      <c r="N156" s="980">
        <v>15000.0</v>
      </c>
      <c r="O156" s="997" t="s">
        <v>323</v>
      </c>
      <c r="P156" s="971">
        <v>271250.0</v>
      </c>
      <c r="Q156" s="984"/>
      <c r="R156" s="984"/>
    </row>
    <row r="157">
      <c r="I157" s="986" t="s">
        <v>785</v>
      </c>
      <c r="J157" s="987">
        <v>5.0</v>
      </c>
      <c r="K157" s="988" t="s">
        <v>786</v>
      </c>
      <c r="L157" s="2"/>
      <c r="M157" s="980">
        <f t="shared" si="51"/>
        <v>310500</v>
      </c>
      <c r="N157" s="980">
        <v>15000.0</v>
      </c>
      <c r="O157" s="968" t="s">
        <v>787</v>
      </c>
      <c r="P157" s="976">
        <f>K147*J161*J146*100</f>
        <v>112995</v>
      </c>
      <c r="Q157" s="984"/>
      <c r="R157" s="984"/>
    </row>
    <row r="158">
      <c r="I158" s="986" t="s">
        <v>788</v>
      </c>
      <c r="J158" s="987">
        <v>21.7</v>
      </c>
      <c r="K158" s="999" t="s">
        <v>789</v>
      </c>
      <c r="L158" s="2"/>
      <c r="M158" s="980">
        <f>(J146*2-43.4)*J150*J151</f>
        <v>162750</v>
      </c>
      <c r="N158" s="980">
        <f>(J146*2-43.4)*J159</f>
        <v>11160</v>
      </c>
      <c r="O158" s="968" t="s">
        <v>303</v>
      </c>
      <c r="P158" s="976">
        <f>SUM(P154:P157)</f>
        <v>509185</v>
      </c>
      <c r="Q158" s="984"/>
      <c r="R158" s="1000"/>
    </row>
    <row r="159">
      <c r="I159" s="1001" t="s">
        <v>790</v>
      </c>
      <c r="J159" s="1002">
        <v>600.0</v>
      </c>
      <c r="K159" s="982" t="s">
        <v>791</v>
      </c>
      <c r="L159" s="2"/>
      <c r="M159" s="980">
        <f>J153*J154*J155</f>
        <v>76260</v>
      </c>
      <c r="N159" s="998"/>
      <c r="O159" s="984"/>
      <c r="P159" s="984"/>
      <c r="Q159" s="984"/>
      <c r="R159" s="984"/>
    </row>
    <row r="160">
      <c r="I160" s="1001" t="s">
        <v>792</v>
      </c>
      <c r="J160" s="984"/>
      <c r="K160" s="982" t="s">
        <v>793</v>
      </c>
      <c r="L160" s="2"/>
      <c r="M160" s="980">
        <f>J156*J157*J158</f>
        <v>141050</v>
      </c>
      <c r="N160" s="980">
        <f>J158*J159</f>
        <v>13020</v>
      </c>
      <c r="O160" s="984"/>
      <c r="P160" s="984"/>
      <c r="Q160" s="984"/>
      <c r="R160" s="1000"/>
    </row>
    <row r="161">
      <c r="I161" s="1001" t="s">
        <v>787</v>
      </c>
      <c r="J161" s="1003">
        <v>0.15</v>
      </c>
      <c r="K161" s="982" t="s">
        <v>794</v>
      </c>
      <c r="L161" s="2"/>
      <c r="M161" s="980">
        <f>SUM(M156:N157)</f>
        <v>708500</v>
      </c>
      <c r="N161" s="998"/>
      <c r="O161" s="984"/>
      <c r="P161" s="984"/>
      <c r="Q161" s="984"/>
      <c r="R161" s="984"/>
    </row>
    <row r="163">
      <c r="I163" s="960" t="s">
        <v>755</v>
      </c>
      <c r="J163" s="961">
        <f>A11</f>
        <v>46296</v>
      </c>
      <c r="K163" s="960" t="str">
        <f>"①R"&amp;year(J163)-2018&amp;"_"&amp;month(J163)&amp;"集計"</f>
        <v>①R8_10集計</v>
      </c>
      <c r="L163" s="962">
        <v>450.0</v>
      </c>
      <c r="M163" s="962">
        <v>500.0</v>
      </c>
      <c r="N163" s="962">
        <v>500.0</v>
      </c>
      <c r="O163" s="963">
        <f>R166</f>
        <v>4827492.316</v>
      </c>
      <c r="P163" s="963">
        <f>R169</f>
        <v>1372916.408</v>
      </c>
      <c r="Q163" s="964">
        <f>R170</f>
        <v>0.2843953584</v>
      </c>
      <c r="R163" s="964">
        <f>R168</f>
        <v>0.5688410729</v>
      </c>
    </row>
    <row r="164">
      <c r="I164" s="968" t="s">
        <v>757</v>
      </c>
      <c r="J164" s="969">
        <v>31.0</v>
      </c>
      <c r="K164" s="970" t="s">
        <v>758</v>
      </c>
      <c r="L164" s="970" t="s">
        <v>230</v>
      </c>
      <c r="M164" s="970" t="s">
        <v>759</v>
      </c>
      <c r="N164" s="970" t="s">
        <v>760</v>
      </c>
      <c r="O164" s="970" t="s">
        <v>761</v>
      </c>
      <c r="P164" s="970" t="s">
        <v>762</v>
      </c>
      <c r="Q164" s="968" t="s">
        <v>763</v>
      </c>
      <c r="R164" s="971">
        <v>930.0</v>
      </c>
    </row>
    <row r="165">
      <c r="I165" s="968" t="s">
        <v>230</v>
      </c>
      <c r="J165" s="969">
        <v>61.64</v>
      </c>
      <c r="K165" s="976">
        <f>SUM(M165:O165)</f>
        <v>243</v>
      </c>
      <c r="L165" s="976">
        <v>100.0</v>
      </c>
      <c r="M165" s="971">
        <v>196.0</v>
      </c>
      <c r="N165" s="971">
        <v>37.0</v>
      </c>
      <c r="O165" s="971">
        <v>10.0</v>
      </c>
      <c r="P165" s="976">
        <f>K165*J164</f>
        <v>7533</v>
      </c>
      <c r="Q165" s="977" t="s">
        <v>764</v>
      </c>
      <c r="R165" s="976">
        <f>P176</f>
        <v>509185</v>
      </c>
    </row>
    <row r="166">
      <c r="I166" s="968" t="s">
        <v>765</v>
      </c>
      <c r="J166" s="979">
        <v>320000.0</v>
      </c>
      <c r="K166" s="976">
        <f>K165*L166%</f>
        <v>149.7852</v>
      </c>
      <c r="L166" s="980">
        <f>J165</f>
        <v>61.64</v>
      </c>
      <c r="M166" s="976">
        <f>M165*L166%</f>
        <v>120.8144</v>
      </c>
      <c r="N166" s="976">
        <f>N165*L166%</f>
        <v>22.8068</v>
      </c>
      <c r="O166" s="976">
        <f>O165*L166%</f>
        <v>6.164</v>
      </c>
      <c r="P166" s="976">
        <f>K166*J164</f>
        <v>4643.3412</v>
      </c>
      <c r="Q166" s="968" t="s">
        <v>231</v>
      </c>
      <c r="R166" s="976">
        <f>R164*P166+R165</f>
        <v>4827492.316</v>
      </c>
    </row>
    <row r="167">
      <c r="I167" s="968" t="s">
        <v>766</v>
      </c>
      <c r="J167" s="1006">
        <v>270000.0</v>
      </c>
      <c r="K167" s="982" t="s">
        <v>767</v>
      </c>
      <c r="L167" s="2"/>
      <c r="M167" s="983">
        <f t="shared" ref="M167:O167" si="52">L163/20.5</f>
        <v>21.95121951</v>
      </c>
      <c r="N167" s="983">
        <f t="shared" si="52"/>
        <v>24.3902439</v>
      </c>
      <c r="O167" s="983">
        <f t="shared" si="52"/>
        <v>24.3902439</v>
      </c>
      <c r="P167" s="984"/>
      <c r="Q167" s="968" t="s">
        <v>768</v>
      </c>
      <c r="R167" s="976">
        <f>M172+SUM(M176:N178)</f>
        <v>2746075.908</v>
      </c>
    </row>
    <row r="168">
      <c r="I168" s="986" t="s">
        <v>769</v>
      </c>
      <c r="J168" s="987">
        <v>1250.0</v>
      </c>
      <c r="K168" s="988" t="s">
        <v>770</v>
      </c>
      <c r="L168" s="2"/>
      <c r="M168" s="976">
        <f t="shared" ref="M168:O168" si="53">M166/(360/M167)</f>
        <v>7.366731707</v>
      </c>
      <c r="N168" s="976">
        <f t="shared" si="53"/>
        <v>1.545176152</v>
      </c>
      <c r="O168" s="976">
        <f t="shared" si="53"/>
        <v>0.4176151762</v>
      </c>
      <c r="P168" s="976">
        <f t="shared" ref="P168:P169" si="54">M168+N168+O168</f>
        <v>9.329523035</v>
      </c>
      <c r="Q168" s="968" t="s">
        <v>229</v>
      </c>
      <c r="R168" s="989">
        <f>R167/R166</f>
        <v>0.5688410729</v>
      </c>
    </row>
    <row r="169">
      <c r="I169" s="991" t="s">
        <v>771</v>
      </c>
      <c r="J169" s="987">
        <v>7.0</v>
      </c>
      <c r="K169" s="992" t="s">
        <v>772</v>
      </c>
      <c r="L169" s="971">
        <v>1230.0</v>
      </c>
      <c r="M169" s="976">
        <f>M168*(L169*6)</f>
        <v>54366.48</v>
      </c>
      <c r="N169" s="976">
        <f>N168*(L169*6)</f>
        <v>11403.4</v>
      </c>
      <c r="O169" s="976">
        <f>O168*(L169*6)</f>
        <v>3082</v>
      </c>
      <c r="P169" s="976">
        <f t="shared" si="54"/>
        <v>68851.88</v>
      </c>
      <c r="Q169" s="968" t="s">
        <v>773</v>
      </c>
      <c r="R169" s="976">
        <f>R166-R167-M179</f>
        <v>1372916.408</v>
      </c>
    </row>
    <row r="170">
      <c r="I170" s="993" t="s">
        <v>774</v>
      </c>
      <c r="J170" s="987">
        <v>100.0</v>
      </c>
      <c r="K170" s="994"/>
      <c r="L170" s="984"/>
      <c r="M170" s="984"/>
      <c r="N170" s="984"/>
      <c r="O170" s="984"/>
      <c r="P170" s="984"/>
      <c r="Q170" s="968" t="s">
        <v>228</v>
      </c>
      <c r="R170" s="989">
        <f>R169/R166</f>
        <v>0.2843953584</v>
      </c>
    </row>
    <row r="171">
      <c r="I171" s="986" t="s">
        <v>775</v>
      </c>
      <c r="J171" s="987">
        <v>1230.0</v>
      </c>
      <c r="K171" s="988" t="s">
        <v>776</v>
      </c>
      <c r="L171" s="2"/>
      <c r="M171" s="976">
        <f>P169+(P168*J177)</f>
        <v>74449.59382</v>
      </c>
      <c r="N171" s="984"/>
      <c r="O171" s="977" t="s">
        <v>777</v>
      </c>
      <c r="P171" s="977" t="s">
        <v>778</v>
      </c>
      <c r="Q171" s="984"/>
      <c r="R171" s="984"/>
    </row>
    <row r="172">
      <c r="I172" s="996" t="s">
        <v>779</v>
      </c>
      <c r="J172" s="987">
        <v>2.0</v>
      </c>
      <c r="K172" s="988" t="s">
        <v>780</v>
      </c>
      <c r="L172" s="2"/>
      <c r="M172" s="976">
        <f>M171*J164+K165*J179*J164*30</f>
        <v>2341835.908</v>
      </c>
      <c r="N172" s="984"/>
      <c r="O172" s="997" t="s">
        <v>253</v>
      </c>
      <c r="P172" s="971">
        <f>J164*500</f>
        <v>15500</v>
      </c>
      <c r="Q172" s="984"/>
      <c r="R172" s="998"/>
    </row>
    <row r="173">
      <c r="I173" s="996" t="s">
        <v>781</v>
      </c>
      <c r="J173" s="987">
        <f>J164</f>
        <v>31</v>
      </c>
      <c r="K173" s="988" t="s">
        <v>782</v>
      </c>
      <c r="L173" s="2"/>
      <c r="M173" s="968" t="s">
        <v>333</v>
      </c>
      <c r="N173" s="968" t="s">
        <v>307</v>
      </c>
      <c r="O173" s="997" t="s">
        <v>534</v>
      </c>
      <c r="P173" s="971">
        <v>109440.0</v>
      </c>
      <c r="Q173" s="984"/>
      <c r="R173" s="984"/>
    </row>
    <row r="174">
      <c r="I174" s="986" t="s">
        <v>783</v>
      </c>
      <c r="J174" s="987">
        <v>1300.0</v>
      </c>
      <c r="K174" s="988" t="s">
        <v>784</v>
      </c>
      <c r="L174" s="2"/>
      <c r="M174" s="980">
        <f t="shared" ref="M174:M175" si="55">J166*1.15</f>
        <v>368000</v>
      </c>
      <c r="N174" s="980">
        <v>15000.0</v>
      </c>
      <c r="O174" s="997" t="s">
        <v>323</v>
      </c>
      <c r="P174" s="971">
        <v>271250.0</v>
      </c>
      <c r="Q174" s="984"/>
      <c r="R174" s="984"/>
    </row>
    <row r="175">
      <c r="I175" s="986" t="s">
        <v>785</v>
      </c>
      <c r="J175" s="987">
        <v>5.0</v>
      </c>
      <c r="K175" s="988" t="s">
        <v>786</v>
      </c>
      <c r="L175" s="2"/>
      <c r="M175" s="980">
        <f t="shared" si="55"/>
        <v>310500</v>
      </c>
      <c r="N175" s="980">
        <v>15000.0</v>
      </c>
      <c r="O175" s="968" t="s">
        <v>787</v>
      </c>
      <c r="P175" s="976">
        <f>K165*J179*J164*100</f>
        <v>112995</v>
      </c>
      <c r="Q175" s="984"/>
      <c r="R175" s="984"/>
    </row>
    <row r="176">
      <c r="I176" s="986" t="s">
        <v>788</v>
      </c>
      <c r="J176" s="987">
        <v>21.7</v>
      </c>
      <c r="K176" s="999" t="s">
        <v>789</v>
      </c>
      <c r="L176" s="2"/>
      <c r="M176" s="980">
        <f>(J164*2-43.4)*J168*J169</f>
        <v>162750</v>
      </c>
      <c r="N176" s="980">
        <f>(J164*2-43.4)*J177</f>
        <v>11160</v>
      </c>
      <c r="O176" s="968" t="s">
        <v>303</v>
      </c>
      <c r="P176" s="976">
        <f>SUM(P172:P175)</f>
        <v>509185</v>
      </c>
      <c r="Q176" s="984"/>
      <c r="R176" s="1000"/>
    </row>
    <row r="177">
      <c r="I177" s="1001" t="s">
        <v>790</v>
      </c>
      <c r="J177" s="1002">
        <v>600.0</v>
      </c>
      <c r="K177" s="982" t="s">
        <v>791</v>
      </c>
      <c r="L177" s="2"/>
      <c r="M177" s="980">
        <f>J171*J172*J173</f>
        <v>76260</v>
      </c>
      <c r="N177" s="998"/>
      <c r="O177" s="984"/>
      <c r="P177" s="984"/>
      <c r="Q177" s="984"/>
      <c r="R177" s="984"/>
    </row>
    <row r="178">
      <c r="I178" s="1001" t="s">
        <v>792</v>
      </c>
      <c r="J178" s="984"/>
      <c r="K178" s="982" t="s">
        <v>793</v>
      </c>
      <c r="L178" s="2"/>
      <c r="M178" s="980">
        <f>J174*J175*J176</f>
        <v>141050</v>
      </c>
      <c r="N178" s="980">
        <f>J176*J177</f>
        <v>13020</v>
      </c>
      <c r="O178" s="984"/>
      <c r="P178" s="984"/>
      <c r="Q178" s="984"/>
      <c r="R178" s="1000"/>
    </row>
    <row r="179">
      <c r="I179" s="1001" t="s">
        <v>787</v>
      </c>
      <c r="J179" s="1003">
        <v>0.15</v>
      </c>
      <c r="K179" s="982" t="s">
        <v>794</v>
      </c>
      <c r="L179" s="2"/>
      <c r="M179" s="980">
        <f>SUM(M174:N175)</f>
        <v>708500</v>
      </c>
      <c r="N179" s="998"/>
      <c r="O179" s="984"/>
      <c r="P179" s="984"/>
      <c r="Q179" s="984"/>
      <c r="R179" s="984"/>
    </row>
    <row r="181">
      <c r="I181" s="960" t="s">
        <v>755</v>
      </c>
      <c r="J181" s="961">
        <f>A12</f>
        <v>46327</v>
      </c>
      <c r="K181" s="960" t="str">
        <f>"①R"&amp;year(J181)-2018&amp;"_"&amp;month(J181)&amp;"集計"</f>
        <v>①R8_11集計</v>
      </c>
      <c r="L181" s="962">
        <v>450.0</v>
      </c>
      <c r="M181" s="962">
        <v>500.0</v>
      </c>
      <c r="N181" s="962">
        <v>500.0</v>
      </c>
      <c r="O181" s="963">
        <f>R184</f>
        <v>4827492.316</v>
      </c>
      <c r="P181" s="963">
        <f>R187</f>
        <v>1315416.408</v>
      </c>
      <c r="Q181" s="964">
        <f>R188</f>
        <v>0.2724844125</v>
      </c>
      <c r="R181" s="964">
        <f>R186</f>
        <v>0.5688410729</v>
      </c>
    </row>
    <row r="182">
      <c r="I182" s="968" t="s">
        <v>757</v>
      </c>
      <c r="J182" s="969">
        <v>31.0</v>
      </c>
      <c r="K182" s="970" t="s">
        <v>758</v>
      </c>
      <c r="L182" s="970" t="s">
        <v>230</v>
      </c>
      <c r="M182" s="970" t="s">
        <v>759</v>
      </c>
      <c r="N182" s="970" t="s">
        <v>760</v>
      </c>
      <c r="O182" s="970" t="s">
        <v>761</v>
      </c>
      <c r="P182" s="970" t="s">
        <v>762</v>
      </c>
      <c r="Q182" s="968" t="s">
        <v>763</v>
      </c>
      <c r="R182" s="971">
        <v>930.0</v>
      </c>
    </row>
    <row r="183">
      <c r="I183" s="968" t="s">
        <v>230</v>
      </c>
      <c r="J183" s="969">
        <v>61.64</v>
      </c>
      <c r="K183" s="976">
        <f>SUM(M183:O183)</f>
        <v>243</v>
      </c>
      <c r="L183" s="976">
        <v>100.0</v>
      </c>
      <c r="M183" s="971">
        <v>196.0</v>
      </c>
      <c r="N183" s="971">
        <v>37.0</v>
      </c>
      <c r="O183" s="971">
        <v>10.0</v>
      </c>
      <c r="P183" s="976">
        <f>K183*J182</f>
        <v>7533</v>
      </c>
      <c r="Q183" s="977" t="s">
        <v>764</v>
      </c>
      <c r="R183" s="976">
        <f>P194</f>
        <v>509185</v>
      </c>
    </row>
    <row r="184">
      <c r="I184" s="968" t="s">
        <v>765</v>
      </c>
      <c r="J184" s="979">
        <v>370000.0</v>
      </c>
      <c r="K184" s="976">
        <f>K183*L184%</f>
        <v>149.7852</v>
      </c>
      <c r="L184" s="980">
        <f>J183</f>
        <v>61.64</v>
      </c>
      <c r="M184" s="976">
        <f>M183*L184%</f>
        <v>120.8144</v>
      </c>
      <c r="N184" s="976">
        <f>N183*L184%</f>
        <v>22.8068</v>
      </c>
      <c r="O184" s="976">
        <f>O183*L184%</f>
        <v>6.164</v>
      </c>
      <c r="P184" s="976">
        <f>K184*J182</f>
        <v>4643.3412</v>
      </c>
      <c r="Q184" s="968" t="s">
        <v>231</v>
      </c>
      <c r="R184" s="976">
        <f>R182*P184+R183</f>
        <v>4827492.316</v>
      </c>
    </row>
    <row r="185">
      <c r="I185" s="968" t="s">
        <v>766</v>
      </c>
      <c r="J185" s="1006">
        <v>270000.0</v>
      </c>
      <c r="K185" s="982" t="s">
        <v>767</v>
      </c>
      <c r="L185" s="2"/>
      <c r="M185" s="983">
        <f t="shared" ref="M185:O185" si="56">L181/20.5</f>
        <v>21.95121951</v>
      </c>
      <c r="N185" s="983">
        <f t="shared" si="56"/>
        <v>24.3902439</v>
      </c>
      <c r="O185" s="983">
        <f t="shared" si="56"/>
        <v>24.3902439</v>
      </c>
      <c r="P185" s="984"/>
      <c r="Q185" s="968" t="s">
        <v>768</v>
      </c>
      <c r="R185" s="976">
        <f>M190+SUM(M194:N196)</f>
        <v>2746075.908</v>
      </c>
    </row>
    <row r="186">
      <c r="I186" s="986" t="s">
        <v>769</v>
      </c>
      <c r="J186" s="987">
        <v>1250.0</v>
      </c>
      <c r="K186" s="988" t="s">
        <v>770</v>
      </c>
      <c r="L186" s="2"/>
      <c r="M186" s="976">
        <f t="shared" ref="M186:O186" si="57">M184/(360/M185)</f>
        <v>7.366731707</v>
      </c>
      <c r="N186" s="976">
        <f t="shared" si="57"/>
        <v>1.545176152</v>
      </c>
      <c r="O186" s="976">
        <f t="shared" si="57"/>
        <v>0.4176151762</v>
      </c>
      <c r="P186" s="976">
        <f t="shared" ref="P186:P187" si="58">M186+N186+O186</f>
        <v>9.329523035</v>
      </c>
      <c r="Q186" s="968" t="s">
        <v>229</v>
      </c>
      <c r="R186" s="989">
        <f>R185/R184</f>
        <v>0.5688410729</v>
      </c>
    </row>
    <row r="187">
      <c r="I187" s="991" t="s">
        <v>771</v>
      </c>
      <c r="J187" s="987">
        <v>7.0</v>
      </c>
      <c r="K187" s="992" t="s">
        <v>772</v>
      </c>
      <c r="L187" s="971">
        <v>1230.0</v>
      </c>
      <c r="M187" s="976">
        <f>M186*(L187*6)</f>
        <v>54366.48</v>
      </c>
      <c r="N187" s="976">
        <f>N186*(L187*6)</f>
        <v>11403.4</v>
      </c>
      <c r="O187" s="976">
        <f>O186*(L187*6)</f>
        <v>3082</v>
      </c>
      <c r="P187" s="976">
        <f t="shared" si="58"/>
        <v>68851.88</v>
      </c>
      <c r="Q187" s="968" t="s">
        <v>773</v>
      </c>
      <c r="R187" s="976">
        <f>R184-R185-M197</f>
        <v>1315416.408</v>
      </c>
    </row>
    <row r="188">
      <c r="I188" s="993" t="s">
        <v>774</v>
      </c>
      <c r="J188" s="987">
        <v>100.0</v>
      </c>
      <c r="K188" s="994"/>
      <c r="L188" s="984"/>
      <c r="M188" s="984"/>
      <c r="N188" s="984"/>
      <c r="O188" s="984"/>
      <c r="P188" s="984"/>
      <c r="Q188" s="968" t="s">
        <v>228</v>
      </c>
      <c r="R188" s="989">
        <f>R187/R184</f>
        <v>0.2724844125</v>
      </c>
    </row>
    <row r="189">
      <c r="I189" s="986" t="s">
        <v>775</v>
      </c>
      <c r="J189" s="987">
        <v>1230.0</v>
      </c>
      <c r="K189" s="988" t="s">
        <v>776</v>
      </c>
      <c r="L189" s="2"/>
      <c r="M189" s="976">
        <f>P187+(P186*J195)</f>
        <v>74449.59382</v>
      </c>
      <c r="N189" s="984"/>
      <c r="O189" s="977" t="s">
        <v>777</v>
      </c>
      <c r="P189" s="977" t="s">
        <v>778</v>
      </c>
      <c r="Q189" s="984"/>
      <c r="R189" s="984"/>
    </row>
    <row r="190">
      <c r="I190" s="996" t="s">
        <v>779</v>
      </c>
      <c r="J190" s="987">
        <v>2.0</v>
      </c>
      <c r="K190" s="988" t="s">
        <v>780</v>
      </c>
      <c r="L190" s="2"/>
      <c r="M190" s="976">
        <f>M189*J182+K183*J197*J182*30</f>
        <v>2341835.908</v>
      </c>
      <c r="N190" s="984"/>
      <c r="O190" s="997" t="s">
        <v>253</v>
      </c>
      <c r="P190" s="971">
        <f>J182*500</f>
        <v>15500</v>
      </c>
      <c r="Q190" s="984"/>
      <c r="R190" s="998"/>
    </row>
    <row r="191">
      <c r="I191" s="996" t="s">
        <v>781</v>
      </c>
      <c r="J191" s="987">
        <f>J182</f>
        <v>31</v>
      </c>
      <c r="K191" s="988" t="s">
        <v>782</v>
      </c>
      <c r="L191" s="2"/>
      <c r="M191" s="968" t="s">
        <v>333</v>
      </c>
      <c r="N191" s="968" t="s">
        <v>307</v>
      </c>
      <c r="O191" s="997" t="s">
        <v>534</v>
      </c>
      <c r="P191" s="971">
        <v>109440.0</v>
      </c>
      <c r="Q191" s="984"/>
      <c r="R191" s="984"/>
    </row>
    <row r="192">
      <c r="I192" s="986" t="s">
        <v>783</v>
      </c>
      <c r="J192" s="987">
        <v>1300.0</v>
      </c>
      <c r="K192" s="988" t="s">
        <v>784</v>
      </c>
      <c r="L192" s="2"/>
      <c r="M192" s="980">
        <f t="shared" ref="M192:M193" si="59">J184*1.15</f>
        <v>425500</v>
      </c>
      <c r="N192" s="980">
        <v>15000.0</v>
      </c>
      <c r="O192" s="997" t="s">
        <v>323</v>
      </c>
      <c r="P192" s="971">
        <v>271250.0</v>
      </c>
      <c r="Q192" s="984"/>
      <c r="R192" s="984"/>
    </row>
    <row r="193">
      <c r="I193" s="986" t="s">
        <v>785</v>
      </c>
      <c r="J193" s="987">
        <v>5.0</v>
      </c>
      <c r="K193" s="988" t="s">
        <v>786</v>
      </c>
      <c r="L193" s="2"/>
      <c r="M193" s="980">
        <f t="shared" si="59"/>
        <v>310500</v>
      </c>
      <c r="N193" s="980">
        <v>15000.0</v>
      </c>
      <c r="O193" s="968" t="s">
        <v>787</v>
      </c>
      <c r="P193" s="976">
        <f>K183*J197*J182*100</f>
        <v>112995</v>
      </c>
      <c r="Q193" s="984"/>
      <c r="R193" s="984"/>
    </row>
    <row r="194">
      <c r="I194" s="986" t="s">
        <v>788</v>
      </c>
      <c r="J194" s="987">
        <v>21.7</v>
      </c>
      <c r="K194" s="999" t="s">
        <v>789</v>
      </c>
      <c r="L194" s="2"/>
      <c r="M194" s="980">
        <f>(J182*2-43.4)*J186*J187</f>
        <v>162750</v>
      </c>
      <c r="N194" s="980">
        <f>(J182*2-43.4)*J195</f>
        <v>11160</v>
      </c>
      <c r="O194" s="968" t="s">
        <v>303</v>
      </c>
      <c r="P194" s="976">
        <f>SUM(P190:P193)</f>
        <v>509185</v>
      </c>
      <c r="Q194" s="984"/>
      <c r="R194" s="1000"/>
    </row>
    <row r="195">
      <c r="I195" s="1001" t="s">
        <v>790</v>
      </c>
      <c r="J195" s="1002">
        <v>600.0</v>
      </c>
      <c r="K195" s="982" t="s">
        <v>791</v>
      </c>
      <c r="L195" s="2"/>
      <c r="M195" s="980">
        <f>J189*J190*J191</f>
        <v>76260</v>
      </c>
      <c r="N195" s="998"/>
      <c r="O195" s="984"/>
      <c r="P195" s="984"/>
      <c r="Q195" s="984"/>
      <c r="R195" s="984"/>
    </row>
    <row r="196">
      <c r="I196" s="1001" t="s">
        <v>792</v>
      </c>
      <c r="J196" s="984"/>
      <c r="K196" s="982" t="s">
        <v>793</v>
      </c>
      <c r="L196" s="2"/>
      <c r="M196" s="980">
        <f>J192*J193*J194</f>
        <v>141050</v>
      </c>
      <c r="N196" s="980">
        <f>J194*J195</f>
        <v>13020</v>
      </c>
      <c r="O196" s="984"/>
      <c r="P196" s="984"/>
      <c r="Q196" s="984"/>
      <c r="R196" s="1000"/>
    </row>
    <row r="197">
      <c r="I197" s="1001" t="s">
        <v>787</v>
      </c>
      <c r="J197" s="1003">
        <v>0.15</v>
      </c>
      <c r="K197" s="982" t="s">
        <v>794</v>
      </c>
      <c r="L197" s="2"/>
      <c r="M197" s="980">
        <f>SUM(M192:N193)</f>
        <v>766000</v>
      </c>
      <c r="N197" s="998"/>
      <c r="O197" s="984"/>
      <c r="P197" s="984"/>
      <c r="Q197" s="984"/>
      <c r="R197" s="984"/>
    </row>
    <row r="199">
      <c r="I199" s="960" t="s">
        <v>755</v>
      </c>
      <c r="J199" s="961">
        <f>A13</f>
        <v>46357</v>
      </c>
      <c r="K199" s="960" t="str">
        <f>"①R"&amp;year(J199)-2018&amp;"_"&amp;month(J199)&amp;"集計"</f>
        <v>①R8_12集計</v>
      </c>
      <c r="L199" s="962">
        <v>450.0</v>
      </c>
      <c r="M199" s="962">
        <v>500.0</v>
      </c>
      <c r="N199" s="962">
        <v>500.0</v>
      </c>
      <c r="O199" s="963">
        <f>R202</f>
        <v>4827492.316</v>
      </c>
      <c r="P199" s="963">
        <f>R205</f>
        <v>1315416.408</v>
      </c>
      <c r="Q199" s="964">
        <f>R206</f>
        <v>0.2724844125</v>
      </c>
      <c r="R199" s="964">
        <f>R204</f>
        <v>0.5688410729</v>
      </c>
    </row>
    <row r="200">
      <c r="I200" s="968" t="s">
        <v>757</v>
      </c>
      <c r="J200" s="969">
        <v>31.0</v>
      </c>
      <c r="K200" s="970" t="s">
        <v>758</v>
      </c>
      <c r="L200" s="970" t="s">
        <v>230</v>
      </c>
      <c r="M200" s="970" t="s">
        <v>759</v>
      </c>
      <c r="N200" s="970" t="s">
        <v>760</v>
      </c>
      <c r="O200" s="970" t="s">
        <v>761</v>
      </c>
      <c r="P200" s="970" t="s">
        <v>762</v>
      </c>
      <c r="Q200" s="968" t="s">
        <v>763</v>
      </c>
      <c r="R200" s="971">
        <v>930.0</v>
      </c>
    </row>
    <row r="201">
      <c r="I201" s="968" t="s">
        <v>230</v>
      </c>
      <c r="J201" s="969">
        <v>61.64</v>
      </c>
      <c r="K201" s="976">
        <f>SUM(M201:O201)</f>
        <v>243</v>
      </c>
      <c r="L201" s="976">
        <v>100.0</v>
      </c>
      <c r="M201" s="971">
        <v>196.0</v>
      </c>
      <c r="N201" s="971">
        <v>37.0</v>
      </c>
      <c r="O201" s="971">
        <v>10.0</v>
      </c>
      <c r="P201" s="976">
        <f>K201*J200</f>
        <v>7533</v>
      </c>
      <c r="Q201" s="977" t="s">
        <v>764</v>
      </c>
      <c r="R201" s="976">
        <f>P212</f>
        <v>509185</v>
      </c>
    </row>
    <row r="202">
      <c r="I202" s="968" t="s">
        <v>765</v>
      </c>
      <c r="J202" s="979">
        <v>370000.0</v>
      </c>
      <c r="K202" s="976">
        <f>K201*L202%</f>
        <v>149.7852</v>
      </c>
      <c r="L202" s="980">
        <f>J201</f>
        <v>61.64</v>
      </c>
      <c r="M202" s="976">
        <f>M201*L202%</f>
        <v>120.8144</v>
      </c>
      <c r="N202" s="976">
        <f>N201*L202%</f>
        <v>22.8068</v>
      </c>
      <c r="O202" s="976">
        <f>O201*L202%</f>
        <v>6.164</v>
      </c>
      <c r="P202" s="976">
        <f>K202*J200</f>
        <v>4643.3412</v>
      </c>
      <c r="Q202" s="968" t="s">
        <v>231</v>
      </c>
      <c r="R202" s="976">
        <f>R200*P202+R201</f>
        <v>4827492.316</v>
      </c>
    </row>
    <row r="203">
      <c r="I203" s="968" t="s">
        <v>766</v>
      </c>
      <c r="J203" s="1006">
        <v>270000.0</v>
      </c>
      <c r="K203" s="982" t="s">
        <v>767</v>
      </c>
      <c r="L203" s="2"/>
      <c r="M203" s="983">
        <f t="shared" ref="M203:O203" si="60">L199/20.5</f>
        <v>21.95121951</v>
      </c>
      <c r="N203" s="983">
        <f t="shared" si="60"/>
        <v>24.3902439</v>
      </c>
      <c r="O203" s="983">
        <f t="shared" si="60"/>
        <v>24.3902439</v>
      </c>
      <c r="P203" s="984"/>
      <c r="Q203" s="968" t="s">
        <v>768</v>
      </c>
      <c r="R203" s="976">
        <f>M208+SUM(M212:N214)</f>
        <v>2746075.908</v>
      </c>
    </row>
    <row r="204">
      <c r="I204" s="986" t="s">
        <v>769</v>
      </c>
      <c r="J204" s="987">
        <v>1250.0</v>
      </c>
      <c r="K204" s="988" t="s">
        <v>770</v>
      </c>
      <c r="L204" s="2"/>
      <c r="M204" s="976">
        <f t="shared" ref="M204:O204" si="61">M202/(360/M203)</f>
        <v>7.366731707</v>
      </c>
      <c r="N204" s="976">
        <f t="shared" si="61"/>
        <v>1.545176152</v>
      </c>
      <c r="O204" s="976">
        <f t="shared" si="61"/>
        <v>0.4176151762</v>
      </c>
      <c r="P204" s="976">
        <f t="shared" ref="P204:P205" si="62">M204+N204+O204</f>
        <v>9.329523035</v>
      </c>
      <c r="Q204" s="968" t="s">
        <v>229</v>
      </c>
      <c r="R204" s="989">
        <f>R203/R202</f>
        <v>0.5688410729</v>
      </c>
    </row>
    <row r="205">
      <c r="I205" s="991" t="s">
        <v>771</v>
      </c>
      <c r="J205" s="987">
        <v>7.0</v>
      </c>
      <c r="K205" s="992" t="s">
        <v>772</v>
      </c>
      <c r="L205" s="971">
        <v>1230.0</v>
      </c>
      <c r="M205" s="976">
        <f>M204*(L205*6)</f>
        <v>54366.48</v>
      </c>
      <c r="N205" s="976">
        <f>N204*(L205*6)</f>
        <v>11403.4</v>
      </c>
      <c r="O205" s="976">
        <f>O204*(L205*6)</f>
        <v>3082</v>
      </c>
      <c r="P205" s="976">
        <f t="shared" si="62"/>
        <v>68851.88</v>
      </c>
      <c r="Q205" s="968" t="s">
        <v>773</v>
      </c>
      <c r="R205" s="976">
        <f>R202-R203-M215</f>
        <v>1315416.408</v>
      </c>
    </row>
    <row r="206">
      <c r="I206" s="993" t="s">
        <v>774</v>
      </c>
      <c r="J206" s="987">
        <v>100.0</v>
      </c>
      <c r="K206" s="994"/>
      <c r="L206" s="984"/>
      <c r="M206" s="984"/>
      <c r="N206" s="984"/>
      <c r="O206" s="984"/>
      <c r="P206" s="984"/>
      <c r="Q206" s="968" t="s">
        <v>228</v>
      </c>
      <c r="R206" s="989">
        <f>R205/R202</f>
        <v>0.2724844125</v>
      </c>
    </row>
    <row r="207">
      <c r="I207" s="986" t="s">
        <v>775</v>
      </c>
      <c r="J207" s="987">
        <v>1230.0</v>
      </c>
      <c r="K207" s="988" t="s">
        <v>776</v>
      </c>
      <c r="L207" s="2"/>
      <c r="M207" s="976">
        <f>P205+(P204*J213)</f>
        <v>74449.59382</v>
      </c>
      <c r="N207" s="984"/>
      <c r="O207" s="977" t="s">
        <v>777</v>
      </c>
      <c r="P207" s="977" t="s">
        <v>778</v>
      </c>
      <c r="Q207" s="984"/>
      <c r="R207" s="984"/>
    </row>
    <row r="208">
      <c r="I208" s="996" t="s">
        <v>779</v>
      </c>
      <c r="J208" s="987">
        <v>2.0</v>
      </c>
      <c r="K208" s="988" t="s">
        <v>780</v>
      </c>
      <c r="L208" s="2"/>
      <c r="M208" s="976">
        <f>M207*J200+K201*J215*J200*30</f>
        <v>2341835.908</v>
      </c>
      <c r="N208" s="984"/>
      <c r="O208" s="997" t="s">
        <v>253</v>
      </c>
      <c r="P208" s="971">
        <f>J200*500</f>
        <v>15500</v>
      </c>
      <c r="Q208" s="984"/>
      <c r="R208" s="998"/>
    </row>
    <row r="209">
      <c r="I209" s="996" t="s">
        <v>781</v>
      </c>
      <c r="J209" s="987">
        <f>J200</f>
        <v>31</v>
      </c>
      <c r="K209" s="988" t="s">
        <v>782</v>
      </c>
      <c r="L209" s="2"/>
      <c r="M209" s="968" t="s">
        <v>333</v>
      </c>
      <c r="N209" s="968" t="s">
        <v>307</v>
      </c>
      <c r="O209" s="997" t="s">
        <v>534</v>
      </c>
      <c r="P209" s="971">
        <v>109440.0</v>
      </c>
      <c r="Q209" s="984"/>
      <c r="R209" s="984"/>
    </row>
    <row r="210">
      <c r="I210" s="986" t="s">
        <v>783</v>
      </c>
      <c r="J210" s="987">
        <v>1300.0</v>
      </c>
      <c r="K210" s="988" t="s">
        <v>784</v>
      </c>
      <c r="L210" s="2"/>
      <c r="M210" s="980">
        <f t="shared" ref="M210:M211" si="63">J202*1.15</f>
        <v>425500</v>
      </c>
      <c r="N210" s="980">
        <v>15000.0</v>
      </c>
      <c r="O210" s="997" t="s">
        <v>323</v>
      </c>
      <c r="P210" s="971">
        <v>271250.0</v>
      </c>
      <c r="Q210" s="984"/>
      <c r="R210" s="984"/>
    </row>
    <row r="211">
      <c r="I211" s="986" t="s">
        <v>785</v>
      </c>
      <c r="J211" s="987">
        <v>5.0</v>
      </c>
      <c r="K211" s="988" t="s">
        <v>786</v>
      </c>
      <c r="L211" s="2"/>
      <c r="M211" s="980">
        <f t="shared" si="63"/>
        <v>310500</v>
      </c>
      <c r="N211" s="980">
        <v>15000.0</v>
      </c>
      <c r="O211" s="968" t="s">
        <v>787</v>
      </c>
      <c r="P211" s="976">
        <f>K201*J215*J200*100</f>
        <v>112995</v>
      </c>
      <c r="Q211" s="984"/>
      <c r="R211" s="984"/>
    </row>
    <row r="212">
      <c r="I212" s="986" t="s">
        <v>788</v>
      </c>
      <c r="J212" s="987">
        <v>21.7</v>
      </c>
      <c r="K212" s="999" t="s">
        <v>789</v>
      </c>
      <c r="L212" s="2"/>
      <c r="M212" s="980">
        <f>(J200*2-43.4)*J204*J205</f>
        <v>162750</v>
      </c>
      <c r="N212" s="980">
        <f>(J200*2-43.4)*J213</f>
        <v>11160</v>
      </c>
      <c r="O212" s="968" t="s">
        <v>303</v>
      </c>
      <c r="P212" s="976">
        <f>SUM(P208:P211)</f>
        <v>509185</v>
      </c>
      <c r="Q212" s="984"/>
      <c r="R212" s="1000"/>
    </row>
    <row r="213">
      <c r="I213" s="1001" t="s">
        <v>790</v>
      </c>
      <c r="J213" s="1002">
        <v>600.0</v>
      </c>
      <c r="K213" s="982" t="s">
        <v>791</v>
      </c>
      <c r="L213" s="2"/>
      <c r="M213" s="980">
        <f>J207*J208*J209</f>
        <v>76260</v>
      </c>
      <c r="N213" s="998"/>
      <c r="O213" s="984"/>
      <c r="P213" s="984"/>
      <c r="Q213" s="984"/>
      <c r="R213" s="984"/>
    </row>
    <row r="214">
      <c r="I214" s="1001" t="s">
        <v>792</v>
      </c>
      <c r="J214" s="984"/>
      <c r="K214" s="982" t="s">
        <v>793</v>
      </c>
      <c r="L214" s="2"/>
      <c r="M214" s="980">
        <f>J210*J211*J212</f>
        <v>141050</v>
      </c>
      <c r="N214" s="980">
        <f>J212*J213</f>
        <v>13020</v>
      </c>
      <c r="O214" s="984"/>
      <c r="P214" s="984"/>
      <c r="Q214" s="984"/>
      <c r="R214" s="1000"/>
    </row>
    <row r="215">
      <c r="I215" s="1001" t="s">
        <v>787</v>
      </c>
      <c r="J215" s="1003">
        <v>0.15</v>
      </c>
      <c r="K215" s="982" t="s">
        <v>794</v>
      </c>
      <c r="L215" s="2"/>
      <c r="M215" s="980">
        <f>SUM(M210:N211)</f>
        <v>766000</v>
      </c>
      <c r="N215" s="998"/>
      <c r="O215" s="984"/>
      <c r="P215" s="984"/>
      <c r="Q215" s="984"/>
      <c r="R215" s="984"/>
    </row>
    <row r="217">
      <c r="I217" s="960" t="s">
        <v>755</v>
      </c>
      <c r="J217" s="961">
        <f>A14</f>
        <v>46388</v>
      </c>
      <c r="K217" s="960" t="str">
        <f>"①R"&amp;year(J217)-2018&amp;"_"&amp;month(J217)&amp;"集計"</f>
        <v>①R9_1集計</v>
      </c>
      <c r="L217" s="962">
        <v>450.0</v>
      </c>
      <c r="M217" s="962">
        <v>500.0</v>
      </c>
      <c r="N217" s="962">
        <v>500.0</v>
      </c>
      <c r="O217" s="963">
        <f>R220</f>
        <v>4827492.316</v>
      </c>
      <c r="P217" s="963">
        <f>R223</f>
        <v>1315416.408</v>
      </c>
      <c r="Q217" s="964">
        <f>R224</f>
        <v>0.2724844125</v>
      </c>
      <c r="R217" s="964">
        <f>R222</f>
        <v>0.5688410729</v>
      </c>
    </row>
    <row r="218">
      <c r="I218" s="968" t="s">
        <v>757</v>
      </c>
      <c r="J218" s="969">
        <v>31.0</v>
      </c>
      <c r="K218" s="970" t="s">
        <v>758</v>
      </c>
      <c r="L218" s="970" t="s">
        <v>230</v>
      </c>
      <c r="M218" s="970" t="s">
        <v>759</v>
      </c>
      <c r="N218" s="970" t="s">
        <v>760</v>
      </c>
      <c r="O218" s="970" t="s">
        <v>761</v>
      </c>
      <c r="P218" s="970" t="s">
        <v>762</v>
      </c>
      <c r="Q218" s="968" t="s">
        <v>763</v>
      </c>
      <c r="R218" s="971">
        <v>930.0</v>
      </c>
    </row>
    <row r="219">
      <c r="I219" s="968" t="s">
        <v>230</v>
      </c>
      <c r="J219" s="969">
        <v>61.64</v>
      </c>
      <c r="K219" s="976">
        <f>SUM(M219:O219)</f>
        <v>243</v>
      </c>
      <c r="L219" s="976">
        <v>100.0</v>
      </c>
      <c r="M219" s="971">
        <v>196.0</v>
      </c>
      <c r="N219" s="971">
        <v>37.0</v>
      </c>
      <c r="O219" s="971">
        <v>10.0</v>
      </c>
      <c r="P219" s="976">
        <f>K219*J218</f>
        <v>7533</v>
      </c>
      <c r="Q219" s="977" t="s">
        <v>764</v>
      </c>
      <c r="R219" s="976">
        <f>P230</f>
        <v>509185</v>
      </c>
    </row>
    <row r="220">
      <c r="I220" s="968" t="s">
        <v>765</v>
      </c>
      <c r="J220" s="979">
        <v>370000.0</v>
      </c>
      <c r="K220" s="976">
        <f>K219*L220%</f>
        <v>149.7852</v>
      </c>
      <c r="L220" s="980">
        <f>J219</f>
        <v>61.64</v>
      </c>
      <c r="M220" s="976">
        <f>M219*L220%</f>
        <v>120.8144</v>
      </c>
      <c r="N220" s="976">
        <f>N219*L220%</f>
        <v>22.8068</v>
      </c>
      <c r="O220" s="976">
        <f>O219*L220%</f>
        <v>6.164</v>
      </c>
      <c r="P220" s="976">
        <f>K220*J218</f>
        <v>4643.3412</v>
      </c>
      <c r="Q220" s="968" t="s">
        <v>231</v>
      </c>
      <c r="R220" s="976">
        <f>R218*P220+R219</f>
        <v>4827492.316</v>
      </c>
    </row>
    <row r="221">
      <c r="I221" s="968" t="s">
        <v>766</v>
      </c>
      <c r="J221" s="1006">
        <v>270000.0</v>
      </c>
      <c r="K221" s="982" t="s">
        <v>767</v>
      </c>
      <c r="L221" s="2"/>
      <c r="M221" s="983">
        <f t="shared" ref="M221:O221" si="64">L217/20.5</f>
        <v>21.95121951</v>
      </c>
      <c r="N221" s="983">
        <f t="shared" si="64"/>
        <v>24.3902439</v>
      </c>
      <c r="O221" s="983">
        <f t="shared" si="64"/>
        <v>24.3902439</v>
      </c>
      <c r="P221" s="984"/>
      <c r="Q221" s="968" t="s">
        <v>768</v>
      </c>
      <c r="R221" s="976">
        <f>M226+SUM(M230:N232)</f>
        <v>2746075.908</v>
      </c>
    </row>
    <row r="222">
      <c r="I222" s="986" t="s">
        <v>769</v>
      </c>
      <c r="J222" s="987">
        <v>1250.0</v>
      </c>
      <c r="K222" s="988" t="s">
        <v>770</v>
      </c>
      <c r="L222" s="2"/>
      <c r="M222" s="976">
        <f t="shared" ref="M222:O222" si="65">M220/(360/M221)</f>
        <v>7.366731707</v>
      </c>
      <c r="N222" s="976">
        <f t="shared" si="65"/>
        <v>1.545176152</v>
      </c>
      <c r="O222" s="976">
        <f t="shared" si="65"/>
        <v>0.4176151762</v>
      </c>
      <c r="P222" s="976">
        <f t="shared" ref="P222:P223" si="66">M222+N222+O222</f>
        <v>9.329523035</v>
      </c>
      <c r="Q222" s="968" t="s">
        <v>229</v>
      </c>
      <c r="R222" s="989">
        <f>R221/R220</f>
        <v>0.5688410729</v>
      </c>
    </row>
    <row r="223">
      <c r="I223" s="991" t="s">
        <v>771</v>
      </c>
      <c r="J223" s="987">
        <v>7.0</v>
      </c>
      <c r="K223" s="992" t="s">
        <v>772</v>
      </c>
      <c r="L223" s="971">
        <v>1230.0</v>
      </c>
      <c r="M223" s="976">
        <f>M222*(L223*6)</f>
        <v>54366.48</v>
      </c>
      <c r="N223" s="976">
        <f>N222*(L223*6)</f>
        <v>11403.4</v>
      </c>
      <c r="O223" s="976">
        <f>O222*(L223*6)</f>
        <v>3082</v>
      </c>
      <c r="P223" s="976">
        <f t="shared" si="66"/>
        <v>68851.88</v>
      </c>
      <c r="Q223" s="968" t="s">
        <v>773</v>
      </c>
      <c r="R223" s="976">
        <f>R220-R221-M233</f>
        <v>1315416.408</v>
      </c>
    </row>
    <row r="224">
      <c r="I224" s="993" t="s">
        <v>774</v>
      </c>
      <c r="J224" s="987">
        <v>100.0</v>
      </c>
      <c r="K224" s="994"/>
      <c r="L224" s="984"/>
      <c r="M224" s="984"/>
      <c r="N224" s="984"/>
      <c r="O224" s="984"/>
      <c r="P224" s="984"/>
      <c r="Q224" s="968" t="s">
        <v>228</v>
      </c>
      <c r="R224" s="989">
        <f>R223/R220</f>
        <v>0.2724844125</v>
      </c>
    </row>
    <row r="225">
      <c r="I225" s="986" t="s">
        <v>775</v>
      </c>
      <c r="J225" s="987">
        <v>1230.0</v>
      </c>
      <c r="K225" s="988" t="s">
        <v>776</v>
      </c>
      <c r="L225" s="2"/>
      <c r="M225" s="976">
        <f>P223+(P222*J231)</f>
        <v>74449.59382</v>
      </c>
      <c r="N225" s="984"/>
      <c r="O225" s="977" t="s">
        <v>777</v>
      </c>
      <c r="P225" s="977" t="s">
        <v>778</v>
      </c>
      <c r="Q225" s="984"/>
      <c r="R225" s="984"/>
    </row>
    <row r="226">
      <c r="I226" s="996" t="s">
        <v>779</v>
      </c>
      <c r="J226" s="987">
        <v>2.0</v>
      </c>
      <c r="K226" s="988" t="s">
        <v>780</v>
      </c>
      <c r="L226" s="2"/>
      <c r="M226" s="976">
        <f>M225*J218+K219*J233*J218*30</f>
        <v>2341835.908</v>
      </c>
      <c r="N226" s="984"/>
      <c r="O226" s="997" t="s">
        <v>253</v>
      </c>
      <c r="P226" s="971">
        <f>J218*500</f>
        <v>15500</v>
      </c>
      <c r="Q226" s="984"/>
      <c r="R226" s="998"/>
    </row>
    <row r="227">
      <c r="I227" s="996" t="s">
        <v>781</v>
      </c>
      <c r="J227" s="987">
        <f>J218</f>
        <v>31</v>
      </c>
      <c r="K227" s="988" t="s">
        <v>782</v>
      </c>
      <c r="L227" s="2"/>
      <c r="M227" s="968" t="s">
        <v>333</v>
      </c>
      <c r="N227" s="968" t="s">
        <v>307</v>
      </c>
      <c r="O227" s="997" t="s">
        <v>534</v>
      </c>
      <c r="P227" s="971">
        <v>109440.0</v>
      </c>
      <c r="Q227" s="984"/>
      <c r="R227" s="984"/>
    </row>
    <row r="228">
      <c r="I228" s="986" t="s">
        <v>783</v>
      </c>
      <c r="J228" s="987">
        <v>1300.0</v>
      </c>
      <c r="K228" s="988" t="s">
        <v>784</v>
      </c>
      <c r="L228" s="2"/>
      <c r="M228" s="980">
        <f t="shared" ref="M228:M229" si="67">J220*1.15</f>
        <v>425500</v>
      </c>
      <c r="N228" s="980">
        <v>15000.0</v>
      </c>
      <c r="O228" s="997" t="s">
        <v>323</v>
      </c>
      <c r="P228" s="971">
        <v>271250.0</v>
      </c>
      <c r="Q228" s="984"/>
      <c r="R228" s="984"/>
    </row>
    <row r="229">
      <c r="I229" s="986" t="s">
        <v>785</v>
      </c>
      <c r="J229" s="987">
        <v>5.0</v>
      </c>
      <c r="K229" s="988" t="s">
        <v>786</v>
      </c>
      <c r="L229" s="2"/>
      <c r="M229" s="980">
        <f t="shared" si="67"/>
        <v>310500</v>
      </c>
      <c r="N229" s="980">
        <v>15000.0</v>
      </c>
      <c r="O229" s="968" t="s">
        <v>787</v>
      </c>
      <c r="P229" s="976">
        <f>K219*J233*J218*100</f>
        <v>112995</v>
      </c>
      <c r="Q229" s="984"/>
      <c r="R229" s="984"/>
    </row>
    <row r="230">
      <c r="I230" s="986" t="s">
        <v>788</v>
      </c>
      <c r="J230" s="987">
        <v>21.7</v>
      </c>
      <c r="K230" s="999" t="s">
        <v>789</v>
      </c>
      <c r="L230" s="2"/>
      <c r="M230" s="980">
        <f>(J218*2-43.4)*J222*J223</f>
        <v>162750</v>
      </c>
      <c r="N230" s="980">
        <f>(J218*2-43.4)*J231</f>
        <v>11160</v>
      </c>
      <c r="O230" s="968" t="s">
        <v>303</v>
      </c>
      <c r="P230" s="976">
        <f>SUM(P226:P229)</f>
        <v>509185</v>
      </c>
      <c r="Q230" s="984"/>
      <c r="R230" s="1000"/>
    </row>
    <row r="231">
      <c r="I231" s="1001" t="s">
        <v>790</v>
      </c>
      <c r="J231" s="1002">
        <v>600.0</v>
      </c>
      <c r="K231" s="982" t="s">
        <v>791</v>
      </c>
      <c r="L231" s="2"/>
      <c r="M231" s="980">
        <f>J225*J226*J227</f>
        <v>76260</v>
      </c>
      <c r="N231" s="998"/>
      <c r="O231" s="984"/>
      <c r="P231" s="984"/>
      <c r="Q231" s="984"/>
      <c r="R231" s="984"/>
    </row>
    <row r="232">
      <c r="I232" s="1001" t="s">
        <v>792</v>
      </c>
      <c r="J232" s="984"/>
      <c r="K232" s="982" t="s">
        <v>793</v>
      </c>
      <c r="L232" s="2"/>
      <c r="M232" s="980">
        <f>J228*J229*J230</f>
        <v>141050</v>
      </c>
      <c r="N232" s="980">
        <f>J230*J231</f>
        <v>13020</v>
      </c>
      <c r="O232" s="984"/>
      <c r="P232" s="984"/>
      <c r="Q232" s="984"/>
      <c r="R232" s="1000"/>
    </row>
    <row r="233">
      <c r="I233" s="1001" t="s">
        <v>787</v>
      </c>
      <c r="J233" s="1003">
        <v>0.15</v>
      </c>
      <c r="K233" s="982" t="s">
        <v>794</v>
      </c>
      <c r="L233" s="2"/>
      <c r="M233" s="980">
        <f>SUM(M228:N229)</f>
        <v>766000</v>
      </c>
      <c r="N233" s="998"/>
      <c r="O233" s="984"/>
      <c r="P233" s="984"/>
      <c r="Q233" s="984"/>
      <c r="R233" s="984"/>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795</v>
      </c>
      <c r="C2" s="185"/>
      <c r="D2" s="185"/>
      <c r="E2" s="185"/>
      <c r="F2" s="207"/>
      <c r="G2" s="185"/>
      <c r="H2" s="185"/>
      <c r="I2" s="185"/>
      <c r="J2" s="185"/>
      <c r="K2" s="185"/>
      <c r="L2" s="185"/>
      <c r="M2" s="185"/>
      <c r="N2" s="185"/>
      <c r="O2" s="1009"/>
      <c r="P2" s="1017">
        <f>month(P3)</f>
        <v>2</v>
      </c>
      <c r="Q2" s="1018" t="s">
        <v>796</v>
      </c>
      <c r="R2" s="1019" t="s">
        <v>797</v>
      </c>
      <c r="S2" s="1020" t="s">
        <v>798</v>
      </c>
      <c r="T2" s="1020" t="s">
        <v>799</v>
      </c>
      <c r="U2" s="1020" t="s">
        <v>800</v>
      </c>
      <c r="V2" s="1021" t="s">
        <v>801</v>
      </c>
      <c r="W2" s="1020" t="s">
        <v>802</v>
      </c>
      <c r="X2" s="1020" t="s">
        <v>803</v>
      </c>
      <c r="Y2" s="1017"/>
      <c r="Z2" s="1017">
        <f>month(Z3)</f>
        <v>3</v>
      </c>
      <c r="AA2" s="1018" t="s">
        <v>796</v>
      </c>
      <c r="AB2" s="1019" t="s">
        <v>797</v>
      </c>
      <c r="AC2" s="1020" t="s">
        <v>798</v>
      </c>
      <c r="AD2" s="1020" t="s">
        <v>799</v>
      </c>
      <c r="AE2" s="1020" t="s">
        <v>800</v>
      </c>
      <c r="AF2" s="1021" t="s">
        <v>804</v>
      </c>
      <c r="AG2" s="1020" t="s">
        <v>802</v>
      </c>
      <c r="AH2" s="1020" t="s">
        <v>803</v>
      </c>
      <c r="AI2" s="1017"/>
      <c r="AJ2" s="1017">
        <f>month(AJ3)</f>
        <v>4</v>
      </c>
      <c r="AK2" s="1018" t="s">
        <v>796</v>
      </c>
      <c r="AL2" s="1019" t="s">
        <v>797</v>
      </c>
      <c r="AM2" s="1020" t="s">
        <v>798</v>
      </c>
      <c r="AN2" s="1020" t="s">
        <v>799</v>
      </c>
      <c r="AO2" s="1020" t="s">
        <v>800</v>
      </c>
      <c r="AP2" s="1021" t="s">
        <v>805</v>
      </c>
      <c r="AQ2" s="1020" t="s">
        <v>802</v>
      </c>
      <c r="AR2" s="1020" t="s">
        <v>803</v>
      </c>
      <c r="AS2" s="1020"/>
      <c r="AT2" s="1017">
        <f>month(AT3)</f>
        <v>5</v>
      </c>
      <c r="AU2" s="1022" t="s">
        <v>796</v>
      </c>
      <c r="AV2" s="1023" t="s">
        <v>797</v>
      </c>
      <c r="AW2" s="1024" t="s">
        <v>798</v>
      </c>
      <c r="AX2" s="1024" t="s">
        <v>799</v>
      </c>
      <c r="AY2" s="1024" t="s">
        <v>800</v>
      </c>
      <c r="AZ2" s="1025" t="s">
        <v>806</v>
      </c>
      <c r="BA2" s="1024" t="s">
        <v>802</v>
      </c>
      <c r="BB2" s="1024" t="s">
        <v>803</v>
      </c>
      <c r="BC2" s="1017"/>
      <c r="BD2" s="1017">
        <f>month(BD3)</f>
        <v>6</v>
      </c>
      <c r="BE2" s="1018" t="s">
        <v>796</v>
      </c>
      <c r="BF2" s="1019" t="s">
        <v>797</v>
      </c>
      <c r="BG2" s="1020" t="s">
        <v>798</v>
      </c>
      <c r="BH2" s="1020" t="s">
        <v>799</v>
      </c>
      <c r="BI2" s="1020" t="s">
        <v>800</v>
      </c>
      <c r="BJ2" s="1021" t="s">
        <v>807</v>
      </c>
      <c r="BK2" s="1020" t="s">
        <v>802</v>
      </c>
      <c r="BL2" s="1020" t="s">
        <v>803</v>
      </c>
      <c r="BM2" s="1017"/>
      <c r="BN2" s="1017">
        <f>month(BN3)</f>
        <v>7</v>
      </c>
      <c r="BO2" s="1018" t="s">
        <v>796</v>
      </c>
      <c r="BP2" s="1019" t="s">
        <v>797</v>
      </c>
      <c r="BQ2" s="1020" t="s">
        <v>798</v>
      </c>
      <c r="BR2" s="1020" t="s">
        <v>799</v>
      </c>
      <c r="BS2" s="1020" t="s">
        <v>800</v>
      </c>
      <c r="BT2" s="1021" t="s">
        <v>808</v>
      </c>
      <c r="BU2" s="1020" t="s">
        <v>802</v>
      </c>
      <c r="BV2" s="1020" t="s">
        <v>803</v>
      </c>
      <c r="BW2" s="1020"/>
      <c r="BX2" s="1017">
        <f>month(BX3)</f>
        <v>8</v>
      </c>
      <c r="BY2" s="1018" t="s">
        <v>796</v>
      </c>
      <c r="BZ2" s="1019" t="s">
        <v>797</v>
      </c>
      <c r="CA2" s="1020" t="s">
        <v>798</v>
      </c>
      <c r="CB2" s="1020" t="s">
        <v>799</v>
      </c>
      <c r="CC2" s="1020" t="s">
        <v>800</v>
      </c>
      <c r="CD2" s="1021" t="s">
        <v>809</v>
      </c>
      <c r="CE2" s="1020" t="s">
        <v>802</v>
      </c>
      <c r="CF2" s="1020" t="s">
        <v>803</v>
      </c>
      <c r="CG2" s="1017"/>
      <c r="CH2" s="1017">
        <f>month(CH3)</f>
        <v>9</v>
      </c>
      <c r="CI2" s="1018" t="s">
        <v>796</v>
      </c>
      <c r="CJ2" s="1019" t="s">
        <v>797</v>
      </c>
      <c r="CK2" s="1020" t="s">
        <v>798</v>
      </c>
      <c r="CL2" s="1020" t="s">
        <v>799</v>
      </c>
      <c r="CM2" s="1020" t="s">
        <v>800</v>
      </c>
      <c r="CN2" s="1021" t="s">
        <v>810</v>
      </c>
      <c r="CO2" s="1020" t="s">
        <v>802</v>
      </c>
      <c r="CP2" s="1020" t="s">
        <v>803</v>
      </c>
      <c r="CQ2" s="1017"/>
      <c r="CR2" s="1017">
        <f>month(CR3)</f>
        <v>10</v>
      </c>
      <c r="CS2" s="1018" t="s">
        <v>796</v>
      </c>
      <c r="CT2" s="1019" t="s">
        <v>797</v>
      </c>
      <c r="CU2" s="1020" t="s">
        <v>798</v>
      </c>
      <c r="CV2" s="1020" t="s">
        <v>799</v>
      </c>
      <c r="CW2" s="1020" t="s">
        <v>800</v>
      </c>
      <c r="CX2" s="1021" t="s">
        <v>811</v>
      </c>
      <c r="CY2" s="1020" t="s">
        <v>802</v>
      </c>
      <c r="CZ2" s="1020" t="s">
        <v>803</v>
      </c>
      <c r="DA2" s="1020"/>
      <c r="DB2" s="1017">
        <f>month(DB3)</f>
        <v>11</v>
      </c>
      <c r="DC2" s="1018" t="s">
        <v>796</v>
      </c>
      <c r="DD2" s="1019" t="s">
        <v>797</v>
      </c>
      <c r="DE2" s="1020" t="s">
        <v>798</v>
      </c>
      <c r="DF2" s="1020" t="s">
        <v>799</v>
      </c>
      <c r="DG2" s="1020" t="s">
        <v>800</v>
      </c>
      <c r="DH2" s="1021" t="s">
        <v>812</v>
      </c>
      <c r="DI2" s="1020" t="s">
        <v>802</v>
      </c>
      <c r="DJ2" s="1020" t="s">
        <v>803</v>
      </c>
      <c r="DK2" s="1017"/>
      <c r="DL2" s="1017">
        <f>month(DL3)</f>
        <v>12</v>
      </c>
      <c r="DM2" s="1018" t="s">
        <v>796</v>
      </c>
      <c r="DN2" s="1019" t="s">
        <v>797</v>
      </c>
      <c r="DO2" s="1020" t="s">
        <v>798</v>
      </c>
      <c r="DP2" s="1020" t="s">
        <v>799</v>
      </c>
      <c r="DQ2" s="1020" t="s">
        <v>800</v>
      </c>
      <c r="DR2" s="1021" t="s">
        <v>813</v>
      </c>
      <c r="DS2" s="1020" t="s">
        <v>802</v>
      </c>
      <c r="DT2" s="1020" t="s">
        <v>803</v>
      </c>
      <c r="DU2" s="1017"/>
      <c r="DV2" s="1017">
        <f>month(DV3)</f>
        <v>1</v>
      </c>
      <c r="DW2" s="1018" t="s">
        <v>796</v>
      </c>
      <c r="DX2" s="1019" t="s">
        <v>797</v>
      </c>
      <c r="DY2" s="1020" t="s">
        <v>798</v>
      </c>
      <c r="DZ2" s="1020" t="s">
        <v>799</v>
      </c>
      <c r="EA2" s="1020" t="s">
        <v>800</v>
      </c>
      <c r="EB2" s="1021" t="s">
        <v>814</v>
      </c>
      <c r="EC2" s="1020" t="s">
        <v>802</v>
      </c>
      <c r="ED2" s="1020" t="s">
        <v>803</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815</v>
      </c>
      <c r="D3" s="1030" t="s">
        <v>560</v>
      </c>
      <c r="E3" s="1030" t="s">
        <v>816</v>
      </c>
      <c r="F3" s="1031" t="s">
        <v>817</v>
      </c>
      <c r="G3" s="1032" t="s">
        <v>818</v>
      </c>
      <c r="H3" s="1033" t="s">
        <v>819</v>
      </c>
      <c r="I3" s="1030" t="s">
        <v>820</v>
      </c>
      <c r="J3" s="1030" t="s">
        <v>821</v>
      </c>
      <c r="K3" s="185"/>
      <c r="L3" s="1034" t="s">
        <v>96</v>
      </c>
      <c r="M3" s="1034" t="s">
        <v>521</v>
      </c>
      <c r="N3" s="185"/>
      <c r="O3" s="1009"/>
      <c r="P3" s="1035">
        <v>46054.0</v>
      </c>
      <c r="Q3" s="1036" t="s">
        <v>80</v>
      </c>
      <c r="R3" s="1037" t="s">
        <v>815</v>
      </c>
      <c r="S3" s="1036" t="s">
        <v>560</v>
      </c>
      <c r="T3" s="1036" t="s">
        <v>822</v>
      </c>
      <c r="U3" s="1036" t="s">
        <v>823</v>
      </c>
      <c r="V3" s="1036" t="s">
        <v>824</v>
      </c>
      <c r="W3" s="1036" t="s">
        <v>825</v>
      </c>
      <c r="X3" s="1036" t="s">
        <v>826</v>
      </c>
      <c r="Y3" s="1038"/>
      <c r="Z3" s="1035">
        <v>46082.0</v>
      </c>
      <c r="AA3" s="1036" t="s">
        <v>80</v>
      </c>
      <c r="AB3" s="1037" t="s">
        <v>815</v>
      </c>
      <c r="AC3" s="1036" t="s">
        <v>560</v>
      </c>
      <c r="AD3" s="1036" t="s">
        <v>822</v>
      </c>
      <c r="AE3" s="1036" t="s">
        <v>823</v>
      </c>
      <c r="AF3" s="1036" t="s">
        <v>824</v>
      </c>
      <c r="AG3" s="1036" t="s">
        <v>825</v>
      </c>
      <c r="AH3" s="1036" t="s">
        <v>826</v>
      </c>
      <c r="AI3" s="1039"/>
      <c r="AJ3" s="1040">
        <v>46113.0</v>
      </c>
      <c r="AK3" s="1036" t="s">
        <v>80</v>
      </c>
      <c r="AL3" s="1037" t="s">
        <v>815</v>
      </c>
      <c r="AM3" s="1036" t="s">
        <v>560</v>
      </c>
      <c r="AN3" s="1036" t="s">
        <v>822</v>
      </c>
      <c r="AO3" s="1036" t="s">
        <v>823</v>
      </c>
      <c r="AP3" s="1036" t="s">
        <v>824</v>
      </c>
      <c r="AQ3" s="1036" t="s">
        <v>825</v>
      </c>
      <c r="AR3" s="1036" t="s">
        <v>826</v>
      </c>
      <c r="AS3" s="1038"/>
      <c r="AT3" s="1040">
        <v>46143.0</v>
      </c>
      <c r="AU3" s="1041" t="s">
        <v>80</v>
      </c>
      <c r="AV3" s="1042" t="s">
        <v>815</v>
      </c>
      <c r="AW3" s="1041" t="s">
        <v>560</v>
      </c>
      <c r="AX3" s="1041" t="s">
        <v>822</v>
      </c>
      <c r="AY3" s="1041" t="s">
        <v>823</v>
      </c>
      <c r="AZ3" s="1041" t="s">
        <v>824</v>
      </c>
      <c r="BA3" s="1041" t="s">
        <v>825</v>
      </c>
      <c r="BB3" s="1041" t="s">
        <v>826</v>
      </c>
      <c r="BC3" s="1038"/>
      <c r="BD3" s="1040">
        <v>46174.0</v>
      </c>
      <c r="BE3" s="1036" t="s">
        <v>80</v>
      </c>
      <c r="BF3" s="1037" t="s">
        <v>815</v>
      </c>
      <c r="BG3" s="1036" t="s">
        <v>560</v>
      </c>
      <c r="BH3" s="1036" t="s">
        <v>822</v>
      </c>
      <c r="BI3" s="1036" t="s">
        <v>823</v>
      </c>
      <c r="BJ3" s="1036" t="s">
        <v>824</v>
      </c>
      <c r="BK3" s="1036" t="s">
        <v>825</v>
      </c>
      <c r="BL3" s="1036" t="s">
        <v>826</v>
      </c>
      <c r="BM3" s="1039"/>
      <c r="BN3" s="1040">
        <v>46205.0</v>
      </c>
      <c r="BO3" s="1036" t="s">
        <v>80</v>
      </c>
      <c r="BP3" s="1037" t="s">
        <v>815</v>
      </c>
      <c r="BQ3" s="1036" t="s">
        <v>560</v>
      </c>
      <c r="BR3" s="1036" t="s">
        <v>822</v>
      </c>
      <c r="BS3" s="1036" t="s">
        <v>823</v>
      </c>
      <c r="BT3" s="1036" t="s">
        <v>824</v>
      </c>
      <c r="BU3" s="1036" t="s">
        <v>825</v>
      </c>
      <c r="BV3" s="1036" t="s">
        <v>826</v>
      </c>
      <c r="BW3" s="1038"/>
      <c r="BX3" s="1040">
        <v>46235.0</v>
      </c>
      <c r="BY3" s="1036" t="s">
        <v>80</v>
      </c>
      <c r="BZ3" s="1037" t="s">
        <v>815</v>
      </c>
      <c r="CA3" s="1036" t="s">
        <v>560</v>
      </c>
      <c r="CB3" s="1036" t="s">
        <v>822</v>
      </c>
      <c r="CC3" s="1036" t="s">
        <v>823</v>
      </c>
      <c r="CD3" s="1036" t="s">
        <v>824</v>
      </c>
      <c r="CE3" s="1036" t="s">
        <v>825</v>
      </c>
      <c r="CF3" s="1036" t="s">
        <v>826</v>
      </c>
      <c r="CG3" s="1038"/>
      <c r="CH3" s="1040">
        <v>46266.0</v>
      </c>
      <c r="CI3" s="1036" t="s">
        <v>80</v>
      </c>
      <c r="CJ3" s="1037" t="s">
        <v>815</v>
      </c>
      <c r="CK3" s="1036" t="s">
        <v>560</v>
      </c>
      <c r="CL3" s="1036" t="s">
        <v>822</v>
      </c>
      <c r="CM3" s="1036" t="s">
        <v>823</v>
      </c>
      <c r="CN3" s="1036" t="s">
        <v>824</v>
      </c>
      <c r="CO3" s="1036" t="s">
        <v>825</v>
      </c>
      <c r="CP3" s="1036" t="s">
        <v>826</v>
      </c>
      <c r="CQ3" s="1039"/>
      <c r="CR3" s="1040">
        <v>46296.0</v>
      </c>
      <c r="CS3" s="1036" t="s">
        <v>80</v>
      </c>
      <c r="CT3" s="1037" t="s">
        <v>815</v>
      </c>
      <c r="CU3" s="1036" t="s">
        <v>560</v>
      </c>
      <c r="CV3" s="1036" t="s">
        <v>822</v>
      </c>
      <c r="CW3" s="1036" t="s">
        <v>823</v>
      </c>
      <c r="CX3" s="1036" t="s">
        <v>824</v>
      </c>
      <c r="CY3" s="1036" t="s">
        <v>825</v>
      </c>
      <c r="CZ3" s="1036" t="s">
        <v>826</v>
      </c>
      <c r="DA3" s="1038"/>
      <c r="DB3" s="1040">
        <v>46327.0</v>
      </c>
      <c r="DC3" s="1036" t="s">
        <v>80</v>
      </c>
      <c r="DD3" s="1037" t="s">
        <v>815</v>
      </c>
      <c r="DE3" s="1036" t="s">
        <v>560</v>
      </c>
      <c r="DF3" s="1036" t="s">
        <v>822</v>
      </c>
      <c r="DG3" s="1036" t="s">
        <v>823</v>
      </c>
      <c r="DH3" s="1036" t="s">
        <v>824</v>
      </c>
      <c r="DI3" s="1036" t="s">
        <v>825</v>
      </c>
      <c r="DJ3" s="1036" t="s">
        <v>826</v>
      </c>
      <c r="DK3" s="1038"/>
      <c r="DL3" s="1040">
        <v>46357.0</v>
      </c>
      <c r="DM3" s="1036" t="s">
        <v>80</v>
      </c>
      <c r="DN3" s="1037" t="s">
        <v>815</v>
      </c>
      <c r="DO3" s="1036" t="s">
        <v>560</v>
      </c>
      <c r="DP3" s="1036" t="s">
        <v>822</v>
      </c>
      <c r="DQ3" s="1036" t="s">
        <v>823</v>
      </c>
      <c r="DR3" s="1036" t="s">
        <v>824</v>
      </c>
      <c r="DS3" s="1036" t="s">
        <v>825</v>
      </c>
      <c r="DT3" s="1036" t="s">
        <v>826</v>
      </c>
      <c r="DU3" s="1038"/>
      <c r="DV3" s="1040">
        <v>46388.0</v>
      </c>
      <c r="DW3" s="1036" t="s">
        <v>80</v>
      </c>
      <c r="DX3" s="1037" t="s">
        <v>815</v>
      </c>
      <c r="DY3" s="1036" t="s">
        <v>560</v>
      </c>
      <c r="DZ3" s="1036" t="s">
        <v>822</v>
      </c>
      <c r="EA3" s="1036" t="s">
        <v>823</v>
      </c>
      <c r="EB3" s="1036" t="s">
        <v>824</v>
      </c>
      <c r="EC3" s="1036" t="s">
        <v>825</v>
      </c>
      <c r="ED3" s="1036" t="s">
        <v>826</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f t="array" ref="B4:B200">xlookup(month(today()),P2:DV2,Q4:DW200)</f>
        <v>1002</v>
      </c>
      <c r="C4" s="1045" t="str">
        <f t="array" ref="C4:C200">xlookup(month(today()),P2:DV2,R4:DX200)</f>
        <v>駒野</v>
      </c>
      <c r="D4" s="1046" t="str">
        <f t="array" ref="D4:D200">xlookup(month(today()),P2:DV2,S4:DY200)</f>
        <v>メイド</v>
      </c>
      <c r="E4" s="1046" t="str">
        <f t="array" ref="E4:E200">xlookup(month(today()),P2:DV2,T4:DZ200)</f>
        <v>歩合</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24</v>
      </c>
      <c r="G4" s="1048" t="str">
        <f t="shared" ref="G4:G299" si="3">if(C4="","",if(H4=0,"該当","非該当"))</f>
        <v>該当</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122.8833333</v>
      </c>
      <c r="J4" s="1050">
        <f t="shared" si="1"/>
        <v>270</v>
      </c>
      <c r="K4" s="1043"/>
      <c r="L4" s="212" t="str">
        <f t="array" ref="L4">IFERROR(INDEX('💻シート作成'!$D$6:$D999, MATCH(M4, '💻シート作成'!$E$6:$E999, 0)), "")</f>
        <v/>
      </c>
      <c r="M4" s="156" t="str">
        <f>IFERROR(__xludf.DUMMYFUNCTION("filter('💻シート作成'!E6:E999,'💻シート作成'!E6:E999&lt;&gt;"""")"),"💭口コミ")</f>
        <v>💭口コミ</v>
      </c>
      <c r="N4" s="1043"/>
      <c r="O4" s="1051"/>
      <c r="P4" s="1052" t="s">
        <v>827</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7" t="str">
        <f>$P$7</f>
        <v>R804_コンフォートホテル横浜関内_アルバイト給料</v>
      </c>
      <c r="AK4" s="1053">
        <f>IFERROR(__xludf.DUMMYFUNCTION("IMPORTRANGE($P$7,$P$4&amp;AK$2)"),1002.0)</f>
        <v>1002</v>
      </c>
      <c r="AL4" s="1054" t="str">
        <f>IFERROR(__xludf.DUMMYFUNCTION("IMPORTRANGE($P$7,$P$4&amp;AL$2)"),"駒野")</f>
        <v>駒野</v>
      </c>
      <c r="AM4" s="212" t="str">
        <f>IFERROR(__xludf.DUMMYFUNCTION("IMPORTRANGE($P$7,$P$4&amp;AM$2)"),"メイド")</f>
        <v>メイド</v>
      </c>
      <c r="AN4" s="212" t="str">
        <f>IFERROR(__xludf.DUMMYFUNCTION("IMPORTRANGE($P$7,$P$4&amp;AN$2)"),"歩合")</f>
        <v>歩合</v>
      </c>
      <c r="AO4" s="1055">
        <f>IFERROR(__xludf.DUMMYFUNCTION("IMPORTRANGE($P$7,$P$4&amp;AO$2)"),6.0)</f>
        <v>6</v>
      </c>
      <c r="AP4" s="212">
        <f t="shared" ref="AP4:AP299" si="7">COUNTIF(INDIRECT(AP$2 &amp; "L9:L"), AL4)</f>
        <v>0</v>
      </c>
      <c r="AQ4" s="1056">
        <f>IFERROR(__xludf.DUMMYFUNCTION("IMPORTRANGE($P$7,$P$4&amp;AQ$2)"),35.31666666666667)</f>
        <v>35.31666667</v>
      </c>
      <c r="AR4" s="212">
        <f>IFERROR(__xludf.DUMMYFUNCTION("IMPORTRANGE($P$7,$P$4&amp;AR$2)"),79.0)</f>
        <v>79</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v>1015.0</v>
      </c>
      <c r="C5" s="1045" t="s">
        <v>460</v>
      </c>
      <c r="D5" s="1046" t="s">
        <v>90</v>
      </c>
      <c r="E5" s="1046" t="s">
        <v>828</v>
      </c>
      <c r="F5" s="1047">
        <f t="shared" si="2"/>
        <v>45</v>
      </c>
      <c r="G5" s="1048" t="str">
        <f t="shared" si="3"/>
        <v>該当</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228.4666667</v>
      </c>
      <c r="J5" s="1050">
        <f t="shared" si="4"/>
        <v>621</v>
      </c>
      <c r="K5" s="185"/>
      <c r="L5" s="212" t="str">
        <f t="array" ref="L5">IFERROR(INDEX('💻シート作成'!$D$6:$D999, MATCH(M5, '💻シート作成'!$E$6:$E999, 0)), "")</f>
        <v/>
      </c>
      <c r="M5" s="939" t="str">
        <f>IFERROR(__xludf.DUMMYFUNCTION("""COMPUTED_VALUE"""),"🔵クレーム")</f>
        <v>🔵クレーム</v>
      </c>
      <c r="N5" s="185"/>
      <c r="O5" s="1062">
        <v>2.0</v>
      </c>
      <c r="P5" s="1063" t="s">
        <v>829</v>
      </c>
      <c r="Q5" s="1053">
        <f>IFERROR(__xludf.DUMMYFUNCTION("""COMPUTED_VALUE"""),1012.0)</f>
        <v>1012</v>
      </c>
      <c r="R5" s="165" t="str">
        <f>IFERROR(__xludf.DUMMYFUNCTION("""COMPUTED_VALUE"""),"森")</f>
        <v>森</v>
      </c>
      <c r="S5" s="923" t="str">
        <f>IFERROR(__xludf.DUMMYFUNCTION("""COMPUTED_VALUE"""),"モリ エツコ")</f>
        <v>モリ エツコ</v>
      </c>
      <c r="T5" s="923"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3" t="str">
        <f>IFERROR(__xludf.DUMMYFUNCTION("""COMPUTED_VALUE"""),"メイド")</f>
        <v>メイド</v>
      </c>
      <c r="AD5" s="923"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f>IFERROR(__xludf.DUMMYFUNCTION("""COMPUTED_VALUE"""),1015.0)</f>
        <v>1015</v>
      </c>
      <c r="AL5" s="165" t="str">
        <f>IFERROR(__xludf.DUMMYFUNCTION("""COMPUTED_VALUE"""),"デェリック")</f>
        <v>デェリック</v>
      </c>
      <c r="AM5" s="923" t="str">
        <f>IFERROR(__xludf.DUMMYFUNCTION("""COMPUTED_VALUE"""),"メイド")</f>
        <v>メイド</v>
      </c>
      <c r="AN5" s="923" t="str">
        <f>IFERROR(__xludf.DUMMYFUNCTION("""COMPUTED_VALUE"""),"歩合")</f>
        <v>歩合</v>
      </c>
      <c r="AO5" s="1055">
        <f>IFERROR(__xludf.DUMMYFUNCTION("""COMPUTED_VALUE"""),10.0)</f>
        <v>10</v>
      </c>
      <c r="AP5" s="212">
        <f t="shared" si="7"/>
        <v>0</v>
      </c>
      <c r="AQ5" s="1056">
        <f>IFERROR(__xludf.DUMMYFUNCTION("""COMPUTED_VALUE"""),48.983333333333334)</f>
        <v>48.98333333</v>
      </c>
      <c r="AR5" s="212">
        <f>IFERROR(__xludf.DUMMYFUNCTION("""COMPUTED_VALUE"""),152.0)</f>
        <v>152</v>
      </c>
      <c r="AS5" s="207"/>
      <c r="AT5" s="486"/>
      <c r="AU5" s="1059"/>
      <c r="AV5" s="1064"/>
      <c r="AW5" s="1065"/>
      <c r="AX5" s="1065"/>
      <c r="AY5" s="1066"/>
      <c r="AZ5" s="1061">
        <f t="shared" si="8"/>
        <v>0</v>
      </c>
      <c r="BA5" s="1067"/>
      <c r="BB5" s="1061"/>
      <c r="BC5" s="185"/>
      <c r="BD5" s="486"/>
      <c r="BE5" s="1053"/>
      <c r="BF5" s="166"/>
      <c r="BG5" s="923"/>
      <c r="BH5" s="923"/>
      <c r="BI5" s="1055"/>
      <c r="BJ5" s="212">
        <f t="shared" si="9"/>
        <v>0</v>
      </c>
      <c r="BK5" s="1056"/>
      <c r="BL5" s="212"/>
      <c r="BM5" s="185"/>
      <c r="BN5" s="486"/>
      <c r="BO5" s="1053"/>
      <c r="BP5" s="166"/>
      <c r="BQ5" s="923"/>
      <c r="BR5" s="923"/>
      <c r="BS5" s="1055"/>
      <c r="BT5" s="212">
        <f t="shared" si="10"/>
        <v>0</v>
      </c>
      <c r="BU5" s="1056"/>
      <c r="BV5" s="212"/>
      <c r="BW5" s="207"/>
      <c r="BX5" s="486"/>
      <c r="BY5" s="1053"/>
      <c r="BZ5" s="166"/>
      <c r="CA5" s="923"/>
      <c r="CB5" s="923"/>
      <c r="CC5" s="1055"/>
      <c r="CD5" s="212">
        <f t="shared" si="11"/>
        <v>0</v>
      </c>
      <c r="CE5" s="1056"/>
      <c r="CF5" s="212"/>
      <c r="CG5" s="185"/>
      <c r="CH5" s="486"/>
      <c r="CI5" s="1053"/>
      <c r="CJ5" s="166"/>
      <c r="CK5" s="923"/>
      <c r="CL5" s="923"/>
      <c r="CM5" s="1055"/>
      <c r="CN5" s="212">
        <f t="shared" si="12"/>
        <v>0</v>
      </c>
      <c r="CO5" s="1056"/>
      <c r="CP5" s="212"/>
      <c r="CQ5" s="185"/>
      <c r="CR5" s="486"/>
      <c r="CS5" s="1053"/>
      <c r="CT5" s="166"/>
      <c r="CU5" s="923"/>
      <c r="CV5" s="923"/>
      <c r="CW5" s="1055"/>
      <c r="CX5" s="212">
        <f t="shared" si="13"/>
        <v>0</v>
      </c>
      <c r="CY5" s="1056"/>
      <c r="CZ5" s="212"/>
      <c r="DA5" s="207"/>
      <c r="DB5" s="486"/>
      <c r="DC5" s="1053"/>
      <c r="DD5" s="166"/>
      <c r="DE5" s="923"/>
      <c r="DF5" s="923"/>
      <c r="DG5" s="1055"/>
      <c r="DH5" s="212">
        <f t="shared" si="14"/>
        <v>0</v>
      </c>
      <c r="DI5" s="1056"/>
      <c r="DJ5" s="212"/>
      <c r="DK5" s="185"/>
      <c r="DL5" s="486"/>
      <c r="DM5" s="1053"/>
      <c r="DN5" s="166"/>
      <c r="DO5" s="923"/>
      <c r="DP5" s="923"/>
      <c r="DQ5" s="1055"/>
      <c r="DR5" s="212">
        <f t="shared" si="15"/>
        <v>0</v>
      </c>
      <c r="DS5" s="1056"/>
      <c r="DT5" s="212"/>
      <c r="DU5" s="185"/>
      <c r="DV5" s="486"/>
      <c r="DW5" s="1053"/>
      <c r="DX5" s="166"/>
      <c r="DY5" s="923"/>
      <c r="DZ5" s="923"/>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v>1016.0</v>
      </c>
      <c r="C6" s="1045" t="s">
        <v>417</v>
      </c>
      <c r="D6" s="1046" t="s">
        <v>90</v>
      </c>
      <c r="E6" s="1046" t="s">
        <v>828</v>
      </c>
      <c r="F6" s="1047">
        <f t="shared" si="2"/>
        <v>27</v>
      </c>
      <c r="G6" s="1048" t="str">
        <f t="shared" si="3"/>
        <v>該当</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149.0166667</v>
      </c>
      <c r="J6" s="1050">
        <f t="shared" si="17"/>
        <v>356</v>
      </c>
      <c r="K6" s="185"/>
      <c r="L6" s="212" t="str">
        <f t="array" ref="L6">IFERROR(INDEX('💻シート作成'!$D$6:$D999, MATCH(M6, '💻シート作成'!$E$6:$E999, 0)), "")</f>
        <v/>
      </c>
      <c r="M6" s="944" t="str">
        <f>IFERROR(__xludf.DUMMYFUNCTION("""COMPUTED_VALUE"""),"✅安全チェック")</f>
        <v>✅安全チェック</v>
      </c>
      <c r="N6" s="185"/>
      <c r="O6" s="1062">
        <v>3.0</v>
      </c>
      <c r="P6" s="1068" t="s">
        <v>830</v>
      </c>
      <c r="Q6" s="1053">
        <f>IFERROR(__xludf.DUMMYFUNCTION("""COMPUTED_VALUE"""),1015.0)</f>
        <v>1015</v>
      </c>
      <c r="R6" s="165" t="str">
        <f>IFERROR(__xludf.DUMMYFUNCTION("""COMPUTED_VALUE"""),"デェリック")</f>
        <v>デェリック</v>
      </c>
      <c r="S6" s="923" t="str">
        <f>IFERROR(__xludf.DUMMYFUNCTION("""COMPUTED_VALUE"""),"デェリック デ レオン")</f>
        <v>デェリック デ レオン</v>
      </c>
      <c r="T6" s="923"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3" t="str">
        <f>IFERROR(__xludf.DUMMYFUNCTION("""COMPUTED_VALUE"""),"メイド")</f>
        <v>メイド</v>
      </c>
      <c r="AD6" s="923" t="str">
        <f>IFERROR(__xludf.DUMMYFUNCTION("""COMPUTED_VALUE"""),"歩合")</f>
        <v>歩合</v>
      </c>
      <c r="AE6" s="1055">
        <f>IFERROR(__xludf.DUMMYFUNCTION("""COMPUTED_VALUE"""),11.0)</f>
        <v>11</v>
      </c>
      <c r="AF6" s="212">
        <f t="shared" si="6"/>
        <v>0</v>
      </c>
      <c r="AG6" s="1056">
        <f>IFERROR(__xludf.DUMMYFUNCTION("""COMPUTED_VALUE"""),69.4)</f>
        <v>69.4</v>
      </c>
      <c r="AH6" s="212">
        <f>IFERROR(__xludf.DUMMYFUNCTION("""COMPUTED_VALUE"""),143.0)</f>
        <v>143</v>
      </c>
      <c r="AI6" s="185"/>
      <c r="AJ6" s="185"/>
      <c r="AK6" s="1053">
        <f>IFERROR(__xludf.DUMMYFUNCTION("""COMPUTED_VALUE"""),1016.0)</f>
        <v>1016</v>
      </c>
      <c r="AL6" s="165" t="str">
        <f>IFERROR(__xludf.DUMMYFUNCTION("""COMPUTED_VALUE"""),"松野")</f>
        <v>松野</v>
      </c>
      <c r="AM6" s="923" t="str">
        <f>IFERROR(__xludf.DUMMYFUNCTION("""COMPUTED_VALUE"""),"メイド")</f>
        <v>メイド</v>
      </c>
      <c r="AN6" s="923" t="str">
        <f>IFERROR(__xludf.DUMMYFUNCTION("""COMPUTED_VALUE"""),"歩合")</f>
        <v>歩合</v>
      </c>
      <c r="AO6" s="1055">
        <f>IFERROR(__xludf.DUMMYFUNCTION("""COMPUTED_VALUE"""),9.0)</f>
        <v>9</v>
      </c>
      <c r="AP6" s="212">
        <f t="shared" si="7"/>
        <v>0</v>
      </c>
      <c r="AQ6" s="1056">
        <f>IFERROR(__xludf.DUMMYFUNCTION("""COMPUTED_VALUE"""),52.0)</f>
        <v>52</v>
      </c>
      <c r="AR6" s="212">
        <f>IFERROR(__xludf.DUMMYFUNCTION("""COMPUTED_VALUE"""),126.0)</f>
        <v>126</v>
      </c>
      <c r="AS6" s="207"/>
      <c r="AT6" s="185"/>
      <c r="AU6" s="1059"/>
      <c r="AV6" s="1064"/>
      <c r="AW6" s="1065"/>
      <c r="AX6" s="1065"/>
      <c r="AY6" s="1066"/>
      <c r="AZ6" s="1061">
        <f t="shared" si="8"/>
        <v>0</v>
      </c>
      <c r="BA6" s="1067"/>
      <c r="BB6" s="1061"/>
      <c r="BC6" s="185"/>
      <c r="BD6" s="185"/>
      <c r="BE6" s="1053"/>
      <c r="BF6" s="166"/>
      <c r="BG6" s="923"/>
      <c r="BH6" s="923"/>
      <c r="BI6" s="1055"/>
      <c r="BJ6" s="212">
        <f t="shared" si="9"/>
        <v>0</v>
      </c>
      <c r="BK6" s="1056"/>
      <c r="BL6" s="212"/>
      <c r="BM6" s="185"/>
      <c r="BN6" s="185"/>
      <c r="BO6" s="1053"/>
      <c r="BP6" s="166"/>
      <c r="BQ6" s="923"/>
      <c r="BR6" s="923"/>
      <c r="BS6" s="1055"/>
      <c r="BT6" s="212">
        <f t="shared" si="10"/>
        <v>0</v>
      </c>
      <c r="BU6" s="1056"/>
      <c r="BV6" s="212"/>
      <c r="BW6" s="207"/>
      <c r="BX6" s="185"/>
      <c r="BY6" s="1053"/>
      <c r="BZ6" s="166"/>
      <c r="CA6" s="923"/>
      <c r="CB6" s="923"/>
      <c r="CC6" s="1055"/>
      <c r="CD6" s="212">
        <f t="shared" si="11"/>
        <v>0</v>
      </c>
      <c r="CE6" s="1056"/>
      <c r="CF6" s="212"/>
      <c r="CG6" s="185"/>
      <c r="CH6" s="185"/>
      <c r="CI6" s="1053"/>
      <c r="CJ6" s="166"/>
      <c r="CK6" s="923"/>
      <c r="CL6" s="923"/>
      <c r="CM6" s="1055"/>
      <c r="CN6" s="212">
        <f t="shared" si="12"/>
        <v>0</v>
      </c>
      <c r="CO6" s="1056"/>
      <c r="CP6" s="212"/>
      <c r="CQ6" s="185"/>
      <c r="CR6" s="185"/>
      <c r="CS6" s="1053"/>
      <c r="CT6" s="166"/>
      <c r="CU6" s="923"/>
      <c r="CV6" s="923"/>
      <c r="CW6" s="1055"/>
      <c r="CX6" s="212">
        <f t="shared" si="13"/>
        <v>0</v>
      </c>
      <c r="CY6" s="1056"/>
      <c r="CZ6" s="212"/>
      <c r="DA6" s="207"/>
      <c r="DB6" s="185"/>
      <c r="DC6" s="1053"/>
      <c r="DD6" s="166"/>
      <c r="DE6" s="923"/>
      <c r="DF6" s="923"/>
      <c r="DG6" s="1055"/>
      <c r="DH6" s="212">
        <f t="shared" si="14"/>
        <v>0</v>
      </c>
      <c r="DI6" s="1056"/>
      <c r="DJ6" s="212"/>
      <c r="DK6" s="185"/>
      <c r="DL6" s="185"/>
      <c r="DM6" s="1053"/>
      <c r="DN6" s="166"/>
      <c r="DO6" s="923"/>
      <c r="DP6" s="923"/>
      <c r="DQ6" s="1055"/>
      <c r="DR6" s="212">
        <f t="shared" si="15"/>
        <v>0</v>
      </c>
      <c r="DS6" s="1056"/>
      <c r="DT6" s="212"/>
      <c r="DU6" s="185"/>
      <c r="DV6" s="185"/>
      <c r="DW6" s="1053"/>
      <c r="DX6" s="166"/>
      <c r="DY6" s="923"/>
      <c r="DZ6" s="923"/>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v>1018.0</v>
      </c>
      <c r="C7" s="1045" t="s">
        <v>419</v>
      </c>
      <c r="D7" s="1046" t="s">
        <v>90</v>
      </c>
      <c r="E7" s="1046" t="s">
        <v>828</v>
      </c>
      <c r="F7" s="1047">
        <f t="shared" si="2"/>
        <v>41</v>
      </c>
      <c r="G7" s="1048" t="str">
        <f t="shared" si="3"/>
        <v>該当</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162.3166667</v>
      </c>
      <c r="J7" s="1050">
        <f t="shared" si="18"/>
        <v>591.6</v>
      </c>
      <c r="K7" s="185"/>
      <c r="L7" s="212" t="str">
        <f t="array" ref="L7">IFERROR(INDEX('💻シート作成'!$D$6:$D999, MATCH(M7, '💻シート作成'!$E$6:$E999, 0)), "")</f>
        <v>1月</v>
      </c>
      <c r="M7" s="944" t="str">
        <f>IFERROR(__xludf.DUMMYFUNCTION("""COMPUTED_VALUE"""),"①R9_1集計")</f>
        <v>①R9_1集計</v>
      </c>
      <c r="N7" s="185"/>
      <c r="O7" s="1062">
        <v>4.0</v>
      </c>
      <c r="P7" s="1069" t="s">
        <v>831</v>
      </c>
      <c r="Q7" s="1053">
        <f>IFERROR(__xludf.DUMMYFUNCTION("""COMPUTED_VALUE"""),1016.0)</f>
        <v>1016</v>
      </c>
      <c r="R7" s="165" t="str">
        <f>IFERROR(__xludf.DUMMYFUNCTION("""COMPUTED_VALUE"""),"松野")</f>
        <v>松野</v>
      </c>
      <c r="S7" s="923" t="str">
        <f>IFERROR(__xludf.DUMMYFUNCTION("""COMPUTED_VALUE"""),"マツノ ハルエ")</f>
        <v>マツノ ハルエ</v>
      </c>
      <c r="T7" s="923"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3" t="str">
        <f>IFERROR(__xludf.DUMMYFUNCTION("""COMPUTED_VALUE"""),"メイド")</f>
        <v>メイド</v>
      </c>
      <c r="AD7" s="923"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f>IFERROR(__xludf.DUMMYFUNCTION("""COMPUTED_VALUE"""),1018.0)</f>
        <v>1018</v>
      </c>
      <c r="AL7" s="165" t="str">
        <f>IFERROR(__xludf.DUMMYFUNCTION("""COMPUTED_VALUE"""),"川名")</f>
        <v>川名</v>
      </c>
      <c r="AM7" s="923" t="str">
        <f>IFERROR(__xludf.DUMMYFUNCTION("""COMPUTED_VALUE"""),"メイド")</f>
        <v>メイド</v>
      </c>
      <c r="AN7" s="923" t="str">
        <f>IFERROR(__xludf.DUMMYFUNCTION("""COMPUTED_VALUE"""),"歩合")</f>
        <v>歩合</v>
      </c>
      <c r="AO7" s="1055">
        <f>IFERROR(__xludf.DUMMYFUNCTION("""COMPUTED_VALUE"""),9.0)</f>
        <v>9</v>
      </c>
      <c r="AP7" s="212">
        <f t="shared" si="7"/>
        <v>0</v>
      </c>
      <c r="AQ7" s="1056">
        <f>IFERROR(__xludf.DUMMYFUNCTION("""COMPUTED_VALUE"""),34.78333333333333)</f>
        <v>34.78333333</v>
      </c>
      <c r="AR7" s="212">
        <f>IFERROR(__xludf.DUMMYFUNCTION("""COMPUTED_VALUE"""),136.0)</f>
        <v>136</v>
      </c>
      <c r="AS7" s="207"/>
      <c r="AT7" s="185"/>
      <c r="AU7" s="1059"/>
      <c r="AV7" s="1064"/>
      <c r="AW7" s="1065"/>
      <c r="AX7" s="1065"/>
      <c r="AY7" s="1066"/>
      <c r="AZ7" s="1061">
        <f t="shared" si="8"/>
        <v>0</v>
      </c>
      <c r="BA7" s="1067"/>
      <c r="BB7" s="1061"/>
      <c r="BC7" s="185"/>
      <c r="BD7" s="185"/>
      <c r="BE7" s="1053"/>
      <c r="BF7" s="166"/>
      <c r="BG7" s="923"/>
      <c r="BH7" s="923"/>
      <c r="BI7" s="1055"/>
      <c r="BJ7" s="212">
        <f t="shared" si="9"/>
        <v>0</v>
      </c>
      <c r="BK7" s="1056"/>
      <c r="BL7" s="212"/>
      <c r="BM7" s="185"/>
      <c r="BN7" s="185"/>
      <c r="BO7" s="1053"/>
      <c r="BP7" s="166"/>
      <c r="BQ7" s="923"/>
      <c r="BR7" s="923"/>
      <c r="BS7" s="1055"/>
      <c r="BT7" s="212">
        <f t="shared" si="10"/>
        <v>0</v>
      </c>
      <c r="BU7" s="1056"/>
      <c r="BV7" s="212"/>
      <c r="BW7" s="207"/>
      <c r="BX7" s="185"/>
      <c r="BY7" s="1053"/>
      <c r="BZ7" s="166"/>
      <c r="CA7" s="923"/>
      <c r="CB7" s="923"/>
      <c r="CC7" s="1055"/>
      <c r="CD7" s="212">
        <f t="shared" si="11"/>
        <v>0</v>
      </c>
      <c r="CE7" s="1056"/>
      <c r="CF7" s="212"/>
      <c r="CG7" s="185"/>
      <c r="CH7" s="185"/>
      <c r="CI7" s="1053"/>
      <c r="CJ7" s="166"/>
      <c r="CK7" s="923"/>
      <c r="CL7" s="923"/>
      <c r="CM7" s="1055"/>
      <c r="CN7" s="212">
        <f t="shared" si="12"/>
        <v>0</v>
      </c>
      <c r="CO7" s="1056"/>
      <c r="CP7" s="212"/>
      <c r="CQ7" s="185"/>
      <c r="CR7" s="185"/>
      <c r="CS7" s="1053"/>
      <c r="CT7" s="166"/>
      <c r="CU7" s="923"/>
      <c r="CV7" s="923"/>
      <c r="CW7" s="1055"/>
      <c r="CX7" s="212">
        <f t="shared" si="13"/>
        <v>0</v>
      </c>
      <c r="CY7" s="1056"/>
      <c r="CZ7" s="212"/>
      <c r="DA7" s="207"/>
      <c r="DB7" s="185"/>
      <c r="DC7" s="1053"/>
      <c r="DD7" s="166"/>
      <c r="DE7" s="923"/>
      <c r="DF7" s="923"/>
      <c r="DG7" s="1055"/>
      <c r="DH7" s="212">
        <f t="shared" si="14"/>
        <v>0</v>
      </c>
      <c r="DI7" s="1056"/>
      <c r="DJ7" s="212"/>
      <c r="DK7" s="185"/>
      <c r="DL7" s="185"/>
      <c r="DM7" s="1053"/>
      <c r="DN7" s="166"/>
      <c r="DO7" s="923"/>
      <c r="DP7" s="923"/>
      <c r="DQ7" s="1055"/>
      <c r="DR7" s="212">
        <f t="shared" si="15"/>
        <v>0</v>
      </c>
      <c r="DS7" s="1056"/>
      <c r="DT7" s="212"/>
      <c r="DU7" s="185"/>
      <c r="DV7" s="185"/>
      <c r="DW7" s="1053"/>
      <c r="DX7" s="166"/>
      <c r="DY7" s="923"/>
      <c r="DZ7" s="923"/>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v>1021.0</v>
      </c>
      <c r="C8" s="1045" t="s">
        <v>423</v>
      </c>
      <c r="D8" s="1046" t="s">
        <v>90</v>
      </c>
      <c r="E8" s="1046" t="s">
        <v>828</v>
      </c>
      <c r="F8" s="1047">
        <f t="shared" si="2"/>
        <v>66</v>
      </c>
      <c r="G8" s="1048" t="str">
        <f t="shared" si="3"/>
        <v>該当</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360.9</v>
      </c>
      <c r="J8" s="1050">
        <f t="shared" si="19"/>
        <v>1334</v>
      </c>
      <c r="K8" s="185"/>
      <c r="L8" s="212" t="str">
        <f t="array" ref="L8">IFERROR(INDEX('💻シート作成'!$D$6:$D999, MATCH(M8, '💻シート作成'!$E$6:$E999, 0)), "")</f>
        <v>1月</v>
      </c>
      <c r="M8" s="944"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3" t="str">
        <f>IFERROR(__xludf.DUMMYFUNCTION("""COMPUTED_VALUE"""),"カワナ リサコ")</f>
        <v>カワナ リサコ</v>
      </c>
      <c r="T8" s="923"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3" t="str">
        <f>IFERROR(__xludf.DUMMYFUNCTION("""COMPUTED_VALUE"""),"メイド")</f>
        <v>メイド</v>
      </c>
      <c r="AD8" s="923"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f>IFERROR(__xludf.DUMMYFUNCTION("""COMPUTED_VALUE"""),1021.0)</f>
        <v>1021</v>
      </c>
      <c r="AL8" s="165" t="str">
        <f>IFERROR(__xludf.DUMMYFUNCTION("""COMPUTED_VALUE"""),"ヤムナ")</f>
        <v>ヤムナ</v>
      </c>
      <c r="AM8" s="923" t="str">
        <f>IFERROR(__xludf.DUMMYFUNCTION("""COMPUTED_VALUE"""),"メイド")</f>
        <v>メイド</v>
      </c>
      <c r="AN8" s="923" t="str">
        <f>IFERROR(__xludf.DUMMYFUNCTION("""COMPUTED_VALUE"""),"歩合")</f>
        <v>歩合</v>
      </c>
      <c r="AO8" s="1055">
        <f>IFERROR(__xludf.DUMMYFUNCTION("""COMPUTED_VALUE"""),17.0)</f>
        <v>17</v>
      </c>
      <c r="AP8" s="212">
        <f t="shared" si="7"/>
        <v>0</v>
      </c>
      <c r="AQ8" s="1056">
        <f>IFERROR(__xludf.DUMMYFUNCTION("""COMPUTED_VALUE"""),93.61666666666666)</f>
        <v>93.61666667</v>
      </c>
      <c r="AR8" s="212">
        <f>IFERROR(__xludf.DUMMYFUNCTION("""COMPUTED_VALUE"""),341.0)</f>
        <v>341</v>
      </c>
      <c r="AS8" s="207"/>
      <c r="AT8" s="185"/>
      <c r="AU8" s="1059"/>
      <c r="AV8" s="1064"/>
      <c r="AW8" s="1065"/>
      <c r="AX8" s="1065"/>
      <c r="AY8" s="1066"/>
      <c r="AZ8" s="1061">
        <f t="shared" si="8"/>
        <v>0</v>
      </c>
      <c r="BA8" s="1067"/>
      <c r="BB8" s="1061"/>
      <c r="BC8" s="185"/>
      <c r="BD8" s="185"/>
      <c r="BE8" s="1053"/>
      <c r="BF8" s="166"/>
      <c r="BG8" s="923"/>
      <c r="BH8" s="923"/>
      <c r="BI8" s="1055"/>
      <c r="BJ8" s="212">
        <f t="shared" si="9"/>
        <v>0</v>
      </c>
      <c r="BK8" s="1056"/>
      <c r="BL8" s="212"/>
      <c r="BM8" s="185"/>
      <c r="BN8" s="185"/>
      <c r="BO8" s="1053"/>
      <c r="BP8" s="166"/>
      <c r="BQ8" s="923"/>
      <c r="BR8" s="923"/>
      <c r="BS8" s="1055"/>
      <c r="BT8" s="212">
        <f t="shared" si="10"/>
        <v>0</v>
      </c>
      <c r="BU8" s="1056"/>
      <c r="BV8" s="212"/>
      <c r="BW8" s="207"/>
      <c r="BX8" s="185"/>
      <c r="BY8" s="1053"/>
      <c r="BZ8" s="166"/>
      <c r="CA8" s="923"/>
      <c r="CB8" s="923"/>
      <c r="CC8" s="1055"/>
      <c r="CD8" s="212">
        <f t="shared" si="11"/>
        <v>0</v>
      </c>
      <c r="CE8" s="1056"/>
      <c r="CF8" s="212"/>
      <c r="CG8" s="185"/>
      <c r="CH8" s="185"/>
      <c r="CI8" s="1053"/>
      <c r="CJ8" s="166"/>
      <c r="CK8" s="923"/>
      <c r="CL8" s="923"/>
      <c r="CM8" s="1055"/>
      <c r="CN8" s="212">
        <f t="shared" si="12"/>
        <v>0</v>
      </c>
      <c r="CO8" s="1056"/>
      <c r="CP8" s="212"/>
      <c r="CQ8" s="185"/>
      <c r="CR8" s="185"/>
      <c r="CS8" s="1053"/>
      <c r="CT8" s="166"/>
      <c r="CU8" s="923"/>
      <c r="CV8" s="923"/>
      <c r="CW8" s="1055"/>
      <c r="CX8" s="212">
        <f t="shared" si="13"/>
        <v>0</v>
      </c>
      <c r="CY8" s="1056"/>
      <c r="CZ8" s="212"/>
      <c r="DA8" s="207"/>
      <c r="DB8" s="185"/>
      <c r="DC8" s="1053"/>
      <c r="DD8" s="166"/>
      <c r="DE8" s="923"/>
      <c r="DF8" s="923"/>
      <c r="DG8" s="1055"/>
      <c r="DH8" s="212">
        <f t="shared" si="14"/>
        <v>0</v>
      </c>
      <c r="DI8" s="1056"/>
      <c r="DJ8" s="212"/>
      <c r="DK8" s="185"/>
      <c r="DL8" s="185"/>
      <c r="DM8" s="1053"/>
      <c r="DN8" s="166"/>
      <c r="DO8" s="923"/>
      <c r="DP8" s="923"/>
      <c r="DQ8" s="1055"/>
      <c r="DR8" s="212">
        <f t="shared" si="15"/>
        <v>0</v>
      </c>
      <c r="DS8" s="1056"/>
      <c r="DT8" s="212"/>
      <c r="DU8" s="185"/>
      <c r="DV8" s="185"/>
      <c r="DW8" s="1053"/>
      <c r="DX8" s="166"/>
      <c r="DY8" s="923"/>
      <c r="DZ8" s="923"/>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v>1026.0</v>
      </c>
      <c r="C9" s="1045" t="s">
        <v>123</v>
      </c>
      <c r="D9" s="1046" t="s">
        <v>90</v>
      </c>
      <c r="E9" s="1046" t="s">
        <v>772</v>
      </c>
      <c r="F9" s="1047">
        <f t="shared" si="2"/>
        <v>38</v>
      </c>
      <c r="G9" s="1048" t="str">
        <f t="shared" si="3"/>
        <v>該当</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178.3166667</v>
      </c>
      <c r="J9" s="1050">
        <f t="shared" si="20"/>
        <v>0</v>
      </c>
      <c r="K9" s="185"/>
      <c r="L9" s="212" t="str">
        <f t="array" ref="L9">IFERROR(INDEX('💻シート作成'!$D$6:$D999, MATCH(M9, '💻シート作成'!$E$6:$E999, 0)), "")</f>
        <v>1月</v>
      </c>
      <c r="M9" s="939"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3" t="str">
        <f>IFERROR(__xludf.DUMMYFUNCTION("""COMPUTED_VALUE"""),"チョッキ ジュンコ")</f>
        <v>チョッキ ジュンコ</v>
      </c>
      <c r="T9" s="923"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3" t="str">
        <f>IFERROR(__xludf.DUMMYFUNCTION("""COMPUTED_VALUE"""),"メイド")</f>
        <v>メイド</v>
      </c>
      <c r="AD9" s="923" t="str">
        <f>IFERROR(__xludf.DUMMYFUNCTION("""COMPUTED_VALUE"""),"時給")</f>
        <v>時給</v>
      </c>
      <c r="AE9" s="1055">
        <f>IFERROR(__xludf.DUMMYFUNCTION("""COMPUTED_VALUE"""),15.0)</f>
        <v>15</v>
      </c>
      <c r="AF9" s="212">
        <f t="shared" si="6"/>
        <v>0</v>
      </c>
      <c r="AG9" s="1056">
        <f>IFERROR(__xludf.DUMMYFUNCTION("""COMPUTED_VALUE"""),70.23333333333333)</f>
        <v>70.23333333</v>
      </c>
      <c r="AH9" s="212">
        <f>IFERROR(__xludf.DUMMYFUNCTION("""COMPUTED_VALUE"""),0.0)</f>
        <v>0</v>
      </c>
      <c r="AI9" s="185"/>
      <c r="AJ9" s="185"/>
      <c r="AK9" s="1053">
        <f>IFERROR(__xludf.DUMMYFUNCTION("""COMPUTED_VALUE"""),1026.0)</f>
        <v>1026</v>
      </c>
      <c r="AL9" s="165" t="str">
        <f>IFERROR(__xludf.DUMMYFUNCTION("""COMPUTED_VALUE"""),"岩田")</f>
        <v>岩田</v>
      </c>
      <c r="AM9" s="923" t="str">
        <f>IFERROR(__xludf.DUMMYFUNCTION("""COMPUTED_VALUE"""),"メイド")</f>
        <v>メイド</v>
      </c>
      <c r="AN9" s="923" t="str">
        <f>IFERROR(__xludf.DUMMYFUNCTION("""COMPUTED_VALUE"""),"時給")</f>
        <v>時給</v>
      </c>
      <c r="AO9" s="1055">
        <f>IFERROR(__xludf.DUMMYFUNCTION("""COMPUTED_VALUE"""),11.0)</f>
        <v>11</v>
      </c>
      <c r="AP9" s="212">
        <f t="shared" si="7"/>
        <v>0</v>
      </c>
      <c r="AQ9" s="1056">
        <f>IFERROR(__xludf.DUMMYFUNCTION("""COMPUTED_VALUE"""),53.15)</f>
        <v>53.15</v>
      </c>
      <c r="AR9" s="212">
        <f>IFERROR(__xludf.DUMMYFUNCTION("""COMPUTED_VALUE"""),0.0)</f>
        <v>0</v>
      </c>
      <c r="AS9" s="207"/>
      <c r="AT9" s="185"/>
      <c r="AU9" s="1059"/>
      <c r="AV9" s="1064"/>
      <c r="AW9" s="1065"/>
      <c r="AX9" s="1065"/>
      <c r="AY9" s="1066"/>
      <c r="AZ9" s="1061">
        <f t="shared" si="8"/>
        <v>0</v>
      </c>
      <c r="BA9" s="1067"/>
      <c r="BB9" s="1061"/>
      <c r="BC9" s="185"/>
      <c r="BD9" s="185"/>
      <c r="BE9" s="1053"/>
      <c r="BF9" s="166"/>
      <c r="BG9" s="923"/>
      <c r="BH9" s="923"/>
      <c r="BI9" s="1055"/>
      <c r="BJ9" s="212">
        <f t="shared" si="9"/>
        <v>0</v>
      </c>
      <c r="BK9" s="1056"/>
      <c r="BL9" s="212"/>
      <c r="BM9" s="185"/>
      <c r="BN9" s="185"/>
      <c r="BO9" s="1053"/>
      <c r="BP9" s="166"/>
      <c r="BQ9" s="923"/>
      <c r="BR9" s="923"/>
      <c r="BS9" s="1055"/>
      <c r="BT9" s="212">
        <f t="shared" si="10"/>
        <v>0</v>
      </c>
      <c r="BU9" s="1056"/>
      <c r="BV9" s="212"/>
      <c r="BW9" s="207"/>
      <c r="BX9" s="185"/>
      <c r="BY9" s="1053"/>
      <c r="BZ9" s="166"/>
      <c r="CA9" s="923"/>
      <c r="CB9" s="923"/>
      <c r="CC9" s="1055"/>
      <c r="CD9" s="212">
        <f t="shared" si="11"/>
        <v>0</v>
      </c>
      <c r="CE9" s="1056"/>
      <c r="CF9" s="212"/>
      <c r="CG9" s="185"/>
      <c r="CH9" s="185"/>
      <c r="CI9" s="1053"/>
      <c r="CJ9" s="166"/>
      <c r="CK9" s="923"/>
      <c r="CL9" s="923"/>
      <c r="CM9" s="1055"/>
      <c r="CN9" s="212">
        <f t="shared" si="12"/>
        <v>0</v>
      </c>
      <c r="CO9" s="1056"/>
      <c r="CP9" s="212"/>
      <c r="CQ9" s="185"/>
      <c r="CR9" s="185"/>
      <c r="CS9" s="1053"/>
      <c r="CT9" s="166"/>
      <c r="CU9" s="923"/>
      <c r="CV9" s="923"/>
      <c r="CW9" s="1055"/>
      <c r="CX9" s="212">
        <f t="shared" si="13"/>
        <v>0</v>
      </c>
      <c r="CY9" s="1056"/>
      <c r="CZ9" s="212"/>
      <c r="DA9" s="207"/>
      <c r="DB9" s="185"/>
      <c r="DC9" s="1053"/>
      <c r="DD9" s="166"/>
      <c r="DE9" s="923"/>
      <c r="DF9" s="923"/>
      <c r="DG9" s="1055"/>
      <c r="DH9" s="212">
        <f t="shared" si="14"/>
        <v>0</v>
      </c>
      <c r="DI9" s="1056"/>
      <c r="DJ9" s="212"/>
      <c r="DK9" s="185"/>
      <c r="DL9" s="185"/>
      <c r="DM9" s="1053"/>
      <c r="DN9" s="166"/>
      <c r="DO9" s="923"/>
      <c r="DP9" s="923"/>
      <c r="DQ9" s="1055"/>
      <c r="DR9" s="212">
        <f t="shared" si="15"/>
        <v>0</v>
      </c>
      <c r="DS9" s="1056"/>
      <c r="DT9" s="212"/>
      <c r="DU9" s="185"/>
      <c r="DV9" s="185"/>
      <c r="DW9" s="1053"/>
      <c r="DX9" s="166"/>
      <c r="DY9" s="923"/>
      <c r="DZ9" s="923"/>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v>1027.0</v>
      </c>
      <c r="C10" s="1045" t="s">
        <v>114</v>
      </c>
      <c r="D10" s="1046" t="s">
        <v>89</v>
      </c>
      <c r="E10" s="1046" t="s">
        <v>772</v>
      </c>
      <c r="F10" s="1047">
        <f t="shared" si="2"/>
        <v>59</v>
      </c>
      <c r="G10" s="1048" t="str">
        <f t="shared" si="3"/>
        <v>該当</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400.9</v>
      </c>
      <c r="J10" s="1050">
        <f t="shared" si="21"/>
        <v>0</v>
      </c>
      <c r="K10" s="185"/>
      <c r="L10" s="212" t="str">
        <f t="array" ref="L10">IFERROR(INDEX('💻シート作成'!$D$6:$D999, MATCH(M10, '💻シート作成'!$E$6:$E999, 0)), "")</f>
        <v>1月</v>
      </c>
      <c r="M10" s="944"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3" t="str">
        <f>IFERROR(__xludf.DUMMYFUNCTION("""COMPUTED_VALUE"""),"ディシ ヤムナ")</f>
        <v>ディシ ヤムナ</v>
      </c>
      <c r="T10" s="923"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3" t="str">
        <f>IFERROR(__xludf.DUMMYFUNCTION("""COMPUTED_VALUE"""),"チェッカー")</f>
        <v>チェッカー</v>
      </c>
      <c r="AD10" s="923"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f>IFERROR(__xludf.DUMMYFUNCTION("""COMPUTED_VALUE"""),1027.0)</f>
        <v>1027</v>
      </c>
      <c r="AL10" s="165" t="str">
        <f>IFERROR(__xludf.DUMMYFUNCTION("""COMPUTED_VALUE"""),"島村")</f>
        <v>島村</v>
      </c>
      <c r="AM10" s="923" t="str">
        <f>IFERROR(__xludf.DUMMYFUNCTION("""COMPUTED_VALUE"""),"チェッカー")</f>
        <v>チェッカー</v>
      </c>
      <c r="AN10" s="923" t="str">
        <f>IFERROR(__xludf.DUMMYFUNCTION("""COMPUTED_VALUE"""),"時給")</f>
        <v>時給</v>
      </c>
      <c r="AO10" s="1055">
        <f>IFERROR(__xludf.DUMMYFUNCTION("""COMPUTED_VALUE"""),14.0)</f>
        <v>14</v>
      </c>
      <c r="AP10" s="212">
        <f t="shared" si="7"/>
        <v>0</v>
      </c>
      <c r="AQ10" s="1056">
        <f>IFERROR(__xludf.DUMMYFUNCTION("""COMPUTED_VALUE"""),90.23333333333333)</f>
        <v>90.23333333</v>
      </c>
      <c r="AR10" s="212">
        <f>IFERROR(__xludf.DUMMYFUNCTION("""COMPUTED_VALUE"""),0.0)</f>
        <v>0</v>
      </c>
      <c r="AS10" s="207"/>
      <c r="AT10" s="185"/>
      <c r="AU10" s="1059"/>
      <c r="AV10" s="1064"/>
      <c r="AW10" s="1065"/>
      <c r="AX10" s="1065"/>
      <c r="AY10" s="1066"/>
      <c r="AZ10" s="1061">
        <f t="shared" si="8"/>
        <v>0</v>
      </c>
      <c r="BA10" s="1067"/>
      <c r="BB10" s="1061"/>
      <c r="BC10" s="185"/>
      <c r="BD10" s="185"/>
      <c r="BE10" s="1053"/>
      <c r="BF10" s="166"/>
      <c r="BG10" s="923"/>
      <c r="BH10" s="923"/>
      <c r="BI10" s="1055"/>
      <c r="BJ10" s="212">
        <f t="shared" si="9"/>
        <v>0</v>
      </c>
      <c r="BK10" s="1056"/>
      <c r="BL10" s="212"/>
      <c r="BM10" s="185"/>
      <c r="BN10" s="185"/>
      <c r="BO10" s="1053"/>
      <c r="BP10" s="166"/>
      <c r="BQ10" s="923"/>
      <c r="BR10" s="923"/>
      <c r="BS10" s="1055"/>
      <c r="BT10" s="212">
        <f t="shared" si="10"/>
        <v>0</v>
      </c>
      <c r="BU10" s="1056"/>
      <c r="BV10" s="212"/>
      <c r="BW10" s="207"/>
      <c r="BX10" s="185"/>
      <c r="BY10" s="1053"/>
      <c r="BZ10" s="166"/>
      <c r="CA10" s="923"/>
      <c r="CB10" s="923"/>
      <c r="CC10" s="1055"/>
      <c r="CD10" s="212">
        <f t="shared" si="11"/>
        <v>0</v>
      </c>
      <c r="CE10" s="1056"/>
      <c r="CF10" s="212"/>
      <c r="CG10" s="185"/>
      <c r="CH10" s="185"/>
      <c r="CI10" s="1053"/>
      <c r="CJ10" s="166"/>
      <c r="CK10" s="923"/>
      <c r="CL10" s="923"/>
      <c r="CM10" s="1055"/>
      <c r="CN10" s="212">
        <f t="shared" si="12"/>
        <v>0</v>
      </c>
      <c r="CO10" s="1056"/>
      <c r="CP10" s="212"/>
      <c r="CQ10" s="185"/>
      <c r="CR10" s="185"/>
      <c r="CS10" s="1053"/>
      <c r="CT10" s="166"/>
      <c r="CU10" s="923"/>
      <c r="CV10" s="923"/>
      <c r="CW10" s="1055"/>
      <c r="CX10" s="212">
        <f t="shared" si="13"/>
        <v>0</v>
      </c>
      <c r="CY10" s="1056"/>
      <c r="CZ10" s="212"/>
      <c r="DA10" s="207"/>
      <c r="DB10" s="185"/>
      <c r="DC10" s="1053"/>
      <c r="DD10" s="166"/>
      <c r="DE10" s="923"/>
      <c r="DF10" s="923"/>
      <c r="DG10" s="1055"/>
      <c r="DH10" s="212">
        <f t="shared" si="14"/>
        <v>0</v>
      </c>
      <c r="DI10" s="1056"/>
      <c r="DJ10" s="212"/>
      <c r="DK10" s="185"/>
      <c r="DL10" s="185"/>
      <c r="DM10" s="1053"/>
      <c r="DN10" s="166"/>
      <c r="DO10" s="923"/>
      <c r="DP10" s="923"/>
      <c r="DQ10" s="1055"/>
      <c r="DR10" s="212">
        <f t="shared" si="15"/>
        <v>0</v>
      </c>
      <c r="DS10" s="1056"/>
      <c r="DT10" s="212"/>
      <c r="DU10" s="185"/>
      <c r="DV10" s="185"/>
      <c r="DW10" s="1053"/>
      <c r="DX10" s="166"/>
      <c r="DY10" s="923"/>
      <c r="DZ10" s="923"/>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v>1028.0</v>
      </c>
      <c r="C11" s="1045" t="s">
        <v>134</v>
      </c>
      <c r="D11" s="1046" t="s">
        <v>90</v>
      </c>
      <c r="E11" s="1046" t="s">
        <v>828</v>
      </c>
      <c r="F11" s="1047">
        <f t="shared" si="2"/>
        <v>43</v>
      </c>
      <c r="G11" s="1048" t="str">
        <f t="shared" si="3"/>
        <v>該当</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242.4</v>
      </c>
      <c r="J11" s="1050">
        <f t="shared" si="22"/>
        <v>635</v>
      </c>
      <c r="K11" s="185"/>
      <c r="L11" s="212" t="str">
        <f t="array" ref="L11">IFERROR(INDEX('💻シート作成'!$D$6:$D999, MATCH(M11, '💻シート作成'!$E$6:$E999, 0)), "")</f>
        <v>12月</v>
      </c>
      <c r="M11" s="944"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3" t="str">
        <f>IFERROR(__xludf.DUMMYFUNCTION("""COMPUTED_VALUE"""),"ユ ユ ライン")</f>
        <v>ユ ユ ライン</v>
      </c>
      <c r="T11" s="923"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3" t="str">
        <f>IFERROR(__xludf.DUMMYFUNCTION("""COMPUTED_VALUE"""),"メイド")</f>
        <v>メイド</v>
      </c>
      <c r="AD11" s="923" t="str">
        <f>IFERROR(__xludf.DUMMYFUNCTION("""COMPUTED_VALUE"""),"歩合")</f>
        <v>歩合</v>
      </c>
      <c r="AE11" s="1055">
        <f>IFERROR(__xludf.DUMMYFUNCTION("""COMPUTED_VALUE"""),17.0)</f>
        <v>17</v>
      </c>
      <c r="AF11" s="212">
        <f t="shared" si="6"/>
        <v>0</v>
      </c>
      <c r="AG11" s="1056">
        <f>IFERROR(__xludf.DUMMYFUNCTION("""COMPUTED_VALUE"""),97.55)</f>
        <v>97.55</v>
      </c>
      <c r="AH11" s="212">
        <f>IFERROR(__xludf.DUMMYFUNCTION("""COMPUTED_VALUE"""),265.0)</f>
        <v>265</v>
      </c>
      <c r="AI11" s="185"/>
      <c r="AJ11" s="185"/>
      <c r="AK11" s="1053">
        <f>IFERROR(__xludf.DUMMYFUNCTION("""COMPUTED_VALUE"""),1028.0)</f>
        <v>1028</v>
      </c>
      <c r="AL11" s="165" t="str">
        <f>IFERROR(__xludf.DUMMYFUNCTION("""COMPUTED_VALUE"""),"寺島")</f>
        <v>寺島</v>
      </c>
      <c r="AM11" s="923" t="str">
        <f>IFERROR(__xludf.DUMMYFUNCTION("""COMPUTED_VALUE"""),"メイド")</f>
        <v>メイド</v>
      </c>
      <c r="AN11" s="923" t="str">
        <f>IFERROR(__xludf.DUMMYFUNCTION("""COMPUTED_VALUE"""),"歩合")</f>
        <v>歩合</v>
      </c>
      <c r="AO11" s="1055">
        <f>IFERROR(__xludf.DUMMYFUNCTION("""COMPUTED_VALUE"""),11.0)</f>
        <v>11</v>
      </c>
      <c r="AP11" s="212">
        <f t="shared" si="7"/>
        <v>0</v>
      </c>
      <c r="AQ11" s="1056">
        <f>IFERROR(__xludf.DUMMYFUNCTION("""COMPUTED_VALUE"""),60.93333333333333)</f>
        <v>60.93333333</v>
      </c>
      <c r="AR11" s="212">
        <f>IFERROR(__xludf.DUMMYFUNCTION("""COMPUTED_VALUE"""),148.0)</f>
        <v>148</v>
      </c>
      <c r="AS11" s="207"/>
      <c r="AT11" s="185"/>
      <c r="AU11" s="1059"/>
      <c r="AV11" s="1064"/>
      <c r="AW11" s="1065"/>
      <c r="AX11" s="1065"/>
      <c r="AY11" s="1066"/>
      <c r="AZ11" s="1061">
        <f t="shared" si="8"/>
        <v>0</v>
      </c>
      <c r="BA11" s="1067"/>
      <c r="BB11" s="1061"/>
      <c r="BC11" s="185"/>
      <c r="BD11" s="185"/>
      <c r="BE11" s="1053"/>
      <c r="BF11" s="166"/>
      <c r="BG11" s="923"/>
      <c r="BH11" s="923"/>
      <c r="BI11" s="1055"/>
      <c r="BJ11" s="212">
        <f t="shared" si="9"/>
        <v>0</v>
      </c>
      <c r="BK11" s="1056"/>
      <c r="BL11" s="212"/>
      <c r="BM11" s="185"/>
      <c r="BN11" s="185"/>
      <c r="BO11" s="1053"/>
      <c r="BP11" s="166"/>
      <c r="BQ11" s="923"/>
      <c r="BR11" s="923"/>
      <c r="BS11" s="1055"/>
      <c r="BT11" s="212">
        <f t="shared" si="10"/>
        <v>0</v>
      </c>
      <c r="BU11" s="1056"/>
      <c r="BV11" s="212"/>
      <c r="BW11" s="207"/>
      <c r="BX11" s="185"/>
      <c r="BY11" s="1053"/>
      <c r="BZ11" s="166"/>
      <c r="CA11" s="923"/>
      <c r="CB11" s="923"/>
      <c r="CC11" s="1055"/>
      <c r="CD11" s="212">
        <f t="shared" si="11"/>
        <v>0</v>
      </c>
      <c r="CE11" s="1056"/>
      <c r="CF11" s="212"/>
      <c r="CG11" s="185"/>
      <c r="CH11" s="185"/>
      <c r="CI11" s="1053"/>
      <c r="CJ11" s="166"/>
      <c r="CK11" s="923"/>
      <c r="CL11" s="923"/>
      <c r="CM11" s="1055"/>
      <c r="CN11" s="212">
        <f t="shared" si="12"/>
        <v>0</v>
      </c>
      <c r="CO11" s="1056"/>
      <c r="CP11" s="212"/>
      <c r="CQ11" s="185"/>
      <c r="CR11" s="185"/>
      <c r="CS11" s="1053"/>
      <c r="CT11" s="166"/>
      <c r="CU11" s="923"/>
      <c r="CV11" s="923"/>
      <c r="CW11" s="1055"/>
      <c r="CX11" s="212">
        <f t="shared" si="13"/>
        <v>0</v>
      </c>
      <c r="CY11" s="1056"/>
      <c r="CZ11" s="212"/>
      <c r="DA11" s="207"/>
      <c r="DB11" s="185"/>
      <c r="DC11" s="1053"/>
      <c r="DD11" s="166"/>
      <c r="DE11" s="923"/>
      <c r="DF11" s="923"/>
      <c r="DG11" s="1055"/>
      <c r="DH11" s="212">
        <f t="shared" si="14"/>
        <v>0</v>
      </c>
      <c r="DI11" s="1056"/>
      <c r="DJ11" s="212"/>
      <c r="DK11" s="185"/>
      <c r="DL11" s="185"/>
      <c r="DM11" s="1053"/>
      <c r="DN11" s="166"/>
      <c r="DO11" s="923"/>
      <c r="DP11" s="923"/>
      <c r="DQ11" s="1055"/>
      <c r="DR11" s="212">
        <f t="shared" si="15"/>
        <v>0</v>
      </c>
      <c r="DS11" s="1056"/>
      <c r="DT11" s="212"/>
      <c r="DU11" s="185"/>
      <c r="DV11" s="185"/>
      <c r="DW11" s="1053"/>
      <c r="DX11" s="166"/>
      <c r="DY11" s="923"/>
      <c r="DZ11" s="923"/>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v>1044.0</v>
      </c>
      <c r="C12" s="1045" t="s">
        <v>413</v>
      </c>
      <c r="D12" s="1046" t="s">
        <v>90</v>
      </c>
      <c r="E12" s="1046" t="s">
        <v>828</v>
      </c>
      <c r="F12" s="1047">
        <f t="shared" si="2"/>
        <v>43</v>
      </c>
      <c r="G12" s="1048" t="str">
        <f t="shared" si="3"/>
        <v>該当</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235.6166667</v>
      </c>
      <c r="J12" s="1050">
        <f t="shared" si="23"/>
        <v>576</v>
      </c>
      <c r="K12" s="185"/>
      <c r="L12" s="212" t="str">
        <f t="array" ref="L12">IFERROR(INDEX('💻シート作成'!$D$6:$D999, MATCH(M12, '💻シート作成'!$E$6:$E999, 0)), "")</f>
        <v>12月</v>
      </c>
      <c r="M12" s="944"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3" t="str">
        <f>IFERROR(__xludf.DUMMYFUNCTION("""COMPUTED_VALUE"""),"イワタ カズエ")</f>
        <v>イワタ カズエ</v>
      </c>
      <c r="T12" s="923"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3" t="str">
        <f>IFERROR(__xludf.DUMMYFUNCTION("""COMPUTED_VALUE"""),"メイド")</f>
        <v>メイド</v>
      </c>
      <c r="AD12" s="923"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f>IFERROR(__xludf.DUMMYFUNCTION("""COMPUTED_VALUE"""),1044.0)</f>
        <v>1044</v>
      </c>
      <c r="AL12" s="165" t="str">
        <f>IFERROR(__xludf.DUMMYFUNCTION("""COMPUTED_VALUE"""),"田中")</f>
        <v>田中</v>
      </c>
      <c r="AM12" s="923" t="str">
        <f>IFERROR(__xludf.DUMMYFUNCTION("""COMPUTED_VALUE"""),"メイド")</f>
        <v>メイド</v>
      </c>
      <c r="AN12" s="923" t="str">
        <f>IFERROR(__xludf.DUMMYFUNCTION("""COMPUTED_VALUE"""),"歩合")</f>
        <v>歩合</v>
      </c>
      <c r="AO12" s="1055">
        <f>IFERROR(__xludf.DUMMYFUNCTION("""COMPUTED_VALUE"""),10.0)</f>
        <v>10</v>
      </c>
      <c r="AP12" s="212">
        <f t="shared" si="7"/>
        <v>0</v>
      </c>
      <c r="AQ12" s="1056">
        <f>IFERROR(__xludf.DUMMYFUNCTION("""COMPUTED_VALUE"""),54.36666666666667)</f>
        <v>54.36666667</v>
      </c>
      <c r="AR12" s="212">
        <f>IFERROR(__xludf.DUMMYFUNCTION("""COMPUTED_VALUE"""),139.0)</f>
        <v>139</v>
      </c>
      <c r="AS12" s="207"/>
      <c r="AT12" s="185"/>
      <c r="AU12" s="1059"/>
      <c r="AV12" s="1064"/>
      <c r="AW12" s="1065"/>
      <c r="AX12" s="1065"/>
      <c r="AY12" s="1066"/>
      <c r="AZ12" s="1061">
        <f t="shared" si="8"/>
        <v>0</v>
      </c>
      <c r="BA12" s="1067"/>
      <c r="BB12" s="1061"/>
      <c r="BC12" s="185"/>
      <c r="BD12" s="185"/>
      <c r="BE12" s="1053"/>
      <c r="BF12" s="166"/>
      <c r="BG12" s="923"/>
      <c r="BH12" s="923"/>
      <c r="BI12" s="1055"/>
      <c r="BJ12" s="212">
        <f t="shared" si="9"/>
        <v>0</v>
      </c>
      <c r="BK12" s="1056"/>
      <c r="BL12" s="212"/>
      <c r="BM12" s="185"/>
      <c r="BN12" s="185"/>
      <c r="BO12" s="1053"/>
      <c r="BP12" s="166"/>
      <c r="BQ12" s="923"/>
      <c r="BR12" s="923"/>
      <c r="BS12" s="1055"/>
      <c r="BT12" s="212">
        <f t="shared" si="10"/>
        <v>0</v>
      </c>
      <c r="BU12" s="1056"/>
      <c r="BV12" s="212"/>
      <c r="BW12" s="207"/>
      <c r="BX12" s="185"/>
      <c r="BY12" s="1053"/>
      <c r="BZ12" s="166"/>
      <c r="CA12" s="923"/>
      <c r="CB12" s="923"/>
      <c r="CC12" s="1055"/>
      <c r="CD12" s="212">
        <f t="shared" si="11"/>
        <v>0</v>
      </c>
      <c r="CE12" s="1056"/>
      <c r="CF12" s="212"/>
      <c r="CG12" s="185"/>
      <c r="CH12" s="185"/>
      <c r="CI12" s="1053"/>
      <c r="CJ12" s="166"/>
      <c r="CK12" s="923"/>
      <c r="CL12" s="923"/>
      <c r="CM12" s="1055"/>
      <c r="CN12" s="212">
        <f t="shared" si="12"/>
        <v>0</v>
      </c>
      <c r="CO12" s="1056"/>
      <c r="CP12" s="212"/>
      <c r="CQ12" s="185"/>
      <c r="CR12" s="185"/>
      <c r="CS12" s="1053"/>
      <c r="CT12" s="166"/>
      <c r="CU12" s="923"/>
      <c r="CV12" s="923"/>
      <c r="CW12" s="1055"/>
      <c r="CX12" s="212">
        <f t="shared" si="13"/>
        <v>0</v>
      </c>
      <c r="CY12" s="1056"/>
      <c r="CZ12" s="212"/>
      <c r="DA12" s="207"/>
      <c r="DB12" s="185"/>
      <c r="DC12" s="1053"/>
      <c r="DD12" s="166"/>
      <c r="DE12" s="923"/>
      <c r="DF12" s="923"/>
      <c r="DG12" s="1055"/>
      <c r="DH12" s="212">
        <f t="shared" si="14"/>
        <v>0</v>
      </c>
      <c r="DI12" s="1056"/>
      <c r="DJ12" s="212"/>
      <c r="DK12" s="185"/>
      <c r="DL12" s="185"/>
      <c r="DM12" s="1053"/>
      <c r="DN12" s="166"/>
      <c r="DO12" s="923"/>
      <c r="DP12" s="923"/>
      <c r="DQ12" s="1055"/>
      <c r="DR12" s="212">
        <f t="shared" si="15"/>
        <v>0</v>
      </c>
      <c r="DS12" s="1056"/>
      <c r="DT12" s="212"/>
      <c r="DU12" s="185"/>
      <c r="DV12" s="185"/>
      <c r="DW12" s="1053"/>
      <c r="DX12" s="166"/>
      <c r="DY12" s="923"/>
      <c r="DZ12" s="923"/>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v>1045.0</v>
      </c>
      <c r="C13" s="1045" t="s">
        <v>410</v>
      </c>
      <c r="D13" s="1046" t="s">
        <v>90</v>
      </c>
      <c r="E13" s="1046" t="s">
        <v>828</v>
      </c>
      <c r="F13" s="1047">
        <f t="shared" si="2"/>
        <v>39</v>
      </c>
      <c r="G13" s="1048" t="str">
        <f t="shared" si="3"/>
        <v>該当</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199.3333333</v>
      </c>
      <c r="J13" s="1050">
        <f t="shared" si="24"/>
        <v>418</v>
      </c>
      <c r="K13" s="185"/>
      <c r="L13" s="212" t="str">
        <f t="array" ref="L13">IFERROR(INDEX('💻シート作成'!$D$6:$D999, MATCH(M13, '💻シート作成'!$E$6:$E999, 0)), "")</f>
        <v>12月</v>
      </c>
      <c r="M13" s="944"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3" t="str">
        <f>IFERROR(__xludf.DUMMYFUNCTION("""COMPUTED_VALUE"""),"シマムラ サナエ")</f>
        <v>シマムラ サナエ</v>
      </c>
      <c r="T13" s="923"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3" t="str">
        <f>IFERROR(__xludf.DUMMYFUNCTION("""COMPUTED_VALUE"""),"メイド")</f>
        <v>メイド</v>
      </c>
      <c r="AD13" s="923"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f>IFERROR(__xludf.DUMMYFUNCTION("""COMPUTED_VALUE"""),1045.0)</f>
        <v>1045</v>
      </c>
      <c r="AL13" s="165" t="str">
        <f>IFERROR(__xludf.DUMMYFUNCTION("""COMPUTED_VALUE"""),"池上")</f>
        <v>池上</v>
      </c>
      <c r="AM13" s="923" t="str">
        <f>IFERROR(__xludf.DUMMYFUNCTION("""COMPUTED_VALUE"""),"メイド")</f>
        <v>メイド</v>
      </c>
      <c r="AN13" s="923" t="str">
        <f>IFERROR(__xludf.DUMMYFUNCTION("""COMPUTED_VALUE"""),"歩合")</f>
        <v>歩合</v>
      </c>
      <c r="AO13" s="1055">
        <f>IFERROR(__xludf.DUMMYFUNCTION("""COMPUTED_VALUE"""),9.0)</f>
        <v>9</v>
      </c>
      <c r="AP13" s="212">
        <f t="shared" si="7"/>
        <v>0</v>
      </c>
      <c r="AQ13" s="1056">
        <f>IFERROR(__xludf.DUMMYFUNCTION("""COMPUTED_VALUE"""),41.25)</f>
        <v>41.25</v>
      </c>
      <c r="AR13" s="212">
        <f>IFERROR(__xludf.DUMMYFUNCTION("""COMPUTED_VALUE"""),87.0)</f>
        <v>87</v>
      </c>
      <c r="AS13" s="207"/>
      <c r="AT13" s="185"/>
      <c r="AU13" s="1059"/>
      <c r="AV13" s="1064"/>
      <c r="AW13" s="1065"/>
      <c r="AX13" s="1065"/>
      <c r="AY13" s="1066"/>
      <c r="AZ13" s="1061">
        <f t="shared" si="8"/>
        <v>0</v>
      </c>
      <c r="BA13" s="1067"/>
      <c r="BB13" s="1061"/>
      <c r="BC13" s="185"/>
      <c r="BD13" s="185"/>
      <c r="BE13" s="1053"/>
      <c r="BF13" s="166"/>
      <c r="BG13" s="923"/>
      <c r="BH13" s="923"/>
      <c r="BI13" s="1055"/>
      <c r="BJ13" s="212">
        <f t="shared" si="9"/>
        <v>0</v>
      </c>
      <c r="BK13" s="1056"/>
      <c r="BL13" s="212"/>
      <c r="BM13" s="185"/>
      <c r="BN13" s="185"/>
      <c r="BO13" s="1053"/>
      <c r="BP13" s="166"/>
      <c r="BQ13" s="923"/>
      <c r="BR13" s="923"/>
      <c r="BS13" s="1055"/>
      <c r="BT13" s="212">
        <f t="shared" si="10"/>
        <v>0</v>
      </c>
      <c r="BU13" s="1056"/>
      <c r="BV13" s="212"/>
      <c r="BW13" s="207"/>
      <c r="BX13" s="185"/>
      <c r="BY13" s="1053"/>
      <c r="BZ13" s="166"/>
      <c r="CA13" s="923"/>
      <c r="CB13" s="923"/>
      <c r="CC13" s="1055"/>
      <c r="CD13" s="212">
        <f t="shared" si="11"/>
        <v>0</v>
      </c>
      <c r="CE13" s="1056"/>
      <c r="CF13" s="212"/>
      <c r="CG13" s="185"/>
      <c r="CH13" s="185"/>
      <c r="CI13" s="1053"/>
      <c r="CJ13" s="166"/>
      <c r="CK13" s="923"/>
      <c r="CL13" s="923"/>
      <c r="CM13" s="1055"/>
      <c r="CN13" s="212">
        <f t="shared" si="12"/>
        <v>0</v>
      </c>
      <c r="CO13" s="1056"/>
      <c r="CP13" s="212"/>
      <c r="CQ13" s="185"/>
      <c r="CR13" s="185"/>
      <c r="CS13" s="1053"/>
      <c r="CT13" s="166"/>
      <c r="CU13" s="923"/>
      <c r="CV13" s="923"/>
      <c r="CW13" s="1055"/>
      <c r="CX13" s="212">
        <f t="shared" si="13"/>
        <v>0</v>
      </c>
      <c r="CY13" s="1056"/>
      <c r="CZ13" s="212"/>
      <c r="DA13" s="207"/>
      <c r="DB13" s="185"/>
      <c r="DC13" s="1053"/>
      <c r="DD13" s="166"/>
      <c r="DE13" s="923"/>
      <c r="DF13" s="923"/>
      <c r="DG13" s="1055"/>
      <c r="DH13" s="212">
        <f t="shared" si="14"/>
        <v>0</v>
      </c>
      <c r="DI13" s="1056"/>
      <c r="DJ13" s="212"/>
      <c r="DK13" s="185"/>
      <c r="DL13" s="185"/>
      <c r="DM13" s="1053"/>
      <c r="DN13" s="166"/>
      <c r="DO13" s="923"/>
      <c r="DP13" s="923"/>
      <c r="DQ13" s="1055"/>
      <c r="DR13" s="212">
        <f t="shared" si="15"/>
        <v>0</v>
      </c>
      <c r="DS13" s="1056"/>
      <c r="DT13" s="212"/>
      <c r="DU13" s="185"/>
      <c r="DV13" s="185"/>
      <c r="DW13" s="1053"/>
      <c r="DX13" s="166"/>
      <c r="DY13" s="923"/>
      <c r="DZ13" s="923"/>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v>1046.0</v>
      </c>
      <c r="C14" s="1045" t="s">
        <v>115</v>
      </c>
      <c r="D14" s="1046" t="s">
        <v>90</v>
      </c>
      <c r="E14" s="1046" t="s">
        <v>828</v>
      </c>
      <c r="F14" s="1047">
        <f t="shared" si="2"/>
        <v>46</v>
      </c>
      <c r="G14" s="1048" t="str">
        <f t="shared" si="3"/>
        <v>該当</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250.95</v>
      </c>
      <c r="J14" s="1050">
        <f t="shared" si="25"/>
        <v>696</v>
      </c>
      <c r="K14" s="185"/>
      <c r="L14" s="212" t="str">
        <f t="array" ref="L14">IFERROR(INDEX('💻シート作成'!$D$6:$D999, MATCH(M14, '💻シート作成'!$E$6:$E999, 0)), "")</f>
        <v>12月</v>
      </c>
      <c r="M14" s="944"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3" t="str">
        <f>IFERROR(__xludf.DUMMYFUNCTION("""COMPUTED_VALUE"""),"テラジマ フクミ")</f>
        <v>テラジマ フクミ</v>
      </c>
      <c r="T14" s="923"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3" t="str">
        <f>IFERROR(__xludf.DUMMYFUNCTION("""COMPUTED_VALUE"""),"メイド")</f>
        <v>メイド</v>
      </c>
      <c r="AD14" s="923"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f>IFERROR(__xludf.DUMMYFUNCTION("""COMPUTED_VALUE"""),1046.0)</f>
        <v>1046</v>
      </c>
      <c r="AL14" s="165" t="str">
        <f>IFERROR(__xludf.DUMMYFUNCTION("""COMPUTED_VALUE"""),"ベル")</f>
        <v>ベル</v>
      </c>
      <c r="AM14" s="923" t="str">
        <f>IFERROR(__xludf.DUMMYFUNCTION("""COMPUTED_VALUE"""),"メイド")</f>
        <v>メイド</v>
      </c>
      <c r="AN14" s="923" t="str">
        <f>IFERROR(__xludf.DUMMYFUNCTION("""COMPUTED_VALUE"""),"歩合")</f>
        <v>歩合</v>
      </c>
      <c r="AO14" s="1055">
        <f>IFERROR(__xludf.DUMMYFUNCTION("""COMPUTED_VALUE"""),10.0)</f>
        <v>10</v>
      </c>
      <c r="AP14" s="212">
        <f t="shared" si="7"/>
        <v>0</v>
      </c>
      <c r="AQ14" s="1056">
        <f>IFERROR(__xludf.DUMMYFUNCTION("""COMPUTED_VALUE"""),53.63333333333333)</f>
        <v>53.63333333</v>
      </c>
      <c r="AR14" s="212">
        <f>IFERROR(__xludf.DUMMYFUNCTION("""COMPUTED_VALUE"""),160.0)</f>
        <v>160</v>
      </c>
      <c r="AS14" s="207"/>
      <c r="AT14" s="185"/>
      <c r="AU14" s="1059"/>
      <c r="AV14" s="1064"/>
      <c r="AW14" s="1065"/>
      <c r="AX14" s="1065"/>
      <c r="AY14" s="1066"/>
      <c r="AZ14" s="1061">
        <f t="shared" si="8"/>
        <v>0</v>
      </c>
      <c r="BA14" s="1067"/>
      <c r="BB14" s="1061"/>
      <c r="BC14" s="185"/>
      <c r="BD14" s="185"/>
      <c r="BE14" s="1053"/>
      <c r="BF14" s="166"/>
      <c r="BG14" s="923"/>
      <c r="BH14" s="923"/>
      <c r="BI14" s="1055"/>
      <c r="BJ14" s="212">
        <f t="shared" si="9"/>
        <v>0</v>
      </c>
      <c r="BK14" s="1056"/>
      <c r="BL14" s="212"/>
      <c r="BM14" s="185"/>
      <c r="BN14" s="185"/>
      <c r="BO14" s="1053"/>
      <c r="BP14" s="166"/>
      <c r="BQ14" s="923"/>
      <c r="BR14" s="923"/>
      <c r="BS14" s="1055"/>
      <c r="BT14" s="212">
        <f t="shared" si="10"/>
        <v>0</v>
      </c>
      <c r="BU14" s="1056"/>
      <c r="BV14" s="212"/>
      <c r="BW14" s="207"/>
      <c r="BX14" s="185"/>
      <c r="BY14" s="1053"/>
      <c r="BZ14" s="166"/>
      <c r="CA14" s="923"/>
      <c r="CB14" s="923"/>
      <c r="CC14" s="1055"/>
      <c r="CD14" s="212">
        <f t="shared" si="11"/>
        <v>0</v>
      </c>
      <c r="CE14" s="1056"/>
      <c r="CF14" s="212"/>
      <c r="CG14" s="185"/>
      <c r="CH14" s="185"/>
      <c r="CI14" s="1053"/>
      <c r="CJ14" s="166"/>
      <c r="CK14" s="923"/>
      <c r="CL14" s="923"/>
      <c r="CM14" s="1055"/>
      <c r="CN14" s="212">
        <f t="shared" si="12"/>
        <v>0</v>
      </c>
      <c r="CO14" s="1056"/>
      <c r="CP14" s="212"/>
      <c r="CQ14" s="185"/>
      <c r="CR14" s="185"/>
      <c r="CS14" s="1053"/>
      <c r="CT14" s="166"/>
      <c r="CU14" s="923"/>
      <c r="CV14" s="923"/>
      <c r="CW14" s="1055"/>
      <c r="CX14" s="212">
        <f t="shared" si="13"/>
        <v>0</v>
      </c>
      <c r="CY14" s="1056"/>
      <c r="CZ14" s="212"/>
      <c r="DA14" s="207"/>
      <c r="DB14" s="185"/>
      <c r="DC14" s="1053"/>
      <c r="DD14" s="166"/>
      <c r="DE14" s="923"/>
      <c r="DF14" s="923"/>
      <c r="DG14" s="1055"/>
      <c r="DH14" s="212">
        <f t="shared" si="14"/>
        <v>0</v>
      </c>
      <c r="DI14" s="1056"/>
      <c r="DJ14" s="212"/>
      <c r="DK14" s="185"/>
      <c r="DL14" s="185"/>
      <c r="DM14" s="1053"/>
      <c r="DN14" s="166"/>
      <c r="DO14" s="923"/>
      <c r="DP14" s="923"/>
      <c r="DQ14" s="1055"/>
      <c r="DR14" s="212">
        <f t="shared" si="15"/>
        <v>0</v>
      </c>
      <c r="DS14" s="1056"/>
      <c r="DT14" s="212"/>
      <c r="DU14" s="185"/>
      <c r="DV14" s="185"/>
      <c r="DW14" s="1053"/>
      <c r="DX14" s="166"/>
      <c r="DY14" s="923"/>
      <c r="DZ14" s="923"/>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v>1101.0</v>
      </c>
      <c r="C15" s="1045" t="s">
        <v>402</v>
      </c>
      <c r="D15" s="1046" t="s">
        <v>323</v>
      </c>
      <c r="E15" s="1046" t="s">
        <v>772</v>
      </c>
      <c r="F15" s="1047">
        <f t="shared" si="2"/>
        <v>51</v>
      </c>
      <c r="G15" s="1048" t="str">
        <f t="shared" si="3"/>
        <v>該当</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277.6166667</v>
      </c>
      <c r="J15" s="1050">
        <f t="shared" si="26"/>
        <v>0</v>
      </c>
      <c r="K15" s="185"/>
      <c r="L15" s="212" t="str">
        <f t="array" ref="L15">IFERROR(INDEX('💻シート作成'!$D$6:$D999, MATCH(M15, '💻シート作成'!$E$6:$E999, 0)), "")</f>
        <v>11月</v>
      </c>
      <c r="M15" s="944"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3" t="str">
        <f>IFERROR(__xludf.DUMMYFUNCTION("""COMPUTED_VALUE"""),"タナカ ミチエ")</f>
        <v>タナカ ミチエ</v>
      </c>
      <c r="T15" s="923"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3" t="str">
        <f>IFERROR(__xludf.DUMMYFUNCTION("""COMPUTED_VALUE"""),"営繕")</f>
        <v>営繕</v>
      </c>
      <c r="AD15" s="923"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f>IFERROR(__xludf.DUMMYFUNCTION("""COMPUTED_VALUE"""),1101.0)</f>
        <v>1101</v>
      </c>
      <c r="AL15" s="165" t="str">
        <f>IFERROR(__xludf.DUMMYFUNCTION("""COMPUTED_VALUE"""),"山崎")</f>
        <v>山崎</v>
      </c>
      <c r="AM15" s="923" t="str">
        <f>IFERROR(__xludf.DUMMYFUNCTION("""COMPUTED_VALUE"""),"営繕")</f>
        <v>営繕</v>
      </c>
      <c r="AN15" s="923" t="str">
        <f>IFERROR(__xludf.DUMMYFUNCTION("""COMPUTED_VALUE"""),"時給")</f>
        <v>時給</v>
      </c>
      <c r="AO15" s="1055">
        <f>IFERROR(__xludf.DUMMYFUNCTION("""COMPUTED_VALUE"""),14.0)</f>
        <v>14</v>
      </c>
      <c r="AP15" s="212">
        <f t="shared" si="7"/>
        <v>0</v>
      </c>
      <c r="AQ15" s="1056">
        <f>IFERROR(__xludf.DUMMYFUNCTION("""COMPUTED_VALUE"""),73.13333333333334)</f>
        <v>73.13333333</v>
      </c>
      <c r="AR15" s="212">
        <f>IFERROR(__xludf.DUMMYFUNCTION("""COMPUTED_VALUE"""),0.0)</f>
        <v>0</v>
      </c>
      <c r="AS15" s="207"/>
      <c r="AT15" s="185"/>
      <c r="AU15" s="1059"/>
      <c r="AV15" s="1064"/>
      <c r="AW15" s="1065"/>
      <c r="AX15" s="1065"/>
      <c r="AY15" s="1066"/>
      <c r="AZ15" s="1061">
        <f t="shared" si="8"/>
        <v>0</v>
      </c>
      <c r="BA15" s="1067"/>
      <c r="BB15" s="1061"/>
      <c r="BC15" s="185"/>
      <c r="BD15" s="185"/>
      <c r="BE15" s="1053"/>
      <c r="BF15" s="166"/>
      <c r="BG15" s="923"/>
      <c r="BH15" s="923"/>
      <c r="BI15" s="1055"/>
      <c r="BJ15" s="212">
        <f t="shared" si="9"/>
        <v>0</v>
      </c>
      <c r="BK15" s="1056"/>
      <c r="BL15" s="212"/>
      <c r="BM15" s="185"/>
      <c r="BN15" s="185"/>
      <c r="BO15" s="1053"/>
      <c r="BP15" s="166"/>
      <c r="BQ15" s="923"/>
      <c r="BR15" s="923"/>
      <c r="BS15" s="1055"/>
      <c r="BT15" s="212">
        <f t="shared" si="10"/>
        <v>0</v>
      </c>
      <c r="BU15" s="1056"/>
      <c r="BV15" s="212"/>
      <c r="BW15" s="207"/>
      <c r="BX15" s="185"/>
      <c r="BY15" s="1053"/>
      <c r="BZ15" s="166"/>
      <c r="CA15" s="923"/>
      <c r="CB15" s="923"/>
      <c r="CC15" s="1055"/>
      <c r="CD15" s="212">
        <f t="shared" si="11"/>
        <v>0</v>
      </c>
      <c r="CE15" s="1056"/>
      <c r="CF15" s="212"/>
      <c r="CG15" s="185"/>
      <c r="CH15" s="185"/>
      <c r="CI15" s="1053"/>
      <c r="CJ15" s="166"/>
      <c r="CK15" s="923"/>
      <c r="CL15" s="923"/>
      <c r="CM15" s="1055"/>
      <c r="CN15" s="212">
        <f t="shared" si="12"/>
        <v>0</v>
      </c>
      <c r="CO15" s="1056"/>
      <c r="CP15" s="212"/>
      <c r="CQ15" s="185"/>
      <c r="CR15" s="185"/>
      <c r="CS15" s="1053"/>
      <c r="CT15" s="166"/>
      <c r="CU15" s="923"/>
      <c r="CV15" s="923"/>
      <c r="CW15" s="1055"/>
      <c r="CX15" s="212">
        <f t="shared" si="13"/>
        <v>0</v>
      </c>
      <c r="CY15" s="1056"/>
      <c r="CZ15" s="212"/>
      <c r="DA15" s="207"/>
      <c r="DB15" s="185"/>
      <c r="DC15" s="1053"/>
      <c r="DD15" s="166"/>
      <c r="DE15" s="923"/>
      <c r="DF15" s="923"/>
      <c r="DG15" s="1055"/>
      <c r="DH15" s="212">
        <f t="shared" si="14"/>
        <v>0</v>
      </c>
      <c r="DI15" s="1056"/>
      <c r="DJ15" s="212"/>
      <c r="DK15" s="185"/>
      <c r="DL15" s="185"/>
      <c r="DM15" s="1053"/>
      <c r="DN15" s="166"/>
      <c r="DO15" s="923"/>
      <c r="DP15" s="923"/>
      <c r="DQ15" s="1055"/>
      <c r="DR15" s="212">
        <f t="shared" si="15"/>
        <v>0</v>
      </c>
      <c r="DS15" s="1056"/>
      <c r="DT15" s="212"/>
      <c r="DU15" s="185"/>
      <c r="DV15" s="185"/>
      <c r="DW15" s="1053"/>
      <c r="DX15" s="166"/>
      <c r="DY15" s="923"/>
      <c r="DZ15" s="923"/>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v>1102.0</v>
      </c>
      <c r="C16" s="1045" t="s">
        <v>145</v>
      </c>
      <c r="D16" s="1046" t="s">
        <v>90</v>
      </c>
      <c r="E16" s="1046" t="s">
        <v>828</v>
      </c>
      <c r="F16" s="1047">
        <f t="shared" si="2"/>
        <v>54</v>
      </c>
      <c r="G16" s="1048" t="str">
        <f t="shared" si="3"/>
        <v>該当</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297.6833333</v>
      </c>
      <c r="J16" s="1050">
        <f t="shared" si="27"/>
        <v>716</v>
      </c>
      <c r="K16" s="185"/>
      <c r="L16" s="212" t="str">
        <f t="array" ref="L16">IFERROR(INDEX('💻シート作成'!$D$6:$D999, MATCH(M16, '💻シート作成'!$E$6:$E999, 0)), "")</f>
        <v>11月</v>
      </c>
      <c r="M16" s="939"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3" t="str">
        <f>IFERROR(__xludf.DUMMYFUNCTION("""COMPUTED_VALUE"""),"イケガミ ミチコ")</f>
        <v>イケガミ ミチコ</v>
      </c>
      <c r="T16" s="923"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3" t="str">
        <f>IFERROR(__xludf.DUMMYFUNCTION("""COMPUTED_VALUE"""),"メイド")</f>
        <v>メイド</v>
      </c>
      <c r="AD16" s="923"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f>IFERROR(__xludf.DUMMYFUNCTION("""COMPUTED_VALUE"""),1102.0)</f>
        <v>1102</v>
      </c>
      <c r="AL16" s="165" t="str">
        <f>IFERROR(__xludf.DUMMYFUNCTION("""COMPUTED_VALUE"""),"アンジェラ")</f>
        <v>アンジェラ</v>
      </c>
      <c r="AM16" s="923" t="str">
        <f>IFERROR(__xludf.DUMMYFUNCTION("""COMPUTED_VALUE"""),"メイド")</f>
        <v>メイド</v>
      </c>
      <c r="AN16" s="923" t="str">
        <f>IFERROR(__xludf.DUMMYFUNCTION("""COMPUTED_VALUE"""),"歩合")</f>
        <v>歩合</v>
      </c>
      <c r="AO16" s="1055">
        <f>IFERROR(__xludf.DUMMYFUNCTION("""COMPUTED_VALUE"""),13.0)</f>
        <v>13</v>
      </c>
      <c r="AP16" s="212">
        <f t="shared" si="7"/>
        <v>0</v>
      </c>
      <c r="AQ16" s="1056">
        <f>IFERROR(__xludf.DUMMYFUNCTION("""COMPUTED_VALUE"""),66.63333333333334)</f>
        <v>66.63333333</v>
      </c>
      <c r="AR16" s="212">
        <f>IFERROR(__xludf.DUMMYFUNCTION("""COMPUTED_VALUE"""),163.0)</f>
        <v>163</v>
      </c>
      <c r="AS16" s="207"/>
      <c r="AT16" s="185"/>
      <c r="AU16" s="1059"/>
      <c r="AV16" s="1064"/>
      <c r="AW16" s="1065"/>
      <c r="AX16" s="1065"/>
      <c r="AY16" s="1066"/>
      <c r="AZ16" s="1061">
        <f t="shared" si="8"/>
        <v>0</v>
      </c>
      <c r="BA16" s="1067"/>
      <c r="BB16" s="1061"/>
      <c r="BC16" s="185"/>
      <c r="BD16" s="185"/>
      <c r="BE16" s="1053"/>
      <c r="BF16" s="166"/>
      <c r="BG16" s="923"/>
      <c r="BH16" s="923"/>
      <c r="BI16" s="1055"/>
      <c r="BJ16" s="212">
        <f t="shared" si="9"/>
        <v>0</v>
      </c>
      <c r="BK16" s="1056"/>
      <c r="BL16" s="212"/>
      <c r="BM16" s="185"/>
      <c r="BN16" s="185"/>
      <c r="BO16" s="1053"/>
      <c r="BP16" s="166"/>
      <c r="BQ16" s="923"/>
      <c r="BR16" s="923"/>
      <c r="BS16" s="1055"/>
      <c r="BT16" s="212">
        <f t="shared" si="10"/>
        <v>0</v>
      </c>
      <c r="BU16" s="1056"/>
      <c r="BV16" s="212"/>
      <c r="BW16" s="207"/>
      <c r="BX16" s="185"/>
      <c r="BY16" s="1053"/>
      <c r="BZ16" s="166"/>
      <c r="CA16" s="923"/>
      <c r="CB16" s="923"/>
      <c r="CC16" s="1055"/>
      <c r="CD16" s="212">
        <f t="shared" si="11"/>
        <v>0</v>
      </c>
      <c r="CE16" s="1056"/>
      <c r="CF16" s="212"/>
      <c r="CG16" s="185"/>
      <c r="CH16" s="185"/>
      <c r="CI16" s="1053"/>
      <c r="CJ16" s="166"/>
      <c r="CK16" s="923"/>
      <c r="CL16" s="923"/>
      <c r="CM16" s="1055"/>
      <c r="CN16" s="212">
        <f t="shared" si="12"/>
        <v>0</v>
      </c>
      <c r="CO16" s="1056"/>
      <c r="CP16" s="212"/>
      <c r="CQ16" s="185"/>
      <c r="CR16" s="185"/>
      <c r="CS16" s="1053"/>
      <c r="CT16" s="166"/>
      <c r="CU16" s="923"/>
      <c r="CV16" s="923"/>
      <c r="CW16" s="1055"/>
      <c r="CX16" s="212">
        <f t="shared" si="13"/>
        <v>0</v>
      </c>
      <c r="CY16" s="1056"/>
      <c r="CZ16" s="212"/>
      <c r="DA16" s="207"/>
      <c r="DB16" s="185"/>
      <c r="DC16" s="1053"/>
      <c r="DD16" s="166"/>
      <c r="DE16" s="923"/>
      <c r="DF16" s="923"/>
      <c r="DG16" s="1055"/>
      <c r="DH16" s="212">
        <f t="shared" si="14"/>
        <v>0</v>
      </c>
      <c r="DI16" s="1056"/>
      <c r="DJ16" s="212"/>
      <c r="DK16" s="185"/>
      <c r="DL16" s="185"/>
      <c r="DM16" s="1053"/>
      <c r="DN16" s="166"/>
      <c r="DO16" s="923"/>
      <c r="DP16" s="923"/>
      <c r="DQ16" s="1055"/>
      <c r="DR16" s="212">
        <f t="shared" si="15"/>
        <v>0</v>
      </c>
      <c r="DS16" s="1056"/>
      <c r="DT16" s="212"/>
      <c r="DU16" s="185"/>
      <c r="DV16" s="185"/>
      <c r="DW16" s="1053"/>
      <c r="DX16" s="166"/>
      <c r="DY16" s="923"/>
      <c r="DZ16" s="923"/>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v>1316.0</v>
      </c>
      <c r="C17" s="1045" t="s">
        <v>426</v>
      </c>
      <c r="D17" s="1046" t="s">
        <v>90</v>
      </c>
      <c r="E17" s="1046" t="s">
        <v>772</v>
      </c>
      <c r="F17" s="1047">
        <f t="shared" si="2"/>
        <v>41</v>
      </c>
      <c r="G17" s="1048" t="str">
        <f t="shared" si="3"/>
        <v>非該当</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9">
        <f t="shared" si="28"/>
        <v>180.8333333</v>
      </c>
      <c r="J17" s="1050">
        <f t="shared" si="28"/>
        <v>0</v>
      </c>
      <c r="K17" s="185"/>
      <c r="L17" s="212" t="str">
        <f t="array" ref="L17">IFERROR(INDEX('💻シート作成'!$D$6:$D999, MATCH(M17, '💻シート作成'!$E$6:$E999, 0)), "")</f>
        <v>11月</v>
      </c>
      <c r="M17" s="939"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IFERROR(__xludf.DUMMYFUNCTION("""COMPUTED_VALUE"""),18.0)</f>
        <v>18</v>
      </c>
      <c r="AF17" s="212">
        <f t="shared" si="6"/>
        <v>0</v>
      </c>
      <c r="AG17" s="1056">
        <f>IFERROR(__xludf.DUMMYFUNCTION("""COMPUTED_VALUE"""),79.01666666666667)</f>
        <v>79.01666667</v>
      </c>
      <c r="AH17" s="212">
        <f>IFERROR(__xludf.DUMMYFUNCTION("""COMPUTED_VALUE"""),0.0)</f>
        <v>0</v>
      </c>
      <c r="AI17" s="185"/>
      <c r="AJ17" s="185"/>
      <c r="AK17" s="1053">
        <f>IFERROR(__xludf.DUMMYFUNCTION("""COMPUTED_VALUE"""),1316.0)</f>
        <v>1316</v>
      </c>
      <c r="AL17" s="1073" t="str">
        <f>IFERROR(__xludf.DUMMYFUNCTION("""COMPUTED_VALUE"""),"マリア")</f>
        <v>マリア</v>
      </c>
      <c r="AM17" s="212" t="str">
        <f>IFERROR(__xludf.DUMMYFUNCTION("""COMPUTED_VALUE"""),"メイド")</f>
        <v>メイド</v>
      </c>
      <c r="AN17" s="212" t="str">
        <f>IFERROR(__xludf.DUMMYFUNCTION("""COMPUTED_VALUE"""),"時給")</f>
        <v>時給</v>
      </c>
      <c r="AO17" s="1055">
        <f>IFERROR(__xludf.DUMMYFUNCTION("""COMPUTED_VALUE"""),11.0)</f>
        <v>11</v>
      </c>
      <c r="AP17" s="212">
        <f t="shared" si="7"/>
        <v>0</v>
      </c>
      <c r="AQ17" s="1056">
        <f>IFERROR(__xludf.DUMMYFUNCTION("""COMPUTED_VALUE"""),45.65)</f>
        <v>45.65</v>
      </c>
      <c r="AR17" s="212">
        <f>IFERROR(__xludf.DUMMYFUNCTION("""COMPUTED_VALUE"""),0.0)</f>
        <v>0</v>
      </c>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v>1410.0</v>
      </c>
      <c r="C18" s="1045" t="s">
        <v>428</v>
      </c>
      <c r="D18" s="1046" t="s">
        <v>90</v>
      </c>
      <c r="E18" s="1046" t="s">
        <v>828</v>
      </c>
      <c r="F18" s="1047">
        <f t="shared" si="2"/>
        <v>32</v>
      </c>
      <c r="G18" s="1048" t="str">
        <f t="shared" si="3"/>
        <v>該当</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177.5166667</v>
      </c>
      <c r="J18" s="1050">
        <f t="shared" si="29"/>
        <v>564</v>
      </c>
      <c r="K18" s="185"/>
      <c r="L18" s="212" t="str">
        <f t="array" ref="L18">IFERROR(INDEX('💻シート作成'!$D$6:$D999, MATCH(M18, '💻シート作成'!$E$6:$E999, 0)), "")</f>
        <v>11月</v>
      </c>
      <c r="M18" s="944"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f>IFERROR(__xludf.DUMMYFUNCTION("""COMPUTED_VALUE"""),1410.0)</f>
        <v>1410</v>
      </c>
      <c r="AL18" s="1073" t="str">
        <f>IFERROR(__xludf.DUMMYFUNCTION("""COMPUTED_VALUE"""),"ショマ")</f>
        <v>ショマ</v>
      </c>
      <c r="AM18" s="212" t="str">
        <f>IFERROR(__xludf.DUMMYFUNCTION("""COMPUTED_VALUE"""),"メイド")</f>
        <v>メイド</v>
      </c>
      <c r="AN18" s="212" t="str">
        <f>IFERROR(__xludf.DUMMYFUNCTION("""COMPUTED_VALUE"""),"歩合")</f>
        <v>歩合</v>
      </c>
      <c r="AO18" s="1055">
        <f>IFERROR(__xludf.DUMMYFUNCTION("""COMPUTED_VALUE"""),6.0)</f>
        <v>6</v>
      </c>
      <c r="AP18" s="212">
        <f t="shared" si="7"/>
        <v>0</v>
      </c>
      <c r="AQ18" s="1056">
        <f>IFERROR(__xludf.DUMMYFUNCTION("""COMPUTED_VALUE"""),24.1)</f>
        <v>24.1</v>
      </c>
      <c r="AR18" s="212">
        <f>IFERROR(__xludf.DUMMYFUNCTION("""COMPUTED_VALUE"""),111.0)</f>
        <v>111</v>
      </c>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v>1452.0</v>
      </c>
      <c r="C19" s="1045" t="s">
        <v>429</v>
      </c>
      <c r="D19" s="1046" t="s">
        <v>90</v>
      </c>
      <c r="E19" s="1046" t="s">
        <v>828</v>
      </c>
      <c r="F19" s="1047">
        <f t="shared" si="2"/>
        <v>45</v>
      </c>
      <c r="G19" s="1048" t="str">
        <f t="shared" si="3"/>
        <v>該当</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242.9666667</v>
      </c>
      <c r="J19" s="1050">
        <f t="shared" si="30"/>
        <v>632</v>
      </c>
      <c r="K19" s="185"/>
      <c r="L19" s="212" t="str">
        <f t="array" ref="L19">IFERROR(INDEX('💻シート作成'!$D$6:$D999, MATCH(M19, '💻シート作成'!$E$6:$E999, 0)), "")</f>
        <v>10月</v>
      </c>
      <c r="M19" s="944"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f>IFERROR(__xludf.DUMMYFUNCTION("""COMPUTED_VALUE"""),1452.0)</f>
        <v>1452</v>
      </c>
      <c r="AL19" s="1073" t="str">
        <f>IFERROR(__xludf.DUMMYFUNCTION("""COMPUTED_VALUE"""),"アミナタ")</f>
        <v>アミナタ</v>
      </c>
      <c r="AM19" s="212" t="str">
        <f>IFERROR(__xludf.DUMMYFUNCTION("""COMPUTED_VALUE"""),"メイド")</f>
        <v>メイド</v>
      </c>
      <c r="AN19" s="212" t="str">
        <f>IFERROR(__xludf.DUMMYFUNCTION("""COMPUTED_VALUE"""),"歩合")</f>
        <v>歩合</v>
      </c>
      <c r="AO19" s="1055">
        <f>IFERROR(__xludf.DUMMYFUNCTION("""COMPUTED_VALUE"""),12.0)</f>
        <v>12</v>
      </c>
      <c r="AP19" s="212">
        <f t="shared" si="7"/>
        <v>0</v>
      </c>
      <c r="AQ19" s="1056">
        <f>IFERROR(__xludf.DUMMYFUNCTION("""COMPUTED_VALUE"""),64.96666666666667)</f>
        <v>64.96666667</v>
      </c>
      <c r="AR19" s="212">
        <f>IFERROR(__xludf.DUMMYFUNCTION("""COMPUTED_VALUE"""),182.0)</f>
        <v>182</v>
      </c>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v>1495.0</v>
      </c>
      <c r="C20" s="1045" t="s">
        <v>430</v>
      </c>
      <c r="D20" s="1046" t="s">
        <v>90</v>
      </c>
      <c r="E20" s="1046" t="s">
        <v>772</v>
      </c>
      <c r="F20" s="1047">
        <f t="shared" si="2"/>
        <v>18</v>
      </c>
      <c r="G20" s="1048" t="str">
        <f t="shared" si="3"/>
        <v>該当</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84.58333333</v>
      </c>
      <c r="J20" s="1050">
        <f t="shared" si="31"/>
        <v>0</v>
      </c>
      <c r="K20" s="185"/>
      <c r="L20" s="212" t="str">
        <f t="array" ref="L20">IFERROR(INDEX('💻シート作成'!$D$6:$D999, MATCH(M20, '💻シート作成'!$E$6:$E999, 0)), "")</f>
        <v>10月</v>
      </c>
      <c r="M20" s="944"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f>IFERROR(__xludf.DUMMYFUNCTION("""COMPUTED_VALUE"""),1495.0)</f>
        <v>1495</v>
      </c>
      <c r="AL20" s="1073" t="str">
        <f>IFERROR(__xludf.DUMMYFUNCTION("""COMPUTED_VALUE"""),"バン")</f>
        <v>バン</v>
      </c>
      <c r="AM20" s="212" t="str">
        <f>IFERROR(__xludf.DUMMYFUNCTION("""COMPUTED_VALUE"""),"メイド")</f>
        <v>メイド</v>
      </c>
      <c r="AN20" s="212" t="str">
        <f>IFERROR(__xludf.DUMMYFUNCTION("""COMPUTED_VALUE"""),"時給")</f>
        <v>時給</v>
      </c>
      <c r="AO20" s="1055">
        <f>IFERROR(__xludf.DUMMYFUNCTION("""COMPUTED_VALUE"""),5.0)</f>
        <v>5</v>
      </c>
      <c r="AP20" s="212">
        <f t="shared" si="7"/>
        <v>0</v>
      </c>
      <c r="AQ20" s="1056">
        <f>IFERROR(__xludf.DUMMYFUNCTION("""COMPUTED_VALUE"""),24.2)</f>
        <v>24.2</v>
      </c>
      <c r="AR20" s="212">
        <f>IFERROR(__xludf.DUMMYFUNCTION("""COMPUTED_VALUE"""),0.0)</f>
        <v>0</v>
      </c>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v>1606.0</v>
      </c>
      <c r="C21" s="1045" t="s">
        <v>140</v>
      </c>
      <c r="D21" s="1046" t="s">
        <v>90</v>
      </c>
      <c r="E21" s="1046" t="s">
        <v>828</v>
      </c>
      <c r="F21" s="1047">
        <f t="shared" si="2"/>
        <v>34</v>
      </c>
      <c r="G21" s="1048" t="str">
        <f t="shared" si="3"/>
        <v>該当</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196.3666667</v>
      </c>
      <c r="J21" s="1050">
        <f t="shared" si="32"/>
        <v>464</v>
      </c>
      <c r="K21" s="185"/>
      <c r="L21" s="212" t="str">
        <f t="array" ref="L21">IFERROR(INDEX('💻シート作成'!$D$6:$D999, MATCH(M21, '💻シート作成'!$E$6:$E999, 0)), "")</f>
        <v>10月</v>
      </c>
      <c r="M21" s="944"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f>IFERROR(__xludf.DUMMYFUNCTION("""COMPUTED_VALUE"""),1606.0)</f>
        <v>1606</v>
      </c>
      <c r="AL21" s="1073" t="str">
        <f>IFERROR(__xludf.DUMMYFUNCTION("""COMPUTED_VALUE"""),"ヤスミン")</f>
        <v>ヤスミン</v>
      </c>
      <c r="AM21" s="212" t="str">
        <f>IFERROR(__xludf.DUMMYFUNCTION("""COMPUTED_VALUE"""),"メイド")</f>
        <v>メイド</v>
      </c>
      <c r="AN21" s="212" t="str">
        <f>IFERROR(__xludf.DUMMYFUNCTION("""COMPUTED_VALUE"""),"歩合")</f>
        <v>歩合</v>
      </c>
      <c r="AO21" s="1055">
        <f>IFERROR(__xludf.DUMMYFUNCTION("""COMPUTED_VALUE"""),8.0)</f>
        <v>8</v>
      </c>
      <c r="AP21" s="212">
        <f t="shared" si="7"/>
        <v>0</v>
      </c>
      <c r="AQ21" s="1056">
        <f>IFERROR(__xludf.DUMMYFUNCTION("""COMPUTED_VALUE"""),49.65)</f>
        <v>49.65</v>
      </c>
      <c r="AR21" s="212">
        <f>IFERROR(__xludf.DUMMYFUNCTION("""COMPUTED_VALUE"""),116.0)</f>
        <v>116</v>
      </c>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v>1608.0</v>
      </c>
      <c r="C22" s="1075" t="s">
        <v>424</v>
      </c>
      <c r="D22" s="1046" t="s">
        <v>90</v>
      </c>
      <c r="E22" s="1046" t="s">
        <v>772</v>
      </c>
      <c r="F22" s="1047">
        <f t="shared" si="2"/>
        <v>44</v>
      </c>
      <c r="G22" s="1048" t="str">
        <f t="shared" si="3"/>
        <v>非該当</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49">
        <f t="shared" si="33"/>
        <v>190.5</v>
      </c>
      <c r="J22" s="1050">
        <f t="shared" si="33"/>
        <v>0</v>
      </c>
      <c r="K22" s="185"/>
      <c r="L22" s="212" t="str">
        <f t="array" ref="L22">IFERROR(INDEX('💻シート作成'!$D$6:$D999, MATCH(M22, '💻シート作成'!$E$6:$E999, 0)), "")</f>
        <v>10月</v>
      </c>
      <c r="M22" s="944"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f>IFERROR(__xludf.DUMMYFUNCTION("""COMPUTED_VALUE"""),1608.0)</f>
        <v>1608</v>
      </c>
      <c r="AL22" s="1073" t="str">
        <f>IFERROR(__xludf.DUMMYFUNCTION("""COMPUTED_VALUE"""),"サムエル")</f>
        <v>サムエル</v>
      </c>
      <c r="AM22" s="212" t="str">
        <f>IFERROR(__xludf.DUMMYFUNCTION("""COMPUTED_VALUE"""),"メイド")</f>
        <v>メイド</v>
      </c>
      <c r="AN22" s="212" t="str">
        <f>IFERROR(__xludf.DUMMYFUNCTION("""COMPUTED_VALUE"""),"時給")</f>
        <v>時給</v>
      </c>
      <c r="AO22" s="1055">
        <f>IFERROR(__xludf.DUMMYFUNCTION("""COMPUTED_VALUE"""),12.0)</f>
        <v>12</v>
      </c>
      <c r="AP22" s="212">
        <f t="shared" si="7"/>
        <v>0</v>
      </c>
      <c r="AQ22" s="1056">
        <f>IFERROR(__xludf.DUMMYFUNCTION("""COMPUTED_VALUE"""),55.1)</f>
        <v>55.1</v>
      </c>
      <c r="AR22" s="212">
        <f>IFERROR(__xludf.DUMMYFUNCTION("""COMPUTED_VALUE"""),0.0)</f>
        <v>0</v>
      </c>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v>1775.0</v>
      </c>
      <c r="C23" s="1075" t="s">
        <v>431</v>
      </c>
      <c r="D23" s="1046" t="s">
        <v>90</v>
      </c>
      <c r="E23" s="1046" t="s">
        <v>828</v>
      </c>
      <c r="F23" s="1047">
        <f t="shared" si="2"/>
        <v>45</v>
      </c>
      <c r="G23" s="1048" t="str">
        <f t="shared" si="3"/>
        <v>該当</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278.3833333</v>
      </c>
      <c r="J23" s="1050">
        <f t="shared" si="34"/>
        <v>719</v>
      </c>
      <c r="K23" s="185"/>
      <c r="L23" s="212" t="str">
        <f t="array" ref="L23">IFERROR(INDEX('💻シート作成'!$D$6:$D999, MATCH(M23, '💻シート作成'!$E$6:$E999, 0)), "")</f>
        <v>9月</v>
      </c>
      <c r="M23" s="939"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f>IFERROR(__xludf.DUMMYFUNCTION("""COMPUTED_VALUE"""),1775.0)</f>
        <v>1775</v>
      </c>
      <c r="AL23" s="1073" t="str">
        <f>IFERROR(__xludf.DUMMYFUNCTION("""COMPUTED_VALUE"""),"スシラ")</f>
        <v>スシラ</v>
      </c>
      <c r="AM23" s="212" t="str">
        <f>IFERROR(__xludf.DUMMYFUNCTION("""COMPUTED_VALUE"""),"メイド")</f>
        <v>メイド</v>
      </c>
      <c r="AN23" s="212" t="str">
        <f>IFERROR(__xludf.DUMMYFUNCTION("""COMPUTED_VALUE"""),"歩合")</f>
        <v>歩合</v>
      </c>
      <c r="AO23" s="1055">
        <f>IFERROR(__xludf.DUMMYFUNCTION("""COMPUTED_VALUE"""),11.0)</f>
        <v>11</v>
      </c>
      <c r="AP23" s="212">
        <f t="shared" si="7"/>
        <v>0</v>
      </c>
      <c r="AQ23" s="1056">
        <f>IFERROR(__xludf.DUMMYFUNCTION("""COMPUTED_VALUE"""),66.11666666666666)</f>
        <v>66.11666667</v>
      </c>
      <c r="AR23" s="212">
        <f>IFERROR(__xludf.DUMMYFUNCTION("""COMPUTED_VALUE"""),170.0)</f>
        <v>170</v>
      </c>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v>2046.0</v>
      </c>
      <c r="C24" s="1075" t="s">
        <v>432</v>
      </c>
      <c r="D24" s="1046" t="s">
        <v>90</v>
      </c>
      <c r="E24" s="1046" t="s">
        <v>828</v>
      </c>
      <c r="F24" s="1047">
        <f t="shared" si="2"/>
        <v>63</v>
      </c>
      <c r="G24" s="1048" t="str">
        <f t="shared" si="3"/>
        <v>非該当</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49">
        <f t="shared" si="35"/>
        <v>354.2</v>
      </c>
      <c r="J24" s="1050">
        <f t="shared" si="35"/>
        <v>808</v>
      </c>
      <c r="K24" s="185"/>
      <c r="L24" s="212" t="str">
        <f t="array" ref="L24">IFERROR(INDEX('💻シート作成'!$D$6:$D999, MATCH(M24, '💻シート作成'!$E$6:$E999, 0)), "")</f>
        <v>9月</v>
      </c>
      <c r="M24" s="939"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IFERROR(__xludf.DUMMYFUNCTION("""COMPUTED_VALUE"""),163.01666666666668)</f>
        <v>163.0166667</v>
      </c>
      <c r="AH24" s="212">
        <f>IFERROR(__xludf.DUMMYFUNCTION("""COMPUTED_VALUE"""),343.0)</f>
        <v>343</v>
      </c>
      <c r="AI24" s="185"/>
      <c r="AJ24" s="185"/>
      <c r="AK24" s="1053">
        <f>IFERROR(__xludf.DUMMYFUNCTION("""COMPUTED_VALUE"""),2046.0)</f>
        <v>2046</v>
      </c>
      <c r="AL24" s="1073" t="str">
        <f>IFERROR(__xludf.DUMMYFUNCTION("""COMPUTED_VALUE"""),"ムベヌ")</f>
        <v>ムベヌ</v>
      </c>
      <c r="AM24" s="212" t="str">
        <f>IFERROR(__xludf.DUMMYFUNCTION("""COMPUTED_VALUE"""),"メイド")</f>
        <v>メイド</v>
      </c>
      <c r="AN24" s="212" t="str">
        <f>IFERROR(__xludf.DUMMYFUNCTION("""COMPUTED_VALUE"""),"歩合")</f>
        <v>歩合</v>
      </c>
      <c r="AO24" s="1055">
        <f>IFERROR(__xludf.DUMMYFUNCTION("""COMPUTED_VALUE"""),14.0)</f>
        <v>14</v>
      </c>
      <c r="AP24" s="212">
        <f t="shared" si="7"/>
        <v>0</v>
      </c>
      <c r="AQ24" s="1056">
        <f>IFERROR(__xludf.DUMMYFUNCTION("""COMPUTED_VALUE"""),73.15)</f>
        <v>73.15</v>
      </c>
      <c r="AR24" s="212">
        <f>IFERROR(__xludf.DUMMYFUNCTION("""COMPUTED_VALUE"""),171.0)</f>
        <v>171</v>
      </c>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v>2209.0</v>
      </c>
      <c r="C25" s="1075" t="s">
        <v>433</v>
      </c>
      <c r="D25" s="1046" t="s">
        <v>90</v>
      </c>
      <c r="E25" s="1046" t="s">
        <v>772</v>
      </c>
      <c r="F25" s="1047">
        <f t="shared" si="2"/>
        <v>33</v>
      </c>
      <c r="G25" s="1048" t="str">
        <f t="shared" si="3"/>
        <v>該当</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161.8333333</v>
      </c>
      <c r="J25" s="1050">
        <f t="shared" si="36"/>
        <v>0</v>
      </c>
      <c r="K25" s="185"/>
      <c r="L25" s="212" t="str">
        <f t="array" ref="L25">IFERROR(INDEX('💻シート作成'!$D$6:$D999, MATCH(M25, '💻シート作成'!$E$6:$E999, 0)), "")</f>
        <v>9月</v>
      </c>
      <c r="M25" s="944"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f>IFERROR(__xludf.DUMMYFUNCTION("""COMPUTED_VALUE"""),2209.0)</f>
        <v>2209</v>
      </c>
      <c r="AL25" s="1073" t="str">
        <f>IFERROR(__xludf.DUMMYFUNCTION("""COMPUTED_VALUE"""),"ジュリア")</f>
        <v>ジュリア</v>
      </c>
      <c r="AM25" s="212" t="str">
        <f>IFERROR(__xludf.DUMMYFUNCTION("""COMPUTED_VALUE"""),"メイド")</f>
        <v>メイド</v>
      </c>
      <c r="AN25" s="212" t="str">
        <f>IFERROR(__xludf.DUMMYFUNCTION("""COMPUTED_VALUE"""),"時給")</f>
        <v>時給</v>
      </c>
      <c r="AO25" s="1055">
        <f>IFERROR(__xludf.DUMMYFUNCTION("""COMPUTED_VALUE"""),7.0)</f>
        <v>7</v>
      </c>
      <c r="AP25" s="212">
        <f t="shared" si="7"/>
        <v>0</v>
      </c>
      <c r="AQ25" s="1056">
        <f>IFERROR(__xludf.DUMMYFUNCTION("""COMPUTED_VALUE"""),29.666666666666668)</f>
        <v>29.66666667</v>
      </c>
      <c r="AR25" s="212">
        <f>IFERROR(__xludf.DUMMYFUNCTION("""COMPUTED_VALUE"""),0.0)</f>
        <v>0</v>
      </c>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t="s">
        <v>832</v>
      </c>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4"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t="str">
        <f>IFERROR(__xludf.DUMMYFUNCTION("""COMPUTED_VALUE"""),"")</f>
        <v/>
      </c>
      <c r="AO26" s="1055" t="str">
        <f>IFERROR(__xludf.DUMMYFUNCTION("""COMPUTED_VALUE"""),"")</f>
        <v/>
      </c>
      <c r="AP26" s="212">
        <f t="shared" si="7"/>
        <v>0</v>
      </c>
      <c r="AQ26" s="1056" t="str">
        <f>IFERROR(__xludf.DUMMYFUNCTION("""COMPUTED_VALUE"""),"")</f>
        <v/>
      </c>
      <c r="AR26" s="212">
        <f>IFERROR(__xludf.DUMMYFUNCTION("""COMPUTED_VALUE"""),0.0)</f>
        <v>0</v>
      </c>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t="s">
        <v>832</v>
      </c>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4"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t="str">
        <f>IFERROR(__xludf.DUMMYFUNCTION("""COMPUTED_VALUE"""),"")</f>
        <v/>
      </c>
      <c r="AO27" s="1055" t="str">
        <f>IFERROR(__xludf.DUMMYFUNCTION("""COMPUTED_VALUE"""),"")</f>
        <v/>
      </c>
      <c r="AP27" s="212">
        <f t="shared" si="7"/>
        <v>0</v>
      </c>
      <c r="AQ27" s="1056" t="str">
        <f>IFERROR(__xludf.DUMMYFUNCTION("""COMPUTED_VALUE"""),"")</f>
        <v/>
      </c>
      <c r="AR27" s="212">
        <f>IFERROR(__xludf.DUMMYFUNCTION("""COMPUTED_VALUE"""),0.0)</f>
        <v>0</v>
      </c>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t="s">
        <v>832</v>
      </c>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4"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t="str">
        <f>IFERROR(__xludf.DUMMYFUNCTION("""COMPUTED_VALUE"""),"")</f>
        <v/>
      </c>
      <c r="AO28" s="1055" t="str">
        <f>IFERROR(__xludf.DUMMYFUNCTION("""COMPUTED_VALUE"""),"")</f>
        <v/>
      </c>
      <c r="AP28" s="212">
        <f t="shared" si="7"/>
        <v>0</v>
      </c>
      <c r="AQ28" s="1056" t="str">
        <f>IFERROR(__xludf.DUMMYFUNCTION("""COMPUTED_VALUE"""),"")</f>
        <v/>
      </c>
      <c r="AR28" s="212">
        <f>IFERROR(__xludf.DUMMYFUNCTION("""COMPUTED_VALUE"""),0.0)</f>
        <v>0</v>
      </c>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t="s">
        <v>832</v>
      </c>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4"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t="str">
        <f>IFERROR(__xludf.DUMMYFUNCTION("""COMPUTED_VALUE"""),"")</f>
        <v/>
      </c>
      <c r="AO29" s="1055" t="str">
        <f>IFERROR(__xludf.DUMMYFUNCTION("""COMPUTED_VALUE"""),"")</f>
        <v/>
      </c>
      <c r="AP29" s="212">
        <f t="shared" si="7"/>
        <v>0</v>
      </c>
      <c r="AQ29" s="1056" t="str">
        <f>IFERROR(__xludf.DUMMYFUNCTION("""COMPUTED_VALUE"""),"")</f>
        <v/>
      </c>
      <c r="AR29" s="212">
        <f>IFERROR(__xludf.DUMMYFUNCTION("""COMPUTED_VALUE"""),0.0)</f>
        <v>0</v>
      </c>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t="s">
        <v>832</v>
      </c>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4"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t="str">
        <f>IFERROR(__xludf.DUMMYFUNCTION("""COMPUTED_VALUE"""),"")</f>
        <v/>
      </c>
      <c r="AO30" s="1055" t="str">
        <f>IFERROR(__xludf.DUMMYFUNCTION("""COMPUTED_VALUE"""),"")</f>
        <v/>
      </c>
      <c r="AP30" s="212">
        <f t="shared" si="7"/>
        <v>0</v>
      </c>
      <c r="AQ30" s="1056" t="str">
        <f>IFERROR(__xludf.DUMMYFUNCTION("""COMPUTED_VALUE"""),"")</f>
        <v/>
      </c>
      <c r="AR30" s="212">
        <f>IFERROR(__xludf.DUMMYFUNCTION("""COMPUTED_VALUE"""),0.0)</f>
        <v>0</v>
      </c>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t="s">
        <v>832</v>
      </c>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4"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t="str">
        <f>IFERROR(__xludf.DUMMYFUNCTION("""COMPUTED_VALUE"""),"")</f>
        <v/>
      </c>
      <c r="AO31" s="1055" t="str">
        <f>IFERROR(__xludf.DUMMYFUNCTION("""COMPUTED_VALUE"""),"")</f>
        <v/>
      </c>
      <c r="AP31" s="212">
        <f t="shared" si="7"/>
        <v>0</v>
      </c>
      <c r="AQ31" s="1056" t="str">
        <f>IFERROR(__xludf.DUMMYFUNCTION("""COMPUTED_VALUE"""),"")</f>
        <v/>
      </c>
      <c r="AR31" s="212">
        <f>IFERROR(__xludf.DUMMYFUNCTION("""COMPUTED_VALUE"""),0.0)</f>
        <v>0</v>
      </c>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t="s">
        <v>832</v>
      </c>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4"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t="str">
        <f>IFERROR(__xludf.DUMMYFUNCTION("""COMPUTED_VALUE"""),"")</f>
        <v/>
      </c>
      <c r="AO32" s="1055" t="str">
        <f>IFERROR(__xludf.DUMMYFUNCTION("""COMPUTED_VALUE"""),"")</f>
        <v/>
      </c>
      <c r="AP32" s="212">
        <f t="shared" si="7"/>
        <v>0</v>
      </c>
      <c r="AQ32" s="1056" t="str">
        <f>IFERROR(__xludf.DUMMYFUNCTION("""COMPUTED_VALUE"""),"")</f>
        <v/>
      </c>
      <c r="AR32" s="212">
        <f>IFERROR(__xludf.DUMMYFUNCTION("""COMPUTED_VALUE"""),0.0)</f>
        <v>0</v>
      </c>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t="s">
        <v>832</v>
      </c>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4"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t="str">
        <f>IFERROR(__xludf.DUMMYFUNCTION("""COMPUTED_VALUE"""),"")</f>
        <v/>
      </c>
      <c r="AO33" s="1055" t="str">
        <f>IFERROR(__xludf.DUMMYFUNCTION("""COMPUTED_VALUE"""),"")</f>
        <v/>
      </c>
      <c r="AP33" s="212">
        <f t="shared" si="7"/>
        <v>0</v>
      </c>
      <c r="AQ33" s="1056" t="str">
        <f>IFERROR(__xludf.DUMMYFUNCTION("""COMPUTED_VALUE"""),"")</f>
        <v/>
      </c>
      <c r="AR33" s="212">
        <f>IFERROR(__xludf.DUMMYFUNCTION("""COMPUTED_VALUE"""),0.0)</f>
        <v>0</v>
      </c>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t="s">
        <v>832</v>
      </c>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4"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t="str">
        <f>IFERROR(__xludf.DUMMYFUNCTION("""COMPUTED_VALUE"""),"")</f>
        <v/>
      </c>
      <c r="AO34" s="1055" t="str">
        <f>IFERROR(__xludf.DUMMYFUNCTION("""COMPUTED_VALUE"""),"")</f>
        <v/>
      </c>
      <c r="AP34" s="212">
        <f t="shared" si="7"/>
        <v>0</v>
      </c>
      <c r="AQ34" s="1056" t="str">
        <f>IFERROR(__xludf.DUMMYFUNCTION("""COMPUTED_VALUE"""),"")</f>
        <v/>
      </c>
      <c r="AR34" s="212">
        <f>IFERROR(__xludf.DUMMYFUNCTION("""COMPUTED_VALUE"""),0.0)</f>
        <v>0</v>
      </c>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t="s">
        <v>832</v>
      </c>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4"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t="str">
        <f>IFERROR(__xludf.DUMMYFUNCTION("""COMPUTED_VALUE"""),"")</f>
        <v/>
      </c>
      <c r="AO35" s="1055" t="str">
        <f>IFERROR(__xludf.DUMMYFUNCTION("""COMPUTED_VALUE"""),"")</f>
        <v/>
      </c>
      <c r="AP35" s="212">
        <f t="shared" si="7"/>
        <v>0</v>
      </c>
      <c r="AQ35" s="1056" t="str">
        <f>IFERROR(__xludf.DUMMYFUNCTION("""COMPUTED_VALUE"""),"")</f>
        <v/>
      </c>
      <c r="AR35" s="212">
        <f>IFERROR(__xludf.DUMMYFUNCTION("""COMPUTED_VALUE"""),0.0)</f>
        <v>0</v>
      </c>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t="s">
        <v>832</v>
      </c>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4"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t="str">
        <f>IFERROR(__xludf.DUMMYFUNCTION("""COMPUTED_VALUE"""),"")</f>
        <v/>
      </c>
      <c r="AO36" s="1055" t="str">
        <f>IFERROR(__xludf.DUMMYFUNCTION("""COMPUTED_VALUE"""),"")</f>
        <v/>
      </c>
      <c r="AP36" s="212">
        <f t="shared" si="7"/>
        <v>0</v>
      </c>
      <c r="AQ36" s="1056" t="str">
        <f>IFERROR(__xludf.DUMMYFUNCTION("""COMPUTED_VALUE"""),"")</f>
        <v/>
      </c>
      <c r="AR36" s="212">
        <f>IFERROR(__xludf.DUMMYFUNCTION("""COMPUTED_VALUE"""),0.0)</f>
        <v>0</v>
      </c>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t="s">
        <v>832</v>
      </c>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4"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t="str">
        <f>IFERROR(__xludf.DUMMYFUNCTION("""COMPUTED_VALUE"""),"")</f>
        <v/>
      </c>
      <c r="AO37" s="1055" t="str">
        <f>IFERROR(__xludf.DUMMYFUNCTION("""COMPUTED_VALUE"""),"")</f>
        <v/>
      </c>
      <c r="AP37" s="212">
        <f t="shared" si="7"/>
        <v>0</v>
      </c>
      <c r="AQ37" s="1056" t="str">
        <f>IFERROR(__xludf.DUMMYFUNCTION("""COMPUTED_VALUE"""),"")</f>
        <v/>
      </c>
      <c r="AR37" s="212">
        <f>IFERROR(__xludf.DUMMYFUNCTION("""COMPUTED_VALUE"""),0.0)</f>
        <v>0</v>
      </c>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t="s">
        <v>832</v>
      </c>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4"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t="str">
        <f>IFERROR(__xludf.DUMMYFUNCTION("""COMPUTED_VALUE"""),"")</f>
        <v/>
      </c>
      <c r="AO38" s="1055" t="str">
        <f>IFERROR(__xludf.DUMMYFUNCTION("""COMPUTED_VALUE"""),"")</f>
        <v/>
      </c>
      <c r="AP38" s="212">
        <f t="shared" si="7"/>
        <v>0</v>
      </c>
      <c r="AQ38" s="212" t="str">
        <f>IFERROR(__xludf.DUMMYFUNCTION("""COMPUTED_VALUE"""),"")</f>
        <v/>
      </c>
      <c r="AR38" s="212">
        <f>IFERROR(__xludf.DUMMYFUNCTION("""COMPUTED_VALUE"""),0.0)</f>
        <v>0</v>
      </c>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t="s">
        <v>832</v>
      </c>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4"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t="str">
        <f>IFERROR(__xludf.DUMMYFUNCTION("""COMPUTED_VALUE"""),"")</f>
        <v/>
      </c>
      <c r="AO39" s="1055" t="str">
        <f>IFERROR(__xludf.DUMMYFUNCTION("""COMPUTED_VALUE"""),"")</f>
        <v/>
      </c>
      <c r="AP39" s="212">
        <f t="shared" si="7"/>
        <v>0</v>
      </c>
      <c r="AQ39" s="212" t="str">
        <f>IFERROR(__xludf.DUMMYFUNCTION("""COMPUTED_VALUE"""),"")</f>
        <v/>
      </c>
      <c r="AR39" s="212">
        <f>IFERROR(__xludf.DUMMYFUNCTION("""COMPUTED_VALUE"""),0.0)</f>
        <v>0</v>
      </c>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t="s">
        <v>832</v>
      </c>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4"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t="str">
        <f>IFERROR(__xludf.DUMMYFUNCTION("""COMPUTED_VALUE"""),"")</f>
        <v/>
      </c>
      <c r="AO40" s="1055" t="str">
        <f>IFERROR(__xludf.DUMMYFUNCTION("""COMPUTED_VALUE"""),"")</f>
        <v/>
      </c>
      <c r="AP40" s="212">
        <f t="shared" si="7"/>
        <v>0</v>
      </c>
      <c r="AQ40" s="212" t="str">
        <f>IFERROR(__xludf.DUMMYFUNCTION("""COMPUTED_VALUE"""),"")</f>
        <v/>
      </c>
      <c r="AR40" s="212">
        <f>IFERROR(__xludf.DUMMYFUNCTION("""COMPUTED_VALUE"""),0.0)</f>
        <v>0</v>
      </c>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t="s">
        <v>832</v>
      </c>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4"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t="str">
        <f>IFERROR(__xludf.DUMMYFUNCTION("""COMPUTED_VALUE"""),"")</f>
        <v/>
      </c>
      <c r="AO41" s="1055" t="str">
        <f>IFERROR(__xludf.DUMMYFUNCTION("""COMPUTED_VALUE"""),"")</f>
        <v/>
      </c>
      <c r="AP41" s="212">
        <f t="shared" si="7"/>
        <v>0</v>
      </c>
      <c r="AQ41" s="212" t="str">
        <f>IFERROR(__xludf.DUMMYFUNCTION("""COMPUTED_VALUE"""),"")</f>
        <v/>
      </c>
      <c r="AR41" s="212">
        <f>IFERROR(__xludf.DUMMYFUNCTION("""COMPUTED_VALUE"""),0.0)</f>
        <v>0</v>
      </c>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t="s">
        <v>832</v>
      </c>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4"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t="str">
        <f>IFERROR(__xludf.DUMMYFUNCTION("""COMPUTED_VALUE"""),"")</f>
        <v/>
      </c>
      <c r="AO42" s="1055" t="str">
        <f>IFERROR(__xludf.DUMMYFUNCTION("""COMPUTED_VALUE"""),"")</f>
        <v/>
      </c>
      <c r="AP42" s="212">
        <f t="shared" si="7"/>
        <v>0</v>
      </c>
      <c r="AQ42" s="212" t="str">
        <f>IFERROR(__xludf.DUMMYFUNCTION("""COMPUTED_VALUE"""),"")</f>
        <v/>
      </c>
      <c r="AR42" s="212">
        <f>IFERROR(__xludf.DUMMYFUNCTION("""COMPUTED_VALUE"""),0.0)</f>
        <v>0</v>
      </c>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t="s">
        <v>832</v>
      </c>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4"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t="str">
        <f>IFERROR(__xludf.DUMMYFUNCTION("""COMPUTED_VALUE"""),"")</f>
        <v/>
      </c>
      <c r="AO43" s="1055" t="str">
        <f>IFERROR(__xludf.DUMMYFUNCTION("""COMPUTED_VALUE"""),"")</f>
        <v/>
      </c>
      <c r="AP43" s="212">
        <f t="shared" si="7"/>
        <v>0</v>
      </c>
      <c r="AQ43" s="212" t="str">
        <f>IFERROR(__xludf.DUMMYFUNCTION("""COMPUTED_VALUE"""),"")</f>
        <v/>
      </c>
      <c r="AR43" s="212">
        <f>IFERROR(__xludf.DUMMYFUNCTION("""COMPUTED_VALUE"""),0.0)</f>
        <v>0</v>
      </c>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t="s">
        <v>832</v>
      </c>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4"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t="str">
        <f>IFERROR(__xludf.DUMMYFUNCTION("""COMPUTED_VALUE"""),"")</f>
        <v/>
      </c>
      <c r="AO44" s="1055" t="str">
        <f>IFERROR(__xludf.DUMMYFUNCTION("""COMPUTED_VALUE"""),"")</f>
        <v/>
      </c>
      <c r="AP44" s="212">
        <f t="shared" si="7"/>
        <v>0</v>
      </c>
      <c r="AQ44" s="212" t="str">
        <f>IFERROR(__xludf.DUMMYFUNCTION("""COMPUTED_VALUE"""),"")</f>
        <v/>
      </c>
      <c r="AR44" s="212">
        <f>IFERROR(__xludf.DUMMYFUNCTION("""COMPUTED_VALUE"""),0.0)</f>
        <v>0</v>
      </c>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t="s">
        <v>832</v>
      </c>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4"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t="str">
        <f>IFERROR(__xludf.DUMMYFUNCTION("""COMPUTED_VALUE"""),"")</f>
        <v/>
      </c>
      <c r="AO45" s="1055" t="str">
        <f>IFERROR(__xludf.DUMMYFUNCTION("""COMPUTED_VALUE"""),"")</f>
        <v/>
      </c>
      <c r="AP45" s="212">
        <f t="shared" si="7"/>
        <v>0</v>
      </c>
      <c r="AQ45" s="212" t="str">
        <f>IFERROR(__xludf.DUMMYFUNCTION("""COMPUTED_VALUE"""),"")</f>
        <v/>
      </c>
      <c r="AR45" s="212">
        <f>IFERROR(__xludf.DUMMYFUNCTION("""COMPUTED_VALUE"""),0.0)</f>
        <v>0</v>
      </c>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t="s">
        <v>832</v>
      </c>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4"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t="str">
        <f>IFERROR(__xludf.DUMMYFUNCTION("""COMPUTED_VALUE"""),"")</f>
        <v/>
      </c>
      <c r="AO46" s="1055" t="str">
        <f>IFERROR(__xludf.DUMMYFUNCTION("""COMPUTED_VALUE"""),"")</f>
        <v/>
      </c>
      <c r="AP46" s="212">
        <f t="shared" si="7"/>
        <v>0</v>
      </c>
      <c r="AQ46" s="212" t="str">
        <f>IFERROR(__xludf.DUMMYFUNCTION("""COMPUTED_VALUE"""),"")</f>
        <v/>
      </c>
      <c r="AR46" s="212">
        <f>IFERROR(__xludf.DUMMYFUNCTION("""COMPUTED_VALUE"""),0.0)</f>
        <v>0</v>
      </c>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t="s">
        <v>832</v>
      </c>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4"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t="str">
        <f>IFERROR(__xludf.DUMMYFUNCTION("""COMPUTED_VALUE"""),"")</f>
        <v/>
      </c>
      <c r="AO47" s="1055" t="str">
        <f>IFERROR(__xludf.DUMMYFUNCTION("""COMPUTED_VALUE"""),"")</f>
        <v/>
      </c>
      <c r="AP47" s="212">
        <f t="shared" si="7"/>
        <v>0</v>
      </c>
      <c r="AQ47" s="212" t="str">
        <f>IFERROR(__xludf.DUMMYFUNCTION("""COMPUTED_VALUE"""),"")</f>
        <v/>
      </c>
      <c r="AR47" s="212">
        <f>IFERROR(__xludf.DUMMYFUNCTION("""COMPUTED_VALUE"""),0.0)</f>
        <v>0</v>
      </c>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t="s">
        <v>832</v>
      </c>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4"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t="str">
        <f>IFERROR(__xludf.DUMMYFUNCTION("""COMPUTED_VALUE"""),"")</f>
        <v/>
      </c>
      <c r="AO48" s="1055" t="str">
        <f>IFERROR(__xludf.DUMMYFUNCTION("""COMPUTED_VALUE"""),"")</f>
        <v/>
      </c>
      <c r="AP48" s="212">
        <f t="shared" si="7"/>
        <v>0</v>
      </c>
      <c r="AQ48" s="212" t="str">
        <f>IFERROR(__xludf.DUMMYFUNCTION("""COMPUTED_VALUE"""),"")</f>
        <v/>
      </c>
      <c r="AR48" s="212">
        <f>IFERROR(__xludf.DUMMYFUNCTION("""COMPUTED_VALUE"""),0.0)</f>
        <v>0</v>
      </c>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t="s">
        <v>832</v>
      </c>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4"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t="str">
        <f>IFERROR(__xludf.DUMMYFUNCTION("""COMPUTED_VALUE"""),"")</f>
        <v/>
      </c>
      <c r="AO49" s="1055" t="str">
        <f>IFERROR(__xludf.DUMMYFUNCTION("""COMPUTED_VALUE"""),"")</f>
        <v/>
      </c>
      <c r="AP49" s="212">
        <f t="shared" si="7"/>
        <v>0</v>
      </c>
      <c r="AQ49" s="212" t="str">
        <f>IFERROR(__xludf.DUMMYFUNCTION("""COMPUTED_VALUE"""),"")</f>
        <v/>
      </c>
      <c r="AR49" s="212">
        <f>IFERROR(__xludf.DUMMYFUNCTION("""COMPUTED_VALUE"""),0.0)</f>
        <v>0</v>
      </c>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t="s">
        <v>832</v>
      </c>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4"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t="str">
        <f>IFERROR(__xludf.DUMMYFUNCTION("""COMPUTED_VALUE"""),"")</f>
        <v/>
      </c>
      <c r="AO50" s="1055" t="str">
        <f>IFERROR(__xludf.DUMMYFUNCTION("""COMPUTED_VALUE"""),"")</f>
        <v/>
      </c>
      <c r="AP50" s="212">
        <f t="shared" si="7"/>
        <v>0</v>
      </c>
      <c r="AQ50" s="212" t="str">
        <f>IFERROR(__xludf.DUMMYFUNCTION("""COMPUTED_VALUE"""),"")</f>
        <v/>
      </c>
      <c r="AR50" s="212">
        <f>IFERROR(__xludf.DUMMYFUNCTION("""COMPUTED_VALUE"""),0.0)</f>
        <v>0</v>
      </c>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t="s">
        <v>832</v>
      </c>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4"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t="str">
        <f>IFERROR(__xludf.DUMMYFUNCTION("""COMPUTED_VALUE"""),"")</f>
        <v/>
      </c>
      <c r="AO51" s="1055" t="str">
        <f>IFERROR(__xludf.DUMMYFUNCTION("""COMPUTED_VALUE"""),"")</f>
        <v/>
      </c>
      <c r="AP51" s="212">
        <f t="shared" si="7"/>
        <v>0</v>
      </c>
      <c r="AQ51" s="212" t="str">
        <f>IFERROR(__xludf.DUMMYFUNCTION("""COMPUTED_VALUE"""),"")</f>
        <v/>
      </c>
      <c r="AR51" s="212">
        <f>IFERROR(__xludf.DUMMYFUNCTION("""COMPUTED_VALUE"""),0.0)</f>
        <v>0</v>
      </c>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t="s">
        <v>832</v>
      </c>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4"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t="str">
        <f>IFERROR(__xludf.DUMMYFUNCTION("""COMPUTED_VALUE"""),"")</f>
        <v/>
      </c>
      <c r="AO52" s="1055" t="str">
        <f>IFERROR(__xludf.DUMMYFUNCTION("""COMPUTED_VALUE"""),"")</f>
        <v/>
      </c>
      <c r="AP52" s="212">
        <f t="shared" si="7"/>
        <v>0</v>
      </c>
      <c r="AQ52" s="212" t="str">
        <f>IFERROR(__xludf.DUMMYFUNCTION("""COMPUTED_VALUE"""),"")</f>
        <v/>
      </c>
      <c r="AR52" s="212">
        <f>IFERROR(__xludf.DUMMYFUNCTION("""COMPUTED_VALUE"""),0.0)</f>
        <v>0</v>
      </c>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t="s">
        <v>832</v>
      </c>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4"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t="str">
        <f>IFERROR(__xludf.DUMMYFUNCTION("""COMPUTED_VALUE"""),"")</f>
        <v/>
      </c>
      <c r="AO53" s="1055" t="str">
        <f>IFERROR(__xludf.DUMMYFUNCTION("""COMPUTED_VALUE"""),"")</f>
        <v/>
      </c>
      <c r="AP53" s="212">
        <f t="shared" si="7"/>
        <v>0</v>
      </c>
      <c r="AQ53" s="212" t="str">
        <f>IFERROR(__xludf.DUMMYFUNCTION("""COMPUTED_VALUE"""),"")</f>
        <v/>
      </c>
      <c r="AR53" s="212">
        <f>IFERROR(__xludf.DUMMYFUNCTION("""COMPUTED_VALUE"""),0.0)</f>
        <v>0</v>
      </c>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t="s">
        <v>832</v>
      </c>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4"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t="str">
        <f>IFERROR(__xludf.DUMMYFUNCTION("""COMPUTED_VALUE"""),"")</f>
        <v/>
      </c>
      <c r="AO54" s="1055" t="str">
        <f>IFERROR(__xludf.DUMMYFUNCTION("""COMPUTED_VALUE"""),"")</f>
        <v/>
      </c>
      <c r="AP54" s="212">
        <f t="shared" si="7"/>
        <v>0</v>
      </c>
      <c r="AQ54" s="212" t="str">
        <f>IFERROR(__xludf.DUMMYFUNCTION("""COMPUTED_VALUE"""),"")</f>
        <v/>
      </c>
      <c r="AR54" s="212">
        <f>IFERROR(__xludf.DUMMYFUNCTION("""COMPUTED_VALUE"""),0.0)</f>
        <v>0</v>
      </c>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t="s">
        <v>832</v>
      </c>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4"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t="str">
        <f>IFERROR(__xludf.DUMMYFUNCTION("""COMPUTED_VALUE"""),"")</f>
        <v/>
      </c>
      <c r="AO55" s="1055" t="str">
        <f>IFERROR(__xludf.DUMMYFUNCTION("""COMPUTED_VALUE"""),"")</f>
        <v/>
      </c>
      <c r="AP55" s="212">
        <f t="shared" si="7"/>
        <v>0</v>
      </c>
      <c r="AQ55" s="212" t="str">
        <f>IFERROR(__xludf.DUMMYFUNCTION("""COMPUTED_VALUE"""),"")</f>
        <v/>
      </c>
      <c r="AR55" s="212">
        <f>IFERROR(__xludf.DUMMYFUNCTION("""COMPUTED_VALUE"""),0.0)</f>
        <v>0</v>
      </c>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t="s">
        <v>832</v>
      </c>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4"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t="str">
        <f>IFERROR(__xludf.DUMMYFUNCTION("""COMPUTED_VALUE"""),"")</f>
        <v/>
      </c>
      <c r="AO56" s="1055" t="str">
        <f>IFERROR(__xludf.DUMMYFUNCTION("""COMPUTED_VALUE"""),"")</f>
        <v/>
      </c>
      <c r="AP56" s="212">
        <f t="shared" si="7"/>
        <v>0</v>
      </c>
      <c r="AQ56" s="212" t="str">
        <f>IFERROR(__xludf.DUMMYFUNCTION("""COMPUTED_VALUE"""),"")</f>
        <v/>
      </c>
      <c r="AR56" s="212">
        <f>IFERROR(__xludf.DUMMYFUNCTION("""COMPUTED_VALUE"""),0.0)</f>
        <v>0</v>
      </c>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t="s">
        <v>832</v>
      </c>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4"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t="str">
        <f>IFERROR(__xludf.DUMMYFUNCTION("""COMPUTED_VALUE"""),"")</f>
        <v/>
      </c>
      <c r="AO57" s="1055" t="str">
        <f>IFERROR(__xludf.DUMMYFUNCTION("""COMPUTED_VALUE"""),"")</f>
        <v/>
      </c>
      <c r="AP57" s="212">
        <f t="shared" si="7"/>
        <v>0</v>
      </c>
      <c r="AQ57" s="212" t="str">
        <f>IFERROR(__xludf.DUMMYFUNCTION("""COMPUTED_VALUE"""),"")</f>
        <v/>
      </c>
      <c r="AR57" s="212">
        <f>IFERROR(__xludf.DUMMYFUNCTION("""COMPUTED_VALUE"""),0.0)</f>
        <v>0</v>
      </c>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t="s">
        <v>832</v>
      </c>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4"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t="str">
        <f>IFERROR(__xludf.DUMMYFUNCTION("""COMPUTED_VALUE"""),"")</f>
        <v/>
      </c>
      <c r="AO58" s="1055" t="str">
        <f>IFERROR(__xludf.DUMMYFUNCTION("""COMPUTED_VALUE"""),"")</f>
        <v/>
      </c>
      <c r="AP58" s="212">
        <f t="shared" si="7"/>
        <v>0</v>
      </c>
      <c r="AQ58" s="212" t="str">
        <f>IFERROR(__xludf.DUMMYFUNCTION("""COMPUTED_VALUE"""),"")</f>
        <v/>
      </c>
      <c r="AR58" s="212">
        <f>IFERROR(__xludf.DUMMYFUNCTION("""COMPUTED_VALUE"""),0.0)</f>
        <v>0</v>
      </c>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t="s">
        <v>832</v>
      </c>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4"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t="str">
        <f>IFERROR(__xludf.DUMMYFUNCTION("""COMPUTED_VALUE"""),"")</f>
        <v/>
      </c>
      <c r="AO59" s="1055" t="str">
        <f>IFERROR(__xludf.DUMMYFUNCTION("""COMPUTED_VALUE"""),"")</f>
        <v/>
      </c>
      <c r="AP59" s="212">
        <f t="shared" si="7"/>
        <v>0</v>
      </c>
      <c r="AQ59" s="212" t="str">
        <f>IFERROR(__xludf.DUMMYFUNCTION("""COMPUTED_VALUE"""),"")</f>
        <v/>
      </c>
      <c r="AR59" s="212">
        <f>IFERROR(__xludf.DUMMYFUNCTION("""COMPUTED_VALUE"""),0.0)</f>
        <v>0</v>
      </c>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t="s">
        <v>832</v>
      </c>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4"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t="str">
        <f>IFERROR(__xludf.DUMMYFUNCTION("""COMPUTED_VALUE"""),"")</f>
        <v/>
      </c>
      <c r="AO60" s="1055" t="str">
        <f>IFERROR(__xludf.DUMMYFUNCTION("""COMPUTED_VALUE"""),"")</f>
        <v/>
      </c>
      <c r="AP60" s="212">
        <f t="shared" si="7"/>
        <v>0</v>
      </c>
      <c r="AQ60" s="212" t="str">
        <f>IFERROR(__xludf.DUMMYFUNCTION("""COMPUTED_VALUE"""),"")</f>
        <v/>
      </c>
      <c r="AR60" s="212">
        <f>IFERROR(__xludf.DUMMYFUNCTION("""COMPUTED_VALUE"""),0.0)</f>
        <v>0</v>
      </c>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t="s">
        <v>832</v>
      </c>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4"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t="str">
        <f>IFERROR(__xludf.DUMMYFUNCTION("""COMPUTED_VALUE"""),"")</f>
        <v/>
      </c>
      <c r="AO61" s="1055" t="str">
        <f>IFERROR(__xludf.DUMMYFUNCTION("""COMPUTED_VALUE"""),"")</f>
        <v/>
      </c>
      <c r="AP61" s="212">
        <f t="shared" si="7"/>
        <v>0</v>
      </c>
      <c r="AQ61" s="212" t="str">
        <f>IFERROR(__xludf.DUMMYFUNCTION("""COMPUTED_VALUE"""),"")</f>
        <v/>
      </c>
      <c r="AR61" s="212">
        <f>IFERROR(__xludf.DUMMYFUNCTION("""COMPUTED_VALUE"""),0.0)</f>
        <v>0</v>
      </c>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t="s">
        <v>832</v>
      </c>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4"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t="str">
        <f>IFERROR(__xludf.DUMMYFUNCTION("""COMPUTED_VALUE"""),"")</f>
        <v/>
      </c>
      <c r="AO62" s="1055" t="str">
        <f>IFERROR(__xludf.DUMMYFUNCTION("""COMPUTED_VALUE"""),"")</f>
        <v/>
      </c>
      <c r="AP62" s="212">
        <f t="shared" si="7"/>
        <v>0</v>
      </c>
      <c r="AQ62" s="212" t="str">
        <f>IFERROR(__xludf.DUMMYFUNCTION("""COMPUTED_VALUE"""),"")</f>
        <v/>
      </c>
      <c r="AR62" s="212">
        <f>IFERROR(__xludf.DUMMYFUNCTION("""COMPUTED_VALUE"""),0.0)</f>
        <v>0</v>
      </c>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t="s">
        <v>832</v>
      </c>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4"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t="str">
        <f>IFERROR(__xludf.DUMMYFUNCTION("""COMPUTED_VALUE"""),"")</f>
        <v/>
      </c>
      <c r="AO63" s="1055" t="str">
        <f>IFERROR(__xludf.DUMMYFUNCTION("""COMPUTED_VALUE"""),"")</f>
        <v/>
      </c>
      <c r="AP63" s="212">
        <f t="shared" si="7"/>
        <v>0</v>
      </c>
      <c r="AQ63" s="212" t="str">
        <f>IFERROR(__xludf.DUMMYFUNCTION("""COMPUTED_VALUE"""),"")</f>
        <v/>
      </c>
      <c r="AR63" s="212">
        <f>IFERROR(__xludf.DUMMYFUNCTION("""COMPUTED_VALUE"""),0.0)</f>
        <v>0</v>
      </c>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t="s">
        <v>832</v>
      </c>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4"/>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t="str">
        <f>IFERROR(__xludf.DUMMYFUNCTION("""COMPUTED_VALUE"""),"")</f>
        <v/>
      </c>
      <c r="AO64" s="1055" t="str">
        <f>IFERROR(__xludf.DUMMYFUNCTION("""COMPUTED_VALUE"""),"")</f>
        <v/>
      </c>
      <c r="AP64" s="212">
        <f t="shared" si="7"/>
        <v>0</v>
      </c>
      <c r="AQ64" s="212" t="str">
        <f>IFERROR(__xludf.DUMMYFUNCTION("""COMPUTED_VALUE"""),"")</f>
        <v/>
      </c>
      <c r="AR64" s="212">
        <f>IFERROR(__xludf.DUMMYFUNCTION("""COMPUTED_VALUE"""),0.0)</f>
        <v>0</v>
      </c>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t="s">
        <v>832</v>
      </c>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4"/>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t="str">
        <f>IFERROR(__xludf.DUMMYFUNCTION("""COMPUTED_VALUE"""),"")</f>
        <v/>
      </c>
      <c r="AO65" s="1055" t="str">
        <f>IFERROR(__xludf.DUMMYFUNCTION("""COMPUTED_VALUE"""),"")</f>
        <v/>
      </c>
      <c r="AP65" s="212">
        <f t="shared" si="7"/>
        <v>0</v>
      </c>
      <c r="AQ65" s="212" t="str">
        <f>IFERROR(__xludf.DUMMYFUNCTION("""COMPUTED_VALUE"""),"")</f>
        <v/>
      </c>
      <c r="AR65" s="212">
        <f>IFERROR(__xludf.DUMMYFUNCTION("""COMPUTED_VALUE"""),0.0)</f>
        <v>0</v>
      </c>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t="s">
        <v>832</v>
      </c>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4"/>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t="str">
        <f>IFERROR(__xludf.DUMMYFUNCTION("""COMPUTED_VALUE"""),"")</f>
        <v/>
      </c>
      <c r="AO66" s="1055" t="str">
        <f>IFERROR(__xludf.DUMMYFUNCTION("""COMPUTED_VALUE"""),"")</f>
        <v/>
      </c>
      <c r="AP66" s="212">
        <f t="shared" si="7"/>
        <v>0</v>
      </c>
      <c r="AQ66" s="212" t="str">
        <f>IFERROR(__xludf.DUMMYFUNCTION("""COMPUTED_VALUE"""),"")</f>
        <v/>
      </c>
      <c r="AR66" s="212">
        <f>IFERROR(__xludf.DUMMYFUNCTION("""COMPUTED_VALUE"""),0.0)</f>
        <v>0</v>
      </c>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t="s">
        <v>832</v>
      </c>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4"/>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t="str">
        <f>IFERROR(__xludf.DUMMYFUNCTION("""COMPUTED_VALUE"""),"")</f>
        <v/>
      </c>
      <c r="AO67" s="1055" t="str">
        <f>IFERROR(__xludf.DUMMYFUNCTION("""COMPUTED_VALUE"""),"")</f>
        <v/>
      </c>
      <c r="AP67" s="212">
        <f t="shared" si="7"/>
        <v>0</v>
      </c>
      <c r="AQ67" s="212" t="str">
        <f>IFERROR(__xludf.DUMMYFUNCTION("""COMPUTED_VALUE"""),"")</f>
        <v/>
      </c>
      <c r="AR67" s="212">
        <f>IFERROR(__xludf.DUMMYFUNCTION("""COMPUTED_VALUE"""),0.0)</f>
        <v>0</v>
      </c>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t="s">
        <v>832</v>
      </c>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4"/>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t="str">
        <f>IFERROR(__xludf.DUMMYFUNCTION("""COMPUTED_VALUE"""),"")</f>
        <v/>
      </c>
      <c r="AO68" s="1055" t="str">
        <f>IFERROR(__xludf.DUMMYFUNCTION("""COMPUTED_VALUE"""),"")</f>
        <v/>
      </c>
      <c r="AP68" s="212">
        <f t="shared" si="7"/>
        <v>0</v>
      </c>
      <c r="AQ68" s="212" t="str">
        <f>IFERROR(__xludf.DUMMYFUNCTION("""COMPUTED_VALUE"""),"")</f>
        <v/>
      </c>
      <c r="AR68" s="212">
        <f>IFERROR(__xludf.DUMMYFUNCTION("""COMPUTED_VALUE"""),0.0)</f>
        <v>0</v>
      </c>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t="s">
        <v>832</v>
      </c>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4"/>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t="str">
        <f>IFERROR(__xludf.DUMMYFUNCTION("""COMPUTED_VALUE"""),"")</f>
        <v/>
      </c>
      <c r="AO69" s="1055" t="str">
        <f>IFERROR(__xludf.DUMMYFUNCTION("""COMPUTED_VALUE"""),"")</f>
        <v/>
      </c>
      <c r="AP69" s="212">
        <f t="shared" si="7"/>
        <v>0</v>
      </c>
      <c r="AQ69" s="212" t="str">
        <f>IFERROR(__xludf.DUMMYFUNCTION("""COMPUTED_VALUE"""),"")</f>
        <v/>
      </c>
      <c r="AR69" s="212">
        <f>IFERROR(__xludf.DUMMYFUNCTION("""COMPUTED_VALUE"""),0.0)</f>
        <v>0</v>
      </c>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t="s">
        <v>832</v>
      </c>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4"/>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t="str">
        <f>IFERROR(__xludf.DUMMYFUNCTION("""COMPUTED_VALUE"""),"")</f>
        <v/>
      </c>
      <c r="AO70" s="1055" t="str">
        <f>IFERROR(__xludf.DUMMYFUNCTION("""COMPUTED_VALUE"""),"")</f>
        <v/>
      </c>
      <c r="AP70" s="212">
        <f t="shared" si="7"/>
        <v>0</v>
      </c>
      <c r="AQ70" s="212" t="str">
        <f>IFERROR(__xludf.DUMMYFUNCTION("""COMPUTED_VALUE"""),"")</f>
        <v/>
      </c>
      <c r="AR70" s="212">
        <f>IFERROR(__xludf.DUMMYFUNCTION("""COMPUTED_VALUE"""),0.0)</f>
        <v>0</v>
      </c>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t="s">
        <v>832</v>
      </c>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4"/>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t="str">
        <f>IFERROR(__xludf.DUMMYFUNCTION("""COMPUTED_VALUE"""),"")</f>
        <v/>
      </c>
      <c r="AO71" s="1055" t="str">
        <f>IFERROR(__xludf.DUMMYFUNCTION("""COMPUTED_VALUE"""),"")</f>
        <v/>
      </c>
      <c r="AP71" s="212">
        <f t="shared" si="7"/>
        <v>0</v>
      </c>
      <c r="AQ71" s="212" t="str">
        <f>IFERROR(__xludf.DUMMYFUNCTION("""COMPUTED_VALUE"""),"")</f>
        <v/>
      </c>
      <c r="AR71" s="212">
        <f>IFERROR(__xludf.DUMMYFUNCTION("""COMPUTED_VALUE"""),0.0)</f>
        <v>0</v>
      </c>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t="s">
        <v>832</v>
      </c>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4"/>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t="str">
        <f>IFERROR(__xludf.DUMMYFUNCTION("""COMPUTED_VALUE"""),"")</f>
        <v/>
      </c>
      <c r="AO72" s="1055" t="str">
        <f>IFERROR(__xludf.DUMMYFUNCTION("""COMPUTED_VALUE"""),"")</f>
        <v/>
      </c>
      <c r="AP72" s="212">
        <f t="shared" si="7"/>
        <v>0</v>
      </c>
      <c r="AQ72" s="212" t="str">
        <f>IFERROR(__xludf.DUMMYFUNCTION("""COMPUTED_VALUE"""),"")</f>
        <v/>
      </c>
      <c r="AR72" s="212">
        <f>IFERROR(__xludf.DUMMYFUNCTION("""COMPUTED_VALUE"""),0.0)</f>
        <v>0</v>
      </c>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t="s">
        <v>832</v>
      </c>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4"/>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t="str">
        <f>IFERROR(__xludf.DUMMYFUNCTION("""COMPUTED_VALUE"""),"")</f>
        <v/>
      </c>
      <c r="AO73" s="1055" t="str">
        <f>IFERROR(__xludf.DUMMYFUNCTION("""COMPUTED_VALUE"""),"")</f>
        <v/>
      </c>
      <c r="AP73" s="212">
        <f t="shared" si="7"/>
        <v>0</v>
      </c>
      <c r="AQ73" s="212" t="str">
        <f>IFERROR(__xludf.DUMMYFUNCTION("""COMPUTED_VALUE"""),"")</f>
        <v/>
      </c>
      <c r="AR73" s="212">
        <f>IFERROR(__xludf.DUMMYFUNCTION("""COMPUTED_VALUE"""),0.0)</f>
        <v>0</v>
      </c>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t="s">
        <v>832</v>
      </c>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4"/>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t="str">
        <f>IFERROR(__xludf.DUMMYFUNCTION("""COMPUTED_VALUE"""),"")</f>
        <v/>
      </c>
      <c r="AO74" s="1055" t="str">
        <f>IFERROR(__xludf.DUMMYFUNCTION("""COMPUTED_VALUE"""),"")</f>
        <v/>
      </c>
      <c r="AP74" s="212">
        <f t="shared" si="7"/>
        <v>0</v>
      </c>
      <c r="AQ74" s="212" t="str">
        <f>IFERROR(__xludf.DUMMYFUNCTION("""COMPUTED_VALUE"""),"")</f>
        <v/>
      </c>
      <c r="AR74" s="212">
        <f>IFERROR(__xludf.DUMMYFUNCTION("""COMPUTED_VALUE"""),0.0)</f>
        <v>0</v>
      </c>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t="s">
        <v>832</v>
      </c>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4"/>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t="str">
        <f>IFERROR(__xludf.DUMMYFUNCTION("""COMPUTED_VALUE"""),"")</f>
        <v/>
      </c>
      <c r="AO75" s="1055" t="str">
        <f>IFERROR(__xludf.DUMMYFUNCTION("""COMPUTED_VALUE"""),"")</f>
        <v/>
      </c>
      <c r="AP75" s="212">
        <f t="shared" si="7"/>
        <v>0</v>
      </c>
      <c r="AQ75" s="212" t="str">
        <f>IFERROR(__xludf.DUMMYFUNCTION("""COMPUTED_VALUE"""),"")</f>
        <v/>
      </c>
      <c r="AR75" s="212">
        <f>IFERROR(__xludf.DUMMYFUNCTION("""COMPUTED_VALUE"""),0.0)</f>
        <v>0</v>
      </c>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t="s">
        <v>832</v>
      </c>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4"/>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t="str">
        <f>IFERROR(__xludf.DUMMYFUNCTION("""COMPUTED_VALUE"""),"")</f>
        <v/>
      </c>
      <c r="AO76" s="1055" t="str">
        <f>IFERROR(__xludf.DUMMYFUNCTION("""COMPUTED_VALUE"""),"")</f>
        <v/>
      </c>
      <c r="AP76" s="212">
        <f t="shared" si="7"/>
        <v>0</v>
      </c>
      <c r="AQ76" s="212" t="str">
        <f>IFERROR(__xludf.DUMMYFUNCTION("""COMPUTED_VALUE"""),"")</f>
        <v/>
      </c>
      <c r="AR76" s="212">
        <f>IFERROR(__xludf.DUMMYFUNCTION("""COMPUTED_VALUE"""),0.0)</f>
        <v>0</v>
      </c>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t="s">
        <v>832</v>
      </c>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4"/>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t="str">
        <f>IFERROR(__xludf.DUMMYFUNCTION("""COMPUTED_VALUE"""),"")</f>
        <v/>
      </c>
      <c r="AO77" s="1055" t="str">
        <f>IFERROR(__xludf.DUMMYFUNCTION("""COMPUTED_VALUE"""),"")</f>
        <v/>
      </c>
      <c r="AP77" s="212">
        <f t="shared" si="7"/>
        <v>0</v>
      </c>
      <c r="AQ77" s="212" t="str">
        <f>IFERROR(__xludf.DUMMYFUNCTION("""COMPUTED_VALUE"""),"")</f>
        <v/>
      </c>
      <c r="AR77" s="212">
        <f>IFERROR(__xludf.DUMMYFUNCTION("""COMPUTED_VALUE"""),0.0)</f>
        <v>0</v>
      </c>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t="s">
        <v>832</v>
      </c>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4"/>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t="str">
        <f>IFERROR(__xludf.DUMMYFUNCTION("""COMPUTED_VALUE"""),"")</f>
        <v/>
      </c>
      <c r="AO78" s="1055" t="str">
        <f>IFERROR(__xludf.DUMMYFUNCTION("""COMPUTED_VALUE"""),"")</f>
        <v/>
      </c>
      <c r="AP78" s="212">
        <f t="shared" si="7"/>
        <v>0</v>
      </c>
      <c r="AQ78" s="212" t="str">
        <f>IFERROR(__xludf.DUMMYFUNCTION("""COMPUTED_VALUE"""),"")</f>
        <v/>
      </c>
      <c r="AR78" s="212">
        <f>IFERROR(__xludf.DUMMYFUNCTION("""COMPUTED_VALUE"""),0.0)</f>
        <v>0</v>
      </c>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t="s">
        <v>832</v>
      </c>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4"/>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t="str">
        <f>IFERROR(__xludf.DUMMYFUNCTION("""COMPUTED_VALUE"""),"")</f>
        <v/>
      </c>
      <c r="AO79" s="1055" t="str">
        <f>IFERROR(__xludf.DUMMYFUNCTION("""COMPUTED_VALUE"""),"")</f>
        <v/>
      </c>
      <c r="AP79" s="212">
        <f t="shared" si="7"/>
        <v>0</v>
      </c>
      <c r="AQ79" s="212" t="str">
        <f>IFERROR(__xludf.DUMMYFUNCTION("""COMPUTED_VALUE"""),"")</f>
        <v/>
      </c>
      <c r="AR79" s="212">
        <f>IFERROR(__xludf.DUMMYFUNCTION("""COMPUTED_VALUE"""),0.0)</f>
        <v>0</v>
      </c>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t="s">
        <v>832</v>
      </c>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4"/>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t="str">
        <f>IFERROR(__xludf.DUMMYFUNCTION("""COMPUTED_VALUE"""),"")</f>
        <v/>
      </c>
      <c r="AO80" s="1055" t="str">
        <f>IFERROR(__xludf.DUMMYFUNCTION("""COMPUTED_VALUE"""),"")</f>
        <v/>
      </c>
      <c r="AP80" s="212">
        <f t="shared" si="7"/>
        <v>0</v>
      </c>
      <c r="AQ80" s="212" t="str">
        <f>IFERROR(__xludf.DUMMYFUNCTION("""COMPUTED_VALUE"""),"")</f>
        <v/>
      </c>
      <c r="AR80" s="212">
        <f>IFERROR(__xludf.DUMMYFUNCTION("""COMPUTED_VALUE"""),0.0)</f>
        <v>0</v>
      </c>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t="s">
        <v>832</v>
      </c>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4"/>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t="str">
        <f>IFERROR(__xludf.DUMMYFUNCTION("""COMPUTED_VALUE"""),"")</f>
        <v/>
      </c>
      <c r="AO81" s="1055" t="str">
        <f>IFERROR(__xludf.DUMMYFUNCTION("""COMPUTED_VALUE"""),"")</f>
        <v/>
      </c>
      <c r="AP81" s="212">
        <f t="shared" si="7"/>
        <v>0</v>
      </c>
      <c r="AQ81" s="212" t="str">
        <f>IFERROR(__xludf.DUMMYFUNCTION("""COMPUTED_VALUE"""),"")</f>
        <v/>
      </c>
      <c r="AR81" s="212">
        <f>IFERROR(__xludf.DUMMYFUNCTION("""COMPUTED_VALUE"""),0.0)</f>
        <v>0</v>
      </c>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t="s">
        <v>832</v>
      </c>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4"/>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t="str">
        <f>IFERROR(__xludf.DUMMYFUNCTION("""COMPUTED_VALUE"""),"")</f>
        <v/>
      </c>
      <c r="AO82" s="1055" t="str">
        <f>IFERROR(__xludf.DUMMYFUNCTION("""COMPUTED_VALUE"""),"")</f>
        <v/>
      </c>
      <c r="AP82" s="212">
        <f t="shared" si="7"/>
        <v>0</v>
      </c>
      <c r="AQ82" s="212" t="str">
        <f>IFERROR(__xludf.DUMMYFUNCTION("""COMPUTED_VALUE"""),"")</f>
        <v/>
      </c>
      <c r="AR82" s="212">
        <f>IFERROR(__xludf.DUMMYFUNCTION("""COMPUTED_VALUE"""),0.0)</f>
        <v>0</v>
      </c>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t="s">
        <v>832</v>
      </c>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4"/>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t="str">
        <f>IFERROR(__xludf.DUMMYFUNCTION("""COMPUTED_VALUE"""),"")</f>
        <v/>
      </c>
      <c r="AO83" s="1055" t="str">
        <f>IFERROR(__xludf.DUMMYFUNCTION("""COMPUTED_VALUE"""),"")</f>
        <v/>
      </c>
      <c r="AP83" s="212">
        <f t="shared" si="7"/>
        <v>0</v>
      </c>
      <c r="AQ83" s="212" t="str">
        <f>IFERROR(__xludf.DUMMYFUNCTION("""COMPUTED_VALUE"""),"")</f>
        <v/>
      </c>
      <c r="AR83" s="212">
        <f>IFERROR(__xludf.DUMMYFUNCTION("""COMPUTED_VALUE"""),0.0)</f>
        <v>0</v>
      </c>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t="s">
        <v>832</v>
      </c>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4"/>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t="str">
        <f>IFERROR(__xludf.DUMMYFUNCTION("""COMPUTED_VALUE"""),"")</f>
        <v/>
      </c>
      <c r="AO84" s="1055" t="str">
        <f>IFERROR(__xludf.DUMMYFUNCTION("""COMPUTED_VALUE"""),"")</f>
        <v/>
      </c>
      <c r="AP84" s="212">
        <f t="shared" si="7"/>
        <v>0</v>
      </c>
      <c r="AQ84" s="212" t="str">
        <f>IFERROR(__xludf.DUMMYFUNCTION("""COMPUTED_VALUE"""),"")</f>
        <v/>
      </c>
      <c r="AR84" s="212">
        <f>IFERROR(__xludf.DUMMYFUNCTION("""COMPUTED_VALUE"""),0.0)</f>
        <v>0</v>
      </c>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t="s">
        <v>832</v>
      </c>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4"/>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t="str">
        <f>IFERROR(__xludf.DUMMYFUNCTION("""COMPUTED_VALUE"""),"")</f>
        <v/>
      </c>
      <c r="AO85" s="1055" t="str">
        <f>IFERROR(__xludf.DUMMYFUNCTION("""COMPUTED_VALUE"""),"")</f>
        <v/>
      </c>
      <c r="AP85" s="212">
        <f t="shared" si="7"/>
        <v>0</v>
      </c>
      <c r="AQ85" s="212" t="str">
        <f>IFERROR(__xludf.DUMMYFUNCTION("""COMPUTED_VALUE"""),"")</f>
        <v/>
      </c>
      <c r="AR85" s="212">
        <f>IFERROR(__xludf.DUMMYFUNCTION("""COMPUTED_VALUE"""),0.0)</f>
        <v>0</v>
      </c>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t="s">
        <v>832</v>
      </c>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4"/>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t="str">
        <f>IFERROR(__xludf.DUMMYFUNCTION("""COMPUTED_VALUE"""),"")</f>
        <v/>
      </c>
      <c r="AO86" s="1055" t="str">
        <f>IFERROR(__xludf.DUMMYFUNCTION("""COMPUTED_VALUE"""),"")</f>
        <v/>
      </c>
      <c r="AP86" s="212">
        <f t="shared" si="7"/>
        <v>0</v>
      </c>
      <c r="AQ86" s="212" t="str">
        <f>IFERROR(__xludf.DUMMYFUNCTION("""COMPUTED_VALUE"""),"")</f>
        <v/>
      </c>
      <c r="AR86" s="212">
        <f>IFERROR(__xludf.DUMMYFUNCTION("""COMPUTED_VALUE"""),0.0)</f>
        <v>0</v>
      </c>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t="s">
        <v>832</v>
      </c>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4"/>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t="str">
        <f>IFERROR(__xludf.DUMMYFUNCTION("""COMPUTED_VALUE"""),"")</f>
        <v/>
      </c>
      <c r="AO87" s="1055" t="str">
        <f>IFERROR(__xludf.DUMMYFUNCTION("""COMPUTED_VALUE"""),"")</f>
        <v/>
      </c>
      <c r="AP87" s="212">
        <f t="shared" si="7"/>
        <v>0</v>
      </c>
      <c r="AQ87" s="212" t="str">
        <f>IFERROR(__xludf.DUMMYFUNCTION("""COMPUTED_VALUE"""),"")</f>
        <v/>
      </c>
      <c r="AR87" s="212">
        <f>IFERROR(__xludf.DUMMYFUNCTION("""COMPUTED_VALUE"""),0.0)</f>
        <v>0</v>
      </c>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t="s">
        <v>832</v>
      </c>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4"/>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t="str">
        <f>IFERROR(__xludf.DUMMYFUNCTION("""COMPUTED_VALUE"""),"")</f>
        <v/>
      </c>
      <c r="AO88" s="1055" t="str">
        <f>IFERROR(__xludf.DUMMYFUNCTION("""COMPUTED_VALUE"""),"")</f>
        <v/>
      </c>
      <c r="AP88" s="212">
        <f t="shared" si="7"/>
        <v>0</v>
      </c>
      <c r="AQ88" s="212" t="str">
        <f>IFERROR(__xludf.DUMMYFUNCTION("""COMPUTED_VALUE"""),"")</f>
        <v/>
      </c>
      <c r="AR88" s="212">
        <f>IFERROR(__xludf.DUMMYFUNCTION("""COMPUTED_VALUE"""),0.0)</f>
        <v>0</v>
      </c>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t="s">
        <v>832</v>
      </c>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4"/>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t="str">
        <f>IFERROR(__xludf.DUMMYFUNCTION("""COMPUTED_VALUE"""),"")</f>
        <v/>
      </c>
      <c r="AO89" s="1055" t="str">
        <f>IFERROR(__xludf.DUMMYFUNCTION("""COMPUTED_VALUE"""),"")</f>
        <v/>
      </c>
      <c r="AP89" s="212">
        <f t="shared" si="7"/>
        <v>0</v>
      </c>
      <c r="AQ89" s="212" t="str">
        <f>IFERROR(__xludf.DUMMYFUNCTION("""COMPUTED_VALUE"""),"")</f>
        <v/>
      </c>
      <c r="AR89" s="212">
        <f>IFERROR(__xludf.DUMMYFUNCTION("""COMPUTED_VALUE"""),0.0)</f>
        <v>0</v>
      </c>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t="s">
        <v>832</v>
      </c>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4"/>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t="str">
        <f>IFERROR(__xludf.DUMMYFUNCTION("""COMPUTED_VALUE"""),"")</f>
        <v/>
      </c>
      <c r="AO90" s="1055" t="str">
        <f>IFERROR(__xludf.DUMMYFUNCTION("""COMPUTED_VALUE"""),"")</f>
        <v/>
      </c>
      <c r="AP90" s="212">
        <f t="shared" si="7"/>
        <v>0</v>
      </c>
      <c r="AQ90" s="212" t="str">
        <f>IFERROR(__xludf.DUMMYFUNCTION("""COMPUTED_VALUE"""),"")</f>
        <v/>
      </c>
      <c r="AR90" s="212">
        <f>IFERROR(__xludf.DUMMYFUNCTION("""COMPUTED_VALUE"""),0.0)</f>
        <v>0</v>
      </c>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t="s">
        <v>832</v>
      </c>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4"/>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t="str">
        <f>IFERROR(__xludf.DUMMYFUNCTION("""COMPUTED_VALUE"""),"")</f>
        <v/>
      </c>
      <c r="AO91" s="1055" t="str">
        <f>IFERROR(__xludf.DUMMYFUNCTION("""COMPUTED_VALUE"""),"")</f>
        <v/>
      </c>
      <c r="AP91" s="212">
        <f t="shared" si="7"/>
        <v>0</v>
      </c>
      <c r="AQ91" s="212" t="str">
        <f>IFERROR(__xludf.DUMMYFUNCTION("""COMPUTED_VALUE"""),"")</f>
        <v/>
      </c>
      <c r="AR91" s="212">
        <f>IFERROR(__xludf.DUMMYFUNCTION("""COMPUTED_VALUE"""),0.0)</f>
        <v>0</v>
      </c>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t="s">
        <v>832</v>
      </c>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4"/>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t="str">
        <f>IFERROR(__xludf.DUMMYFUNCTION("""COMPUTED_VALUE"""),"")</f>
        <v/>
      </c>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t="s">
        <v>832</v>
      </c>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4"/>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t="str">
        <f>IFERROR(__xludf.DUMMYFUNCTION("""COMPUTED_VALUE"""),"")</f>
        <v/>
      </c>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t="s">
        <v>832</v>
      </c>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4"/>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t="str">
        <f>IFERROR(__xludf.DUMMYFUNCTION("""COMPUTED_VALUE"""),"")</f>
        <v/>
      </c>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t="s">
        <v>832</v>
      </c>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4"/>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t="str">
        <f>IFERROR(__xludf.DUMMYFUNCTION("""COMPUTED_VALUE"""),"")</f>
        <v/>
      </c>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t="s">
        <v>832</v>
      </c>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4"/>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t="str">
        <f>IFERROR(__xludf.DUMMYFUNCTION("""COMPUTED_VALUE"""),"")</f>
        <v/>
      </c>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t="s">
        <v>832</v>
      </c>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4"/>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t="str">
        <f>IFERROR(__xludf.DUMMYFUNCTION("""COMPUTED_VALUE"""),"")</f>
        <v/>
      </c>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t="s">
        <v>832</v>
      </c>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4"/>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t="str">
        <f>IFERROR(__xludf.DUMMYFUNCTION("""COMPUTED_VALUE"""),"")</f>
        <v/>
      </c>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4"/>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6"/>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39"/>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6"/>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39"/>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6"/>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39"/>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6"/>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39"/>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6"/>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4"/>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6"/>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39"/>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6"/>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4"/>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6"/>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4"/>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6"/>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4"/>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6"/>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4"/>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6"/>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4"/>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6"/>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4"/>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6"/>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4"/>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6"/>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4"/>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6"/>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4"/>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6"/>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4"/>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6"/>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4"/>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6"/>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4"/>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6"/>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4"/>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6"/>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4"/>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6"/>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4"/>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6"/>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4"/>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6"/>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4"/>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6"/>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4"/>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6"/>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4"/>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6"/>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4"/>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6"/>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4"/>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6"/>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4"/>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6"/>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4"/>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6"/>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4"/>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6"/>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4"/>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6"/>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4"/>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6"/>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4"/>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6"/>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4"/>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6"/>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4"/>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6"/>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4"/>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6"/>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4"/>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6"/>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4"/>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6"/>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4"/>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6"/>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4"/>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6"/>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4"/>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6"/>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4"/>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6"/>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4"/>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6"/>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4"/>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6"/>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4"/>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6"/>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4"/>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6"/>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4"/>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6"/>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4"/>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6"/>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4"/>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6"/>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4"/>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6"/>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4"/>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6"/>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4"/>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6"/>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4"/>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6"/>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4"/>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6"/>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4"/>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6"/>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4"/>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6"/>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4"/>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6"/>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4"/>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6"/>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4"/>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6"/>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4"/>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6"/>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4"/>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6"/>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4"/>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6"/>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4"/>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6"/>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4"/>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6"/>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4"/>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6"/>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4"/>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6"/>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4"/>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6"/>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4"/>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6"/>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4"/>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6"/>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4"/>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6"/>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4"/>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6"/>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4"/>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6"/>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4"/>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6"/>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4"/>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6"/>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4"/>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6"/>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4"/>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6"/>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4"/>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6"/>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4"/>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6"/>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4"/>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6"/>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4"/>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6"/>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4"/>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6"/>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4"/>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6"/>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4"/>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6"/>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4"/>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6"/>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4"/>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6"/>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4"/>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6"/>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4"/>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6"/>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4"/>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6"/>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4"/>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6"/>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4"/>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6"/>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4"/>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6"/>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4"/>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6"/>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4"/>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6"/>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4"/>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6"/>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4"/>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6"/>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4"/>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6"/>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4"/>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6"/>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4"/>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6"/>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4"/>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6"/>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4"/>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6"/>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4"/>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6"/>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4"/>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6"/>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4"/>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6"/>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4"/>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6"/>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6"/>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6"/>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6"/>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6"/>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6"/>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6"/>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6"/>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6"/>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6"/>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6"/>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6"/>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6"/>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6"/>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6"/>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6"/>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6"/>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6"/>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6"/>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6"/>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6"/>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6"/>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6"/>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6"/>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6"/>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6"/>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6"/>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6"/>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6"/>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6"/>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6"/>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6"/>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6"/>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6"/>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6"/>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6"/>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6"/>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6"/>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6"/>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6"/>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6"/>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6"/>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6"/>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6"/>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6"/>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6"/>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6"/>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6"/>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6"/>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6"/>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6"/>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6"/>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6"/>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6"/>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6"/>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6"/>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6"/>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6"/>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6"/>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6"/>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6"/>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6"/>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6"/>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6"/>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6"/>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6"/>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6"/>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6"/>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6"/>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6"/>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6"/>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6"/>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6"/>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6"/>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6"/>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6"/>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6"/>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6"/>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6"/>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6"/>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6"/>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6"/>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6"/>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6"/>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6"/>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6"/>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6"/>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6"/>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6"/>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6"/>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6"/>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6"/>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6"/>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6"/>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6"/>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6"/>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6"/>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7"/>
      <c r="AV300" s="1078"/>
      <c r="AW300" s="1079"/>
      <c r="AX300" s="1079"/>
      <c r="AY300" s="1079"/>
      <c r="AZ300" s="1079"/>
      <c r="BA300" s="1079"/>
      <c r="BB300" s="1079"/>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7"/>
      <c r="AV301" s="1078"/>
      <c r="AW301" s="1079"/>
      <c r="AX301" s="1079"/>
      <c r="AY301" s="1079"/>
      <c r="AZ301" s="1079"/>
      <c r="BA301" s="1079"/>
      <c r="BB301" s="1079"/>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7"/>
      <c r="AV302" s="1078"/>
      <c r="AW302" s="1079"/>
      <c r="AX302" s="1079"/>
      <c r="AY302" s="1079"/>
      <c r="AZ302" s="1079"/>
      <c r="BA302" s="1079"/>
      <c r="BB302" s="1079"/>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7"/>
      <c r="AV303" s="1078"/>
      <c r="AW303" s="1079"/>
      <c r="AX303" s="1079"/>
      <c r="AY303" s="1079"/>
      <c r="AZ303" s="1079"/>
      <c r="BA303" s="1079"/>
      <c r="BB303" s="1079"/>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7"/>
      <c r="AV304" s="1078"/>
      <c r="AW304" s="1079"/>
      <c r="AX304" s="1079"/>
      <c r="AY304" s="1079"/>
      <c r="AZ304" s="1079"/>
      <c r="BA304" s="1079"/>
      <c r="BB304" s="1079"/>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7"/>
      <c r="AV305" s="1078"/>
      <c r="AW305" s="1079"/>
      <c r="AX305" s="1079"/>
      <c r="AY305" s="1079"/>
      <c r="AZ305" s="1079"/>
      <c r="BA305" s="1079"/>
      <c r="BB305" s="1079"/>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7"/>
      <c r="AV306" s="1078"/>
      <c r="AW306" s="1079"/>
      <c r="AX306" s="1079"/>
      <c r="AY306" s="1079"/>
      <c r="AZ306" s="1079"/>
      <c r="BA306" s="1079"/>
      <c r="BB306" s="1079"/>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7"/>
      <c r="AV307" s="1078"/>
      <c r="AW307" s="1079"/>
      <c r="AX307" s="1079"/>
      <c r="AY307" s="1079"/>
      <c r="AZ307" s="1079"/>
      <c r="BA307" s="1079"/>
      <c r="BB307" s="1079"/>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7"/>
      <c r="AV308" s="1078"/>
      <c r="AW308" s="1079"/>
      <c r="AX308" s="1079"/>
      <c r="AY308" s="1079"/>
      <c r="AZ308" s="1079"/>
      <c r="BA308" s="1079"/>
      <c r="BB308" s="1079"/>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7"/>
      <c r="AV309" s="1078"/>
      <c r="AW309" s="1079"/>
      <c r="AX309" s="1079"/>
      <c r="AY309" s="1079"/>
      <c r="AZ309" s="1079"/>
      <c r="BA309" s="1079"/>
      <c r="BB309" s="1079"/>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7"/>
      <c r="AV310" s="1078"/>
      <c r="AW310" s="1079"/>
      <c r="AX310" s="1079"/>
      <c r="AY310" s="1079"/>
      <c r="AZ310" s="1079"/>
      <c r="BA310" s="1079"/>
      <c r="BB310" s="1079"/>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7"/>
      <c r="AV311" s="1078"/>
      <c r="AW311" s="1079"/>
      <c r="AX311" s="1079"/>
      <c r="AY311" s="1079"/>
      <c r="AZ311" s="1079"/>
      <c r="BA311" s="1079"/>
      <c r="BB311" s="1079"/>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7"/>
      <c r="AV312" s="1078"/>
      <c r="AW312" s="1079"/>
      <c r="AX312" s="1079"/>
      <c r="AY312" s="1079"/>
      <c r="AZ312" s="1079"/>
      <c r="BA312" s="1079"/>
      <c r="BB312" s="1079"/>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7"/>
      <c r="AV313" s="1078"/>
      <c r="AW313" s="1079"/>
      <c r="AX313" s="1079"/>
      <c r="AY313" s="1079"/>
      <c r="AZ313" s="1079"/>
      <c r="BA313" s="1079"/>
      <c r="BB313" s="1079"/>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7"/>
      <c r="AV314" s="1078"/>
      <c r="AW314" s="1079"/>
      <c r="AX314" s="1079"/>
      <c r="AY314" s="1079"/>
      <c r="AZ314" s="1079"/>
      <c r="BA314" s="1079"/>
      <c r="BB314" s="1079"/>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7"/>
      <c r="AV315" s="1078"/>
      <c r="AW315" s="1079"/>
      <c r="AX315" s="1079"/>
      <c r="AY315" s="1079"/>
      <c r="AZ315" s="1079"/>
      <c r="BA315" s="1079"/>
      <c r="BB315" s="1079"/>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7"/>
      <c r="AV316" s="1078"/>
      <c r="AW316" s="1079"/>
      <c r="AX316" s="1079"/>
      <c r="AY316" s="1079"/>
      <c r="AZ316" s="1079"/>
      <c r="BA316" s="1079"/>
      <c r="BB316" s="1079"/>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7"/>
      <c r="AV317" s="1078"/>
      <c r="AW317" s="1079"/>
      <c r="AX317" s="1079"/>
      <c r="AY317" s="1079"/>
      <c r="AZ317" s="1079"/>
      <c r="BA317" s="1079"/>
      <c r="BB317" s="1079"/>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7"/>
      <c r="AV318" s="1078"/>
      <c r="AW318" s="1079"/>
      <c r="AX318" s="1079"/>
      <c r="AY318" s="1079"/>
      <c r="AZ318" s="1079"/>
      <c r="BA318" s="1079"/>
      <c r="BB318" s="1079"/>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7"/>
      <c r="AV319" s="1078"/>
      <c r="AW319" s="1079"/>
      <c r="AX319" s="1079"/>
      <c r="AY319" s="1079"/>
      <c r="AZ319" s="1079"/>
      <c r="BA319" s="1079"/>
      <c r="BB319" s="1079"/>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7"/>
      <c r="AV320" s="1078"/>
      <c r="AW320" s="1079"/>
      <c r="AX320" s="1079"/>
      <c r="AY320" s="1079"/>
      <c r="AZ320" s="1079"/>
      <c r="BA320" s="1079"/>
      <c r="BB320" s="1079"/>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7"/>
      <c r="AV321" s="1078"/>
      <c r="AW321" s="1079"/>
      <c r="AX321" s="1079"/>
      <c r="AY321" s="1079"/>
      <c r="AZ321" s="1079"/>
      <c r="BA321" s="1079"/>
      <c r="BB321" s="1079"/>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7"/>
      <c r="AV322" s="1078"/>
      <c r="AW322" s="1079"/>
      <c r="AX322" s="1079"/>
      <c r="AY322" s="1079"/>
      <c r="AZ322" s="1079"/>
      <c r="BA322" s="1079"/>
      <c r="BB322" s="1079"/>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7"/>
      <c r="AV323" s="1078"/>
      <c r="AW323" s="1079"/>
      <c r="AX323" s="1079"/>
      <c r="AY323" s="1079"/>
      <c r="AZ323" s="1079"/>
      <c r="BA323" s="1079"/>
      <c r="BB323" s="1079"/>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7"/>
      <c r="AV324" s="1078"/>
      <c r="AW324" s="1079"/>
      <c r="AX324" s="1079"/>
      <c r="AY324" s="1079"/>
      <c r="AZ324" s="1079"/>
      <c r="BA324" s="1079"/>
      <c r="BB324" s="1079"/>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7"/>
      <c r="AV325" s="1078"/>
      <c r="AW325" s="1079"/>
      <c r="AX325" s="1079"/>
      <c r="AY325" s="1079"/>
      <c r="AZ325" s="1079"/>
      <c r="BA325" s="1079"/>
      <c r="BB325" s="1079"/>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7"/>
      <c r="AV326" s="1078"/>
      <c r="AW326" s="1079"/>
      <c r="AX326" s="1079"/>
      <c r="AY326" s="1079"/>
      <c r="AZ326" s="1079"/>
      <c r="BA326" s="1079"/>
      <c r="BB326" s="1079"/>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7"/>
      <c r="AV327" s="1078"/>
      <c r="AW327" s="1079"/>
      <c r="AX327" s="1079"/>
      <c r="AY327" s="1079"/>
      <c r="AZ327" s="1079"/>
      <c r="BA327" s="1079"/>
      <c r="BB327" s="1079"/>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7"/>
      <c r="AV328" s="1078"/>
      <c r="AW328" s="1079"/>
      <c r="AX328" s="1079"/>
      <c r="AY328" s="1079"/>
      <c r="AZ328" s="1079"/>
      <c r="BA328" s="1079"/>
      <c r="BB328" s="1079"/>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7"/>
      <c r="AV329" s="1078"/>
      <c r="AW329" s="1079"/>
      <c r="AX329" s="1079"/>
      <c r="AY329" s="1079"/>
      <c r="AZ329" s="1079"/>
      <c r="BA329" s="1079"/>
      <c r="BB329" s="1079"/>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7"/>
      <c r="AV330" s="1078"/>
      <c r="AW330" s="1079"/>
      <c r="AX330" s="1079"/>
      <c r="AY330" s="1079"/>
      <c r="AZ330" s="1079"/>
      <c r="BA330" s="1079"/>
      <c r="BB330" s="1079"/>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7"/>
      <c r="AV331" s="1078"/>
      <c r="AW331" s="1079"/>
      <c r="AX331" s="1079"/>
      <c r="AY331" s="1079"/>
      <c r="AZ331" s="1079"/>
      <c r="BA331" s="1079"/>
      <c r="BB331" s="1079"/>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7"/>
      <c r="AV332" s="1078"/>
      <c r="AW332" s="1079"/>
      <c r="AX332" s="1079"/>
      <c r="AY332" s="1079"/>
      <c r="AZ332" s="1079"/>
      <c r="BA332" s="1079"/>
      <c r="BB332" s="1079"/>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7"/>
      <c r="AV333" s="1078"/>
      <c r="AW333" s="1079"/>
      <c r="AX333" s="1079"/>
      <c r="AY333" s="1079"/>
      <c r="AZ333" s="1079"/>
      <c r="BA333" s="1079"/>
      <c r="BB333" s="1079"/>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7"/>
      <c r="AV334" s="1078"/>
      <c r="AW334" s="1079"/>
      <c r="AX334" s="1079"/>
      <c r="AY334" s="1079"/>
      <c r="AZ334" s="1079"/>
      <c r="BA334" s="1079"/>
      <c r="BB334" s="1079"/>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7"/>
      <c r="AV335" s="1078"/>
      <c r="AW335" s="1079"/>
      <c r="AX335" s="1079"/>
      <c r="AY335" s="1079"/>
      <c r="AZ335" s="1079"/>
      <c r="BA335" s="1079"/>
      <c r="BB335" s="1079"/>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7"/>
      <c r="AV336" s="1078"/>
      <c r="AW336" s="1079"/>
      <c r="AX336" s="1079"/>
      <c r="AY336" s="1079"/>
      <c r="AZ336" s="1079"/>
      <c r="BA336" s="1079"/>
      <c r="BB336" s="1079"/>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7"/>
      <c r="AV337" s="1078"/>
      <c r="AW337" s="1079"/>
      <c r="AX337" s="1079"/>
      <c r="AY337" s="1079"/>
      <c r="AZ337" s="1079"/>
      <c r="BA337" s="1079"/>
      <c r="BB337" s="1079"/>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7"/>
      <c r="AV338" s="1078"/>
      <c r="AW338" s="1079"/>
      <c r="AX338" s="1079"/>
      <c r="AY338" s="1079"/>
      <c r="AZ338" s="1079"/>
      <c r="BA338" s="1079"/>
      <c r="BB338" s="1079"/>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7"/>
      <c r="AV339" s="1078"/>
      <c r="AW339" s="1079"/>
      <c r="AX339" s="1079"/>
      <c r="AY339" s="1079"/>
      <c r="AZ339" s="1079"/>
      <c r="BA339" s="1079"/>
      <c r="BB339" s="1079"/>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7"/>
      <c r="AV340" s="1078"/>
      <c r="AW340" s="1079"/>
      <c r="AX340" s="1079"/>
      <c r="AY340" s="1079"/>
      <c r="AZ340" s="1079"/>
      <c r="BA340" s="1079"/>
      <c r="BB340" s="1079"/>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7"/>
      <c r="AV341" s="1078"/>
      <c r="AW341" s="1079"/>
      <c r="AX341" s="1079"/>
      <c r="AY341" s="1079"/>
      <c r="AZ341" s="1079"/>
      <c r="BA341" s="1079"/>
      <c r="BB341" s="1079"/>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7"/>
      <c r="AV342" s="1078"/>
      <c r="AW342" s="1079"/>
      <c r="AX342" s="1079"/>
      <c r="AY342" s="1079"/>
      <c r="AZ342" s="1079"/>
      <c r="BA342" s="1079"/>
      <c r="BB342" s="1079"/>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7"/>
      <c r="AV343" s="1078"/>
      <c r="AW343" s="1079"/>
      <c r="AX343" s="1079"/>
      <c r="AY343" s="1079"/>
      <c r="AZ343" s="1079"/>
      <c r="BA343" s="1079"/>
      <c r="BB343" s="1079"/>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7"/>
      <c r="AV344" s="1078"/>
      <c r="AW344" s="1079"/>
      <c r="AX344" s="1079"/>
      <c r="AY344" s="1079"/>
      <c r="AZ344" s="1079"/>
      <c r="BA344" s="1079"/>
      <c r="BB344" s="1079"/>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7"/>
      <c r="AV345" s="1078"/>
      <c r="AW345" s="1079"/>
      <c r="AX345" s="1079"/>
      <c r="AY345" s="1079"/>
      <c r="AZ345" s="1079"/>
      <c r="BA345" s="1079"/>
      <c r="BB345" s="1079"/>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7"/>
      <c r="AV346" s="1078"/>
      <c r="AW346" s="1079"/>
      <c r="AX346" s="1079"/>
      <c r="AY346" s="1079"/>
      <c r="AZ346" s="1079"/>
      <c r="BA346" s="1079"/>
      <c r="BB346" s="1079"/>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7"/>
      <c r="AV347" s="1078"/>
      <c r="AW347" s="1079"/>
      <c r="AX347" s="1079"/>
      <c r="AY347" s="1079"/>
      <c r="AZ347" s="1079"/>
      <c r="BA347" s="1079"/>
      <c r="BB347" s="1079"/>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7"/>
      <c r="AV348" s="1078"/>
      <c r="AW348" s="1079"/>
      <c r="AX348" s="1079"/>
      <c r="AY348" s="1079"/>
      <c r="AZ348" s="1079"/>
      <c r="BA348" s="1079"/>
      <c r="BB348" s="1079"/>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7"/>
      <c r="AV349" s="1078"/>
      <c r="AW349" s="1079"/>
      <c r="AX349" s="1079"/>
      <c r="AY349" s="1079"/>
      <c r="AZ349" s="1079"/>
      <c r="BA349" s="1079"/>
      <c r="BB349" s="1079"/>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7"/>
      <c r="AV350" s="1078"/>
      <c r="AW350" s="1079"/>
      <c r="AX350" s="1079"/>
      <c r="AY350" s="1079"/>
      <c r="AZ350" s="1079"/>
      <c r="BA350" s="1079"/>
      <c r="BB350" s="1079"/>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7"/>
      <c r="AV351" s="1078"/>
      <c r="AW351" s="1079"/>
      <c r="AX351" s="1079"/>
      <c r="AY351" s="1079"/>
      <c r="AZ351" s="1079"/>
      <c r="BA351" s="1079"/>
      <c r="BB351" s="1079"/>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7"/>
      <c r="AV352" s="1078"/>
      <c r="AW352" s="1079"/>
      <c r="AX352" s="1079"/>
      <c r="AY352" s="1079"/>
      <c r="AZ352" s="1079"/>
      <c r="BA352" s="1079"/>
      <c r="BB352" s="1079"/>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7"/>
      <c r="AV353" s="1078"/>
      <c r="AW353" s="1079"/>
      <c r="AX353" s="1079"/>
      <c r="AY353" s="1079"/>
      <c r="AZ353" s="1079"/>
      <c r="BA353" s="1079"/>
      <c r="BB353" s="1079"/>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7"/>
      <c r="AV354" s="1078"/>
      <c r="AW354" s="1079"/>
      <c r="AX354" s="1079"/>
      <c r="AY354" s="1079"/>
      <c r="AZ354" s="1079"/>
      <c r="BA354" s="1079"/>
      <c r="BB354" s="1079"/>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7"/>
      <c r="AV355" s="1078"/>
      <c r="AW355" s="1079"/>
      <c r="AX355" s="1079"/>
      <c r="AY355" s="1079"/>
      <c r="AZ355" s="1079"/>
      <c r="BA355" s="1079"/>
      <c r="BB355" s="1079"/>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7"/>
      <c r="AV356" s="1078"/>
      <c r="AW356" s="1079"/>
      <c r="AX356" s="1079"/>
      <c r="AY356" s="1079"/>
      <c r="AZ356" s="1079"/>
      <c r="BA356" s="1079"/>
      <c r="BB356" s="1079"/>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7"/>
      <c r="AV357" s="1078"/>
      <c r="AW357" s="1079"/>
      <c r="AX357" s="1079"/>
      <c r="AY357" s="1079"/>
      <c r="AZ357" s="1079"/>
      <c r="BA357" s="1079"/>
      <c r="BB357" s="1079"/>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7"/>
      <c r="AV358" s="1078"/>
      <c r="AW358" s="1079"/>
      <c r="AX358" s="1079"/>
      <c r="AY358" s="1079"/>
      <c r="AZ358" s="1079"/>
      <c r="BA358" s="1079"/>
      <c r="BB358" s="1079"/>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7"/>
      <c r="AV359" s="1078"/>
      <c r="AW359" s="1079"/>
      <c r="AX359" s="1079"/>
      <c r="AY359" s="1079"/>
      <c r="AZ359" s="1079"/>
      <c r="BA359" s="1079"/>
      <c r="BB359" s="1079"/>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7"/>
      <c r="AV360" s="1078"/>
      <c r="AW360" s="1079"/>
      <c r="AX360" s="1079"/>
      <c r="AY360" s="1079"/>
      <c r="AZ360" s="1079"/>
      <c r="BA360" s="1079"/>
      <c r="BB360" s="1079"/>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7"/>
      <c r="AV361" s="1078"/>
      <c r="AW361" s="1079"/>
      <c r="AX361" s="1079"/>
      <c r="AY361" s="1079"/>
      <c r="AZ361" s="1079"/>
      <c r="BA361" s="1079"/>
      <c r="BB361" s="1079"/>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7"/>
      <c r="AV362" s="1078"/>
      <c r="AW362" s="1079"/>
      <c r="AX362" s="1079"/>
      <c r="AY362" s="1079"/>
      <c r="AZ362" s="1079"/>
      <c r="BA362" s="1079"/>
      <c r="BB362" s="1079"/>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7"/>
      <c r="AV363" s="1078"/>
      <c r="AW363" s="1079"/>
      <c r="AX363" s="1079"/>
      <c r="AY363" s="1079"/>
      <c r="AZ363" s="1079"/>
      <c r="BA363" s="1079"/>
      <c r="BB363" s="1079"/>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7"/>
      <c r="AV364" s="1078"/>
      <c r="AW364" s="1079"/>
      <c r="AX364" s="1079"/>
      <c r="AY364" s="1079"/>
      <c r="AZ364" s="1079"/>
      <c r="BA364" s="1079"/>
      <c r="BB364" s="1079"/>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7"/>
      <c r="AV365" s="1078"/>
      <c r="AW365" s="1079"/>
      <c r="AX365" s="1079"/>
      <c r="AY365" s="1079"/>
      <c r="AZ365" s="1079"/>
      <c r="BA365" s="1079"/>
      <c r="BB365" s="1079"/>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7"/>
      <c r="AV366" s="1078"/>
      <c r="AW366" s="1079"/>
      <c r="AX366" s="1079"/>
      <c r="AY366" s="1079"/>
      <c r="AZ366" s="1079"/>
      <c r="BA366" s="1079"/>
      <c r="BB366" s="1079"/>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7"/>
      <c r="AV367" s="1078"/>
      <c r="AW367" s="1079"/>
      <c r="AX367" s="1079"/>
      <c r="AY367" s="1079"/>
      <c r="AZ367" s="1079"/>
      <c r="BA367" s="1079"/>
      <c r="BB367" s="1079"/>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7"/>
      <c r="AV368" s="1078"/>
      <c r="AW368" s="1079"/>
      <c r="AX368" s="1079"/>
      <c r="AY368" s="1079"/>
      <c r="AZ368" s="1079"/>
      <c r="BA368" s="1079"/>
      <c r="BB368" s="1079"/>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7"/>
      <c r="AV369" s="1078"/>
      <c r="AW369" s="1079"/>
      <c r="AX369" s="1079"/>
      <c r="AY369" s="1079"/>
      <c r="AZ369" s="1079"/>
      <c r="BA369" s="1079"/>
      <c r="BB369" s="1079"/>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7"/>
      <c r="AV370" s="1078"/>
      <c r="AW370" s="1079"/>
      <c r="AX370" s="1079"/>
      <c r="AY370" s="1079"/>
      <c r="AZ370" s="1079"/>
      <c r="BA370" s="1079"/>
      <c r="BB370" s="1079"/>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7"/>
      <c r="AV371" s="1078"/>
      <c r="AW371" s="1079"/>
      <c r="AX371" s="1079"/>
      <c r="AY371" s="1079"/>
      <c r="AZ371" s="1079"/>
      <c r="BA371" s="1079"/>
      <c r="BB371" s="1079"/>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7"/>
      <c r="AV372" s="1078"/>
      <c r="AW372" s="1079"/>
      <c r="AX372" s="1079"/>
      <c r="AY372" s="1079"/>
      <c r="AZ372" s="1079"/>
      <c r="BA372" s="1079"/>
      <c r="BB372" s="1079"/>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7"/>
      <c r="AV373" s="1078"/>
      <c r="AW373" s="1079"/>
      <c r="AX373" s="1079"/>
      <c r="AY373" s="1079"/>
      <c r="AZ373" s="1079"/>
      <c r="BA373" s="1079"/>
      <c r="BB373" s="1079"/>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7"/>
      <c r="AV374" s="1078"/>
      <c r="AW374" s="1079"/>
      <c r="AX374" s="1079"/>
      <c r="AY374" s="1079"/>
      <c r="AZ374" s="1079"/>
      <c r="BA374" s="1079"/>
      <c r="BB374" s="1079"/>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7"/>
      <c r="AV375" s="1078"/>
      <c r="AW375" s="1079"/>
      <c r="AX375" s="1079"/>
      <c r="AY375" s="1079"/>
      <c r="AZ375" s="1079"/>
      <c r="BA375" s="1079"/>
      <c r="BB375" s="1079"/>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7"/>
      <c r="AV376" s="1078"/>
      <c r="AW376" s="1079"/>
      <c r="AX376" s="1079"/>
      <c r="AY376" s="1079"/>
      <c r="AZ376" s="1079"/>
      <c r="BA376" s="1079"/>
      <c r="BB376" s="1079"/>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7"/>
      <c r="AV377" s="1078"/>
      <c r="AW377" s="1079"/>
      <c r="AX377" s="1079"/>
      <c r="AY377" s="1079"/>
      <c r="AZ377" s="1079"/>
      <c r="BA377" s="1079"/>
      <c r="BB377" s="1079"/>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7"/>
      <c r="AV378" s="1078"/>
      <c r="AW378" s="1079"/>
      <c r="AX378" s="1079"/>
      <c r="AY378" s="1079"/>
      <c r="AZ378" s="1079"/>
      <c r="BA378" s="1079"/>
      <c r="BB378" s="1079"/>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7"/>
      <c r="AV379" s="1078"/>
      <c r="AW379" s="1079"/>
      <c r="AX379" s="1079"/>
      <c r="AY379" s="1079"/>
      <c r="AZ379" s="1079"/>
      <c r="BA379" s="1079"/>
      <c r="BB379" s="1079"/>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7"/>
      <c r="AV380" s="1078"/>
      <c r="AW380" s="1079"/>
      <c r="AX380" s="1079"/>
      <c r="AY380" s="1079"/>
      <c r="AZ380" s="1079"/>
      <c r="BA380" s="1079"/>
      <c r="BB380" s="1079"/>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7"/>
      <c r="AV381" s="1078"/>
      <c r="AW381" s="1079"/>
      <c r="AX381" s="1079"/>
      <c r="AY381" s="1079"/>
      <c r="AZ381" s="1079"/>
      <c r="BA381" s="1079"/>
      <c r="BB381" s="1079"/>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7"/>
      <c r="AV382" s="1078"/>
      <c r="AW382" s="1079"/>
      <c r="AX382" s="1079"/>
      <c r="AY382" s="1079"/>
      <c r="AZ382" s="1079"/>
      <c r="BA382" s="1079"/>
      <c r="BB382" s="1079"/>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7"/>
      <c r="AV383" s="1078"/>
      <c r="AW383" s="1079"/>
      <c r="AX383" s="1079"/>
      <c r="AY383" s="1079"/>
      <c r="AZ383" s="1079"/>
      <c r="BA383" s="1079"/>
      <c r="BB383" s="1079"/>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7"/>
      <c r="AV384" s="1078"/>
      <c r="AW384" s="1079"/>
      <c r="AX384" s="1079"/>
      <c r="AY384" s="1079"/>
      <c r="AZ384" s="1079"/>
      <c r="BA384" s="1079"/>
      <c r="BB384" s="1079"/>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7"/>
      <c r="AV385" s="1078"/>
      <c r="AW385" s="1079"/>
      <c r="AX385" s="1079"/>
      <c r="AY385" s="1079"/>
      <c r="AZ385" s="1079"/>
      <c r="BA385" s="1079"/>
      <c r="BB385" s="1079"/>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7"/>
      <c r="AV386" s="1078"/>
      <c r="AW386" s="1079"/>
      <c r="AX386" s="1079"/>
      <c r="AY386" s="1079"/>
      <c r="AZ386" s="1079"/>
      <c r="BA386" s="1079"/>
      <c r="BB386" s="1079"/>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7"/>
      <c r="AV387" s="1078"/>
      <c r="AW387" s="1079"/>
      <c r="AX387" s="1079"/>
      <c r="AY387" s="1079"/>
      <c r="AZ387" s="1079"/>
      <c r="BA387" s="1079"/>
      <c r="BB387" s="1079"/>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7"/>
      <c r="AV388" s="1078"/>
      <c r="AW388" s="1079"/>
      <c r="AX388" s="1079"/>
      <c r="AY388" s="1079"/>
      <c r="AZ388" s="1079"/>
      <c r="BA388" s="1079"/>
      <c r="BB388" s="1079"/>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7"/>
      <c r="AV389" s="1078"/>
      <c r="AW389" s="1079"/>
      <c r="AX389" s="1079"/>
      <c r="AY389" s="1079"/>
      <c r="AZ389" s="1079"/>
      <c r="BA389" s="1079"/>
      <c r="BB389" s="1079"/>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7"/>
      <c r="AV390" s="1078"/>
      <c r="AW390" s="1079"/>
      <c r="AX390" s="1079"/>
      <c r="AY390" s="1079"/>
      <c r="AZ390" s="1079"/>
      <c r="BA390" s="1079"/>
      <c r="BB390" s="1079"/>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7"/>
      <c r="AV391" s="1078"/>
      <c r="AW391" s="1079"/>
      <c r="AX391" s="1079"/>
      <c r="AY391" s="1079"/>
      <c r="AZ391" s="1079"/>
      <c r="BA391" s="1079"/>
      <c r="BB391" s="1079"/>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7"/>
      <c r="AV392" s="1078"/>
      <c r="AW392" s="1079"/>
      <c r="AX392" s="1079"/>
      <c r="AY392" s="1079"/>
      <c r="AZ392" s="1079"/>
      <c r="BA392" s="1079"/>
      <c r="BB392" s="1079"/>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7"/>
      <c r="AV393" s="1078"/>
      <c r="AW393" s="1079"/>
      <c r="AX393" s="1079"/>
      <c r="AY393" s="1079"/>
      <c r="AZ393" s="1079"/>
      <c r="BA393" s="1079"/>
      <c r="BB393" s="1079"/>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7"/>
      <c r="AV394" s="1078"/>
      <c r="AW394" s="1079"/>
      <c r="AX394" s="1079"/>
      <c r="AY394" s="1079"/>
      <c r="AZ394" s="1079"/>
      <c r="BA394" s="1079"/>
      <c r="BB394" s="1079"/>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7"/>
      <c r="AV395" s="1078"/>
      <c r="AW395" s="1079"/>
      <c r="AX395" s="1079"/>
      <c r="AY395" s="1079"/>
      <c r="AZ395" s="1079"/>
      <c r="BA395" s="1079"/>
      <c r="BB395" s="1079"/>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7"/>
      <c r="AV396" s="1078"/>
      <c r="AW396" s="1079"/>
      <c r="AX396" s="1079"/>
      <c r="AY396" s="1079"/>
      <c r="AZ396" s="1079"/>
      <c r="BA396" s="1079"/>
      <c r="BB396" s="1079"/>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7"/>
      <c r="AV397" s="1078"/>
      <c r="AW397" s="1079"/>
      <c r="AX397" s="1079"/>
      <c r="AY397" s="1079"/>
      <c r="AZ397" s="1079"/>
      <c r="BA397" s="1079"/>
      <c r="BB397" s="1079"/>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7"/>
      <c r="AV398" s="1078"/>
      <c r="AW398" s="1079"/>
      <c r="AX398" s="1079"/>
      <c r="AY398" s="1079"/>
      <c r="AZ398" s="1079"/>
      <c r="BA398" s="1079"/>
      <c r="BB398" s="1079"/>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7"/>
      <c r="AV399" s="1078"/>
      <c r="AW399" s="1079"/>
      <c r="AX399" s="1079"/>
      <c r="AY399" s="1079"/>
      <c r="AZ399" s="1079"/>
      <c r="BA399" s="1079"/>
      <c r="BB399" s="1079"/>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7"/>
      <c r="AV400" s="1078"/>
      <c r="AW400" s="1079"/>
      <c r="AX400" s="1079"/>
      <c r="AY400" s="1079"/>
      <c r="AZ400" s="1079"/>
      <c r="BA400" s="1079"/>
      <c r="BB400" s="1079"/>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7"/>
      <c r="AV401" s="1078"/>
      <c r="AW401" s="1079"/>
      <c r="AX401" s="1079"/>
      <c r="AY401" s="1079"/>
      <c r="AZ401" s="1079"/>
      <c r="BA401" s="1079"/>
      <c r="BB401" s="1079"/>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7"/>
      <c r="AV402" s="1078"/>
      <c r="AW402" s="1079"/>
      <c r="AX402" s="1079"/>
      <c r="AY402" s="1079"/>
      <c r="AZ402" s="1079"/>
      <c r="BA402" s="1079"/>
      <c r="BB402" s="1079"/>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7"/>
      <c r="AV403" s="1078"/>
      <c r="AW403" s="1079"/>
      <c r="AX403" s="1079"/>
      <c r="AY403" s="1079"/>
      <c r="AZ403" s="1079"/>
      <c r="BA403" s="1079"/>
      <c r="BB403" s="1079"/>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7"/>
      <c r="AV404" s="1078"/>
      <c r="AW404" s="1079"/>
      <c r="AX404" s="1079"/>
      <c r="AY404" s="1079"/>
      <c r="AZ404" s="1079"/>
      <c r="BA404" s="1079"/>
      <c r="BB404" s="1079"/>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7"/>
      <c r="AV405" s="1078"/>
      <c r="AW405" s="1079"/>
      <c r="AX405" s="1079"/>
      <c r="AY405" s="1079"/>
      <c r="AZ405" s="1079"/>
      <c r="BA405" s="1079"/>
      <c r="BB405" s="1079"/>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7"/>
      <c r="AV406" s="1078"/>
      <c r="AW406" s="1079"/>
      <c r="AX406" s="1079"/>
      <c r="AY406" s="1079"/>
      <c r="AZ406" s="1079"/>
      <c r="BA406" s="1079"/>
      <c r="BB406" s="1079"/>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7"/>
      <c r="AV407" s="1078"/>
      <c r="AW407" s="1079"/>
      <c r="AX407" s="1079"/>
      <c r="AY407" s="1079"/>
      <c r="AZ407" s="1079"/>
      <c r="BA407" s="1079"/>
      <c r="BB407" s="1079"/>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7"/>
      <c r="AV408" s="1078"/>
      <c r="AW408" s="1079"/>
      <c r="AX408" s="1079"/>
      <c r="AY408" s="1079"/>
      <c r="AZ408" s="1079"/>
      <c r="BA408" s="1079"/>
      <c r="BB408" s="1079"/>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7"/>
      <c r="AV409" s="1078"/>
      <c r="AW409" s="1079"/>
      <c r="AX409" s="1079"/>
      <c r="AY409" s="1079"/>
      <c r="AZ409" s="1079"/>
      <c r="BA409" s="1079"/>
      <c r="BB409" s="1079"/>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7"/>
      <c r="AV410" s="1078"/>
      <c r="AW410" s="1079"/>
      <c r="AX410" s="1079"/>
      <c r="AY410" s="1079"/>
      <c r="AZ410" s="1079"/>
      <c r="BA410" s="1079"/>
      <c r="BB410" s="1079"/>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7"/>
      <c r="AV411" s="1078"/>
      <c r="AW411" s="1079"/>
      <c r="AX411" s="1079"/>
      <c r="AY411" s="1079"/>
      <c r="AZ411" s="1079"/>
      <c r="BA411" s="1079"/>
      <c r="BB411" s="1079"/>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7"/>
      <c r="AV412" s="1078"/>
      <c r="AW412" s="1079"/>
      <c r="AX412" s="1079"/>
      <c r="AY412" s="1079"/>
      <c r="AZ412" s="1079"/>
      <c r="BA412" s="1079"/>
      <c r="BB412" s="1079"/>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7"/>
      <c r="AV413" s="1078"/>
      <c r="AW413" s="1079"/>
      <c r="AX413" s="1079"/>
      <c r="AY413" s="1079"/>
      <c r="AZ413" s="1079"/>
      <c r="BA413" s="1079"/>
      <c r="BB413" s="1079"/>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7"/>
      <c r="AV414" s="1078"/>
      <c r="AW414" s="1079"/>
      <c r="AX414" s="1079"/>
      <c r="AY414" s="1079"/>
      <c r="AZ414" s="1079"/>
      <c r="BA414" s="1079"/>
      <c r="BB414" s="1079"/>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7"/>
      <c r="AV415" s="1078"/>
      <c r="AW415" s="1079"/>
      <c r="AX415" s="1079"/>
      <c r="AY415" s="1079"/>
      <c r="AZ415" s="1079"/>
      <c r="BA415" s="1079"/>
      <c r="BB415" s="1079"/>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7"/>
      <c r="AV416" s="1078"/>
      <c r="AW416" s="1079"/>
      <c r="AX416" s="1079"/>
      <c r="AY416" s="1079"/>
      <c r="AZ416" s="1079"/>
      <c r="BA416" s="1079"/>
      <c r="BB416" s="1079"/>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7"/>
      <c r="AV417" s="1078"/>
      <c r="AW417" s="1079"/>
      <c r="AX417" s="1079"/>
      <c r="AY417" s="1079"/>
      <c r="AZ417" s="1079"/>
      <c r="BA417" s="1079"/>
      <c r="BB417" s="1079"/>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7"/>
      <c r="AV418" s="1078"/>
      <c r="AW418" s="1079"/>
      <c r="AX418" s="1079"/>
      <c r="AY418" s="1079"/>
      <c r="AZ418" s="1079"/>
      <c r="BA418" s="1079"/>
      <c r="BB418" s="1079"/>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7"/>
      <c r="AV419" s="1078"/>
      <c r="AW419" s="1079"/>
      <c r="AX419" s="1079"/>
      <c r="AY419" s="1079"/>
      <c r="AZ419" s="1079"/>
      <c r="BA419" s="1079"/>
      <c r="BB419" s="1079"/>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7"/>
      <c r="AV420" s="1078"/>
      <c r="AW420" s="1079"/>
      <c r="AX420" s="1079"/>
      <c r="AY420" s="1079"/>
      <c r="AZ420" s="1079"/>
      <c r="BA420" s="1079"/>
      <c r="BB420" s="1079"/>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7"/>
      <c r="AV421" s="1078"/>
      <c r="AW421" s="1079"/>
      <c r="AX421" s="1079"/>
      <c r="AY421" s="1079"/>
      <c r="AZ421" s="1079"/>
      <c r="BA421" s="1079"/>
      <c r="BB421" s="1079"/>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7"/>
      <c r="AV422" s="1078"/>
      <c r="AW422" s="1079"/>
      <c r="AX422" s="1079"/>
      <c r="AY422" s="1079"/>
      <c r="AZ422" s="1079"/>
      <c r="BA422" s="1079"/>
      <c r="BB422" s="1079"/>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7"/>
      <c r="AV423" s="1078"/>
      <c r="AW423" s="1079"/>
      <c r="AX423" s="1079"/>
      <c r="AY423" s="1079"/>
      <c r="AZ423" s="1079"/>
      <c r="BA423" s="1079"/>
      <c r="BB423" s="1079"/>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7"/>
      <c r="AV424" s="1078"/>
      <c r="AW424" s="1079"/>
      <c r="AX424" s="1079"/>
      <c r="AY424" s="1079"/>
      <c r="AZ424" s="1079"/>
      <c r="BA424" s="1079"/>
      <c r="BB424" s="1079"/>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7"/>
      <c r="AV425" s="1078"/>
      <c r="AW425" s="1079"/>
      <c r="AX425" s="1079"/>
      <c r="AY425" s="1079"/>
      <c r="AZ425" s="1079"/>
      <c r="BA425" s="1079"/>
      <c r="BB425" s="1079"/>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7"/>
      <c r="AV426" s="1078"/>
      <c r="AW426" s="1079"/>
      <c r="AX426" s="1079"/>
      <c r="AY426" s="1079"/>
      <c r="AZ426" s="1079"/>
      <c r="BA426" s="1079"/>
      <c r="BB426" s="1079"/>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7"/>
      <c r="AV427" s="1078"/>
      <c r="AW427" s="1079"/>
      <c r="AX427" s="1079"/>
      <c r="AY427" s="1079"/>
      <c r="AZ427" s="1079"/>
      <c r="BA427" s="1079"/>
      <c r="BB427" s="1079"/>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7"/>
      <c r="AV428" s="1078"/>
      <c r="AW428" s="1079"/>
      <c r="AX428" s="1079"/>
      <c r="AY428" s="1079"/>
      <c r="AZ428" s="1079"/>
      <c r="BA428" s="1079"/>
      <c r="BB428" s="1079"/>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7"/>
      <c r="AV429" s="1078"/>
      <c r="AW429" s="1079"/>
      <c r="AX429" s="1079"/>
      <c r="AY429" s="1079"/>
      <c r="AZ429" s="1079"/>
      <c r="BA429" s="1079"/>
      <c r="BB429" s="1079"/>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7"/>
      <c r="AV430" s="1078"/>
      <c r="AW430" s="1079"/>
      <c r="AX430" s="1079"/>
      <c r="AY430" s="1079"/>
      <c r="AZ430" s="1079"/>
      <c r="BA430" s="1079"/>
      <c r="BB430" s="1079"/>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7"/>
      <c r="AV431" s="1078"/>
      <c r="AW431" s="1079"/>
      <c r="AX431" s="1079"/>
      <c r="AY431" s="1079"/>
      <c r="AZ431" s="1079"/>
      <c r="BA431" s="1079"/>
      <c r="BB431" s="1079"/>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7"/>
      <c r="AV432" s="1078"/>
      <c r="AW432" s="1079"/>
      <c r="AX432" s="1079"/>
      <c r="AY432" s="1079"/>
      <c r="AZ432" s="1079"/>
      <c r="BA432" s="1079"/>
      <c r="BB432" s="1079"/>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7"/>
      <c r="AV433" s="1078"/>
      <c r="AW433" s="1079"/>
      <c r="AX433" s="1079"/>
      <c r="AY433" s="1079"/>
      <c r="AZ433" s="1079"/>
      <c r="BA433" s="1079"/>
      <c r="BB433" s="1079"/>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7"/>
      <c r="AV434" s="1078"/>
      <c r="AW434" s="1079"/>
      <c r="AX434" s="1079"/>
      <c r="AY434" s="1079"/>
      <c r="AZ434" s="1079"/>
      <c r="BA434" s="1079"/>
      <c r="BB434" s="1079"/>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7"/>
      <c r="AV435" s="1078"/>
      <c r="AW435" s="1079"/>
      <c r="AX435" s="1079"/>
      <c r="AY435" s="1079"/>
      <c r="AZ435" s="1079"/>
      <c r="BA435" s="1079"/>
      <c r="BB435" s="1079"/>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7"/>
      <c r="AV436" s="1078"/>
      <c r="AW436" s="1079"/>
      <c r="AX436" s="1079"/>
      <c r="AY436" s="1079"/>
      <c r="AZ436" s="1079"/>
      <c r="BA436" s="1079"/>
      <c r="BB436" s="1079"/>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7"/>
      <c r="AV437" s="1078"/>
      <c r="AW437" s="1079"/>
      <c r="AX437" s="1079"/>
      <c r="AY437" s="1079"/>
      <c r="AZ437" s="1079"/>
      <c r="BA437" s="1079"/>
      <c r="BB437" s="1079"/>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7"/>
      <c r="AV438" s="1078"/>
      <c r="AW438" s="1079"/>
      <c r="AX438" s="1079"/>
      <c r="AY438" s="1079"/>
      <c r="AZ438" s="1079"/>
      <c r="BA438" s="1079"/>
      <c r="BB438" s="1079"/>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7"/>
      <c r="AV439" s="1078"/>
      <c r="AW439" s="1079"/>
      <c r="AX439" s="1079"/>
      <c r="AY439" s="1079"/>
      <c r="AZ439" s="1079"/>
      <c r="BA439" s="1079"/>
      <c r="BB439" s="1079"/>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7"/>
      <c r="AV440" s="1078"/>
      <c r="AW440" s="1079"/>
      <c r="AX440" s="1079"/>
      <c r="AY440" s="1079"/>
      <c r="AZ440" s="1079"/>
      <c r="BA440" s="1079"/>
      <c r="BB440" s="1079"/>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7"/>
      <c r="AV441" s="1078"/>
      <c r="AW441" s="1079"/>
      <c r="AX441" s="1079"/>
      <c r="AY441" s="1079"/>
      <c r="AZ441" s="1079"/>
      <c r="BA441" s="1079"/>
      <c r="BB441" s="1079"/>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7"/>
      <c r="AV442" s="1078"/>
      <c r="AW442" s="1079"/>
      <c r="AX442" s="1079"/>
      <c r="AY442" s="1079"/>
      <c r="AZ442" s="1079"/>
      <c r="BA442" s="1079"/>
      <c r="BB442" s="1079"/>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7"/>
      <c r="AV443" s="1078"/>
      <c r="AW443" s="1079"/>
      <c r="AX443" s="1079"/>
      <c r="AY443" s="1079"/>
      <c r="AZ443" s="1079"/>
      <c r="BA443" s="1079"/>
      <c r="BB443" s="1079"/>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7"/>
      <c r="AV444" s="1078"/>
      <c r="AW444" s="1079"/>
      <c r="AX444" s="1079"/>
      <c r="AY444" s="1079"/>
      <c r="AZ444" s="1079"/>
      <c r="BA444" s="1079"/>
      <c r="BB444" s="1079"/>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7"/>
      <c r="AV445" s="1078"/>
      <c r="AW445" s="1079"/>
      <c r="AX445" s="1079"/>
      <c r="AY445" s="1079"/>
      <c r="AZ445" s="1079"/>
      <c r="BA445" s="1079"/>
      <c r="BB445" s="1079"/>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7"/>
      <c r="AV446" s="1078"/>
      <c r="AW446" s="1079"/>
      <c r="AX446" s="1079"/>
      <c r="AY446" s="1079"/>
      <c r="AZ446" s="1079"/>
      <c r="BA446" s="1079"/>
      <c r="BB446" s="1079"/>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7"/>
      <c r="AV447" s="1078"/>
      <c r="AW447" s="1079"/>
      <c r="AX447" s="1079"/>
      <c r="AY447" s="1079"/>
      <c r="AZ447" s="1079"/>
      <c r="BA447" s="1079"/>
      <c r="BB447" s="1079"/>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7"/>
      <c r="AV448" s="1078"/>
      <c r="AW448" s="1079"/>
      <c r="AX448" s="1079"/>
      <c r="AY448" s="1079"/>
      <c r="AZ448" s="1079"/>
      <c r="BA448" s="1079"/>
      <c r="BB448" s="1079"/>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7"/>
      <c r="AV449" s="1078"/>
      <c r="AW449" s="1079"/>
      <c r="AX449" s="1079"/>
      <c r="AY449" s="1079"/>
      <c r="AZ449" s="1079"/>
      <c r="BA449" s="1079"/>
      <c r="BB449" s="1079"/>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7"/>
      <c r="AV450" s="1078"/>
      <c r="AW450" s="1079"/>
      <c r="AX450" s="1079"/>
      <c r="AY450" s="1079"/>
      <c r="AZ450" s="1079"/>
      <c r="BA450" s="1079"/>
      <c r="BB450" s="1079"/>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7"/>
      <c r="AV451" s="1078"/>
      <c r="AW451" s="1079"/>
      <c r="AX451" s="1079"/>
      <c r="AY451" s="1079"/>
      <c r="AZ451" s="1079"/>
      <c r="BA451" s="1079"/>
      <c r="BB451" s="1079"/>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7"/>
      <c r="AV452" s="1078"/>
      <c r="AW452" s="1079"/>
      <c r="AX452" s="1079"/>
      <c r="AY452" s="1079"/>
      <c r="AZ452" s="1079"/>
      <c r="BA452" s="1079"/>
      <c r="BB452" s="1079"/>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7"/>
      <c r="AV453" s="1078"/>
      <c r="AW453" s="1079"/>
      <c r="AX453" s="1079"/>
      <c r="AY453" s="1079"/>
      <c r="AZ453" s="1079"/>
      <c r="BA453" s="1079"/>
      <c r="BB453" s="1079"/>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7"/>
      <c r="AV454" s="1078"/>
      <c r="AW454" s="1079"/>
      <c r="AX454" s="1079"/>
      <c r="AY454" s="1079"/>
      <c r="AZ454" s="1079"/>
      <c r="BA454" s="1079"/>
      <c r="BB454" s="1079"/>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7"/>
      <c r="AV455" s="1078"/>
      <c r="AW455" s="1079"/>
      <c r="AX455" s="1079"/>
      <c r="AY455" s="1079"/>
      <c r="AZ455" s="1079"/>
      <c r="BA455" s="1079"/>
      <c r="BB455" s="1079"/>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7"/>
      <c r="AV456" s="1078"/>
      <c r="AW456" s="1079"/>
      <c r="AX456" s="1079"/>
      <c r="AY456" s="1079"/>
      <c r="AZ456" s="1079"/>
      <c r="BA456" s="1079"/>
      <c r="BB456" s="1079"/>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7"/>
      <c r="AV457" s="1078"/>
      <c r="AW457" s="1079"/>
      <c r="AX457" s="1079"/>
      <c r="AY457" s="1079"/>
      <c r="AZ457" s="1079"/>
      <c r="BA457" s="1079"/>
      <c r="BB457" s="1079"/>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7"/>
      <c r="AV458" s="1078"/>
      <c r="AW458" s="1079"/>
      <c r="AX458" s="1079"/>
      <c r="AY458" s="1079"/>
      <c r="AZ458" s="1079"/>
      <c r="BA458" s="1079"/>
      <c r="BB458" s="1079"/>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7"/>
      <c r="AV459" s="1078"/>
      <c r="AW459" s="1079"/>
      <c r="AX459" s="1079"/>
      <c r="AY459" s="1079"/>
      <c r="AZ459" s="1079"/>
      <c r="BA459" s="1079"/>
      <c r="BB459" s="1079"/>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7"/>
      <c r="AV460" s="1078"/>
      <c r="AW460" s="1079"/>
      <c r="AX460" s="1079"/>
      <c r="AY460" s="1079"/>
      <c r="AZ460" s="1079"/>
      <c r="BA460" s="1079"/>
      <c r="BB460" s="1079"/>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7"/>
      <c r="AV461" s="1078"/>
      <c r="AW461" s="1079"/>
      <c r="AX461" s="1079"/>
      <c r="AY461" s="1079"/>
      <c r="AZ461" s="1079"/>
      <c r="BA461" s="1079"/>
      <c r="BB461" s="1079"/>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7"/>
      <c r="AV462" s="1078"/>
      <c r="AW462" s="1079"/>
      <c r="AX462" s="1079"/>
      <c r="AY462" s="1079"/>
      <c r="AZ462" s="1079"/>
      <c r="BA462" s="1079"/>
      <c r="BB462" s="1079"/>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7"/>
      <c r="AV463" s="1078"/>
      <c r="AW463" s="1079"/>
      <c r="AX463" s="1079"/>
      <c r="AY463" s="1079"/>
      <c r="AZ463" s="1079"/>
      <c r="BA463" s="1079"/>
      <c r="BB463" s="1079"/>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7"/>
      <c r="AV464" s="1078"/>
      <c r="AW464" s="1079"/>
      <c r="AX464" s="1079"/>
      <c r="AY464" s="1079"/>
      <c r="AZ464" s="1079"/>
      <c r="BA464" s="1079"/>
      <c r="BB464" s="1079"/>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7"/>
      <c r="AV465" s="1078"/>
      <c r="AW465" s="1079"/>
      <c r="AX465" s="1079"/>
      <c r="AY465" s="1079"/>
      <c r="AZ465" s="1079"/>
      <c r="BA465" s="1079"/>
      <c r="BB465" s="1079"/>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7"/>
      <c r="AV466" s="1078"/>
      <c r="AW466" s="1079"/>
      <c r="AX466" s="1079"/>
      <c r="AY466" s="1079"/>
      <c r="AZ466" s="1079"/>
      <c r="BA466" s="1079"/>
      <c r="BB466" s="1079"/>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7"/>
      <c r="AV467" s="1078"/>
      <c r="AW467" s="1079"/>
      <c r="AX467" s="1079"/>
      <c r="AY467" s="1079"/>
      <c r="AZ467" s="1079"/>
      <c r="BA467" s="1079"/>
      <c r="BB467" s="1079"/>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7"/>
      <c r="AV468" s="1078"/>
      <c r="AW468" s="1079"/>
      <c r="AX468" s="1079"/>
      <c r="AY468" s="1079"/>
      <c r="AZ468" s="1079"/>
      <c r="BA468" s="1079"/>
      <c r="BB468" s="1079"/>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7"/>
      <c r="AV469" s="1078"/>
      <c r="AW469" s="1079"/>
      <c r="AX469" s="1079"/>
      <c r="AY469" s="1079"/>
      <c r="AZ469" s="1079"/>
      <c r="BA469" s="1079"/>
      <c r="BB469" s="1079"/>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7"/>
      <c r="AV470" s="1078"/>
      <c r="AW470" s="1079"/>
      <c r="AX470" s="1079"/>
      <c r="AY470" s="1079"/>
      <c r="AZ470" s="1079"/>
      <c r="BA470" s="1079"/>
      <c r="BB470" s="1079"/>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7"/>
      <c r="AV471" s="1078"/>
      <c r="AW471" s="1079"/>
      <c r="AX471" s="1079"/>
      <c r="AY471" s="1079"/>
      <c r="AZ471" s="1079"/>
      <c r="BA471" s="1079"/>
      <c r="BB471" s="1079"/>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7"/>
      <c r="AV472" s="1078"/>
      <c r="AW472" s="1079"/>
      <c r="AX472" s="1079"/>
      <c r="AY472" s="1079"/>
      <c r="AZ472" s="1079"/>
      <c r="BA472" s="1079"/>
      <c r="BB472" s="1079"/>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7"/>
      <c r="AV473" s="1078"/>
      <c r="AW473" s="1079"/>
      <c r="AX473" s="1079"/>
      <c r="AY473" s="1079"/>
      <c r="AZ473" s="1079"/>
      <c r="BA473" s="1079"/>
      <c r="BB473" s="1079"/>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7"/>
      <c r="AV474" s="1078"/>
      <c r="AW474" s="1079"/>
      <c r="AX474" s="1079"/>
      <c r="AY474" s="1079"/>
      <c r="AZ474" s="1079"/>
      <c r="BA474" s="1079"/>
      <c r="BB474" s="1079"/>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7"/>
      <c r="AV475" s="1078"/>
      <c r="AW475" s="1079"/>
      <c r="AX475" s="1079"/>
      <c r="AY475" s="1079"/>
      <c r="AZ475" s="1079"/>
      <c r="BA475" s="1079"/>
      <c r="BB475" s="1079"/>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7"/>
      <c r="AV476" s="1078"/>
      <c r="AW476" s="1079"/>
      <c r="AX476" s="1079"/>
      <c r="AY476" s="1079"/>
      <c r="AZ476" s="1079"/>
      <c r="BA476" s="1079"/>
      <c r="BB476" s="1079"/>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7"/>
      <c r="AV477" s="1078"/>
      <c r="AW477" s="1079"/>
      <c r="AX477" s="1079"/>
      <c r="AY477" s="1079"/>
      <c r="AZ477" s="1079"/>
      <c r="BA477" s="1079"/>
      <c r="BB477" s="1079"/>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7"/>
      <c r="AV478" s="1078"/>
      <c r="AW478" s="1079"/>
      <c r="AX478" s="1079"/>
      <c r="AY478" s="1079"/>
      <c r="AZ478" s="1079"/>
      <c r="BA478" s="1079"/>
      <c r="BB478" s="1079"/>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7"/>
      <c r="AV479" s="1078"/>
      <c r="AW479" s="1079"/>
      <c r="AX479" s="1079"/>
      <c r="AY479" s="1079"/>
      <c r="AZ479" s="1079"/>
      <c r="BA479" s="1079"/>
      <c r="BB479" s="1079"/>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7"/>
      <c r="AV480" s="1078"/>
      <c r="AW480" s="1079"/>
      <c r="AX480" s="1079"/>
      <c r="AY480" s="1079"/>
      <c r="AZ480" s="1079"/>
      <c r="BA480" s="1079"/>
      <c r="BB480" s="1079"/>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7"/>
      <c r="AV481" s="1078"/>
      <c r="AW481" s="1079"/>
      <c r="AX481" s="1079"/>
      <c r="AY481" s="1079"/>
      <c r="AZ481" s="1079"/>
      <c r="BA481" s="1079"/>
      <c r="BB481" s="1079"/>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7"/>
      <c r="AV482" s="1078"/>
      <c r="AW482" s="1079"/>
      <c r="AX482" s="1079"/>
      <c r="AY482" s="1079"/>
      <c r="AZ482" s="1079"/>
      <c r="BA482" s="1079"/>
      <c r="BB482" s="1079"/>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7"/>
      <c r="AV483" s="1078"/>
      <c r="AW483" s="1079"/>
      <c r="AX483" s="1079"/>
      <c r="AY483" s="1079"/>
      <c r="AZ483" s="1079"/>
      <c r="BA483" s="1079"/>
      <c r="BB483" s="1079"/>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7"/>
      <c r="AV484" s="1078"/>
      <c r="AW484" s="1079"/>
      <c r="AX484" s="1079"/>
      <c r="AY484" s="1079"/>
      <c r="AZ484" s="1079"/>
      <c r="BA484" s="1079"/>
      <c r="BB484" s="1079"/>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7"/>
      <c r="AV485" s="1078"/>
      <c r="AW485" s="1079"/>
      <c r="AX485" s="1079"/>
      <c r="AY485" s="1079"/>
      <c r="AZ485" s="1079"/>
      <c r="BA485" s="1079"/>
      <c r="BB485" s="1079"/>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7"/>
      <c r="AV486" s="1078"/>
      <c r="AW486" s="1079"/>
      <c r="AX486" s="1079"/>
      <c r="AY486" s="1079"/>
      <c r="AZ486" s="1079"/>
      <c r="BA486" s="1079"/>
      <c r="BB486" s="1079"/>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7"/>
      <c r="AV487" s="1078"/>
      <c r="AW487" s="1079"/>
      <c r="AX487" s="1079"/>
      <c r="AY487" s="1079"/>
      <c r="AZ487" s="1079"/>
      <c r="BA487" s="1079"/>
      <c r="BB487" s="1079"/>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7"/>
      <c r="AV488" s="1078"/>
      <c r="AW488" s="1079"/>
      <c r="AX488" s="1079"/>
      <c r="AY488" s="1079"/>
      <c r="AZ488" s="1079"/>
      <c r="BA488" s="1079"/>
      <c r="BB488" s="1079"/>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7"/>
      <c r="AV489" s="1078"/>
      <c r="AW489" s="1079"/>
      <c r="AX489" s="1079"/>
      <c r="AY489" s="1079"/>
      <c r="AZ489" s="1079"/>
      <c r="BA489" s="1079"/>
      <c r="BB489" s="1079"/>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7"/>
      <c r="AV490" s="1078"/>
      <c r="AW490" s="1079"/>
      <c r="AX490" s="1079"/>
      <c r="AY490" s="1079"/>
      <c r="AZ490" s="1079"/>
      <c r="BA490" s="1079"/>
      <c r="BB490" s="1079"/>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7"/>
      <c r="AV491" s="1078"/>
      <c r="AW491" s="1079"/>
      <c r="AX491" s="1079"/>
      <c r="AY491" s="1079"/>
      <c r="AZ491" s="1079"/>
      <c r="BA491" s="1079"/>
      <c r="BB491" s="1079"/>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7"/>
      <c r="AV492" s="1078"/>
      <c r="AW492" s="1079"/>
      <c r="AX492" s="1079"/>
      <c r="AY492" s="1079"/>
      <c r="AZ492" s="1079"/>
      <c r="BA492" s="1079"/>
      <c r="BB492" s="1079"/>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7"/>
      <c r="AV493" s="1078"/>
      <c r="AW493" s="1079"/>
      <c r="AX493" s="1079"/>
      <c r="AY493" s="1079"/>
      <c r="AZ493" s="1079"/>
      <c r="BA493" s="1079"/>
      <c r="BB493" s="1079"/>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7"/>
      <c r="AV494" s="1078"/>
      <c r="AW494" s="1079"/>
      <c r="AX494" s="1079"/>
      <c r="AY494" s="1079"/>
      <c r="AZ494" s="1079"/>
      <c r="BA494" s="1079"/>
      <c r="BB494" s="1079"/>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7"/>
      <c r="AV495" s="1078"/>
      <c r="AW495" s="1079"/>
      <c r="AX495" s="1079"/>
      <c r="AY495" s="1079"/>
      <c r="AZ495" s="1079"/>
      <c r="BA495" s="1079"/>
      <c r="BB495" s="1079"/>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7"/>
      <c r="AV496" s="1078"/>
      <c r="AW496" s="1079"/>
      <c r="AX496" s="1079"/>
      <c r="AY496" s="1079"/>
      <c r="AZ496" s="1079"/>
      <c r="BA496" s="1079"/>
      <c r="BB496" s="1079"/>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7"/>
      <c r="AV497" s="1078"/>
      <c r="AW497" s="1079"/>
      <c r="AX497" s="1079"/>
      <c r="AY497" s="1079"/>
      <c r="AZ497" s="1079"/>
      <c r="BA497" s="1079"/>
      <c r="BB497" s="1079"/>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7"/>
      <c r="AV498" s="1078"/>
      <c r="AW498" s="1079"/>
      <c r="AX498" s="1079"/>
      <c r="AY498" s="1079"/>
      <c r="AZ498" s="1079"/>
      <c r="BA498" s="1079"/>
      <c r="BB498" s="1079"/>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7"/>
      <c r="AV499" s="1078"/>
      <c r="AW499" s="1079"/>
      <c r="AX499" s="1079"/>
      <c r="AY499" s="1079"/>
      <c r="AZ499" s="1079"/>
      <c r="BA499" s="1079"/>
      <c r="BB499" s="1079"/>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7"/>
      <c r="AV500" s="1078"/>
      <c r="AW500" s="1079"/>
      <c r="AX500" s="1079"/>
      <c r="AY500" s="1079"/>
      <c r="AZ500" s="1079"/>
      <c r="BA500" s="1079"/>
      <c r="BB500" s="1079"/>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7"/>
      <c r="AV501" s="1078"/>
      <c r="AW501" s="1079"/>
      <c r="AX501" s="1079"/>
      <c r="AY501" s="1079"/>
      <c r="AZ501" s="1079"/>
      <c r="BA501" s="1079"/>
      <c r="BB501" s="1079"/>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7"/>
      <c r="AV502" s="1078"/>
      <c r="AW502" s="1079"/>
      <c r="AX502" s="1079"/>
      <c r="AY502" s="1079"/>
      <c r="AZ502" s="1079"/>
      <c r="BA502" s="1079"/>
      <c r="BB502" s="1079"/>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7"/>
      <c r="AV503" s="1078"/>
      <c r="AW503" s="1079"/>
      <c r="AX503" s="1079"/>
      <c r="AY503" s="1079"/>
      <c r="AZ503" s="1079"/>
      <c r="BA503" s="1079"/>
      <c r="BB503" s="1079"/>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7"/>
      <c r="AV504" s="1078"/>
      <c r="AW504" s="1079"/>
      <c r="AX504" s="1079"/>
      <c r="AY504" s="1079"/>
      <c r="AZ504" s="1079"/>
      <c r="BA504" s="1079"/>
      <c r="BB504" s="1079"/>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7"/>
      <c r="AV505" s="1078"/>
      <c r="AW505" s="1079"/>
      <c r="AX505" s="1079"/>
      <c r="AY505" s="1079"/>
      <c r="AZ505" s="1079"/>
      <c r="BA505" s="1079"/>
      <c r="BB505" s="1079"/>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7"/>
      <c r="AV506" s="1078"/>
      <c r="AW506" s="1079"/>
      <c r="AX506" s="1079"/>
      <c r="AY506" s="1079"/>
      <c r="AZ506" s="1079"/>
      <c r="BA506" s="1079"/>
      <c r="BB506" s="1079"/>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7"/>
      <c r="AV507" s="1078"/>
      <c r="AW507" s="1079"/>
      <c r="AX507" s="1079"/>
      <c r="AY507" s="1079"/>
      <c r="AZ507" s="1079"/>
      <c r="BA507" s="1079"/>
      <c r="BB507" s="1079"/>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7"/>
      <c r="AV508" s="1078"/>
      <c r="AW508" s="1079"/>
      <c r="AX508" s="1079"/>
      <c r="AY508" s="1079"/>
      <c r="AZ508" s="1079"/>
      <c r="BA508" s="1079"/>
      <c r="BB508" s="1079"/>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7"/>
      <c r="AV509" s="1078"/>
      <c r="AW509" s="1079"/>
      <c r="AX509" s="1079"/>
      <c r="AY509" s="1079"/>
      <c r="AZ509" s="1079"/>
      <c r="BA509" s="1079"/>
      <c r="BB509" s="1079"/>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7"/>
      <c r="AV510" s="1078"/>
      <c r="AW510" s="1079"/>
      <c r="AX510" s="1079"/>
      <c r="AY510" s="1079"/>
      <c r="AZ510" s="1079"/>
      <c r="BA510" s="1079"/>
      <c r="BB510" s="1079"/>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7"/>
      <c r="AV511" s="1078"/>
      <c r="AW511" s="1079"/>
      <c r="AX511" s="1079"/>
      <c r="AY511" s="1079"/>
      <c r="AZ511" s="1079"/>
      <c r="BA511" s="1079"/>
      <c r="BB511" s="1079"/>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7"/>
      <c r="AV512" s="1078"/>
      <c r="AW512" s="1079"/>
      <c r="AX512" s="1079"/>
      <c r="AY512" s="1079"/>
      <c r="AZ512" s="1079"/>
      <c r="BA512" s="1079"/>
      <c r="BB512" s="1079"/>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7"/>
      <c r="AV513" s="1078"/>
      <c r="AW513" s="1079"/>
      <c r="AX513" s="1079"/>
      <c r="AY513" s="1079"/>
      <c r="AZ513" s="1079"/>
      <c r="BA513" s="1079"/>
      <c r="BB513" s="1079"/>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7"/>
      <c r="AV514" s="1078"/>
      <c r="AW514" s="1079"/>
      <c r="AX514" s="1079"/>
      <c r="AY514" s="1079"/>
      <c r="AZ514" s="1079"/>
      <c r="BA514" s="1079"/>
      <c r="BB514" s="1079"/>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7"/>
      <c r="AV515" s="1078"/>
      <c r="AW515" s="1079"/>
      <c r="AX515" s="1079"/>
      <c r="AY515" s="1079"/>
      <c r="AZ515" s="1079"/>
      <c r="BA515" s="1079"/>
      <c r="BB515" s="1079"/>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7"/>
      <c r="AV516" s="1078"/>
      <c r="AW516" s="1079"/>
      <c r="AX516" s="1079"/>
      <c r="AY516" s="1079"/>
      <c r="AZ516" s="1079"/>
      <c r="BA516" s="1079"/>
      <c r="BB516" s="1079"/>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7"/>
      <c r="AV517" s="1078"/>
      <c r="AW517" s="1079"/>
      <c r="AX517" s="1079"/>
      <c r="AY517" s="1079"/>
      <c r="AZ517" s="1079"/>
      <c r="BA517" s="1079"/>
      <c r="BB517" s="1079"/>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7"/>
      <c r="AV518" s="1078"/>
      <c r="AW518" s="1079"/>
      <c r="AX518" s="1079"/>
      <c r="AY518" s="1079"/>
      <c r="AZ518" s="1079"/>
      <c r="BA518" s="1079"/>
      <c r="BB518" s="1079"/>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7"/>
      <c r="AV519" s="1078"/>
      <c r="AW519" s="1079"/>
      <c r="AX519" s="1079"/>
      <c r="AY519" s="1079"/>
      <c r="AZ519" s="1079"/>
      <c r="BA519" s="1079"/>
      <c r="BB519" s="1079"/>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7"/>
      <c r="AV520" s="1078"/>
      <c r="AW520" s="1079"/>
      <c r="AX520" s="1079"/>
      <c r="AY520" s="1079"/>
      <c r="AZ520" s="1079"/>
      <c r="BA520" s="1079"/>
      <c r="BB520" s="1079"/>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7"/>
      <c r="AV521" s="1078"/>
      <c r="AW521" s="1079"/>
      <c r="AX521" s="1079"/>
      <c r="AY521" s="1079"/>
      <c r="AZ521" s="1079"/>
      <c r="BA521" s="1079"/>
      <c r="BB521" s="1079"/>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7"/>
      <c r="AV522" s="1078"/>
      <c r="AW522" s="1079"/>
      <c r="AX522" s="1079"/>
      <c r="AY522" s="1079"/>
      <c r="AZ522" s="1079"/>
      <c r="BA522" s="1079"/>
      <c r="BB522" s="1079"/>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7"/>
      <c r="AV523" s="1078"/>
      <c r="AW523" s="1079"/>
      <c r="AX523" s="1079"/>
      <c r="AY523" s="1079"/>
      <c r="AZ523" s="1079"/>
      <c r="BA523" s="1079"/>
      <c r="BB523" s="1079"/>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7"/>
      <c r="AV524" s="1078"/>
      <c r="AW524" s="1079"/>
      <c r="AX524" s="1079"/>
      <c r="AY524" s="1079"/>
      <c r="AZ524" s="1079"/>
      <c r="BA524" s="1079"/>
      <c r="BB524" s="1079"/>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7"/>
      <c r="AV525" s="1078"/>
      <c r="AW525" s="1079"/>
      <c r="AX525" s="1079"/>
      <c r="AY525" s="1079"/>
      <c r="AZ525" s="1079"/>
      <c r="BA525" s="1079"/>
      <c r="BB525" s="1079"/>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7"/>
      <c r="AV526" s="1078"/>
      <c r="AW526" s="1079"/>
      <c r="AX526" s="1079"/>
      <c r="AY526" s="1079"/>
      <c r="AZ526" s="1079"/>
      <c r="BA526" s="1079"/>
      <c r="BB526" s="1079"/>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7"/>
      <c r="AV527" s="1078"/>
      <c r="AW527" s="1079"/>
      <c r="AX527" s="1079"/>
      <c r="AY527" s="1079"/>
      <c r="AZ527" s="1079"/>
      <c r="BA527" s="1079"/>
      <c r="BB527" s="1079"/>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7"/>
      <c r="AV528" s="1078"/>
      <c r="AW528" s="1079"/>
      <c r="AX528" s="1079"/>
      <c r="AY528" s="1079"/>
      <c r="AZ528" s="1079"/>
      <c r="BA528" s="1079"/>
      <c r="BB528" s="1079"/>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7"/>
      <c r="AV529" s="1078"/>
      <c r="AW529" s="1079"/>
      <c r="AX529" s="1079"/>
      <c r="AY529" s="1079"/>
      <c r="AZ529" s="1079"/>
      <c r="BA529" s="1079"/>
      <c r="BB529" s="1079"/>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7"/>
      <c r="AV530" s="1078"/>
      <c r="AW530" s="1079"/>
      <c r="AX530" s="1079"/>
      <c r="AY530" s="1079"/>
      <c r="AZ530" s="1079"/>
      <c r="BA530" s="1079"/>
      <c r="BB530" s="1079"/>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7"/>
      <c r="AV531" s="1078"/>
      <c r="AW531" s="1079"/>
      <c r="AX531" s="1079"/>
      <c r="AY531" s="1079"/>
      <c r="AZ531" s="1079"/>
      <c r="BA531" s="1079"/>
      <c r="BB531" s="1079"/>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7"/>
      <c r="AV532" s="1078"/>
      <c r="AW532" s="1079"/>
      <c r="AX532" s="1079"/>
      <c r="AY532" s="1079"/>
      <c r="AZ532" s="1079"/>
      <c r="BA532" s="1079"/>
      <c r="BB532" s="1079"/>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7"/>
      <c r="AV533" s="1078"/>
      <c r="AW533" s="1079"/>
      <c r="AX533" s="1079"/>
      <c r="AY533" s="1079"/>
      <c r="AZ533" s="1079"/>
      <c r="BA533" s="1079"/>
      <c r="BB533" s="1079"/>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7"/>
      <c r="AV534" s="1078"/>
      <c r="AW534" s="1079"/>
      <c r="AX534" s="1079"/>
      <c r="AY534" s="1079"/>
      <c r="AZ534" s="1079"/>
      <c r="BA534" s="1079"/>
      <c r="BB534" s="1079"/>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7"/>
      <c r="AV535" s="1078"/>
      <c r="AW535" s="1079"/>
      <c r="AX535" s="1079"/>
      <c r="AY535" s="1079"/>
      <c r="AZ535" s="1079"/>
      <c r="BA535" s="1079"/>
      <c r="BB535" s="1079"/>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7"/>
      <c r="AV536" s="1078"/>
      <c r="AW536" s="1079"/>
      <c r="AX536" s="1079"/>
      <c r="AY536" s="1079"/>
      <c r="AZ536" s="1079"/>
      <c r="BA536" s="1079"/>
      <c r="BB536" s="1079"/>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7"/>
      <c r="AV537" s="1078"/>
      <c r="AW537" s="1079"/>
      <c r="AX537" s="1079"/>
      <c r="AY537" s="1079"/>
      <c r="AZ537" s="1079"/>
      <c r="BA537" s="1079"/>
      <c r="BB537" s="1079"/>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7"/>
      <c r="AV538" s="1078"/>
      <c r="AW538" s="1079"/>
      <c r="AX538" s="1079"/>
      <c r="AY538" s="1079"/>
      <c r="AZ538" s="1079"/>
      <c r="BA538" s="1079"/>
      <c r="BB538" s="1079"/>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7"/>
      <c r="AV539" s="1078"/>
      <c r="AW539" s="1079"/>
      <c r="AX539" s="1079"/>
      <c r="AY539" s="1079"/>
      <c r="AZ539" s="1079"/>
      <c r="BA539" s="1079"/>
      <c r="BB539" s="1079"/>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7"/>
      <c r="AV540" s="1078"/>
      <c r="AW540" s="1079"/>
      <c r="AX540" s="1079"/>
      <c r="AY540" s="1079"/>
      <c r="AZ540" s="1079"/>
      <c r="BA540" s="1079"/>
      <c r="BB540" s="1079"/>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7"/>
      <c r="AV541" s="1078"/>
      <c r="AW541" s="1079"/>
      <c r="AX541" s="1079"/>
      <c r="AY541" s="1079"/>
      <c r="AZ541" s="1079"/>
      <c r="BA541" s="1079"/>
      <c r="BB541" s="1079"/>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7"/>
      <c r="AV542" s="1078"/>
      <c r="AW542" s="1079"/>
      <c r="AX542" s="1079"/>
      <c r="AY542" s="1079"/>
      <c r="AZ542" s="1079"/>
      <c r="BA542" s="1079"/>
      <c r="BB542" s="1079"/>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7"/>
      <c r="AV543" s="1078"/>
      <c r="AW543" s="1079"/>
      <c r="AX543" s="1079"/>
      <c r="AY543" s="1079"/>
      <c r="AZ543" s="1079"/>
      <c r="BA543" s="1079"/>
      <c r="BB543" s="1079"/>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7"/>
      <c r="AV544" s="1078"/>
      <c r="AW544" s="1079"/>
      <c r="AX544" s="1079"/>
      <c r="AY544" s="1079"/>
      <c r="AZ544" s="1079"/>
      <c r="BA544" s="1079"/>
      <c r="BB544" s="1079"/>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7"/>
      <c r="AV545" s="1078"/>
      <c r="AW545" s="1079"/>
      <c r="AX545" s="1079"/>
      <c r="AY545" s="1079"/>
      <c r="AZ545" s="1079"/>
      <c r="BA545" s="1079"/>
      <c r="BB545" s="1079"/>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7"/>
      <c r="AV546" s="1078"/>
      <c r="AW546" s="1079"/>
      <c r="AX546" s="1079"/>
      <c r="AY546" s="1079"/>
      <c r="AZ546" s="1079"/>
      <c r="BA546" s="1079"/>
      <c r="BB546" s="1079"/>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7"/>
      <c r="AV547" s="1078"/>
      <c r="AW547" s="1079"/>
      <c r="AX547" s="1079"/>
      <c r="AY547" s="1079"/>
      <c r="AZ547" s="1079"/>
      <c r="BA547" s="1079"/>
      <c r="BB547" s="1079"/>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7"/>
      <c r="AV548" s="1078"/>
      <c r="AW548" s="1079"/>
      <c r="AX548" s="1079"/>
      <c r="AY548" s="1079"/>
      <c r="AZ548" s="1079"/>
      <c r="BA548" s="1079"/>
      <c r="BB548" s="1079"/>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7"/>
      <c r="AV549" s="1078"/>
      <c r="AW549" s="1079"/>
      <c r="AX549" s="1079"/>
      <c r="AY549" s="1079"/>
      <c r="AZ549" s="1079"/>
      <c r="BA549" s="1079"/>
      <c r="BB549" s="1079"/>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7"/>
      <c r="AV550" s="1078"/>
      <c r="AW550" s="1079"/>
      <c r="AX550" s="1079"/>
      <c r="AY550" s="1079"/>
      <c r="AZ550" s="1079"/>
      <c r="BA550" s="1079"/>
      <c r="BB550" s="1079"/>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7"/>
      <c r="AV551" s="1078"/>
      <c r="AW551" s="1079"/>
      <c r="AX551" s="1079"/>
      <c r="AY551" s="1079"/>
      <c r="AZ551" s="1079"/>
      <c r="BA551" s="1079"/>
      <c r="BB551" s="1079"/>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7"/>
      <c r="AV552" s="1078"/>
      <c r="AW552" s="1079"/>
      <c r="AX552" s="1079"/>
      <c r="AY552" s="1079"/>
      <c r="AZ552" s="1079"/>
      <c r="BA552" s="1079"/>
      <c r="BB552" s="1079"/>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7"/>
      <c r="AV553" s="1078"/>
      <c r="AW553" s="1079"/>
      <c r="AX553" s="1079"/>
      <c r="AY553" s="1079"/>
      <c r="AZ553" s="1079"/>
      <c r="BA553" s="1079"/>
      <c r="BB553" s="1079"/>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7"/>
      <c r="AV554" s="1078"/>
      <c r="AW554" s="1079"/>
      <c r="AX554" s="1079"/>
      <c r="AY554" s="1079"/>
      <c r="AZ554" s="1079"/>
      <c r="BA554" s="1079"/>
      <c r="BB554" s="1079"/>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7"/>
      <c r="AV555" s="1078"/>
      <c r="AW555" s="1079"/>
      <c r="AX555" s="1079"/>
      <c r="AY555" s="1079"/>
      <c r="AZ555" s="1079"/>
      <c r="BA555" s="1079"/>
      <c r="BB555" s="1079"/>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7"/>
      <c r="AV556" s="1078"/>
      <c r="AW556" s="1079"/>
      <c r="AX556" s="1079"/>
      <c r="AY556" s="1079"/>
      <c r="AZ556" s="1079"/>
      <c r="BA556" s="1079"/>
      <c r="BB556" s="1079"/>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7"/>
      <c r="AV557" s="1078"/>
      <c r="AW557" s="1079"/>
      <c r="AX557" s="1079"/>
      <c r="AY557" s="1079"/>
      <c r="AZ557" s="1079"/>
      <c r="BA557" s="1079"/>
      <c r="BB557" s="1079"/>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7"/>
      <c r="AV558" s="1078"/>
      <c r="AW558" s="1079"/>
      <c r="AX558" s="1079"/>
      <c r="AY558" s="1079"/>
      <c r="AZ558" s="1079"/>
      <c r="BA558" s="1079"/>
      <c r="BB558" s="1079"/>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7"/>
      <c r="AV559" s="1078"/>
      <c r="AW559" s="1079"/>
      <c r="AX559" s="1079"/>
      <c r="AY559" s="1079"/>
      <c r="AZ559" s="1079"/>
      <c r="BA559" s="1079"/>
      <c r="BB559" s="1079"/>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7"/>
      <c r="AV560" s="1078"/>
      <c r="AW560" s="1079"/>
      <c r="AX560" s="1079"/>
      <c r="AY560" s="1079"/>
      <c r="AZ560" s="1079"/>
      <c r="BA560" s="1079"/>
      <c r="BB560" s="1079"/>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7"/>
      <c r="AV561" s="1078"/>
      <c r="AW561" s="1079"/>
      <c r="AX561" s="1079"/>
      <c r="AY561" s="1079"/>
      <c r="AZ561" s="1079"/>
      <c r="BA561" s="1079"/>
      <c r="BB561" s="1079"/>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7"/>
      <c r="AV562" s="1078"/>
      <c r="AW562" s="1079"/>
      <c r="AX562" s="1079"/>
      <c r="AY562" s="1079"/>
      <c r="AZ562" s="1079"/>
      <c r="BA562" s="1079"/>
      <c r="BB562" s="1079"/>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7"/>
      <c r="AV563" s="1078"/>
      <c r="AW563" s="1079"/>
      <c r="AX563" s="1079"/>
      <c r="AY563" s="1079"/>
      <c r="AZ563" s="1079"/>
      <c r="BA563" s="1079"/>
      <c r="BB563" s="1079"/>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7"/>
      <c r="AV564" s="1078"/>
      <c r="AW564" s="1079"/>
      <c r="AX564" s="1079"/>
      <c r="AY564" s="1079"/>
      <c r="AZ564" s="1079"/>
      <c r="BA564" s="1079"/>
      <c r="BB564" s="1079"/>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7"/>
      <c r="AV565" s="1078"/>
      <c r="AW565" s="1079"/>
      <c r="AX565" s="1079"/>
      <c r="AY565" s="1079"/>
      <c r="AZ565" s="1079"/>
      <c r="BA565" s="1079"/>
      <c r="BB565" s="1079"/>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7"/>
      <c r="AV566" s="1078"/>
      <c r="AW566" s="1079"/>
      <c r="AX566" s="1079"/>
      <c r="AY566" s="1079"/>
      <c r="AZ566" s="1079"/>
      <c r="BA566" s="1079"/>
      <c r="BB566" s="1079"/>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7"/>
      <c r="AV567" s="1078"/>
      <c r="AW567" s="1079"/>
      <c r="AX567" s="1079"/>
      <c r="AY567" s="1079"/>
      <c r="AZ567" s="1079"/>
      <c r="BA567" s="1079"/>
      <c r="BB567" s="1079"/>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7"/>
      <c r="AV568" s="1078"/>
      <c r="AW568" s="1079"/>
      <c r="AX568" s="1079"/>
      <c r="AY568" s="1079"/>
      <c r="AZ568" s="1079"/>
      <c r="BA568" s="1079"/>
      <c r="BB568" s="1079"/>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7"/>
      <c r="AV569" s="1078"/>
      <c r="AW569" s="1079"/>
      <c r="AX569" s="1079"/>
      <c r="AY569" s="1079"/>
      <c r="AZ569" s="1079"/>
      <c r="BA569" s="1079"/>
      <c r="BB569" s="1079"/>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7"/>
      <c r="AV570" s="1078"/>
      <c r="AW570" s="1079"/>
      <c r="AX570" s="1079"/>
      <c r="AY570" s="1079"/>
      <c r="AZ570" s="1079"/>
      <c r="BA570" s="1079"/>
      <c r="BB570" s="1079"/>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7"/>
      <c r="AV571" s="1078"/>
      <c r="AW571" s="1079"/>
      <c r="AX571" s="1079"/>
      <c r="AY571" s="1079"/>
      <c r="AZ571" s="1079"/>
      <c r="BA571" s="1079"/>
      <c r="BB571" s="1079"/>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7"/>
      <c r="AV572" s="1078"/>
      <c r="AW572" s="1079"/>
      <c r="AX572" s="1079"/>
      <c r="AY572" s="1079"/>
      <c r="AZ572" s="1079"/>
      <c r="BA572" s="1079"/>
      <c r="BB572" s="1079"/>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7"/>
      <c r="AV573" s="1078"/>
      <c r="AW573" s="1079"/>
      <c r="AX573" s="1079"/>
      <c r="AY573" s="1079"/>
      <c r="AZ573" s="1079"/>
      <c r="BA573" s="1079"/>
      <c r="BB573" s="1079"/>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7"/>
      <c r="AV574" s="1078"/>
      <c r="AW574" s="1079"/>
      <c r="AX574" s="1079"/>
      <c r="AY574" s="1079"/>
      <c r="AZ574" s="1079"/>
      <c r="BA574" s="1079"/>
      <c r="BB574" s="1079"/>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7"/>
      <c r="AV575" s="1078"/>
      <c r="AW575" s="1079"/>
      <c r="AX575" s="1079"/>
      <c r="AY575" s="1079"/>
      <c r="AZ575" s="1079"/>
      <c r="BA575" s="1079"/>
      <c r="BB575" s="1079"/>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7"/>
      <c r="AV576" s="1078"/>
      <c r="AW576" s="1079"/>
      <c r="AX576" s="1079"/>
      <c r="AY576" s="1079"/>
      <c r="AZ576" s="1079"/>
      <c r="BA576" s="1079"/>
      <c r="BB576" s="1079"/>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7"/>
      <c r="AV577" s="1078"/>
      <c r="AW577" s="1079"/>
      <c r="AX577" s="1079"/>
      <c r="AY577" s="1079"/>
      <c r="AZ577" s="1079"/>
      <c r="BA577" s="1079"/>
      <c r="BB577" s="1079"/>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7"/>
      <c r="AV578" s="1078"/>
      <c r="AW578" s="1079"/>
      <c r="AX578" s="1079"/>
      <c r="AY578" s="1079"/>
      <c r="AZ578" s="1079"/>
      <c r="BA578" s="1079"/>
      <c r="BB578" s="1079"/>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7"/>
      <c r="AV579" s="1078"/>
      <c r="AW579" s="1079"/>
      <c r="AX579" s="1079"/>
      <c r="AY579" s="1079"/>
      <c r="AZ579" s="1079"/>
      <c r="BA579" s="1079"/>
      <c r="BB579" s="1079"/>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7"/>
      <c r="AV580" s="1078"/>
      <c r="AW580" s="1079"/>
      <c r="AX580" s="1079"/>
      <c r="AY580" s="1079"/>
      <c r="AZ580" s="1079"/>
      <c r="BA580" s="1079"/>
      <c r="BB580" s="1079"/>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7"/>
      <c r="AV581" s="1078"/>
      <c r="AW581" s="1079"/>
      <c r="AX581" s="1079"/>
      <c r="AY581" s="1079"/>
      <c r="AZ581" s="1079"/>
      <c r="BA581" s="1079"/>
      <c r="BB581" s="1079"/>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7"/>
      <c r="AV582" s="1078"/>
      <c r="AW582" s="1079"/>
      <c r="AX582" s="1079"/>
      <c r="AY582" s="1079"/>
      <c r="AZ582" s="1079"/>
      <c r="BA582" s="1079"/>
      <c r="BB582" s="1079"/>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7"/>
      <c r="AV583" s="1078"/>
      <c r="AW583" s="1079"/>
      <c r="AX583" s="1079"/>
      <c r="AY583" s="1079"/>
      <c r="AZ583" s="1079"/>
      <c r="BA583" s="1079"/>
      <c r="BB583" s="1079"/>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7"/>
      <c r="AV584" s="1078"/>
      <c r="AW584" s="1079"/>
      <c r="AX584" s="1079"/>
      <c r="AY584" s="1079"/>
      <c r="AZ584" s="1079"/>
      <c r="BA584" s="1079"/>
      <c r="BB584" s="1079"/>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7"/>
      <c r="AV585" s="1078"/>
      <c r="AW585" s="1079"/>
      <c r="AX585" s="1079"/>
      <c r="AY585" s="1079"/>
      <c r="AZ585" s="1079"/>
      <c r="BA585" s="1079"/>
      <c r="BB585" s="1079"/>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7"/>
      <c r="AV586" s="1078"/>
      <c r="AW586" s="1079"/>
      <c r="AX586" s="1079"/>
      <c r="AY586" s="1079"/>
      <c r="AZ586" s="1079"/>
      <c r="BA586" s="1079"/>
      <c r="BB586" s="1079"/>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7"/>
      <c r="AV587" s="1078"/>
      <c r="AW587" s="1079"/>
      <c r="AX587" s="1079"/>
      <c r="AY587" s="1079"/>
      <c r="AZ587" s="1079"/>
      <c r="BA587" s="1079"/>
      <c r="BB587" s="1079"/>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7"/>
      <c r="AV588" s="1078"/>
      <c r="AW588" s="1079"/>
      <c r="AX588" s="1079"/>
      <c r="AY588" s="1079"/>
      <c r="AZ588" s="1079"/>
      <c r="BA588" s="1079"/>
      <c r="BB588" s="1079"/>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7"/>
      <c r="AV589" s="1078"/>
      <c r="AW589" s="1079"/>
      <c r="AX589" s="1079"/>
      <c r="AY589" s="1079"/>
      <c r="AZ589" s="1079"/>
      <c r="BA589" s="1079"/>
      <c r="BB589" s="1079"/>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7"/>
      <c r="AV590" s="1078"/>
      <c r="AW590" s="1079"/>
      <c r="AX590" s="1079"/>
      <c r="AY590" s="1079"/>
      <c r="AZ590" s="1079"/>
      <c r="BA590" s="1079"/>
      <c r="BB590" s="1079"/>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7"/>
      <c r="AV591" s="1078"/>
      <c r="AW591" s="1079"/>
      <c r="AX591" s="1079"/>
      <c r="AY591" s="1079"/>
      <c r="AZ591" s="1079"/>
      <c r="BA591" s="1079"/>
      <c r="BB591" s="1079"/>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7"/>
      <c r="AV592" s="1078"/>
      <c r="AW592" s="1079"/>
      <c r="AX592" s="1079"/>
      <c r="AY592" s="1079"/>
      <c r="AZ592" s="1079"/>
      <c r="BA592" s="1079"/>
      <c r="BB592" s="1079"/>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7"/>
      <c r="AV593" s="1078"/>
      <c r="AW593" s="1079"/>
      <c r="AX593" s="1079"/>
      <c r="AY593" s="1079"/>
      <c r="AZ593" s="1079"/>
      <c r="BA593" s="1079"/>
      <c r="BB593" s="1079"/>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7"/>
      <c r="AV594" s="1078"/>
      <c r="AW594" s="1079"/>
      <c r="AX594" s="1079"/>
      <c r="AY594" s="1079"/>
      <c r="AZ594" s="1079"/>
      <c r="BA594" s="1079"/>
      <c r="BB594" s="1079"/>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7"/>
      <c r="AV595" s="1078"/>
      <c r="AW595" s="1079"/>
      <c r="AX595" s="1079"/>
      <c r="AY595" s="1079"/>
      <c r="AZ595" s="1079"/>
      <c r="BA595" s="1079"/>
      <c r="BB595" s="1079"/>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7"/>
      <c r="AV596" s="1078"/>
      <c r="AW596" s="1079"/>
      <c r="AX596" s="1079"/>
      <c r="AY596" s="1079"/>
      <c r="AZ596" s="1079"/>
      <c r="BA596" s="1079"/>
      <c r="BB596" s="1079"/>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7"/>
      <c r="AV597" s="1078"/>
      <c r="AW597" s="1079"/>
      <c r="AX597" s="1079"/>
      <c r="AY597" s="1079"/>
      <c r="AZ597" s="1079"/>
      <c r="BA597" s="1079"/>
      <c r="BB597" s="1079"/>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7"/>
      <c r="AV598" s="1078"/>
      <c r="AW598" s="1079"/>
      <c r="AX598" s="1079"/>
      <c r="AY598" s="1079"/>
      <c r="AZ598" s="1079"/>
      <c r="BA598" s="1079"/>
      <c r="BB598" s="1079"/>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7"/>
      <c r="AV599" s="1078"/>
      <c r="AW599" s="1079"/>
      <c r="AX599" s="1079"/>
      <c r="AY599" s="1079"/>
      <c r="AZ599" s="1079"/>
      <c r="BA599" s="1079"/>
      <c r="BB599" s="1079"/>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7"/>
      <c r="AV600" s="1078"/>
      <c r="AW600" s="1079"/>
      <c r="AX600" s="1079"/>
      <c r="AY600" s="1079"/>
      <c r="AZ600" s="1079"/>
      <c r="BA600" s="1079"/>
      <c r="BB600" s="1079"/>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7"/>
      <c r="AV601" s="1078"/>
      <c r="AW601" s="1079"/>
      <c r="AX601" s="1079"/>
      <c r="AY601" s="1079"/>
      <c r="AZ601" s="1079"/>
      <c r="BA601" s="1079"/>
      <c r="BB601" s="1079"/>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7"/>
      <c r="AV602" s="1078"/>
      <c r="AW602" s="1079"/>
      <c r="AX602" s="1079"/>
      <c r="AY602" s="1079"/>
      <c r="AZ602" s="1079"/>
      <c r="BA602" s="1079"/>
      <c r="BB602" s="1079"/>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7"/>
      <c r="AV603" s="1078"/>
      <c r="AW603" s="1079"/>
      <c r="AX603" s="1079"/>
      <c r="AY603" s="1079"/>
      <c r="AZ603" s="1079"/>
      <c r="BA603" s="1079"/>
      <c r="BB603" s="1079"/>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7"/>
      <c r="AV604" s="1078"/>
      <c r="AW604" s="1079"/>
      <c r="AX604" s="1079"/>
      <c r="AY604" s="1079"/>
      <c r="AZ604" s="1079"/>
      <c r="BA604" s="1079"/>
      <c r="BB604" s="1079"/>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7"/>
      <c r="AV605" s="1078"/>
      <c r="AW605" s="1079"/>
      <c r="AX605" s="1079"/>
      <c r="AY605" s="1079"/>
      <c r="AZ605" s="1079"/>
      <c r="BA605" s="1079"/>
      <c r="BB605" s="1079"/>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7"/>
      <c r="AV606" s="1078"/>
      <c r="AW606" s="1079"/>
      <c r="AX606" s="1079"/>
      <c r="AY606" s="1079"/>
      <c r="AZ606" s="1079"/>
      <c r="BA606" s="1079"/>
      <c r="BB606" s="1079"/>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7"/>
      <c r="AV607" s="1078"/>
      <c r="AW607" s="1079"/>
      <c r="AX607" s="1079"/>
      <c r="AY607" s="1079"/>
      <c r="AZ607" s="1079"/>
      <c r="BA607" s="1079"/>
      <c r="BB607" s="1079"/>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7"/>
      <c r="AV608" s="1078"/>
      <c r="AW608" s="1079"/>
      <c r="AX608" s="1079"/>
      <c r="AY608" s="1079"/>
      <c r="AZ608" s="1079"/>
      <c r="BA608" s="1079"/>
      <c r="BB608" s="1079"/>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7"/>
      <c r="AV609" s="1078"/>
      <c r="AW609" s="1079"/>
      <c r="AX609" s="1079"/>
      <c r="AY609" s="1079"/>
      <c r="AZ609" s="1079"/>
      <c r="BA609" s="1079"/>
      <c r="BB609" s="1079"/>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7"/>
      <c r="AV610" s="1078"/>
      <c r="AW610" s="1079"/>
      <c r="AX610" s="1079"/>
      <c r="AY610" s="1079"/>
      <c r="AZ610" s="1079"/>
      <c r="BA610" s="1079"/>
      <c r="BB610" s="1079"/>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7"/>
      <c r="AV611" s="1078"/>
      <c r="AW611" s="1079"/>
      <c r="AX611" s="1079"/>
      <c r="AY611" s="1079"/>
      <c r="AZ611" s="1079"/>
      <c r="BA611" s="1079"/>
      <c r="BB611" s="1079"/>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7"/>
      <c r="AV612" s="1078"/>
      <c r="AW612" s="1079"/>
      <c r="AX612" s="1079"/>
      <c r="AY612" s="1079"/>
      <c r="AZ612" s="1079"/>
      <c r="BA612" s="1079"/>
      <c r="BB612" s="1079"/>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7"/>
      <c r="AV613" s="1078"/>
      <c r="AW613" s="1079"/>
      <c r="AX613" s="1079"/>
      <c r="AY613" s="1079"/>
      <c r="AZ613" s="1079"/>
      <c r="BA613" s="1079"/>
      <c r="BB613" s="1079"/>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7"/>
      <c r="AV614" s="1078"/>
      <c r="AW614" s="1079"/>
      <c r="AX614" s="1079"/>
      <c r="AY614" s="1079"/>
      <c r="AZ614" s="1079"/>
      <c r="BA614" s="1079"/>
      <c r="BB614" s="1079"/>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7"/>
      <c r="AV615" s="1078"/>
      <c r="AW615" s="1079"/>
      <c r="AX615" s="1079"/>
      <c r="AY615" s="1079"/>
      <c r="AZ615" s="1079"/>
      <c r="BA615" s="1079"/>
      <c r="BB615" s="1079"/>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7"/>
      <c r="AV616" s="1078"/>
      <c r="AW616" s="1079"/>
      <c r="AX616" s="1079"/>
      <c r="AY616" s="1079"/>
      <c r="AZ616" s="1079"/>
      <c r="BA616" s="1079"/>
      <c r="BB616" s="1079"/>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7"/>
      <c r="AV617" s="1078"/>
      <c r="AW617" s="1079"/>
      <c r="AX617" s="1079"/>
      <c r="AY617" s="1079"/>
      <c r="AZ617" s="1079"/>
      <c r="BA617" s="1079"/>
      <c r="BB617" s="1079"/>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7"/>
      <c r="AV618" s="1078"/>
      <c r="AW618" s="1079"/>
      <c r="AX618" s="1079"/>
      <c r="AY618" s="1079"/>
      <c r="AZ618" s="1079"/>
      <c r="BA618" s="1079"/>
      <c r="BB618" s="1079"/>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7"/>
      <c r="AV619" s="1078"/>
      <c r="AW619" s="1079"/>
      <c r="AX619" s="1079"/>
      <c r="AY619" s="1079"/>
      <c r="AZ619" s="1079"/>
      <c r="BA619" s="1079"/>
      <c r="BB619" s="1079"/>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7"/>
      <c r="AV620" s="1078"/>
      <c r="AW620" s="1079"/>
      <c r="AX620" s="1079"/>
      <c r="AY620" s="1079"/>
      <c r="AZ620" s="1079"/>
      <c r="BA620" s="1079"/>
      <c r="BB620" s="1079"/>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7"/>
      <c r="AV621" s="1078"/>
      <c r="AW621" s="1079"/>
      <c r="AX621" s="1079"/>
      <c r="AY621" s="1079"/>
      <c r="AZ621" s="1079"/>
      <c r="BA621" s="1079"/>
      <c r="BB621" s="1079"/>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7"/>
      <c r="AV622" s="1078"/>
      <c r="AW622" s="1079"/>
      <c r="AX622" s="1079"/>
      <c r="AY622" s="1079"/>
      <c r="AZ622" s="1079"/>
      <c r="BA622" s="1079"/>
      <c r="BB622" s="1079"/>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7"/>
      <c r="AV623" s="1078"/>
      <c r="AW623" s="1079"/>
      <c r="AX623" s="1079"/>
      <c r="AY623" s="1079"/>
      <c r="AZ623" s="1079"/>
      <c r="BA623" s="1079"/>
      <c r="BB623" s="1079"/>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7"/>
      <c r="AV624" s="1078"/>
      <c r="AW624" s="1079"/>
      <c r="AX624" s="1079"/>
      <c r="AY624" s="1079"/>
      <c r="AZ624" s="1079"/>
      <c r="BA624" s="1079"/>
      <c r="BB624" s="1079"/>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7"/>
      <c r="AV625" s="1078"/>
      <c r="AW625" s="1079"/>
      <c r="AX625" s="1079"/>
      <c r="AY625" s="1079"/>
      <c r="AZ625" s="1079"/>
      <c r="BA625" s="1079"/>
      <c r="BB625" s="1079"/>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7"/>
      <c r="AV626" s="1078"/>
      <c r="AW626" s="1079"/>
      <c r="AX626" s="1079"/>
      <c r="AY626" s="1079"/>
      <c r="AZ626" s="1079"/>
      <c r="BA626" s="1079"/>
      <c r="BB626" s="1079"/>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7"/>
      <c r="AV627" s="1078"/>
      <c r="AW627" s="1079"/>
      <c r="AX627" s="1079"/>
      <c r="AY627" s="1079"/>
      <c r="AZ627" s="1079"/>
      <c r="BA627" s="1079"/>
      <c r="BB627" s="1079"/>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7"/>
      <c r="AV628" s="1078"/>
      <c r="AW628" s="1079"/>
      <c r="AX628" s="1079"/>
      <c r="AY628" s="1079"/>
      <c r="AZ628" s="1079"/>
      <c r="BA628" s="1079"/>
      <c r="BB628" s="1079"/>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7"/>
      <c r="AV629" s="1078"/>
      <c r="AW629" s="1079"/>
      <c r="AX629" s="1079"/>
      <c r="AY629" s="1079"/>
      <c r="AZ629" s="1079"/>
      <c r="BA629" s="1079"/>
      <c r="BB629" s="1079"/>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7"/>
      <c r="AV630" s="1078"/>
      <c r="AW630" s="1079"/>
      <c r="AX630" s="1079"/>
      <c r="AY630" s="1079"/>
      <c r="AZ630" s="1079"/>
      <c r="BA630" s="1079"/>
      <c r="BB630" s="1079"/>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7"/>
      <c r="AV631" s="1078"/>
      <c r="AW631" s="1079"/>
      <c r="AX631" s="1079"/>
      <c r="AY631" s="1079"/>
      <c r="AZ631" s="1079"/>
      <c r="BA631" s="1079"/>
      <c r="BB631" s="1079"/>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7"/>
      <c r="AV632" s="1078"/>
      <c r="AW632" s="1079"/>
      <c r="AX632" s="1079"/>
      <c r="AY632" s="1079"/>
      <c r="AZ632" s="1079"/>
      <c r="BA632" s="1079"/>
      <c r="BB632" s="1079"/>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7"/>
      <c r="AV633" s="1078"/>
      <c r="AW633" s="1079"/>
      <c r="AX633" s="1079"/>
      <c r="AY633" s="1079"/>
      <c r="AZ633" s="1079"/>
      <c r="BA633" s="1079"/>
      <c r="BB633" s="1079"/>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7"/>
      <c r="AV634" s="1078"/>
      <c r="AW634" s="1079"/>
      <c r="AX634" s="1079"/>
      <c r="AY634" s="1079"/>
      <c r="AZ634" s="1079"/>
      <c r="BA634" s="1079"/>
      <c r="BB634" s="1079"/>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7"/>
      <c r="AV635" s="1078"/>
      <c r="AW635" s="1079"/>
      <c r="AX635" s="1079"/>
      <c r="AY635" s="1079"/>
      <c r="AZ635" s="1079"/>
      <c r="BA635" s="1079"/>
      <c r="BB635" s="1079"/>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7"/>
      <c r="AV636" s="1078"/>
      <c r="AW636" s="1079"/>
      <c r="AX636" s="1079"/>
      <c r="AY636" s="1079"/>
      <c r="AZ636" s="1079"/>
      <c r="BA636" s="1079"/>
      <c r="BB636" s="1079"/>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7"/>
      <c r="AV637" s="1078"/>
      <c r="AW637" s="1079"/>
      <c r="AX637" s="1079"/>
      <c r="AY637" s="1079"/>
      <c r="AZ637" s="1079"/>
      <c r="BA637" s="1079"/>
      <c r="BB637" s="1079"/>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7"/>
      <c r="AV638" s="1078"/>
      <c r="AW638" s="1079"/>
      <c r="AX638" s="1079"/>
      <c r="AY638" s="1079"/>
      <c r="AZ638" s="1079"/>
      <c r="BA638" s="1079"/>
      <c r="BB638" s="1079"/>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7"/>
      <c r="AV639" s="1078"/>
      <c r="AW639" s="1079"/>
      <c r="AX639" s="1079"/>
      <c r="AY639" s="1079"/>
      <c r="AZ639" s="1079"/>
      <c r="BA639" s="1079"/>
      <c r="BB639" s="1079"/>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7"/>
      <c r="AV640" s="1078"/>
      <c r="AW640" s="1079"/>
      <c r="AX640" s="1079"/>
      <c r="AY640" s="1079"/>
      <c r="AZ640" s="1079"/>
      <c r="BA640" s="1079"/>
      <c r="BB640" s="1079"/>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7"/>
      <c r="AV641" s="1078"/>
      <c r="AW641" s="1079"/>
      <c r="AX641" s="1079"/>
      <c r="AY641" s="1079"/>
      <c r="AZ641" s="1079"/>
      <c r="BA641" s="1079"/>
      <c r="BB641" s="1079"/>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7"/>
      <c r="AV642" s="1078"/>
      <c r="AW642" s="1079"/>
      <c r="AX642" s="1079"/>
      <c r="AY642" s="1079"/>
      <c r="AZ642" s="1079"/>
      <c r="BA642" s="1079"/>
      <c r="BB642" s="1079"/>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7"/>
      <c r="AV643" s="1078"/>
      <c r="AW643" s="1079"/>
      <c r="AX643" s="1079"/>
      <c r="AY643" s="1079"/>
      <c r="AZ643" s="1079"/>
      <c r="BA643" s="1079"/>
      <c r="BB643" s="1079"/>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7"/>
      <c r="AV644" s="1078"/>
      <c r="AW644" s="1079"/>
      <c r="AX644" s="1079"/>
      <c r="AY644" s="1079"/>
      <c r="AZ644" s="1079"/>
      <c r="BA644" s="1079"/>
      <c r="BB644" s="1079"/>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7"/>
      <c r="AV645" s="1078"/>
      <c r="AW645" s="1079"/>
      <c r="AX645" s="1079"/>
      <c r="AY645" s="1079"/>
      <c r="AZ645" s="1079"/>
      <c r="BA645" s="1079"/>
      <c r="BB645" s="1079"/>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7"/>
      <c r="AV646" s="1078"/>
      <c r="AW646" s="1079"/>
      <c r="AX646" s="1079"/>
      <c r="AY646" s="1079"/>
      <c r="AZ646" s="1079"/>
      <c r="BA646" s="1079"/>
      <c r="BB646" s="1079"/>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7"/>
      <c r="AV647" s="1078"/>
      <c r="AW647" s="1079"/>
      <c r="AX647" s="1079"/>
      <c r="AY647" s="1079"/>
      <c r="AZ647" s="1079"/>
      <c r="BA647" s="1079"/>
      <c r="BB647" s="1079"/>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7"/>
      <c r="AV648" s="1078"/>
      <c r="AW648" s="1079"/>
      <c r="AX648" s="1079"/>
      <c r="AY648" s="1079"/>
      <c r="AZ648" s="1079"/>
      <c r="BA648" s="1079"/>
      <c r="BB648" s="1079"/>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7"/>
      <c r="AV649" s="1078"/>
      <c r="AW649" s="1079"/>
      <c r="AX649" s="1079"/>
      <c r="AY649" s="1079"/>
      <c r="AZ649" s="1079"/>
      <c r="BA649" s="1079"/>
      <c r="BB649" s="1079"/>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7"/>
      <c r="AV650" s="1078"/>
      <c r="AW650" s="1079"/>
      <c r="AX650" s="1079"/>
      <c r="AY650" s="1079"/>
      <c r="AZ650" s="1079"/>
      <c r="BA650" s="1079"/>
      <c r="BB650" s="1079"/>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7"/>
      <c r="AV651" s="1078"/>
      <c r="AW651" s="1079"/>
      <c r="AX651" s="1079"/>
      <c r="AY651" s="1079"/>
      <c r="AZ651" s="1079"/>
      <c r="BA651" s="1079"/>
      <c r="BB651" s="1079"/>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7"/>
      <c r="AV652" s="1078"/>
      <c r="AW652" s="1079"/>
      <c r="AX652" s="1079"/>
      <c r="AY652" s="1079"/>
      <c r="AZ652" s="1079"/>
      <c r="BA652" s="1079"/>
      <c r="BB652" s="1079"/>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7"/>
      <c r="AV653" s="1078"/>
      <c r="AW653" s="1079"/>
      <c r="AX653" s="1079"/>
      <c r="AY653" s="1079"/>
      <c r="AZ653" s="1079"/>
      <c r="BA653" s="1079"/>
      <c r="BB653" s="1079"/>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7"/>
      <c r="AV654" s="1078"/>
      <c r="AW654" s="1079"/>
      <c r="AX654" s="1079"/>
      <c r="AY654" s="1079"/>
      <c r="AZ654" s="1079"/>
      <c r="BA654" s="1079"/>
      <c r="BB654" s="1079"/>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7"/>
      <c r="AV655" s="1078"/>
      <c r="AW655" s="1079"/>
      <c r="AX655" s="1079"/>
      <c r="AY655" s="1079"/>
      <c r="AZ655" s="1079"/>
      <c r="BA655" s="1079"/>
      <c r="BB655" s="1079"/>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7"/>
      <c r="AV656" s="1078"/>
      <c r="AW656" s="1079"/>
      <c r="AX656" s="1079"/>
      <c r="AY656" s="1079"/>
      <c r="AZ656" s="1079"/>
      <c r="BA656" s="1079"/>
      <c r="BB656" s="1079"/>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7"/>
      <c r="AV657" s="1078"/>
      <c r="AW657" s="1079"/>
      <c r="AX657" s="1079"/>
      <c r="AY657" s="1079"/>
      <c r="AZ657" s="1079"/>
      <c r="BA657" s="1079"/>
      <c r="BB657" s="1079"/>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7"/>
      <c r="AV658" s="1078"/>
      <c r="AW658" s="1079"/>
      <c r="AX658" s="1079"/>
      <c r="AY658" s="1079"/>
      <c r="AZ658" s="1079"/>
      <c r="BA658" s="1079"/>
      <c r="BB658" s="1079"/>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7"/>
      <c r="AV659" s="1078"/>
      <c r="AW659" s="1079"/>
      <c r="AX659" s="1079"/>
      <c r="AY659" s="1079"/>
      <c r="AZ659" s="1079"/>
      <c r="BA659" s="1079"/>
      <c r="BB659" s="1079"/>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7"/>
      <c r="AV660" s="1078"/>
      <c r="AW660" s="1079"/>
      <c r="AX660" s="1079"/>
      <c r="AY660" s="1079"/>
      <c r="AZ660" s="1079"/>
      <c r="BA660" s="1079"/>
      <c r="BB660" s="1079"/>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7"/>
      <c r="AV661" s="1078"/>
      <c r="AW661" s="1079"/>
      <c r="AX661" s="1079"/>
      <c r="AY661" s="1079"/>
      <c r="AZ661" s="1079"/>
      <c r="BA661" s="1079"/>
      <c r="BB661" s="1079"/>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7"/>
      <c r="AV662" s="1078"/>
      <c r="AW662" s="1079"/>
      <c r="AX662" s="1079"/>
      <c r="AY662" s="1079"/>
      <c r="AZ662" s="1079"/>
      <c r="BA662" s="1079"/>
      <c r="BB662" s="1079"/>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7"/>
      <c r="AV663" s="1078"/>
      <c r="AW663" s="1079"/>
      <c r="AX663" s="1079"/>
      <c r="AY663" s="1079"/>
      <c r="AZ663" s="1079"/>
      <c r="BA663" s="1079"/>
      <c r="BB663" s="1079"/>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7"/>
      <c r="AV664" s="1078"/>
      <c r="AW664" s="1079"/>
      <c r="AX664" s="1079"/>
      <c r="AY664" s="1079"/>
      <c r="AZ664" s="1079"/>
      <c r="BA664" s="1079"/>
      <c r="BB664" s="1079"/>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7"/>
      <c r="AV665" s="1078"/>
      <c r="AW665" s="1079"/>
      <c r="AX665" s="1079"/>
      <c r="AY665" s="1079"/>
      <c r="AZ665" s="1079"/>
      <c r="BA665" s="1079"/>
      <c r="BB665" s="1079"/>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7"/>
      <c r="AV666" s="1078"/>
      <c r="AW666" s="1079"/>
      <c r="AX666" s="1079"/>
      <c r="AY666" s="1079"/>
      <c r="AZ666" s="1079"/>
      <c r="BA666" s="1079"/>
      <c r="BB666" s="1079"/>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7"/>
      <c r="AV667" s="1078"/>
      <c r="AW667" s="1079"/>
      <c r="AX667" s="1079"/>
      <c r="AY667" s="1079"/>
      <c r="AZ667" s="1079"/>
      <c r="BA667" s="1079"/>
      <c r="BB667" s="1079"/>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7"/>
      <c r="AV668" s="1078"/>
      <c r="AW668" s="1079"/>
      <c r="AX668" s="1079"/>
      <c r="AY668" s="1079"/>
      <c r="AZ668" s="1079"/>
      <c r="BA668" s="1079"/>
      <c r="BB668" s="1079"/>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7"/>
      <c r="AV669" s="1078"/>
      <c r="AW669" s="1079"/>
      <c r="AX669" s="1079"/>
      <c r="AY669" s="1079"/>
      <c r="AZ669" s="1079"/>
      <c r="BA669" s="1079"/>
      <c r="BB669" s="1079"/>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7"/>
      <c r="AV670" s="1078"/>
      <c r="AW670" s="1079"/>
      <c r="AX670" s="1079"/>
      <c r="AY670" s="1079"/>
      <c r="AZ670" s="1079"/>
      <c r="BA670" s="1079"/>
      <c r="BB670" s="1079"/>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7"/>
      <c r="AV671" s="1078"/>
      <c r="AW671" s="1079"/>
      <c r="AX671" s="1079"/>
      <c r="AY671" s="1079"/>
      <c r="AZ671" s="1079"/>
      <c r="BA671" s="1079"/>
      <c r="BB671" s="1079"/>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7"/>
      <c r="AV672" s="1078"/>
      <c r="AW672" s="1079"/>
      <c r="AX672" s="1079"/>
      <c r="AY672" s="1079"/>
      <c r="AZ672" s="1079"/>
      <c r="BA672" s="1079"/>
      <c r="BB672" s="1079"/>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7"/>
      <c r="AV673" s="1078"/>
      <c r="AW673" s="1079"/>
      <c r="AX673" s="1079"/>
      <c r="AY673" s="1079"/>
      <c r="AZ673" s="1079"/>
      <c r="BA673" s="1079"/>
      <c r="BB673" s="1079"/>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7"/>
      <c r="AV674" s="1078"/>
      <c r="AW674" s="1079"/>
      <c r="AX674" s="1079"/>
      <c r="AY674" s="1079"/>
      <c r="AZ674" s="1079"/>
      <c r="BA674" s="1079"/>
      <c r="BB674" s="1079"/>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7"/>
      <c r="AV675" s="1078"/>
      <c r="AW675" s="1079"/>
      <c r="AX675" s="1079"/>
      <c r="AY675" s="1079"/>
      <c r="AZ675" s="1079"/>
      <c r="BA675" s="1079"/>
      <c r="BB675" s="1079"/>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7"/>
      <c r="AV676" s="1078"/>
      <c r="AW676" s="1079"/>
      <c r="AX676" s="1079"/>
      <c r="AY676" s="1079"/>
      <c r="AZ676" s="1079"/>
      <c r="BA676" s="1079"/>
      <c r="BB676" s="1079"/>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7"/>
      <c r="AV677" s="1078"/>
      <c r="AW677" s="1079"/>
      <c r="AX677" s="1079"/>
      <c r="AY677" s="1079"/>
      <c r="AZ677" s="1079"/>
      <c r="BA677" s="1079"/>
      <c r="BB677" s="1079"/>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7"/>
      <c r="AV678" s="1078"/>
      <c r="AW678" s="1079"/>
      <c r="AX678" s="1079"/>
      <c r="AY678" s="1079"/>
      <c r="AZ678" s="1079"/>
      <c r="BA678" s="1079"/>
      <c r="BB678" s="1079"/>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7"/>
      <c r="AV679" s="1078"/>
      <c r="AW679" s="1079"/>
      <c r="AX679" s="1079"/>
      <c r="AY679" s="1079"/>
      <c r="AZ679" s="1079"/>
      <c r="BA679" s="1079"/>
      <c r="BB679" s="1079"/>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7"/>
      <c r="AV680" s="1078"/>
      <c r="AW680" s="1079"/>
      <c r="AX680" s="1079"/>
      <c r="AY680" s="1079"/>
      <c r="AZ680" s="1079"/>
      <c r="BA680" s="1079"/>
      <c r="BB680" s="1079"/>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7"/>
      <c r="AV681" s="1078"/>
      <c r="AW681" s="1079"/>
      <c r="AX681" s="1079"/>
      <c r="AY681" s="1079"/>
      <c r="AZ681" s="1079"/>
      <c r="BA681" s="1079"/>
      <c r="BB681" s="1079"/>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7"/>
      <c r="AV682" s="1078"/>
      <c r="AW682" s="1079"/>
      <c r="AX682" s="1079"/>
      <c r="AY682" s="1079"/>
      <c r="AZ682" s="1079"/>
      <c r="BA682" s="1079"/>
      <c r="BB682" s="1079"/>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7"/>
      <c r="AV683" s="1078"/>
      <c r="AW683" s="1079"/>
      <c r="AX683" s="1079"/>
      <c r="AY683" s="1079"/>
      <c r="AZ683" s="1079"/>
      <c r="BA683" s="1079"/>
      <c r="BB683" s="1079"/>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7"/>
      <c r="AV684" s="1078"/>
      <c r="AW684" s="1079"/>
      <c r="AX684" s="1079"/>
      <c r="AY684" s="1079"/>
      <c r="AZ684" s="1079"/>
      <c r="BA684" s="1079"/>
      <c r="BB684" s="1079"/>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7"/>
      <c r="AV685" s="1078"/>
      <c r="AW685" s="1079"/>
      <c r="AX685" s="1079"/>
      <c r="AY685" s="1079"/>
      <c r="AZ685" s="1079"/>
      <c r="BA685" s="1079"/>
      <c r="BB685" s="1079"/>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7"/>
      <c r="AV686" s="1078"/>
      <c r="AW686" s="1079"/>
      <c r="AX686" s="1079"/>
      <c r="AY686" s="1079"/>
      <c r="AZ686" s="1079"/>
      <c r="BA686" s="1079"/>
      <c r="BB686" s="1079"/>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7"/>
      <c r="AV687" s="1078"/>
      <c r="AW687" s="1079"/>
      <c r="AX687" s="1079"/>
      <c r="AY687" s="1079"/>
      <c r="AZ687" s="1079"/>
      <c r="BA687" s="1079"/>
      <c r="BB687" s="1079"/>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7"/>
      <c r="AV688" s="1078"/>
      <c r="AW688" s="1079"/>
      <c r="AX688" s="1079"/>
      <c r="AY688" s="1079"/>
      <c r="AZ688" s="1079"/>
      <c r="BA688" s="1079"/>
      <c r="BB688" s="1079"/>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7"/>
      <c r="AV689" s="1078"/>
      <c r="AW689" s="1079"/>
      <c r="AX689" s="1079"/>
      <c r="AY689" s="1079"/>
      <c r="AZ689" s="1079"/>
      <c r="BA689" s="1079"/>
      <c r="BB689" s="1079"/>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7"/>
      <c r="AV690" s="1078"/>
      <c r="AW690" s="1079"/>
      <c r="AX690" s="1079"/>
      <c r="AY690" s="1079"/>
      <c r="AZ690" s="1079"/>
      <c r="BA690" s="1079"/>
      <c r="BB690" s="1079"/>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7"/>
      <c r="AV691" s="1078"/>
      <c r="AW691" s="1079"/>
      <c r="AX691" s="1079"/>
      <c r="AY691" s="1079"/>
      <c r="AZ691" s="1079"/>
      <c r="BA691" s="1079"/>
      <c r="BB691" s="1079"/>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7"/>
      <c r="AV692" s="1078"/>
      <c r="AW692" s="1079"/>
      <c r="AX692" s="1079"/>
      <c r="AY692" s="1079"/>
      <c r="AZ692" s="1079"/>
      <c r="BA692" s="1079"/>
      <c r="BB692" s="1079"/>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7"/>
      <c r="AV693" s="1078"/>
      <c r="AW693" s="1079"/>
      <c r="AX693" s="1079"/>
      <c r="AY693" s="1079"/>
      <c r="AZ693" s="1079"/>
      <c r="BA693" s="1079"/>
      <c r="BB693" s="1079"/>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7"/>
      <c r="AV694" s="1078"/>
      <c r="AW694" s="1079"/>
      <c r="AX694" s="1079"/>
      <c r="AY694" s="1079"/>
      <c r="AZ694" s="1079"/>
      <c r="BA694" s="1079"/>
      <c r="BB694" s="1079"/>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7"/>
      <c r="AV695" s="1078"/>
      <c r="AW695" s="1079"/>
      <c r="AX695" s="1079"/>
      <c r="AY695" s="1079"/>
      <c r="AZ695" s="1079"/>
      <c r="BA695" s="1079"/>
      <c r="BB695" s="1079"/>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7"/>
      <c r="AV696" s="1078"/>
      <c r="AW696" s="1079"/>
      <c r="AX696" s="1079"/>
      <c r="AY696" s="1079"/>
      <c r="AZ696" s="1079"/>
      <c r="BA696" s="1079"/>
      <c r="BB696" s="1079"/>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7"/>
      <c r="AV697" s="1078"/>
      <c r="AW697" s="1079"/>
      <c r="AX697" s="1079"/>
      <c r="AY697" s="1079"/>
      <c r="AZ697" s="1079"/>
      <c r="BA697" s="1079"/>
      <c r="BB697" s="1079"/>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7"/>
      <c r="AV698" s="1078"/>
      <c r="AW698" s="1079"/>
      <c r="AX698" s="1079"/>
      <c r="AY698" s="1079"/>
      <c r="AZ698" s="1079"/>
      <c r="BA698" s="1079"/>
      <c r="BB698" s="1079"/>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7"/>
      <c r="AV699" s="1078"/>
      <c r="AW699" s="1079"/>
      <c r="AX699" s="1079"/>
      <c r="AY699" s="1079"/>
      <c r="AZ699" s="1079"/>
      <c r="BA699" s="1079"/>
      <c r="BB699" s="1079"/>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7"/>
      <c r="AV700" s="1078"/>
      <c r="AW700" s="1079"/>
      <c r="AX700" s="1079"/>
      <c r="AY700" s="1079"/>
      <c r="AZ700" s="1079"/>
      <c r="BA700" s="1079"/>
      <c r="BB700" s="1079"/>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7"/>
      <c r="AV701" s="1078"/>
      <c r="AW701" s="1079"/>
      <c r="AX701" s="1079"/>
      <c r="AY701" s="1079"/>
      <c r="AZ701" s="1079"/>
      <c r="BA701" s="1079"/>
      <c r="BB701" s="1079"/>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7"/>
      <c r="AV702" s="1078"/>
      <c r="AW702" s="1079"/>
      <c r="AX702" s="1079"/>
      <c r="AY702" s="1079"/>
      <c r="AZ702" s="1079"/>
      <c r="BA702" s="1079"/>
      <c r="BB702" s="1079"/>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7"/>
      <c r="AV703" s="1078"/>
      <c r="AW703" s="1079"/>
      <c r="AX703" s="1079"/>
      <c r="AY703" s="1079"/>
      <c r="AZ703" s="1079"/>
      <c r="BA703" s="1079"/>
      <c r="BB703" s="1079"/>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7"/>
      <c r="AV704" s="1078"/>
      <c r="AW704" s="1079"/>
      <c r="AX704" s="1079"/>
      <c r="AY704" s="1079"/>
      <c r="AZ704" s="1079"/>
      <c r="BA704" s="1079"/>
      <c r="BB704" s="1079"/>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7"/>
      <c r="AV705" s="1078"/>
      <c r="AW705" s="1079"/>
      <c r="AX705" s="1079"/>
      <c r="AY705" s="1079"/>
      <c r="AZ705" s="1079"/>
      <c r="BA705" s="1079"/>
      <c r="BB705" s="1079"/>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7"/>
      <c r="AV706" s="1078"/>
      <c r="AW706" s="1079"/>
      <c r="AX706" s="1079"/>
      <c r="AY706" s="1079"/>
      <c r="AZ706" s="1079"/>
      <c r="BA706" s="1079"/>
      <c r="BB706" s="1079"/>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7"/>
      <c r="AV707" s="1078"/>
      <c r="AW707" s="1079"/>
      <c r="AX707" s="1079"/>
      <c r="AY707" s="1079"/>
      <c r="AZ707" s="1079"/>
      <c r="BA707" s="1079"/>
      <c r="BB707" s="1079"/>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7"/>
      <c r="AV708" s="1078"/>
      <c r="AW708" s="1079"/>
      <c r="AX708" s="1079"/>
      <c r="AY708" s="1079"/>
      <c r="AZ708" s="1079"/>
      <c r="BA708" s="1079"/>
      <c r="BB708" s="1079"/>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7"/>
      <c r="AV709" s="1078"/>
      <c r="AW709" s="1079"/>
      <c r="AX709" s="1079"/>
      <c r="AY709" s="1079"/>
      <c r="AZ709" s="1079"/>
      <c r="BA709" s="1079"/>
      <c r="BB709" s="1079"/>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7"/>
      <c r="AV710" s="1078"/>
      <c r="AW710" s="1079"/>
      <c r="AX710" s="1079"/>
      <c r="AY710" s="1079"/>
      <c r="AZ710" s="1079"/>
      <c r="BA710" s="1079"/>
      <c r="BB710" s="1079"/>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7"/>
      <c r="AV711" s="1078"/>
      <c r="AW711" s="1079"/>
      <c r="AX711" s="1079"/>
      <c r="AY711" s="1079"/>
      <c r="AZ711" s="1079"/>
      <c r="BA711" s="1079"/>
      <c r="BB711" s="1079"/>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7"/>
      <c r="AV712" s="1078"/>
      <c r="AW712" s="1079"/>
      <c r="AX712" s="1079"/>
      <c r="AY712" s="1079"/>
      <c r="AZ712" s="1079"/>
      <c r="BA712" s="1079"/>
      <c r="BB712" s="1079"/>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7"/>
      <c r="AV713" s="1078"/>
      <c r="AW713" s="1079"/>
      <c r="AX713" s="1079"/>
      <c r="AY713" s="1079"/>
      <c r="AZ713" s="1079"/>
      <c r="BA713" s="1079"/>
      <c r="BB713" s="1079"/>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7"/>
      <c r="AV714" s="1078"/>
      <c r="AW714" s="1079"/>
      <c r="AX714" s="1079"/>
      <c r="AY714" s="1079"/>
      <c r="AZ714" s="1079"/>
      <c r="BA714" s="1079"/>
      <c r="BB714" s="1079"/>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7"/>
      <c r="AV715" s="1078"/>
      <c r="AW715" s="1079"/>
      <c r="AX715" s="1079"/>
      <c r="AY715" s="1079"/>
      <c r="AZ715" s="1079"/>
      <c r="BA715" s="1079"/>
      <c r="BB715" s="1079"/>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7"/>
      <c r="AV716" s="1078"/>
      <c r="AW716" s="1079"/>
      <c r="AX716" s="1079"/>
      <c r="AY716" s="1079"/>
      <c r="AZ716" s="1079"/>
      <c r="BA716" s="1079"/>
      <c r="BB716" s="1079"/>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7"/>
      <c r="AV717" s="1078"/>
      <c r="AW717" s="1079"/>
      <c r="AX717" s="1079"/>
      <c r="AY717" s="1079"/>
      <c r="AZ717" s="1079"/>
      <c r="BA717" s="1079"/>
      <c r="BB717" s="1079"/>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7"/>
      <c r="AV718" s="1078"/>
      <c r="AW718" s="1079"/>
      <c r="AX718" s="1079"/>
      <c r="AY718" s="1079"/>
      <c r="AZ718" s="1079"/>
      <c r="BA718" s="1079"/>
      <c r="BB718" s="1079"/>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7"/>
      <c r="AV719" s="1078"/>
      <c r="AW719" s="1079"/>
      <c r="AX719" s="1079"/>
      <c r="AY719" s="1079"/>
      <c r="AZ719" s="1079"/>
      <c r="BA719" s="1079"/>
      <c r="BB719" s="1079"/>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7"/>
      <c r="AV720" s="1078"/>
      <c r="AW720" s="1079"/>
      <c r="AX720" s="1079"/>
      <c r="AY720" s="1079"/>
      <c r="AZ720" s="1079"/>
      <c r="BA720" s="1079"/>
      <c r="BB720" s="1079"/>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7"/>
      <c r="AV721" s="1078"/>
      <c r="AW721" s="1079"/>
      <c r="AX721" s="1079"/>
      <c r="AY721" s="1079"/>
      <c r="AZ721" s="1079"/>
      <c r="BA721" s="1079"/>
      <c r="BB721" s="1079"/>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7"/>
      <c r="AV722" s="1078"/>
      <c r="AW722" s="1079"/>
      <c r="AX722" s="1079"/>
      <c r="AY722" s="1079"/>
      <c r="AZ722" s="1079"/>
      <c r="BA722" s="1079"/>
      <c r="BB722" s="1079"/>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7"/>
      <c r="AV723" s="1078"/>
      <c r="AW723" s="1079"/>
      <c r="AX723" s="1079"/>
      <c r="AY723" s="1079"/>
      <c r="AZ723" s="1079"/>
      <c r="BA723" s="1079"/>
      <c r="BB723" s="1079"/>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7"/>
      <c r="AV724" s="1078"/>
      <c r="AW724" s="1079"/>
      <c r="AX724" s="1079"/>
      <c r="AY724" s="1079"/>
      <c r="AZ724" s="1079"/>
      <c r="BA724" s="1079"/>
      <c r="BB724" s="1079"/>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7"/>
      <c r="AV725" s="1078"/>
      <c r="AW725" s="1079"/>
      <c r="AX725" s="1079"/>
      <c r="AY725" s="1079"/>
      <c r="AZ725" s="1079"/>
      <c r="BA725" s="1079"/>
      <c r="BB725" s="1079"/>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7"/>
      <c r="AV726" s="1078"/>
      <c r="AW726" s="1079"/>
      <c r="AX726" s="1079"/>
      <c r="AY726" s="1079"/>
      <c r="AZ726" s="1079"/>
      <c r="BA726" s="1079"/>
      <c r="BB726" s="1079"/>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7"/>
      <c r="AV727" s="1078"/>
      <c r="AW727" s="1079"/>
      <c r="AX727" s="1079"/>
      <c r="AY727" s="1079"/>
      <c r="AZ727" s="1079"/>
      <c r="BA727" s="1079"/>
      <c r="BB727" s="1079"/>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7"/>
      <c r="AV728" s="1078"/>
      <c r="AW728" s="1079"/>
      <c r="AX728" s="1079"/>
      <c r="AY728" s="1079"/>
      <c r="AZ728" s="1079"/>
      <c r="BA728" s="1079"/>
      <c r="BB728" s="1079"/>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7"/>
      <c r="AV729" s="1078"/>
      <c r="AW729" s="1079"/>
      <c r="AX729" s="1079"/>
      <c r="AY729" s="1079"/>
      <c r="AZ729" s="1079"/>
      <c r="BA729" s="1079"/>
      <c r="BB729" s="1079"/>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7"/>
      <c r="AV730" s="1078"/>
      <c r="AW730" s="1079"/>
      <c r="AX730" s="1079"/>
      <c r="AY730" s="1079"/>
      <c r="AZ730" s="1079"/>
      <c r="BA730" s="1079"/>
      <c r="BB730" s="1079"/>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7"/>
      <c r="AV731" s="1078"/>
      <c r="AW731" s="1079"/>
      <c r="AX731" s="1079"/>
      <c r="AY731" s="1079"/>
      <c r="AZ731" s="1079"/>
      <c r="BA731" s="1079"/>
      <c r="BB731" s="1079"/>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7"/>
      <c r="AV732" s="1078"/>
      <c r="AW732" s="1079"/>
      <c r="AX732" s="1079"/>
      <c r="AY732" s="1079"/>
      <c r="AZ732" s="1079"/>
      <c r="BA732" s="1079"/>
      <c r="BB732" s="1079"/>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7"/>
      <c r="AV733" s="1078"/>
      <c r="AW733" s="1079"/>
      <c r="AX733" s="1079"/>
      <c r="AY733" s="1079"/>
      <c r="AZ733" s="1079"/>
      <c r="BA733" s="1079"/>
      <c r="BB733" s="1079"/>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7"/>
      <c r="AV734" s="1078"/>
      <c r="AW734" s="1079"/>
      <c r="AX734" s="1079"/>
      <c r="AY734" s="1079"/>
      <c r="AZ734" s="1079"/>
      <c r="BA734" s="1079"/>
      <c r="BB734" s="1079"/>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7"/>
      <c r="AV735" s="1078"/>
      <c r="AW735" s="1079"/>
      <c r="AX735" s="1079"/>
      <c r="AY735" s="1079"/>
      <c r="AZ735" s="1079"/>
      <c r="BA735" s="1079"/>
      <c r="BB735" s="1079"/>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7"/>
      <c r="AV736" s="1078"/>
      <c r="AW736" s="1079"/>
      <c r="AX736" s="1079"/>
      <c r="AY736" s="1079"/>
      <c r="AZ736" s="1079"/>
      <c r="BA736" s="1079"/>
      <c r="BB736" s="1079"/>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7"/>
      <c r="AV737" s="1078"/>
      <c r="AW737" s="1079"/>
      <c r="AX737" s="1079"/>
      <c r="AY737" s="1079"/>
      <c r="AZ737" s="1079"/>
      <c r="BA737" s="1079"/>
      <c r="BB737" s="1079"/>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7"/>
      <c r="AV738" s="1078"/>
      <c r="AW738" s="1079"/>
      <c r="AX738" s="1079"/>
      <c r="AY738" s="1079"/>
      <c r="AZ738" s="1079"/>
      <c r="BA738" s="1079"/>
      <c r="BB738" s="1079"/>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7"/>
      <c r="AV739" s="1078"/>
      <c r="AW739" s="1079"/>
      <c r="AX739" s="1079"/>
      <c r="AY739" s="1079"/>
      <c r="AZ739" s="1079"/>
      <c r="BA739" s="1079"/>
      <c r="BB739" s="1079"/>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7"/>
      <c r="AV740" s="1078"/>
      <c r="AW740" s="1079"/>
      <c r="AX740" s="1079"/>
      <c r="AY740" s="1079"/>
      <c r="AZ740" s="1079"/>
      <c r="BA740" s="1079"/>
      <c r="BB740" s="1079"/>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7"/>
      <c r="AV741" s="1078"/>
      <c r="AW741" s="1079"/>
      <c r="AX741" s="1079"/>
      <c r="AY741" s="1079"/>
      <c r="AZ741" s="1079"/>
      <c r="BA741" s="1079"/>
      <c r="BB741" s="1079"/>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7"/>
      <c r="AV742" s="1078"/>
      <c r="AW742" s="1079"/>
      <c r="AX742" s="1079"/>
      <c r="AY742" s="1079"/>
      <c r="AZ742" s="1079"/>
      <c r="BA742" s="1079"/>
      <c r="BB742" s="1079"/>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7"/>
      <c r="AV743" s="1078"/>
      <c r="AW743" s="1079"/>
      <c r="AX743" s="1079"/>
      <c r="AY743" s="1079"/>
      <c r="AZ743" s="1079"/>
      <c r="BA743" s="1079"/>
      <c r="BB743" s="1079"/>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7"/>
      <c r="AV744" s="1078"/>
      <c r="AW744" s="1079"/>
      <c r="AX744" s="1079"/>
      <c r="AY744" s="1079"/>
      <c r="AZ744" s="1079"/>
      <c r="BA744" s="1079"/>
      <c r="BB744" s="1079"/>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7"/>
      <c r="AV745" s="1078"/>
      <c r="AW745" s="1079"/>
      <c r="AX745" s="1079"/>
      <c r="AY745" s="1079"/>
      <c r="AZ745" s="1079"/>
      <c r="BA745" s="1079"/>
      <c r="BB745" s="1079"/>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7"/>
      <c r="AV746" s="1078"/>
      <c r="AW746" s="1079"/>
      <c r="AX746" s="1079"/>
      <c r="AY746" s="1079"/>
      <c r="AZ746" s="1079"/>
      <c r="BA746" s="1079"/>
      <c r="BB746" s="1079"/>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7"/>
      <c r="AV747" s="1078"/>
      <c r="AW747" s="1079"/>
      <c r="AX747" s="1079"/>
      <c r="AY747" s="1079"/>
      <c r="AZ747" s="1079"/>
      <c r="BA747" s="1079"/>
      <c r="BB747" s="1079"/>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7"/>
      <c r="AV748" s="1078"/>
      <c r="AW748" s="1079"/>
      <c r="AX748" s="1079"/>
      <c r="AY748" s="1079"/>
      <c r="AZ748" s="1079"/>
      <c r="BA748" s="1079"/>
      <c r="BB748" s="1079"/>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7"/>
      <c r="AV749" s="1078"/>
      <c r="AW749" s="1079"/>
      <c r="AX749" s="1079"/>
      <c r="AY749" s="1079"/>
      <c r="AZ749" s="1079"/>
      <c r="BA749" s="1079"/>
      <c r="BB749" s="1079"/>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7"/>
      <c r="AV750" s="1078"/>
      <c r="AW750" s="1079"/>
      <c r="AX750" s="1079"/>
      <c r="AY750" s="1079"/>
      <c r="AZ750" s="1079"/>
      <c r="BA750" s="1079"/>
      <c r="BB750" s="1079"/>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7"/>
      <c r="AV751" s="1078"/>
      <c r="AW751" s="1079"/>
      <c r="AX751" s="1079"/>
      <c r="AY751" s="1079"/>
      <c r="AZ751" s="1079"/>
      <c r="BA751" s="1079"/>
      <c r="BB751" s="1079"/>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7"/>
      <c r="AV752" s="1078"/>
      <c r="AW752" s="1079"/>
      <c r="AX752" s="1079"/>
      <c r="AY752" s="1079"/>
      <c r="AZ752" s="1079"/>
      <c r="BA752" s="1079"/>
      <c r="BB752" s="1079"/>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7"/>
      <c r="AV753" s="1078"/>
      <c r="AW753" s="1079"/>
      <c r="AX753" s="1079"/>
      <c r="AY753" s="1079"/>
      <c r="AZ753" s="1079"/>
      <c r="BA753" s="1079"/>
      <c r="BB753" s="1079"/>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7"/>
      <c r="AV754" s="1078"/>
      <c r="AW754" s="1079"/>
      <c r="AX754" s="1079"/>
      <c r="AY754" s="1079"/>
      <c r="AZ754" s="1079"/>
      <c r="BA754" s="1079"/>
      <c r="BB754" s="1079"/>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7"/>
      <c r="AV755" s="1078"/>
      <c r="AW755" s="1079"/>
      <c r="AX755" s="1079"/>
      <c r="AY755" s="1079"/>
      <c r="AZ755" s="1079"/>
      <c r="BA755" s="1079"/>
      <c r="BB755" s="1079"/>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7"/>
      <c r="AV756" s="1078"/>
      <c r="AW756" s="1079"/>
      <c r="AX756" s="1079"/>
      <c r="AY756" s="1079"/>
      <c r="AZ756" s="1079"/>
      <c r="BA756" s="1079"/>
      <c r="BB756" s="1079"/>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7"/>
      <c r="AV757" s="1078"/>
      <c r="AW757" s="1079"/>
      <c r="AX757" s="1079"/>
      <c r="AY757" s="1079"/>
      <c r="AZ757" s="1079"/>
      <c r="BA757" s="1079"/>
      <c r="BB757" s="1079"/>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7"/>
      <c r="AV758" s="1078"/>
      <c r="AW758" s="1079"/>
      <c r="AX758" s="1079"/>
      <c r="AY758" s="1079"/>
      <c r="AZ758" s="1079"/>
      <c r="BA758" s="1079"/>
      <c r="BB758" s="1079"/>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7"/>
      <c r="AV759" s="1078"/>
      <c r="AW759" s="1079"/>
      <c r="AX759" s="1079"/>
      <c r="AY759" s="1079"/>
      <c r="AZ759" s="1079"/>
      <c r="BA759" s="1079"/>
      <c r="BB759" s="1079"/>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7"/>
      <c r="AV760" s="1078"/>
      <c r="AW760" s="1079"/>
      <c r="AX760" s="1079"/>
      <c r="AY760" s="1079"/>
      <c r="AZ760" s="1079"/>
      <c r="BA760" s="1079"/>
      <c r="BB760" s="1079"/>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7"/>
      <c r="AV761" s="1078"/>
      <c r="AW761" s="1079"/>
      <c r="AX761" s="1079"/>
      <c r="AY761" s="1079"/>
      <c r="AZ761" s="1079"/>
      <c r="BA761" s="1079"/>
      <c r="BB761" s="1079"/>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7"/>
      <c r="AV762" s="1078"/>
      <c r="AW762" s="1079"/>
      <c r="AX762" s="1079"/>
      <c r="AY762" s="1079"/>
      <c r="AZ762" s="1079"/>
      <c r="BA762" s="1079"/>
      <c r="BB762" s="1079"/>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7"/>
      <c r="AV763" s="1078"/>
      <c r="AW763" s="1079"/>
      <c r="AX763" s="1079"/>
      <c r="AY763" s="1079"/>
      <c r="AZ763" s="1079"/>
      <c r="BA763" s="1079"/>
      <c r="BB763" s="1079"/>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7"/>
      <c r="AV764" s="1078"/>
      <c r="AW764" s="1079"/>
      <c r="AX764" s="1079"/>
      <c r="AY764" s="1079"/>
      <c r="AZ764" s="1079"/>
      <c r="BA764" s="1079"/>
      <c r="BB764" s="1079"/>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7"/>
      <c r="AV765" s="1078"/>
      <c r="AW765" s="1079"/>
      <c r="AX765" s="1079"/>
      <c r="AY765" s="1079"/>
      <c r="AZ765" s="1079"/>
      <c r="BA765" s="1079"/>
      <c r="BB765" s="1079"/>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7"/>
      <c r="AV766" s="1078"/>
      <c r="AW766" s="1079"/>
      <c r="AX766" s="1079"/>
      <c r="AY766" s="1079"/>
      <c r="AZ766" s="1079"/>
      <c r="BA766" s="1079"/>
      <c r="BB766" s="1079"/>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7"/>
      <c r="AV767" s="1078"/>
      <c r="AW767" s="1079"/>
      <c r="AX767" s="1079"/>
      <c r="AY767" s="1079"/>
      <c r="AZ767" s="1079"/>
      <c r="BA767" s="1079"/>
      <c r="BB767" s="1079"/>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7"/>
      <c r="AV768" s="1078"/>
      <c r="AW768" s="1079"/>
      <c r="AX768" s="1079"/>
      <c r="AY768" s="1079"/>
      <c r="AZ768" s="1079"/>
      <c r="BA768" s="1079"/>
      <c r="BB768" s="1079"/>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7"/>
      <c r="AV769" s="1078"/>
      <c r="AW769" s="1079"/>
      <c r="AX769" s="1079"/>
      <c r="AY769" s="1079"/>
      <c r="AZ769" s="1079"/>
      <c r="BA769" s="1079"/>
      <c r="BB769" s="1079"/>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7"/>
      <c r="AV770" s="1078"/>
      <c r="AW770" s="1079"/>
      <c r="AX770" s="1079"/>
      <c r="AY770" s="1079"/>
      <c r="AZ770" s="1079"/>
      <c r="BA770" s="1079"/>
      <c r="BB770" s="1079"/>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7"/>
      <c r="AV771" s="1078"/>
      <c r="AW771" s="1079"/>
      <c r="AX771" s="1079"/>
      <c r="AY771" s="1079"/>
      <c r="AZ771" s="1079"/>
      <c r="BA771" s="1079"/>
      <c r="BB771" s="1079"/>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7"/>
      <c r="AV772" s="1078"/>
      <c r="AW772" s="1079"/>
      <c r="AX772" s="1079"/>
      <c r="AY772" s="1079"/>
      <c r="AZ772" s="1079"/>
      <c r="BA772" s="1079"/>
      <c r="BB772" s="1079"/>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7"/>
      <c r="AV773" s="1078"/>
      <c r="AW773" s="1079"/>
      <c r="AX773" s="1079"/>
      <c r="AY773" s="1079"/>
      <c r="AZ773" s="1079"/>
      <c r="BA773" s="1079"/>
      <c r="BB773" s="1079"/>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7"/>
      <c r="AV774" s="1078"/>
      <c r="AW774" s="1079"/>
      <c r="AX774" s="1079"/>
      <c r="AY774" s="1079"/>
      <c r="AZ774" s="1079"/>
      <c r="BA774" s="1079"/>
      <c r="BB774" s="1079"/>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7"/>
      <c r="AV775" s="1078"/>
      <c r="AW775" s="1079"/>
      <c r="AX775" s="1079"/>
      <c r="AY775" s="1079"/>
      <c r="AZ775" s="1079"/>
      <c r="BA775" s="1079"/>
      <c r="BB775" s="1079"/>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7"/>
      <c r="AV776" s="1078"/>
      <c r="AW776" s="1079"/>
      <c r="AX776" s="1079"/>
      <c r="AY776" s="1079"/>
      <c r="AZ776" s="1079"/>
      <c r="BA776" s="1079"/>
      <c r="BB776" s="1079"/>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7"/>
      <c r="AV777" s="1078"/>
      <c r="AW777" s="1079"/>
      <c r="AX777" s="1079"/>
      <c r="AY777" s="1079"/>
      <c r="AZ777" s="1079"/>
      <c r="BA777" s="1079"/>
      <c r="BB777" s="1079"/>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7"/>
      <c r="AV778" s="1078"/>
      <c r="AW778" s="1079"/>
      <c r="AX778" s="1079"/>
      <c r="AY778" s="1079"/>
      <c r="AZ778" s="1079"/>
      <c r="BA778" s="1079"/>
      <c r="BB778" s="1079"/>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7"/>
      <c r="AV779" s="1078"/>
      <c r="AW779" s="1079"/>
      <c r="AX779" s="1079"/>
      <c r="AY779" s="1079"/>
      <c r="AZ779" s="1079"/>
      <c r="BA779" s="1079"/>
      <c r="BB779" s="1079"/>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7"/>
      <c r="AV780" s="1078"/>
      <c r="AW780" s="1079"/>
      <c r="AX780" s="1079"/>
      <c r="AY780" s="1079"/>
      <c r="AZ780" s="1079"/>
      <c r="BA780" s="1079"/>
      <c r="BB780" s="1079"/>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7"/>
      <c r="AV781" s="1078"/>
      <c r="AW781" s="1079"/>
      <c r="AX781" s="1079"/>
      <c r="AY781" s="1079"/>
      <c r="AZ781" s="1079"/>
      <c r="BA781" s="1079"/>
      <c r="BB781" s="1079"/>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7"/>
      <c r="AV782" s="1078"/>
      <c r="AW782" s="1079"/>
      <c r="AX782" s="1079"/>
      <c r="AY782" s="1079"/>
      <c r="AZ782" s="1079"/>
      <c r="BA782" s="1079"/>
      <c r="BB782" s="1079"/>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7"/>
      <c r="AV783" s="1078"/>
      <c r="AW783" s="1079"/>
      <c r="AX783" s="1079"/>
      <c r="AY783" s="1079"/>
      <c r="AZ783" s="1079"/>
      <c r="BA783" s="1079"/>
      <c r="BB783" s="1079"/>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7"/>
      <c r="AV784" s="1078"/>
      <c r="AW784" s="1079"/>
      <c r="AX784" s="1079"/>
      <c r="AY784" s="1079"/>
      <c r="AZ784" s="1079"/>
      <c r="BA784" s="1079"/>
      <c r="BB784" s="1079"/>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7"/>
      <c r="AV785" s="1078"/>
      <c r="AW785" s="1079"/>
      <c r="AX785" s="1079"/>
      <c r="AY785" s="1079"/>
      <c r="AZ785" s="1079"/>
      <c r="BA785" s="1079"/>
      <c r="BB785" s="1079"/>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7"/>
      <c r="AV786" s="1078"/>
      <c r="AW786" s="1079"/>
      <c r="AX786" s="1079"/>
      <c r="AY786" s="1079"/>
      <c r="AZ786" s="1079"/>
      <c r="BA786" s="1079"/>
      <c r="BB786" s="1079"/>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7"/>
      <c r="AV787" s="1078"/>
      <c r="AW787" s="1079"/>
      <c r="AX787" s="1079"/>
      <c r="AY787" s="1079"/>
      <c r="AZ787" s="1079"/>
      <c r="BA787" s="1079"/>
      <c r="BB787" s="1079"/>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7"/>
      <c r="AV788" s="1078"/>
      <c r="AW788" s="1079"/>
      <c r="AX788" s="1079"/>
      <c r="AY788" s="1079"/>
      <c r="AZ788" s="1079"/>
      <c r="BA788" s="1079"/>
      <c r="BB788" s="1079"/>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7"/>
      <c r="AV789" s="1078"/>
      <c r="AW789" s="1079"/>
      <c r="AX789" s="1079"/>
      <c r="AY789" s="1079"/>
      <c r="AZ789" s="1079"/>
      <c r="BA789" s="1079"/>
      <c r="BB789" s="1079"/>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7"/>
      <c r="AV790" s="1078"/>
      <c r="AW790" s="1079"/>
      <c r="AX790" s="1079"/>
      <c r="AY790" s="1079"/>
      <c r="AZ790" s="1079"/>
      <c r="BA790" s="1079"/>
      <c r="BB790" s="1079"/>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7"/>
      <c r="AV791" s="1078"/>
      <c r="AW791" s="1079"/>
      <c r="AX791" s="1079"/>
      <c r="AY791" s="1079"/>
      <c r="AZ791" s="1079"/>
      <c r="BA791" s="1079"/>
      <c r="BB791" s="1079"/>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7"/>
      <c r="AV792" s="1078"/>
      <c r="AW792" s="1079"/>
      <c r="AX792" s="1079"/>
      <c r="AY792" s="1079"/>
      <c r="AZ792" s="1079"/>
      <c r="BA792" s="1079"/>
      <c r="BB792" s="1079"/>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7"/>
      <c r="AV793" s="1078"/>
      <c r="AW793" s="1079"/>
      <c r="AX793" s="1079"/>
      <c r="AY793" s="1079"/>
      <c r="AZ793" s="1079"/>
      <c r="BA793" s="1079"/>
      <c r="BB793" s="1079"/>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7"/>
      <c r="AV794" s="1078"/>
      <c r="AW794" s="1079"/>
      <c r="AX794" s="1079"/>
      <c r="AY794" s="1079"/>
      <c r="AZ794" s="1079"/>
      <c r="BA794" s="1079"/>
      <c r="BB794" s="1079"/>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7"/>
      <c r="AV795" s="1078"/>
      <c r="AW795" s="1079"/>
      <c r="AX795" s="1079"/>
      <c r="AY795" s="1079"/>
      <c r="AZ795" s="1079"/>
      <c r="BA795" s="1079"/>
      <c r="BB795" s="1079"/>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7"/>
      <c r="AV796" s="1078"/>
      <c r="AW796" s="1079"/>
      <c r="AX796" s="1079"/>
      <c r="AY796" s="1079"/>
      <c r="AZ796" s="1079"/>
      <c r="BA796" s="1079"/>
      <c r="BB796" s="1079"/>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7"/>
      <c r="AV797" s="1078"/>
      <c r="AW797" s="1079"/>
      <c r="AX797" s="1079"/>
      <c r="AY797" s="1079"/>
      <c r="AZ797" s="1079"/>
      <c r="BA797" s="1079"/>
      <c r="BB797" s="1079"/>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7"/>
      <c r="AV798" s="1078"/>
      <c r="AW798" s="1079"/>
      <c r="AX798" s="1079"/>
      <c r="AY798" s="1079"/>
      <c r="AZ798" s="1079"/>
      <c r="BA798" s="1079"/>
      <c r="BB798" s="1079"/>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7"/>
      <c r="AV799" s="1078"/>
      <c r="AW799" s="1079"/>
      <c r="AX799" s="1079"/>
      <c r="AY799" s="1079"/>
      <c r="AZ799" s="1079"/>
      <c r="BA799" s="1079"/>
      <c r="BB799" s="1079"/>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7"/>
      <c r="AV800" s="1078"/>
      <c r="AW800" s="1079"/>
      <c r="AX800" s="1079"/>
      <c r="AY800" s="1079"/>
      <c r="AZ800" s="1079"/>
      <c r="BA800" s="1079"/>
      <c r="BB800" s="1079"/>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7"/>
      <c r="AV801" s="1078"/>
      <c r="AW801" s="1079"/>
      <c r="AX801" s="1079"/>
      <c r="AY801" s="1079"/>
      <c r="AZ801" s="1079"/>
      <c r="BA801" s="1079"/>
      <c r="BB801" s="1079"/>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7"/>
      <c r="AV802" s="1078"/>
      <c r="AW802" s="1079"/>
      <c r="AX802" s="1079"/>
      <c r="AY802" s="1079"/>
      <c r="AZ802" s="1079"/>
      <c r="BA802" s="1079"/>
      <c r="BB802" s="1079"/>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7"/>
      <c r="AV803" s="1078"/>
      <c r="AW803" s="1079"/>
      <c r="AX803" s="1079"/>
      <c r="AY803" s="1079"/>
      <c r="AZ803" s="1079"/>
      <c r="BA803" s="1079"/>
      <c r="BB803" s="1079"/>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7"/>
      <c r="AV804" s="1078"/>
      <c r="AW804" s="1079"/>
      <c r="AX804" s="1079"/>
      <c r="AY804" s="1079"/>
      <c r="AZ804" s="1079"/>
      <c r="BA804" s="1079"/>
      <c r="BB804" s="1079"/>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7"/>
      <c r="AV805" s="1078"/>
      <c r="AW805" s="1079"/>
      <c r="AX805" s="1079"/>
      <c r="AY805" s="1079"/>
      <c r="AZ805" s="1079"/>
      <c r="BA805" s="1079"/>
      <c r="BB805" s="1079"/>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7"/>
      <c r="AV806" s="1078"/>
      <c r="AW806" s="1079"/>
      <c r="AX806" s="1079"/>
      <c r="AY806" s="1079"/>
      <c r="AZ806" s="1079"/>
      <c r="BA806" s="1079"/>
      <c r="BB806" s="1079"/>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7"/>
      <c r="AV807" s="1078"/>
      <c r="AW807" s="1079"/>
      <c r="AX807" s="1079"/>
      <c r="AY807" s="1079"/>
      <c r="AZ807" s="1079"/>
      <c r="BA807" s="1079"/>
      <c r="BB807" s="1079"/>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7"/>
      <c r="AV808" s="1078"/>
      <c r="AW808" s="1079"/>
      <c r="AX808" s="1079"/>
      <c r="AY808" s="1079"/>
      <c r="AZ808" s="1079"/>
      <c r="BA808" s="1079"/>
      <c r="BB808" s="1079"/>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7"/>
      <c r="AV809" s="1078"/>
      <c r="AW809" s="1079"/>
      <c r="AX809" s="1079"/>
      <c r="AY809" s="1079"/>
      <c r="AZ809" s="1079"/>
      <c r="BA809" s="1079"/>
      <c r="BB809" s="1079"/>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7"/>
      <c r="AV810" s="1078"/>
      <c r="AW810" s="1079"/>
      <c r="AX810" s="1079"/>
      <c r="AY810" s="1079"/>
      <c r="AZ810" s="1079"/>
      <c r="BA810" s="1079"/>
      <c r="BB810" s="1079"/>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7"/>
      <c r="AV811" s="1078"/>
      <c r="AW811" s="1079"/>
      <c r="AX811" s="1079"/>
      <c r="AY811" s="1079"/>
      <c r="AZ811" s="1079"/>
      <c r="BA811" s="1079"/>
      <c r="BB811" s="1079"/>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7"/>
      <c r="AV812" s="1078"/>
      <c r="AW812" s="1079"/>
      <c r="AX812" s="1079"/>
      <c r="AY812" s="1079"/>
      <c r="AZ812" s="1079"/>
      <c r="BA812" s="1079"/>
      <c r="BB812" s="1079"/>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7"/>
      <c r="AV813" s="1078"/>
      <c r="AW813" s="1079"/>
      <c r="AX813" s="1079"/>
      <c r="AY813" s="1079"/>
      <c r="AZ813" s="1079"/>
      <c r="BA813" s="1079"/>
      <c r="BB813" s="1079"/>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7"/>
      <c r="AV814" s="1078"/>
      <c r="AW814" s="1079"/>
      <c r="AX814" s="1079"/>
      <c r="AY814" s="1079"/>
      <c r="AZ814" s="1079"/>
      <c r="BA814" s="1079"/>
      <c r="BB814" s="1079"/>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7"/>
      <c r="AV815" s="1078"/>
      <c r="AW815" s="1079"/>
      <c r="AX815" s="1079"/>
      <c r="AY815" s="1079"/>
      <c r="AZ815" s="1079"/>
      <c r="BA815" s="1079"/>
      <c r="BB815" s="1079"/>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7"/>
      <c r="AV816" s="1078"/>
      <c r="AW816" s="1079"/>
      <c r="AX816" s="1079"/>
      <c r="AY816" s="1079"/>
      <c r="AZ816" s="1079"/>
      <c r="BA816" s="1079"/>
      <c r="BB816" s="1079"/>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7"/>
      <c r="AV817" s="1078"/>
      <c r="AW817" s="1079"/>
      <c r="AX817" s="1079"/>
      <c r="AY817" s="1079"/>
      <c r="AZ817" s="1079"/>
      <c r="BA817" s="1079"/>
      <c r="BB817" s="1079"/>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7"/>
      <c r="AV818" s="1078"/>
      <c r="AW818" s="1079"/>
      <c r="AX818" s="1079"/>
      <c r="AY818" s="1079"/>
      <c r="AZ818" s="1079"/>
      <c r="BA818" s="1079"/>
      <c r="BB818" s="1079"/>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7"/>
      <c r="AV819" s="1078"/>
      <c r="AW819" s="1079"/>
      <c r="AX819" s="1079"/>
      <c r="AY819" s="1079"/>
      <c r="AZ819" s="1079"/>
      <c r="BA819" s="1079"/>
      <c r="BB819" s="1079"/>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7"/>
      <c r="AV820" s="1078"/>
      <c r="AW820" s="1079"/>
      <c r="AX820" s="1079"/>
      <c r="AY820" s="1079"/>
      <c r="AZ820" s="1079"/>
      <c r="BA820" s="1079"/>
      <c r="BB820" s="1079"/>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7"/>
      <c r="AV821" s="1078"/>
      <c r="AW821" s="1079"/>
      <c r="AX821" s="1079"/>
      <c r="AY821" s="1079"/>
      <c r="AZ821" s="1079"/>
      <c r="BA821" s="1079"/>
      <c r="BB821" s="1079"/>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7"/>
      <c r="AV822" s="1078"/>
      <c r="AW822" s="1079"/>
      <c r="AX822" s="1079"/>
      <c r="AY822" s="1079"/>
      <c r="AZ822" s="1079"/>
      <c r="BA822" s="1079"/>
      <c r="BB822" s="1079"/>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7"/>
      <c r="AV823" s="1078"/>
      <c r="AW823" s="1079"/>
      <c r="AX823" s="1079"/>
      <c r="AY823" s="1079"/>
      <c r="AZ823" s="1079"/>
      <c r="BA823" s="1079"/>
      <c r="BB823" s="1079"/>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7"/>
      <c r="AV824" s="1078"/>
      <c r="AW824" s="1079"/>
      <c r="AX824" s="1079"/>
      <c r="AY824" s="1079"/>
      <c r="AZ824" s="1079"/>
      <c r="BA824" s="1079"/>
      <c r="BB824" s="1079"/>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7"/>
      <c r="AV825" s="1078"/>
      <c r="AW825" s="1079"/>
      <c r="AX825" s="1079"/>
      <c r="AY825" s="1079"/>
      <c r="AZ825" s="1079"/>
      <c r="BA825" s="1079"/>
      <c r="BB825" s="1079"/>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7"/>
      <c r="AV826" s="1078"/>
      <c r="AW826" s="1079"/>
      <c r="AX826" s="1079"/>
      <c r="AY826" s="1079"/>
      <c r="AZ826" s="1079"/>
      <c r="BA826" s="1079"/>
      <c r="BB826" s="1079"/>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7"/>
      <c r="AV827" s="1078"/>
      <c r="AW827" s="1079"/>
      <c r="AX827" s="1079"/>
      <c r="AY827" s="1079"/>
      <c r="AZ827" s="1079"/>
      <c r="BA827" s="1079"/>
      <c r="BB827" s="1079"/>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7"/>
      <c r="AV828" s="1078"/>
      <c r="AW828" s="1079"/>
      <c r="AX828" s="1079"/>
      <c r="AY828" s="1079"/>
      <c r="AZ828" s="1079"/>
      <c r="BA828" s="1079"/>
      <c r="BB828" s="1079"/>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7"/>
      <c r="AV829" s="1078"/>
      <c r="AW829" s="1079"/>
      <c r="AX829" s="1079"/>
      <c r="AY829" s="1079"/>
      <c r="AZ829" s="1079"/>
      <c r="BA829" s="1079"/>
      <c r="BB829" s="1079"/>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7"/>
      <c r="AV830" s="1078"/>
      <c r="AW830" s="1079"/>
      <c r="AX830" s="1079"/>
      <c r="AY830" s="1079"/>
      <c r="AZ830" s="1079"/>
      <c r="BA830" s="1079"/>
      <c r="BB830" s="1079"/>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7"/>
      <c r="AV831" s="1078"/>
      <c r="AW831" s="1079"/>
      <c r="AX831" s="1079"/>
      <c r="AY831" s="1079"/>
      <c r="AZ831" s="1079"/>
      <c r="BA831" s="1079"/>
      <c r="BB831" s="1079"/>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7"/>
      <c r="AV832" s="1078"/>
      <c r="AW832" s="1079"/>
      <c r="AX832" s="1079"/>
      <c r="AY832" s="1079"/>
      <c r="AZ832" s="1079"/>
      <c r="BA832" s="1079"/>
      <c r="BB832" s="1079"/>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7"/>
      <c r="AV833" s="1078"/>
      <c r="AW833" s="1079"/>
      <c r="AX833" s="1079"/>
      <c r="AY833" s="1079"/>
      <c r="AZ833" s="1079"/>
      <c r="BA833" s="1079"/>
      <c r="BB833" s="1079"/>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7"/>
      <c r="AV834" s="1078"/>
      <c r="AW834" s="1079"/>
      <c r="AX834" s="1079"/>
      <c r="AY834" s="1079"/>
      <c r="AZ834" s="1079"/>
      <c r="BA834" s="1079"/>
      <c r="BB834" s="1079"/>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7"/>
      <c r="AV835" s="1078"/>
      <c r="AW835" s="1079"/>
      <c r="AX835" s="1079"/>
      <c r="AY835" s="1079"/>
      <c r="AZ835" s="1079"/>
      <c r="BA835" s="1079"/>
      <c r="BB835" s="1079"/>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7"/>
      <c r="AV836" s="1078"/>
      <c r="AW836" s="1079"/>
      <c r="AX836" s="1079"/>
      <c r="AY836" s="1079"/>
      <c r="AZ836" s="1079"/>
      <c r="BA836" s="1079"/>
      <c r="BB836" s="1079"/>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7"/>
      <c r="AV837" s="1078"/>
      <c r="AW837" s="1079"/>
      <c r="AX837" s="1079"/>
      <c r="AY837" s="1079"/>
      <c r="AZ837" s="1079"/>
      <c r="BA837" s="1079"/>
      <c r="BB837" s="1079"/>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7"/>
      <c r="AV838" s="1078"/>
      <c r="AW838" s="1079"/>
      <c r="AX838" s="1079"/>
      <c r="AY838" s="1079"/>
      <c r="AZ838" s="1079"/>
      <c r="BA838" s="1079"/>
      <c r="BB838" s="1079"/>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7"/>
      <c r="AV839" s="1078"/>
      <c r="AW839" s="1079"/>
      <c r="AX839" s="1079"/>
      <c r="AY839" s="1079"/>
      <c r="AZ839" s="1079"/>
      <c r="BA839" s="1079"/>
      <c r="BB839" s="1079"/>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7"/>
      <c r="AV840" s="1078"/>
      <c r="AW840" s="1079"/>
      <c r="AX840" s="1079"/>
      <c r="AY840" s="1079"/>
      <c r="AZ840" s="1079"/>
      <c r="BA840" s="1079"/>
      <c r="BB840" s="1079"/>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7"/>
      <c r="AV841" s="1078"/>
      <c r="AW841" s="1079"/>
      <c r="AX841" s="1079"/>
      <c r="AY841" s="1079"/>
      <c r="AZ841" s="1079"/>
      <c r="BA841" s="1079"/>
      <c r="BB841" s="1079"/>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7"/>
      <c r="AV842" s="1078"/>
      <c r="AW842" s="1079"/>
      <c r="AX842" s="1079"/>
      <c r="AY842" s="1079"/>
      <c r="AZ842" s="1079"/>
      <c r="BA842" s="1079"/>
      <c r="BB842" s="1079"/>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7"/>
      <c r="AV843" s="1078"/>
      <c r="AW843" s="1079"/>
      <c r="AX843" s="1079"/>
      <c r="AY843" s="1079"/>
      <c r="AZ843" s="1079"/>
      <c r="BA843" s="1079"/>
      <c r="BB843" s="1079"/>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7"/>
      <c r="AV844" s="1078"/>
      <c r="AW844" s="1079"/>
      <c r="AX844" s="1079"/>
      <c r="AY844" s="1079"/>
      <c r="AZ844" s="1079"/>
      <c r="BA844" s="1079"/>
      <c r="BB844" s="1079"/>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7"/>
      <c r="AV845" s="1078"/>
      <c r="AW845" s="1079"/>
      <c r="AX845" s="1079"/>
      <c r="AY845" s="1079"/>
      <c r="AZ845" s="1079"/>
      <c r="BA845" s="1079"/>
      <c r="BB845" s="1079"/>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7"/>
      <c r="AV846" s="1078"/>
      <c r="AW846" s="1079"/>
      <c r="AX846" s="1079"/>
      <c r="AY846" s="1079"/>
      <c r="AZ846" s="1079"/>
      <c r="BA846" s="1079"/>
      <c r="BB846" s="1079"/>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7"/>
      <c r="AV847" s="1078"/>
      <c r="AW847" s="1079"/>
      <c r="AX847" s="1079"/>
      <c r="AY847" s="1079"/>
      <c r="AZ847" s="1079"/>
      <c r="BA847" s="1079"/>
      <c r="BB847" s="1079"/>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7"/>
      <c r="AV848" s="1078"/>
      <c r="AW848" s="1079"/>
      <c r="AX848" s="1079"/>
      <c r="AY848" s="1079"/>
      <c r="AZ848" s="1079"/>
      <c r="BA848" s="1079"/>
      <c r="BB848" s="1079"/>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7"/>
      <c r="AV849" s="1078"/>
      <c r="AW849" s="1079"/>
      <c r="AX849" s="1079"/>
      <c r="AY849" s="1079"/>
      <c r="AZ849" s="1079"/>
      <c r="BA849" s="1079"/>
      <c r="BB849" s="1079"/>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7"/>
      <c r="AV850" s="1078"/>
      <c r="AW850" s="1079"/>
      <c r="AX850" s="1079"/>
      <c r="AY850" s="1079"/>
      <c r="AZ850" s="1079"/>
      <c r="BA850" s="1079"/>
      <c r="BB850" s="1079"/>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7"/>
      <c r="AV851" s="1078"/>
      <c r="AW851" s="1079"/>
      <c r="AX851" s="1079"/>
      <c r="AY851" s="1079"/>
      <c r="AZ851" s="1079"/>
      <c r="BA851" s="1079"/>
      <c r="BB851" s="1079"/>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7"/>
      <c r="AV852" s="1078"/>
      <c r="AW852" s="1079"/>
      <c r="AX852" s="1079"/>
      <c r="AY852" s="1079"/>
      <c r="AZ852" s="1079"/>
      <c r="BA852" s="1079"/>
      <c r="BB852" s="1079"/>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7"/>
      <c r="AV853" s="1078"/>
      <c r="AW853" s="1079"/>
      <c r="AX853" s="1079"/>
      <c r="AY853" s="1079"/>
      <c r="AZ853" s="1079"/>
      <c r="BA853" s="1079"/>
      <c r="BB853" s="1079"/>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7"/>
      <c r="AV854" s="1078"/>
      <c r="AW854" s="1079"/>
      <c r="AX854" s="1079"/>
      <c r="AY854" s="1079"/>
      <c r="AZ854" s="1079"/>
      <c r="BA854" s="1079"/>
      <c r="BB854" s="1079"/>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7"/>
      <c r="AV855" s="1078"/>
      <c r="AW855" s="1079"/>
      <c r="AX855" s="1079"/>
      <c r="AY855" s="1079"/>
      <c r="AZ855" s="1079"/>
      <c r="BA855" s="1079"/>
      <c r="BB855" s="1079"/>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7"/>
      <c r="AV856" s="1078"/>
      <c r="AW856" s="1079"/>
      <c r="AX856" s="1079"/>
      <c r="AY856" s="1079"/>
      <c r="AZ856" s="1079"/>
      <c r="BA856" s="1079"/>
      <c r="BB856" s="1079"/>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7"/>
      <c r="AV857" s="1078"/>
      <c r="AW857" s="1079"/>
      <c r="AX857" s="1079"/>
      <c r="AY857" s="1079"/>
      <c r="AZ857" s="1079"/>
      <c r="BA857" s="1079"/>
      <c r="BB857" s="1079"/>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7"/>
      <c r="AV858" s="1078"/>
      <c r="AW858" s="1079"/>
      <c r="AX858" s="1079"/>
      <c r="AY858" s="1079"/>
      <c r="AZ858" s="1079"/>
      <c r="BA858" s="1079"/>
      <c r="BB858" s="1079"/>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7"/>
      <c r="AV859" s="1078"/>
      <c r="AW859" s="1079"/>
      <c r="AX859" s="1079"/>
      <c r="AY859" s="1079"/>
      <c r="AZ859" s="1079"/>
      <c r="BA859" s="1079"/>
      <c r="BB859" s="1079"/>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7"/>
      <c r="AV860" s="1078"/>
      <c r="AW860" s="1079"/>
      <c r="AX860" s="1079"/>
      <c r="AY860" s="1079"/>
      <c r="AZ860" s="1079"/>
      <c r="BA860" s="1079"/>
      <c r="BB860" s="1079"/>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7"/>
      <c r="AV861" s="1078"/>
      <c r="AW861" s="1079"/>
      <c r="AX861" s="1079"/>
      <c r="AY861" s="1079"/>
      <c r="AZ861" s="1079"/>
      <c r="BA861" s="1079"/>
      <c r="BB861" s="1079"/>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7"/>
      <c r="AV862" s="1078"/>
      <c r="AW862" s="1079"/>
      <c r="AX862" s="1079"/>
      <c r="AY862" s="1079"/>
      <c r="AZ862" s="1079"/>
      <c r="BA862" s="1079"/>
      <c r="BB862" s="1079"/>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7"/>
      <c r="AV863" s="1078"/>
      <c r="AW863" s="1079"/>
      <c r="AX863" s="1079"/>
      <c r="AY863" s="1079"/>
      <c r="AZ863" s="1079"/>
      <c r="BA863" s="1079"/>
      <c r="BB863" s="1079"/>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7"/>
      <c r="AV864" s="1078"/>
      <c r="AW864" s="1079"/>
      <c r="AX864" s="1079"/>
      <c r="AY864" s="1079"/>
      <c r="AZ864" s="1079"/>
      <c r="BA864" s="1079"/>
      <c r="BB864" s="1079"/>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7"/>
      <c r="AV865" s="1078"/>
      <c r="AW865" s="1079"/>
      <c r="AX865" s="1079"/>
      <c r="AY865" s="1079"/>
      <c r="AZ865" s="1079"/>
      <c r="BA865" s="1079"/>
      <c r="BB865" s="1079"/>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7"/>
      <c r="AV866" s="1078"/>
      <c r="AW866" s="1079"/>
      <c r="AX866" s="1079"/>
      <c r="AY866" s="1079"/>
      <c r="AZ866" s="1079"/>
      <c r="BA866" s="1079"/>
      <c r="BB866" s="1079"/>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7"/>
      <c r="AV867" s="1078"/>
      <c r="AW867" s="1079"/>
      <c r="AX867" s="1079"/>
      <c r="AY867" s="1079"/>
      <c r="AZ867" s="1079"/>
      <c r="BA867" s="1079"/>
      <c r="BB867" s="1079"/>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7"/>
      <c r="AV868" s="1078"/>
      <c r="AW868" s="1079"/>
      <c r="AX868" s="1079"/>
      <c r="AY868" s="1079"/>
      <c r="AZ868" s="1079"/>
      <c r="BA868" s="1079"/>
      <c r="BB868" s="1079"/>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7"/>
      <c r="AV869" s="1078"/>
      <c r="AW869" s="1079"/>
      <c r="AX869" s="1079"/>
      <c r="AY869" s="1079"/>
      <c r="AZ869" s="1079"/>
      <c r="BA869" s="1079"/>
      <c r="BB869" s="1079"/>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7"/>
      <c r="AV870" s="1078"/>
      <c r="AW870" s="1079"/>
      <c r="AX870" s="1079"/>
      <c r="AY870" s="1079"/>
      <c r="AZ870" s="1079"/>
      <c r="BA870" s="1079"/>
      <c r="BB870" s="1079"/>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7"/>
      <c r="AV871" s="1078"/>
      <c r="AW871" s="1079"/>
      <c r="AX871" s="1079"/>
      <c r="AY871" s="1079"/>
      <c r="AZ871" s="1079"/>
      <c r="BA871" s="1079"/>
      <c r="BB871" s="1079"/>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7"/>
      <c r="AV872" s="1078"/>
      <c r="AW872" s="1079"/>
      <c r="AX872" s="1079"/>
      <c r="AY872" s="1079"/>
      <c r="AZ872" s="1079"/>
      <c r="BA872" s="1079"/>
      <c r="BB872" s="1079"/>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7"/>
      <c r="AV873" s="1078"/>
      <c r="AW873" s="1079"/>
      <c r="AX873" s="1079"/>
      <c r="AY873" s="1079"/>
      <c r="AZ873" s="1079"/>
      <c r="BA873" s="1079"/>
      <c r="BB873" s="1079"/>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7"/>
      <c r="AV874" s="1078"/>
      <c r="AW874" s="1079"/>
      <c r="AX874" s="1079"/>
      <c r="AY874" s="1079"/>
      <c r="AZ874" s="1079"/>
      <c r="BA874" s="1079"/>
      <c r="BB874" s="1079"/>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7"/>
      <c r="AV875" s="1078"/>
      <c r="AW875" s="1079"/>
      <c r="AX875" s="1079"/>
      <c r="AY875" s="1079"/>
      <c r="AZ875" s="1079"/>
      <c r="BA875" s="1079"/>
      <c r="BB875" s="1079"/>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7"/>
      <c r="AV876" s="1078"/>
      <c r="AW876" s="1079"/>
      <c r="AX876" s="1079"/>
      <c r="AY876" s="1079"/>
      <c r="AZ876" s="1079"/>
      <c r="BA876" s="1079"/>
      <c r="BB876" s="1079"/>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7"/>
      <c r="AV877" s="1078"/>
      <c r="AW877" s="1079"/>
      <c r="AX877" s="1079"/>
      <c r="AY877" s="1079"/>
      <c r="AZ877" s="1079"/>
      <c r="BA877" s="1079"/>
      <c r="BB877" s="1079"/>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7"/>
      <c r="AV878" s="1078"/>
      <c r="AW878" s="1079"/>
      <c r="AX878" s="1079"/>
      <c r="AY878" s="1079"/>
      <c r="AZ878" s="1079"/>
      <c r="BA878" s="1079"/>
      <c r="BB878" s="1079"/>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7"/>
      <c r="AV879" s="1078"/>
      <c r="AW879" s="1079"/>
      <c r="AX879" s="1079"/>
      <c r="AY879" s="1079"/>
      <c r="AZ879" s="1079"/>
      <c r="BA879" s="1079"/>
      <c r="BB879" s="1079"/>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7"/>
      <c r="AV880" s="1078"/>
      <c r="AW880" s="1079"/>
      <c r="AX880" s="1079"/>
      <c r="AY880" s="1079"/>
      <c r="AZ880" s="1079"/>
      <c r="BA880" s="1079"/>
      <c r="BB880" s="1079"/>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7"/>
      <c r="AV881" s="1078"/>
      <c r="AW881" s="1079"/>
      <c r="AX881" s="1079"/>
      <c r="AY881" s="1079"/>
      <c r="AZ881" s="1079"/>
      <c r="BA881" s="1079"/>
      <c r="BB881" s="1079"/>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7"/>
      <c r="AV882" s="1078"/>
      <c r="AW882" s="1079"/>
      <c r="AX882" s="1079"/>
      <c r="AY882" s="1079"/>
      <c r="AZ882" s="1079"/>
      <c r="BA882" s="1079"/>
      <c r="BB882" s="1079"/>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7"/>
      <c r="AV883" s="1078"/>
      <c r="AW883" s="1079"/>
      <c r="AX883" s="1079"/>
      <c r="AY883" s="1079"/>
      <c r="AZ883" s="1079"/>
      <c r="BA883" s="1079"/>
      <c r="BB883" s="1079"/>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7"/>
      <c r="AV884" s="1078"/>
      <c r="AW884" s="1079"/>
      <c r="AX884" s="1079"/>
      <c r="AY884" s="1079"/>
      <c r="AZ884" s="1079"/>
      <c r="BA884" s="1079"/>
      <c r="BB884" s="1079"/>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7"/>
      <c r="AV885" s="1078"/>
      <c r="AW885" s="1079"/>
      <c r="AX885" s="1079"/>
      <c r="AY885" s="1079"/>
      <c r="AZ885" s="1079"/>
      <c r="BA885" s="1079"/>
      <c r="BB885" s="1079"/>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7"/>
      <c r="AV886" s="1078"/>
      <c r="AW886" s="1079"/>
      <c r="AX886" s="1079"/>
      <c r="AY886" s="1079"/>
      <c r="AZ886" s="1079"/>
      <c r="BA886" s="1079"/>
      <c r="BB886" s="1079"/>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7"/>
      <c r="AV887" s="1078"/>
      <c r="AW887" s="1079"/>
      <c r="AX887" s="1079"/>
      <c r="AY887" s="1079"/>
      <c r="AZ887" s="1079"/>
      <c r="BA887" s="1079"/>
      <c r="BB887" s="1079"/>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7"/>
      <c r="AV888" s="1078"/>
      <c r="AW888" s="1079"/>
      <c r="AX888" s="1079"/>
      <c r="AY888" s="1079"/>
      <c r="AZ888" s="1079"/>
      <c r="BA888" s="1079"/>
      <c r="BB888" s="1079"/>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7"/>
      <c r="AV889" s="1078"/>
      <c r="AW889" s="1079"/>
      <c r="AX889" s="1079"/>
      <c r="AY889" s="1079"/>
      <c r="AZ889" s="1079"/>
      <c r="BA889" s="1079"/>
      <c r="BB889" s="1079"/>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7"/>
      <c r="AV890" s="1078"/>
      <c r="AW890" s="1079"/>
      <c r="AX890" s="1079"/>
      <c r="AY890" s="1079"/>
      <c r="AZ890" s="1079"/>
      <c r="BA890" s="1079"/>
      <c r="BB890" s="1079"/>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7"/>
      <c r="AV891" s="1078"/>
      <c r="AW891" s="1079"/>
      <c r="AX891" s="1079"/>
      <c r="AY891" s="1079"/>
      <c r="AZ891" s="1079"/>
      <c r="BA891" s="1079"/>
      <c r="BB891" s="1079"/>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7"/>
      <c r="AV892" s="1078"/>
      <c r="AW892" s="1079"/>
      <c r="AX892" s="1079"/>
      <c r="AY892" s="1079"/>
      <c r="AZ892" s="1079"/>
      <c r="BA892" s="1079"/>
      <c r="BB892" s="1079"/>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7"/>
      <c r="AV893" s="1078"/>
      <c r="AW893" s="1079"/>
      <c r="AX893" s="1079"/>
      <c r="AY893" s="1079"/>
      <c r="AZ893" s="1079"/>
      <c r="BA893" s="1079"/>
      <c r="BB893" s="1079"/>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7"/>
      <c r="AV894" s="1078"/>
      <c r="AW894" s="1079"/>
      <c r="AX894" s="1079"/>
      <c r="AY894" s="1079"/>
      <c r="AZ894" s="1079"/>
      <c r="BA894" s="1079"/>
      <c r="BB894" s="1079"/>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7"/>
      <c r="AV895" s="1078"/>
      <c r="AW895" s="1079"/>
      <c r="AX895" s="1079"/>
      <c r="AY895" s="1079"/>
      <c r="AZ895" s="1079"/>
      <c r="BA895" s="1079"/>
      <c r="BB895" s="1079"/>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7"/>
      <c r="AV896" s="1078"/>
      <c r="AW896" s="1079"/>
      <c r="AX896" s="1079"/>
      <c r="AY896" s="1079"/>
      <c r="AZ896" s="1079"/>
      <c r="BA896" s="1079"/>
      <c r="BB896" s="1079"/>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7"/>
      <c r="AV897" s="1078"/>
      <c r="AW897" s="1079"/>
      <c r="AX897" s="1079"/>
      <c r="AY897" s="1079"/>
      <c r="AZ897" s="1079"/>
      <c r="BA897" s="1079"/>
      <c r="BB897" s="1079"/>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7"/>
      <c r="AV898" s="1078"/>
      <c r="AW898" s="1079"/>
      <c r="AX898" s="1079"/>
      <c r="AY898" s="1079"/>
      <c r="AZ898" s="1079"/>
      <c r="BA898" s="1079"/>
      <c r="BB898" s="1079"/>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7"/>
      <c r="AV899" s="1078"/>
      <c r="AW899" s="1079"/>
      <c r="AX899" s="1079"/>
      <c r="AY899" s="1079"/>
      <c r="AZ899" s="1079"/>
      <c r="BA899" s="1079"/>
      <c r="BB899" s="1079"/>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7"/>
      <c r="AV900" s="1078"/>
      <c r="AW900" s="1079"/>
      <c r="AX900" s="1079"/>
      <c r="AY900" s="1079"/>
      <c r="AZ900" s="1079"/>
      <c r="BA900" s="1079"/>
      <c r="BB900" s="1079"/>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7"/>
      <c r="AV901" s="1078"/>
      <c r="AW901" s="1079"/>
      <c r="AX901" s="1079"/>
      <c r="AY901" s="1079"/>
      <c r="AZ901" s="1079"/>
      <c r="BA901" s="1079"/>
      <c r="BB901" s="1079"/>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7"/>
      <c r="AV902" s="1078"/>
      <c r="AW902" s="1079"/>
      <c r="AX902" s="1079"/>
      <c r="AY902" s="1079"/>
      <c r="AZ902" s="1079"/>
      <c r="BA902" s="1079"/>
      <c r="BB902" s="1079"/>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7"/>
      <c r="AV903" s="1078"/>
      <c r="AW903" s="1079"/>
      <c r="AX903" s="1079"/>
      <c r="AY903" s="1079"/>
      <c r="AZ903" s="1079"/>
      <c r="BA903" s="1079"/>
      <c r="BB903" s="1079"/>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7"/>
      <c r="AV904" s="1078"/>
      <c r="AW904" s="1079"/>
      <c r="AX904" s="1079"/>
      <c r="AY904" s="1079"/>
      <c r="AZ904" s="1079"/>
      <c r="BA904" s="1079"/>
      <c r="BB904" s="1079"/>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7"/>
      <c r="AV905" s="1078"/>
      <c r="AW905" s="1079"/>
      <c r="AX905" s="1079"/>
      <c r="AY905" s="1079"/>
      <c r="AZ905" s="1079"/>
      <c r="BA905" s="1079"/>
      <c r="BB905" s="1079"/>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7"/>
      <c r="AV906" s="1078"/>
      <c r="AW906" s="1079"/>
      <c r="AX906" s="1079"/>
      <c r="AY906" s="1079"/>
      <c r="AZ906" s="1079"/>
      <c r="BA906" s="1079"/>
      <c r="BB906" s="1079"/>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7"/>
      <c r="AV907" s="1078"/>
      <c r="AW907" s="1079"/>
      <c r="AX907" s="1079"/>
      <c r="AY907" s="1079"/>
      <c r="AZ907" s="1079"/>
      <c r="BA907" s="1079"/>
      <c r="BB907" s="1079"/>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7"/>
      <c r="AV908" s="1078"/>
      <c r="AW908" s="1079"/>
      <c r="AX908" s="1079"/>
      <c r="AY908" s="1079"/>
      <c r="AZ908" s="1079"/>
      <c r="BA908" s="1079"/>
      <c r="BB908" s="1079"/>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7"/>
      <c r="AV909" s="1078"/>
      <c r="AW909" s="1079"/>
      <c r="AX909" s="1079"/>
      <c r="AY909" s="1079"/>
      <c r="AZ909" s="1079"/>
      <c r="BA909" s="1079"/>
      <c r="BB909" s="1079"/>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7"/>
      <c r="AV910" s="1078"/>
      <c r="AW910" s="1079"/>
      <c r="AX910" s="1079"/>
      <c r="AY910" s="1079"/>
      <c r="AZ910" s="1079"/>
      <c r="BA910" s="1079"/>
      <c r="BB910" s="1079"/>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7"/>
      <c r="AV911" s="1078"/>
      <c r="AW911" s="1079"/>
      <c r="AX911" s="1079"/>
      <c r="AY911" s="1079"/>
      <c r="AZ911" s="1079"/>
      <c r="BA911" s="1079"/>
      <c r="BB911" s="1079"/>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7"/>
      <c r="AV912" s="1078"/>
      <c r="AW912" s="1079"/>
      <c r="AX912" s="1079"/>
      <c r="AY912" s="1079"/>
      <c r="AZ912" s="1079"/>
      <c r="BA912" s="1079"/>
      <c r="BB912" s="1079"/>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7"/>
      <c r="AV913" s="1078"/>
      <c r="AW913" s="1079"/>
      <c r="AX913" s="1079"/>
      <c r="AY913" s="1079"/>
      <c r="AZ913" s="1079"/>
      <c r="BA913" s="1079"/>
      <c r="BB913" s="1079"/>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7"/>
      <c r="AV914" s="1078"/>
      <c r="AW914" s="1079"/>
      <c r="AX914" s="1079"/>
      <c r="AY914" s="1079"/>
      <c r="AZ914" s="1079"/>
      <c r="BA914" s="1079"/>
      <c r="BB914" s="1079"/>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7"/>
      <c r="AV915" s="1078"/>
      <c r="AW915" s="1079"/>
      <c r="AX915" s="1079"/>
      <c r="AY915" s="1079"/>
      <c r="AZ915" s="1079"/>
      <c r="BA915" s="1079"/>
      <c r="BB915" s="1079"/>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7"/>
      <c r="AV916" s="1078"/>
      <c r="AW916" s="1079"/>
      <c r="AX916" s="1079"/>
      <c r="AY916" s="1079"/>
      <c r="AZ916" s="1079"/>
      <c r="BA916" s="1079"/>
      <c r="BB916" s="1079"/>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7"/>
      <c r="AV917" s="1078"/>
      <c r="AW917" s="1079"/>
      <c r="AX917" s="1079"/>
      <c r="AY917" s="1079"/>
      <c r="AZ917" s="1079"/>
      <c r="BA917" s="1079"/>
      <c r="BB917" s="1079"/>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7"/>
      <c r="AV918" s="1078"/>
      <c r="AW918" s="1079"/>
      <c r="AX918" s="1079"/>
      <c r="AY918" s="1079"/>
      <c r="AZ918" s="1079"/>
      <c r="BA918" s="1079"/>
      <c r="BB918" s="1079"/>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7"/>
      <c r="AV919" s="1078"/>
      <c r="AW919" s="1079"/>
      <c r="AX919" s="1079"/>
      <c r="AY919" s="1079"/>
      <c r="AZ919" s="1079"/>
      <c r="BA919" s="1079"/>
      <c r="BB919" s="1079"/>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7"/>
      <c r="AV920" s="1078"/>
      <c r="AW920" s="1079"/>
      <c r="AX920" s="1079"/>
      <c r="AY920" s="1079"/>
      <c r="AZ920" s="1079"/>
      <c r="BA920" s="1079"/>
      <c r="BB920" s="1079"/>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7"/>
      <c r="AV921" s="1078"/>
      <c r="AW921" s="1079"/>
      <c r="AX921" s="1079"/>
      <c r="AY921" s="1079"/>
      <c r="AZ921" s="1079"/>
      <c r="BA921" s="1079"/>
      <c r="BB921" s="1079"/>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7"/>
      <c r="AV922" s="1078"/>
      <c r="AW922" s="1079"/>
      <c r="AX922" s="1079"/>
      <c r="AY922" s="1079"/>
      <c r="AZ922" s="1079"/>
      <c r="BA922" s="1079"/>
      <c r="BB922" s="1079"/>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7"/>
      <c r="AV923" s="1078"/>
      <c r="AW923" s="1079"/>
      <c r="AX923" s="1079"/>
      <c r="AY923" s="1079"/>
      <c r="AZ923" s="1079"/>
      <c r="BA923" s="1079"/>
      <c r="BB923" s="1079"/>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7"/>
      <c r="AV924" s="1078"/>
      <c r="AW924" s="1079"/>
      <c r="AX924" s="1079"/>
      <c r="AY924" s="1079"/>
      <c r="AZ924" s="1079"/>
      <c r="BA924" s="1079"/>
      <c r="BB924" s="1079"/>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7"/>
      <c r="AV925" s="1078"/>
      <c r="AW925" s="1079"/>
      <c r="AX925" s="1079"/>
      <c r="AY925" s="1079"/>
      <c r="AZ925" s="1079"/>
      <c r="BA925" s="1079"/>
      <c r="BB925" s="1079"/>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7"/>
      <c r="AV926" s="1078"/>
      <c r="AW926" s="1079"/>
      <c r="AX926" s="1079"/>
      <c r="AY926" s="1079"/>
      <c r="AZ926" s="1079"/>
      <c r="BA926" s="1079"/>
      <c r="BB926" s="1079"/>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7"/>
      <c r="AV927" s="1078"/>
      <c r="AW927" s="1079"/>
      <c r="AX927" s="1079"/>
      <c r="AY927" s="1079"/>
      <c r="AZ927" s="1079"/>
      <c r="BA927" s="1079"/>
      <c r="BB927" s="1079"/>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7"/>
      <c r="AV928" s="1078"/>
      <c r="AW928" s="1079"/>
      <c r="AX928" s="1079"/>
      <c r="AY928" s="1079"/>
      <c r="AZ928" s="1079"/>
      <c r="BA928" s="1079"/>
      <c r="BB928" s="1079"/>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7"/>
      <c r="AV929" s="1078"/>
      <c r="AW929" s="1079"/>
      <c r="AX929" s="1079"/>
      <c r="AY929" s="1079"/>
      <c r="AZ929" s="1079"/>
      <c r="BA929" s="1079"/>
      <c r="BB929" s="1079"/>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7"/>
      <c r="AV930" s="1078"/>
      <c r="AW930" s="1079"/>
      <c r="AX930" s="1079"/>
      <c r="AY930" s="1079"/>
      <c r="AZ930" s="1079"/>
      <c r="BA930" s="1079"/>
      <c r="BB930" s="1079"/>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7"/>
      <c r="AV931" s="1078"/>
      <c r="AW931" s="1079"/>
      <c r="AX931" s="1079"/>
      <c r="AY931" s="1079"/>
      <c r="AZ931" s="1079"/>
      <c r="BA931" s="1079"/>
      <c r="BB931" s="1079"/>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7"/>
      <c r="AV932" s="1078"/>
      <c r="AW932" s="1079"/>
      <c r="AX932" s="1079"/>
      <c r="AY932" s="1079"/>
      <c r="AZ932" s="1079"/>
      <c r="BA932" s="1079"/>
      <c r="BB932" s="1079"/>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7"/>
      <c r="AV933" s="1078"/>
      <c r="AW933" s="1079"/>
      <c r="AX933" s="1079"/>
      <c r="AY933" s="1079"/>
      <c r="AZ933" s="1079"/>
      <c r="BA933" s="1079"/>
      <c r="BB933" s="1079"/>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7"/>
      <c r="AV934" s="1078"/>
      <c r="AW934" s="1079"/>
      <c r="AX934" s="1079"/>
      <c r="AY934" s="1079"/>
      <c r="AZ934" s="1079"/>
      <c r="BA934" s="1079"/>
      <c r="BB934" s="1079"/>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7"/>
      <c r="AV935" s="1078"/>
      <c r="AW935" s="1079"/>
      <c r="AX935" s="1079"/>
      <c r="AY935" s="1079"/>
      <c r="AZ935" s="1079"/>
      <c r="BA935" s="1079"/>
      <c r="BB935" s="1079"/>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7"/>
      <c r="AV936" s="1078"/>
      <c r="AW936" s="1079"/>
      <c r="AX936" s="1079"/>
      <c r="AY936" s="1079"/>
      <c r="AZ936" s="1079"/>
      <c r="BA936" s="1079"/>
      <c r="BB936" s="1079"/>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7"/>
      <c r="AV937" s="1078"/>
      <c r="AW937" s="1079"/>
      <c r="AX937" s="1079"/>
      <c r="AY937" s="1079"/>
      <c r="AZ937" s="1079"/>
      <c r="BA937" s="1079"/>
      <c r="BB937" s="1079"/>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7"/>
      <c r="AV938" s="1078"/>
      <c r="AW938" s="1079"/>
      <c r="AX938" s="1079"/>
      <c r="AY938" s="1079"/>
      <c r="AZ938" s="1079"/>
      <c r="BA938" s="1079"/>
      <c r="BB938" s="1079"/>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7"/>
      <c r="AV939" s="1078"/>
      <c r="AW939" s="1079"/>
      <c r="AX939" s="1079"/>
      <c r="AY939" s="1079"/>
      <c r="AZ939" s="1079"/>
      <c r="BA939" s="1079"/>
      <c r="BB939" s="1079"/>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7"/>
      <c r="AV940" s="1078"/>
      <c r="AW940" s="1079"/>
      <c r="AX940" s="1079"/>
      <c r="AY940" s="1079"/>
      <c r="AZ940" s="1079"/>
      <c r="BA940" s="1079"/>
      <c r="BB940" s="1079"/>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7"/>
      <c r="AV941" s="1078"/>
      <c r="AW941" s="1079"/>
      <c r="AX941" s="1079"/>
      <c r="AY941" s="1079"/>
      <c r="AZ941" s="1079"/>
      <c r="BA941" s="1079"/>
      <c r="BB941" s="1079"/>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7"/>
      <c r="AV942" s="1078"/>
      <c r="AW942" s="1079"/>
      <c r="AX942" s="1079"/>
      <c r="AY942" s="1079"/>
      <c r="AZ942" s="1079"/>
      <c r="BA942" s="1079"/>
      <c r="BB942" s="1079"/>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7"/>
      <c r="AV943" s="1078"/>
      <c r="AW943" s="1079"/>
      <c r="AX943" s="1079"/>
      <c r="AY943" s="1079"/>
      <c r="AZ943" s="1079"/>
      <c r="BA943" s="1079"/>
      <c r="BB943" s="1079"/>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7"/>
      <c r="AV944" s="1078"/>
      <c r="AW944" s="1079"/>
      <c r="AX944" s="1079"/>
      <c r="AY944" s="1079"/>
      <c r="AZ944" s="1079"/>
      <c r="BA944" s="1079"/>
      <c r="BB944" s="1079"/>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7"/>
      <c r="AV945" s="1078"/>
      <c r="AW945" s="1079"/>
      <c r="AX945" s="1079"/>
      <c r="AY945" s="1079"/>
      <c r="AZ945" s="1079"/>
      <c r="BA945" s="1079"/>
      <c r="BB945" s="1079"/>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7"/>
      <c r="AV946" s="1078"/>
      <c r="AW946" s="1079"/>
      <c r="AX946" s="1079"/>
      <c r="AY946" s="1079"/>
      <c r="AZ946" s="1079"/>
      <c r="BA946" s="1079"/>
      <c r="BB946" s="1079"/>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7"/>
      <c r="AV947" s="1078"/>
      <c r="AW947" s="1079"/>
      <c r="AX947" s="1079"/>
      <c r="AY947" s="1079"/>
      <c r="AZ947" s="1079"/>
      <c r="BA947" s="1079"/>
      <c r="BB947" s="1079"/>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7"/>
      <c r="AV948" s="1078"/>
      <c r="AW948" s="1079"/>
      <c r="AX948" s="1079"/>
      <c r="AY948" s="1079"/>
      <c r="AZ948" s="1079"/>
      <c r="BA948" s="1079"/>
      <c r="BB948" s="1079"/>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7"/>
      <c r="AV949" s="1078"/>
      <c r="AW949" s="1079"/>
      <c r="AX949" s="1079"/>
      <c r="AY949" s="1079"/>
      <c r="AZ949" s="1079"/>
      <c r="BA949" s="1079"/>
      <c r="BB949" s="1079"/>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7"/>
      <c r="AV950" s="1078"/>
      <c r="AW950" s="1079"/>
      <c r="AX950" s="1079"/>
      <c r="AY950" s="1079"/>
      <c r="AZ950" s="1079"/>
      <c r="BA950" s="1079"/>
      <c r="BB950" s="1079"/>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7"/>
      <c r="AV951" s="1078"/>
      <c r="AW951" s="1079"/>
      <c r="AX951" s="1079"/>
      <c r="AY951" s="1079"/>
      <c r="AZ951" s="1079"/>
      <c r="BA951" s="1079"/>
      <c r="BB951" s="1079"/>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7"/>
      <c r="AV952" s="1078"/>
      <c r="AW952" s="1079"/>
      <c r="AX952" s="1079"/>
      <c r="AY952" s="1079"/>
      <c r="AZ952" s="1079"/>
      <c r="BA952" s="1079"/>
      <c r="BB952" s="1079"/>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7"/>
      <c r="AV953" s="1078"/>
      <c r="AW953" s="1079"/>
      <c r="AX953" s="1079"/>
      <c r="AY953" s="1079"/>
      <c r="AZ953" s="1079"/>
      <c r="BA953" s="1079"/>
      <c r="BB953" s="1079"/>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7"/>
      <c r="AV954" s="1078"/>
      <c r="AW954" s="1079"/>
      <c r="AX954" s="1079"/>
      <c r="AY954" s="1079"/>
      <c r="AZ954" s="1079"/>
      <c r="BA954" s="1079"/>
      <c r="BB954" s="1079"/>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7"/>
      <c r="AV955" s="1078"/>
      <c r="AW955" s="1079"/>
      <c r="AX955" s="1079"/>
      <c r="AY955" s="1079"/>
      <c r="AZ955" s="1079"/>
      <c r="BA955" s="1079"/>
      <c r="BB955" s="1079"/>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7"/>
      <c r="AV956" s="1078"/>
      <c r="AW956" s="1079"/>
      <c r="AX956" s="1079"/>
      <c r="AY956" s="1079"/>
      <c r="AZ956" s="1079"/>
      <c r="BA956" s="1079"/>
      <c r="BB956" s="1079"/>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7"/>
      <c r="AV957" s="1078"/>
      <c r="AW957" s="1079"/>
      <c r="AX957" s="1079"/>
      <c r="AY957" s="1079"/>
      <c r="AZ957" s="1079"/>
      <c r="BA957" s="1079"/>
      <c r="BB957" s="1079"/>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7"/>
      <c r="AV958" s="1078"/>
      <c r="AW958" s="1079"/>
      <c r="AX958" s="1079"/>
      <c r="AY958" s="1079"/>
      <c r="AZ958" s="1079"/>
      <c r="BA958" s="1079"/>
      <c r="BB958" s="1079"/>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7"/>
      <c r="AV959" s="1078"/>
      <c r="AW959" s="1079"/>
      <c r="AX959" s="1079"/>
      <c r="AY959" s="1079"/>
      <c r="AZ959" s="1079"/>
      <c r="BA959" s="1079"/>
      <c r="BB959" s="1079"/>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7"/>
      <c r="AV960" s="1078"/>
      <c r="AW960" s="1079"/>
      <c r="AX960" s="1079"/>
      <c r="AY960" s="1079"/>
      <c r="AZ960" s="1079"/>
      <c r="BA960" s="1079"/>
      <c r="BB960" s="1079"/>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7"/>
      <c r="AV961" s="1078"/>
      <c r="AW961" s="1079"/>
      <c r="AX961" s="1079"/>
      <c r="AY961" s="1079"/>
      <c r="AZ961" s="1079"/>
      <c r="BA961" s="1079"/>
      <c r="BB961" s="1079"/>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7"/>
      <c r="AV962" s="1078"/>
      <c r="AW962" s="1079"/>
      <c r="AX962" s="1079"/>
      <c r="AY962" s="1079"/>
      <c r="AZ962" s="1079"/>
      <c r="BA962" s="1079"/>
      <c r="BB962" s="1079"/>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7"/>
      <c r="AV963" s="1078"/>
      <c r="AW963" s="1079"/>
      <c r="AX963" s="1079"/>
      <c r="AY963" s="1079"/>
      <c r="AZ963" s="1079"/>
      <c r="BA963" s="1079"/>
      <c r="BB963" s="1079"/>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7"/>
      <c r="AV964" s="1078"/>
      <c r="AW964" s="1079"/>
      <c r="AX964" s="1079"/>
      <c r="AY964" s="1079"/>
      <c r="AZ964" s="1079"/>
      <c r="BA964" s="1079"/>
      <c r="BB964" s="1079"/>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7"/>
      <c r="AV965" s="1078"/>
      <c r="AW965" s="1079"/>
      <c r="AX965" s="1079"/>
      <c r="AY965" s="1079"/>
      <c r="AZ965" s="1079"/>
      <c r="BA965" s="1079"/>
      <c r="BB965" s="1079"/>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7"/>
      <c r="AV966" s="1078"/>
      <c r="AW966" s="1079"/>
      <c r="AX966" s="1079"/>
      <c r="AY966" s="1079"/>
      <c r="AZ966" s="1079"/>
      <c r="BA966" s="1079"/>
      <c r="BB966" s="1079"/>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7"/>
      <c r="AV967" s="1078"/>
      <c r="AW967" s="1079"/>
      <c r="AX967" s="1079"/>
      <c r="AY967" s="1079"/>
      <c r="AZ967" s="1079"/>
      <c r="BA967" s="1079"/>
      <c r="BB967" s="1079"/>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7"/>
      <c r="AV968" s="1078"/>
      <c r="AW968" s="1079"/>
      <c r="AX968" s="1079"/>
      <c r="AY968" s="1079"/>
      <c r="AZ968" s="1079"/>
      <c r="BA968" s="1079"/>
      <c r="BB968" s="1079"/>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7"/>
      <c r="AV969" s="1078"/>
      <c r="AW969" s="1079"/>
      <c r="AX969" s="1079"/>
      <c r="AY969" s="1079"/>
      <c r="AZ969" s="1079"/>
      <c r="BA969" s="1079"/>
      <c r="BB969" s="1079"/>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7"/>
      <c r="AV970" s="1078"/>
      <c r="AW970" s="1079"/>
      <c r="AX970" s="1079"/>
      <c r="AY970" s="1079"/>
      <c r="AZ970" s="1079"/>
      <c r="BA970" s="1079"/>
      <c r="BB970" s="1079"/>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7"/>
      <c r="AV971" s="1078"/>
      <c r="AW971" s="1079"/>
      <c r="AX971" s="1079"/>
      <c r="AY971" s="1079"/>
      <c r="AZ971" s="1079"/>
      <c r="BA971" s="1079"/>
      <c r="BB971" s="1079"/>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7"/>
      <c r="AV972" s="1078"/>
      <c r="AW972" s="1079"/>
      <c r="AX972" s="1079"/>
      <c r="AY972" s="1079"/>
      <c r="AZ972" s="1079"/>
      <c r="BA972" s="1079"/>
      <c r="BB972" s="1079"/>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7"/>
      <c r="AV973" s="1078"/>
      <c r="AW973" s="1079"/>
      <c r="AX973" s="1079"/>
      <c r="AY973" s="1079"/>
      <c r="AZ973" s="1079"/>
      <c r="BA973" s="1079"/>
      <c r="BB973" s="1079"/>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7"/>
      <c r="AV974" s="1078"/>
      <c r="AW974" s="1079"/>
      <c r="AX974" s="1079"/>
      <c r="AY974" s="1079"/>
      <c r="AZ974" s="1079"/>
      <c r="BA974" s="1079"/>
      <c r="BB974" s="1079"/>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7"/>
      <c r="AV975" s="1078"/>
      <c r="AW975" s="1079"/>
      <c r="AX975" s="1079"/>
      <c r="AY975" s="1079"/>
      <c r="AZ975" s="1079"/>
      <c r="BA975" s="1079"/>
      <c r="BB975" s="1079"/>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7"/>
      <c r="AV976" s="1078"/>
      <c r="AW976" s="1079"/>
      <c r="AX976" s="1079"/>
      <c r="AY976" s="1079"/>
      <c r="AZ976" s="1079"/>
      <c r="BA976" s="1079"/>
      <c r="BB976" s="1079"/>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7"/>
      <c r="AV977" s="1078"/>
      <c r="AW977" s="1079"/>
      <c r="AX977" s="1079"/>
      <c r="AY977" s="1079"/>
      <c r="AZ977" s="1079"/>
      <c r="BA977" s="1079"/>
      <c r="BB977" s="1079"/>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7"/>
      <c r="AV978" s="1078"/>
      <c r="AW978" s="1079"/>
      <c r="AX978" s="1079"/>
      <c r="AY978" s="1079"/>
      <c r="AZ978" s="1079"/>
      <c r="BA978" s="1079"/>
      <c r="BB978" s="1079"/>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7"/>
      <c r="AV979" s="1078"/>
      <c r="AW979" s="1079"/>
      <c r="AX979" s="1079"/>
      <c r="AY979" s="1079"/>
      <c r="AZ979" s="1079"/>
      <c r="BA979" s="1079"/>
      <c r="BB979" s="1079"/>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7"/>
      <c r="AV980" s="1078"/>
      <c r="AW980" s="1079"/>
      <c r="AX980" s="1079"/>
      <c r="AY980" s="1079"/>
      <c r="AZ980" s="1079"/>
      <c r="BA980" s="1079"/>
      <c r="BB980" s="1079"/>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7"/>
      <c r="AV981" s="1078"/>
      <c r="AW981" s="1079"/>
      <c r="AX981" s="1079"/>
      <c r="AY981" s="1079"/>
      <c r="AZ981" s="1079"/>
      <c r="BA981" s="1079"/>
      <c r="BB981" s="1079"/>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7"/>
      <c r="AV982" s="1078"/>
      <c r="AW982" s="1079"/>
      <c r="AX982" s="1079"/>
      <c r="AY982" s="1079"/>
      <c r="AZ982" s="1079"/>
      <c r="BA982" s="1079"/>
      <c r="BB982" s="1079"/>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7"/>
      <c r="AV983" s="1078"/>
      <c r="AW983" s="1079"/>
      <c r="AX983" s="1079"/>
      <c r="AY983" s="1079"/>
      <c r="AZ983" s="1079"/>
      <c r="BA983" s="1079"/>
      <c r="BB983" s="1079"/>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7"/>
      <c r="AV984" s="1078"/>
      <c r="AW984" s="1079"/>
      <c r="AX984" s="1079"/>
      <c r="AY984" s="1079"/>
      <c r="AZ984" s="1079"/>
      <c r="BA984" s="1079"/>
      <c r="BB984" s="1079"/>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7"/>
      <c r="AV985" s="1078"/>
      <c r="AW985" s="1079"/>
      <c r="AX985" s="1079"/>
      <c r="AY985" s="1079"/>
      <c r="AZ985" s="1079"/>
      <c r="BA985" s="1079"/>
      <c r="BB985" s="1079"/>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7"/>
      <c r="AV986" s="1078"/>
      <c r="AW986" s="1079"/>
      <c r="AX986" s="1079"/>
      <c r="AY986" s="1079"/>
      <c r="AZ986" s="1079"/>
      <c r="BA986" s="1079"/>
      <c r="BB986" s="1079"/>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7"/>
      <c r="AV987" s="1078"/>
      <c r="AW987" s="1079"/>
      <c r="AX987" s="1079"/>
      <c r="AY987" s="1079"/>
      <c r="AZ987" s="1079"/>
      <c r="BA987" s="1079"/>
      <c r="BB987" s="1079"/>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7"/>
      <c r="AV988" s="1078"/>
      <c r="AW988" s="1079"/>
      <c r="AX988" s="1079"/>
      <c r="AY988" s="1079"/>
      <c r="AZ988" s="1079"/>
      <c r="BA988" s="1079"/>
      <c r="BB988" s="1079"/>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7"/>
      <c r="AV989" s="1078"/>
      <c r="AW989" s="1079"/>
      <c r="AX989" s="1079"/>
      <c r="AY989" s="1079"/>
      <c r="AZ989" s="1079"/>
      <c r="BA989" s="1079"/>
      <c r="BB989" s="1079"/>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7"/>
      <c r="AV990" s="1078"/>
      <c r="AW990" s="1079"/>
      <c r="AX990" s="1079"/>
      <c r="AY990" s="1079"/>
      <c r="AZ990" s="1079"/>
      <c r="BA990" s="1079"/>
      <c r="BB990" s="1079"/>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7"/>
      <c r="AV991" s="1078"/>
      <c r="AW991" s="1079"/>
      <c r="AX991" s="1079"/>
      <c r="AY991" s="1079"/>
      <c r="AZ991" s="1079"/>
      <c r="BA991" s="1079"/>
      <c r="BB991" s="1079"/>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7"/>
      <c r="AV992" s="1078"/>
      <c r="AW992" s="1079"/>
      <c r="AX992" s="1079"/>
      <c r="AY992" s="1079"/>
      <c r="AZ992" s="1079"/>
      <c r="BA992" s="1079"/>
      <c r="BB992" s="1079"/>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7"/>
      <c r="AV993" s="1078"/>
      <c r="AW993" s="1079"/>
      <c r="AX993" s="1079"/>
      <c r="AY993" s="1079"/>
      <c r="AZ993" s="1079"/>
      <c r="BA993" s="1079"/>
      <c r="BB993" s="1079"/>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7"/>
      <c r="AV994" s="1078"/>
      <c r="AW994" s="1079"/>
      <c r="AX994" s="1079"/>
      <c r="AY994" s="1079"/>
      <c r="AZ994" s="1079"/>
      <c r="BA994" s="1079"/>
      <c r="BB994" s="1079"/>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7"/>
      <c r="AV995" s="1078"/>
      <c r="AW995" s="1079"/>
      <c r="AX995" s="1079"/>
      <c r="AY995" s="1079"/>
      <c r="AZ995" s="1079"/>
      <c r="BA995" s="1079"/>
      <c r="BB995" s="1079"/>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7"/>
      <c r="AV996" s="1078"/>
      <c r="AW996" s="1079"/>
      <c r="AX996" s="1079"/>
      <c r="AY996" s="1079"/>
      <c r="AZ996" s="1079"/>
      <c r="BA996" s="1079"/>
      <c r="BB996" s="1079"/>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7"/>
      <c r="AV997" s="1078"/>
      <c r="AW997" s="1079"/>
      <c r="AX997" s="1079"/>
      <c r="AY997" s="1079"/>
      <c r="AZ997" s="1079"/>
      <c r="BA997" s="1079"/>
      <c r="BB997" s="1079"/>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7"/>
      <c r="AV998" s="1078"/>
      <c r="AW998" s="1079"/>
      <c r="AX998" s="1079"/>
      <c r="AY998" s="1079"/>
      <c r="AZ998" s="1079"/>
      <c r="BA998" s="1079"/>
      <c r="BB998" s="1079"/>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7"/>
      <c r="AV999" s="1078"/>
      <c r="AW999" s="1079"/>
      <c r="AX999" s="1079"/>
      <c r="AY999" s="1079"/>
      <c r="AZ999" s="1079"/>
      <c r="BA999" s="1079"/>
      <c r="BB999" s="1079"/>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45237857" ref="M6"/>
    <hyperlink r:id="rId10" location="gid=1268005714" ref="P6"/>
    <hyperlink r:id="rId11" location="gid=1397114971" ref="R6"/>
    <hyperlink r:id="rId12" location="gid=1267327052" ref="AB6"/>
    <hyperlink r:id="rId13" location="gid=1267327052" ref="AL6"/>
    <hyperlink r:id="rId14" location="gid=310925050" ref="C7"/>
    <hyperlink r:id="rId15" ref="P7"/>
    <hyperlink r:id="rId16" location="gid=1267327052" ref="R7"/>
    <hyperlink r:id="rId17" location="gid=310925050" ref="AB7"/>
    <hyperlink r:id="rId18" location="gid=310925050" ref="AL7"/>
    <hyperlink r:id="rId19" location="gid=1294890149" ref="C8"/>
    <hyperlink r:id="rId20" location="gid=310925050" ref="R8"/>
    <hyperlink r:id="rId21" location="gid=1294890149" ref="AB8"/>
    <hyperlink r:id="rId22" location="gid=1294890149" ref="AL8"/>
    <hyperlink r:id="rId23" location="gid=1007726181" ref="C9"/>
    <hyperlink r:id="rId24" location="gid=684474781" ref="R9"/>
    <hyperlink r:id="rId25" location="gid=1007726181" ref="AB9"/>
    <hyperlink r:id="rId26" location="gid=1007726181" ref="AL9"/>
    <hyperlink r:id="rId27" location="gid=228396366" ref="C10"/>
    <hyperlink r:id="rId28" location="gid=1294890149" ref="R10"/>
    <hyperlink r:id="rId29" location="gid=228396366" ref="AB10"/>
    <hyperlink r:id="rId30" location="gid=228396366" ref="AL10"/>
    <hyperlink r:id="rId31" location="gid=2031077872" ref="C11"/>
    <hyperlink r:id="rId32" location="gid=1743875151" ref="R11"/>
    <hyperlink r:id="rId33" location="gid=2031077872" ref="AB11"/>
    <hyperlink r:id="rId34" location="gid=2031077872" ref="AL11"/>
    <hyperlink r:id="rId35" location="gid=2029861040" ref="C12"/>
    <hyperlink r:id="rId36" location="gid=1007726181" ref="R12"/>
    <hyperlink r:id="rId37" location="gid=2029861040" ref="AB12"/>
    <hyperlink r:id="rId38" location="gid=2029861040" ref="AL12"/>
    <hyperlink r:id="rId39" location="gid=1150878255" ref="C13"/>
    <hyperlink r:id="rId40" location="gid=228396366" ref="R13"/>
    <hyperlink r:id="rId41" location="gid=1150878255" ref="AB13"/>
    <hyperlink r:id="rId42" location="gid=1150878255" ref="AL13"/>
    <hyperlink r:id="rId43" location="gid=921046806" ref="C14"/>
    <hyperlink r:id="rId44" location="gid=2031077872" ref="R14"/>
    <hyperlink r:id="rId45" location="gid=921046806" ref="AB14"/>
    <hyperlink r:id="rId46" location="gid=921046806" ref="AL14"/>
    <hyperlink r:id="rId47" location="gid=403531014" ref="C15"/>
    <hyperlink r:id="rId48" location="gid=2029861040" ref="R15"/>
    <hyperlink r:id="rId49" location="gid=403531014" ref="AB15"/>
    <hyperlink r:id="rId50" location="gid=403531014" ref="AL15"/>
    <hyperlink r:id="rId51" location="gid=402990406" ref="C16"/>
    <hyperlink r:id="rId52" location="gid=1150878255" ref="R16"/>
    <hyperlink r:id="rId53" location="gid=402990406" ref="AB16"/>
    <hyperlink r:id="rId54" location="gid=402990406" ref="AL16"/>
    <hyperlink r:id="rId55" location="gid=1951352174" ref="C17"/>
    <hyperlink r:id="rId56" location="gid=921046806" ref="R17"/>
    <hyperlink r:id="rId57" location="gid=1951352174" ref="AB17"/>
    <hyperlink r:id="rId58" location="gid=1951352174" ref="AL17"/>
    <hyperlink r:id="rId59" location="gid=1988519939" ref="C18"/>
    <hyperlink r:id="rId60" location="gid=1787153127" ref="R18"/>
    <hyperlink r:id="rId61" location="gid=1988519939" ref="AB18"/>
    <hyperlink r:id="rId62" location="gid=1988519939" ref="AL18"/>
    <hyperlink r:id="rId63" location="gid=1221180525" ref="C19"/>
    <hyperlink r:id="rId64" location="gid=403531014" ref="R19"/>
    <hyperlink r:id="rId65" location="gid=1221180525" ref="AB19"/>
    <hyperlink r:id="rId66" location="gid=1221180525" ref="AL19"/>
    <hyperlink r:id="rId67" location="gid=1949667600" ref="C20"/>
    <hyperlink r:id="rId68" location="gid=402990406" ref="R20"/>
    <hyperlink r:id="rId69" location="gid=1949667600" ref="AB20"/>
    <hyperlink r:id="rId70" location="gid=1949667600" ref="AL20"/>
    <hyperlink r:id="rId71" location="gid=682651754" ref="C21"/>
    <hyperlink r:id="rId72" location="gid=1951352174" ref="R21"/>
    <hyperlink r:id="rId73" location="gid=682651754" ref="AB21"/>
    <hyperlink r:id="rId74" location="gid=682651754" ref="AL21"/>
    <hyperlink r:id="rId75" location="gid=1449729653" ref="C22"/>
    <hyperlink r:id="rId76" location="gid=1949373096" ref="R22"/>
    <hyperlink r:id="rId77" location="gid=1449729653" ref="AB22"/>
    <hyperlink r:id="rId78" location="gid=1449729653" ref="AL22"/>
    <hyperlink r:id="rId79" location="gid=2056080047" ref="C23"/>
    <hyperlink r:id="rId80" location="gid=1988519939" ref="R23"/>
    <hyperlink r:id="rId81" location="gid=2056080047" ref="AB23"/>
    <hyperlink r:id="rId82" location="gid=2056080047" ref="AL23"/>
    <hyperlink r:id="rId83" location="gid=1073399351" ref="C24"/>
    <hyperlink r:id="rId84" location="gid=1221180525" ref="R24"/>
    <hyperlink r:id="rId85" location="gid=1073399351" ref="AB24"/>
    <hyperlink r:id="rId86" location="gid=1073399351" ref="AL24"/>
    <hyperlink r:id="rId87" location="gid=1662708662" ref="C25"/>
    <hyperlink r:id="rId88" location="gid=1949667600" ref="R25"/>
    <hyperlink r:id="rId89" location="gid=1662708662" ref="AB25"/>
    <hyperlink r:id="rId90" location="gid=1662708662" ref="AL25"/>
    <hyperlink r:id="rId91" location="gid=682651754" ref="R26"/>
    <hyperlink r:id="rId92" location="gid=1449729653" ref="R27"/>
    <hyperlink r:id="rId93" location="gid=2086977822" ref="R28"/>
    <hyperlink r:id="rId94" location="gid=2056080047" ref="R29"/>
    <hyperlink r:id="rId95" location="gid=1000669071" ref="R30"/>
    <hyperlink r:id="rId96" location="gid=215175954" ref="R31"/>
    <hyperlink r:id="rId97" location="gid=1073399351" ref="R32"/>
    <hyperlink r:id="rId98" location="gid=1662708662" ref="R33"/>
    <hyperlink r:id="rId99" location="gid=362935577" ref="M43"/>
    <hyperlink r:id="rId100" location="gid=1162467991" ref="M44"/>
    <hyperlink r:id="rId101" location="gid=2075752367" ref="M45"/>
    <hyperlink r:id="rId102" location="gid=1311464595" ref="M46"/>
    <hyperlink r:id="rId103" location="gid=353810316" ref="M47"/>
    <hyperlink r:id="rId104" location="gid=954426641" ref="M48"/>
    <hyperlink r:id="rId105" location="gid=1185165567" ref="M49"/>
    <hyperlink r:id="rId106" location="gid=1412730202" ref="M50"/>
    <hyperlink r:id="rId107" location="gid=442306792" ref="M51"/>
    <hyperlink r:id="rId108" location="gid=997676968" ref="M52"/>
    <hyperlink r:id="rId109" location="gid=1210414208" ref="M53"/>
    <hyperlink r:id="rId110" location="gid=343894484" ref="M54"/>
    <hyperlink r:id="rId111" location="gid=2052921190" ref="M55"/>
    <hyperlink r:id="rId112" location="gid=404458058" ref="M56"/>
    <hyperlink r:id="rId113" location="gid=904363473" ref="M57"/>
    <hyperlink r:id="rId114" location="gid=414009579" ref="M58"/>
    <hyperlink r:id="rId115" location="gid=568339025" ref="M59"/>
    <hyperlink r:id="rId116" location="gid=1169517304" ref="M60"/>
    <hyperlink r:id="rId117" location="gid=691009299" ref="M61"/>
    <hyperlink r:id="rId118" location="gid=514129956" ref="M62"/>
    <hyperlink r:id="rId119" location="gid=84296321" ref="R99"/>
    <hyperlink r:id="rId120" location="gid=84296321" ref="AB99"/>
    <hyperlink r:id="rId121" location="gid=84296321" ref="AL99"/>
    <hyperlink r:id="rId122" location="gid=84296321" ref="AV99"/>
    <hyperlink r:id="rId123" location="gid=84296321" ref="BF99"/>
    <hyperlink r:id="rId124" location="gid=84296321" ref="BP99"/>
    <hyperlink r:id="rId125" location="gid=84296321" ref="BZ99"/>
    <hyperlink r:id="rId126" location="gid=84296321" ref="CJ99"/>
    <hyperlink r:id="rId127" location="gid=84296321" ref="CT99"/>
    <hyperlink r:id="rId128" location="gid=84296321" ref="DD99"/>
    <hyperlink r:id="rId129" location="gid=84296321" ref="DN99"/>
    <hyperlink r:id="rId130" location="gid=84296321" ref="DX99"/>
    <hyperlink r:id="rId131" location="gid=84296321" ref="R100"/>
    <hyperlink r:id="rId132" location="gid=84296321" ref="AB100"/>
    <hyperlink r:id="rId133" location="gid=84296321" ref="AL100"/>
    <hyperlink r:id="rId134" location="gid=84296321" ref="AV100"/>
    <hyperlink r:id="rId135" location="gid=84296321" ref="BF100"/>
    <hyperlink r:id="rId136" location="gid=84296321" ref="BP100"/>
    <hyperlink r:id="rId137" location="gid=84296321" ref="BZ100"/>
    <hyperlink r:id="rId138" location="gid=84296321" ref="CJ100"/>
    <hyperlink r:id="rId139" location="gid=84296321" ref="CT100"/>
    <hyperlink r:id="rId140" location="gid=84296321" ref="DD100"/>
    <hyperlink r:id="rId141" location="gid=84296321" ref="DN100"/>
    <hyperlink r:id="rId142" location="gid=84296321" ref="DX100"/>
    <hyperlink r:id="rId143" location="gid=84296321" ref="R101"/>
    <hyperlink r:id="rId144" location="gid=84296321" ref="AB101"/>
    <hyperlink r:id="rId145" location="gid=84296321" ref="AL101"/>
    <hyperlink r:id="rId146" location="gid=84296321" ref="AV101"/>
    <hyperlink r:id="rId147" location="gid=84296321" ref="BF101"/>
    <hyperlink r:id="rId148" location="gid=84296321" ref="BP101"/>
    <hyperlink r:id="rId149" location="gid=84296321" ref="BZ101"/>
    <hyperlink r:id="rId150" location="gid=84296321" ref="CJ101"/>
    <hyperlink r:id="rId151" location="gid=84296321" ref="CT101"/>
    <hyperlink r:id="rId152" location="gid=84296321" ref="DD101"/>
    <hyperlink r:id="rId153" location="gid=84296321" ref="DN101"/>
    <hyperlink r:id="rId154" location="gid=84296321" ref="DX101"/>
    <hyperlink r:id="rId155" location="gid=84296321" ref="R102"/>
    <hyperlink r:id="rId156" location="gid=84296321" ref="AB102"/>
    <hyperlink r:id="rId157" location="gid=84296321" ref="AL102"/>
    <hyperlink r:id="rId158" location="gid=84296321" ref="AV102"/>
    <hyperlink r:id="rId159" location="gid=84296321" ref="BF102"/>
    <hyperlink r:id="rId160" location="gid=84296321" ref="BP102"/>
    <hyperlink r:id="rId161" location="gid=84296321" ref="BZ102"/>
    <hyperlink r:id="rId162" location="gid=84296321" ref="CJ102"/>
    <hyperlink r:id="rId163" location="gid=84296321" ref="CT102"/>
    <hyperlink r:id="rId164" location="gid=84296321" ref="DD102"/>
    <hyperlink r:id="rId165" location="gid=84296321" ref="DN102"/>
    <hyperlink r:id="rId166" location="gid=84296321" ref="DX102"/>
    <hyperlink r:id="rId167" location="gid=84296321" ref="R103"/>
    <hyperlink r:id="rId168" location="gid=84296321" ref="AB103"/>
    <hyperlink r:id="rId169" location="gid=84296321" ref="AL103"/>
    <hyperlink r:id="rId170" location="gid=84296321" ref="AV103"/>
    <hyperlink r:id="rId171" location="gid=84296321" ref="BF103"/>
    <hyperlink r:id="rId172" location="gid=84296321" ref="BP103"/>
    <hyperlink r:id="rId173" location="gid=84296321" ref="BZ103"/>
    <hyperlink r:id="rId174" location="gid=84296321" ref="CJ103"/>
    <hyperlink r:id="rId175" location="gid=84296321" ref="CT103"/>
    <hyperlink r:id="rId176" location="gid=84296321" ref="DD103"/>
    <hyperlink r:id="rId177" location="gid=84296321" ref="DN103"/>
    <hyperlink r:id="rId178" location="gid=84296321" ref="DX103"/>
    <hyperlink r:id="rId179" location="gid=84296321" ref="R104"/>
    <hyperlink r:id="rId180" location="gid=84296321" ref="AB104"/>
    <hyperlink r:id="rId181" location="gid=84296321" ref="AL104"/>
    <hyperlink r:id="rId182" location="gid=84296321" ref="AV104"/>
    <hyperlink r:id="rId183" location="gid=84296321" ref="BF104"/>
    <hyperlink r:id="rId184" location="gid=84296321" ref="BP104"/>
    <hyperlink r:id="rId185" location="gid=84296321" ref="BZ104"/>
    <hyperlink r:id="rId186" location="gid=84296321" ref="CJ104"/>
    <hyperlink r:id="rId187" location="gid=84296321" ref="CT104"/>
    <hyperlink r:id="rId188" location="gid=84296321" ref="DD104"/>
    <hyperlink r:id="rId189" location="gid=84296321" ref="DN104"/>
    <hyperlink r:id="rId190" location="gid=84296321" ref="DX104"/>
    <hyperlink r:id="rId191" location="gid=84296321" ref="R105"/>
    <hyperlink r:id="rId192" location="gid=84296321" ref="AB105"/>
    <hyperlink r:id="rId193" location="gid=84296321" ref="AL105"/>
    <hyperlink r:id="rId194" location="gid=84296321" ref="AV105"/>
    <hyperlink r:id="rId195" location="gid=84296321" ref="BF105"/>
    <hyperlink r:id="rId196" location="gid=84296321" ref="BP105"/>
    <hyperlink r:id="rId197" location="gid=84296321" ref="BZ105"/>
    <hyperlink r:id="rId198" location="gid=84296321" ref="CJ105"/>
    <hyperlink r:id="rId199" location="gid=84296321" ref="CT105"/>
    <hyperlink r:id="rId200" location="gid=84296321" ref="DD105"/>
    <hyperlink r:id="rId201" location="gid=84296321" ref="DN105"/>
    <hyperlink r:id="rId202" location="gid=84296321" ref="DX105"/>
    <hyperlink r:id="rId203" location="gid=84296321" ref="R106"/>
    <hyperlink r:id="rId204" location="gid=84296321" ref="AB106"/>
    <hyperlink r:id="rId205" location="gid=84296321" ref="AL106"/>
    <hyperlink r:id="rId206" location="gid=84296321" ref="AV106"/>
    <hyperlink r:id="rId207" location="gid=84296321" ref="BF106"/>
    <hyperlink r:id="rId208" location="gid=84296321" ref="BP106"/>
    <hyperlink r:id="rId209" location="gid=84296321" ref="BZ106"/>
    <hyperlink r:id="rId210" location="gid=84296321" ref="CJ106"/>
    <hyperlink r:id="rId211" location="gid=84296321" ref="CT106"/>
    <hyperlink r:id="rId212" location="gid=84296321" ref="DD106"/>
    <hyperlink r:id="rId213" location="gid=84296321" ref="DN106"/>
    <hyperlink r:id="rId214" location="gid=84296321" ref="DX106"/>
    <hyperlink r:id="rId215" location="gid=84296321" ref="R107"/>
    <hyperlink r:id="rId216" location="gid=84296321" ref="AB107"/>
    <hyperlink r:id="rId217" location="gid=84296321" ref="AL107"/>
    <hyperlink r:id="rId218" location="gid=84296321" ref="AV107"/>
    <hyperlink r:id="rId219" location="gid=84296321" ref="BF107"/>
    <hyperlink r:id="rId220" location="gid=84296321" ref="BP107"/>
    <hyperlink r:id="rId221" location="gid=84296321" ref="BZ107"/>
    <hyperlink r:id="rId222" location="gid=84296321" ref="CJ107"/>
    <hyperlink r:id="rId223" location="gid=84296321" ref="CT107"/>
    <hyperlink r:id="rId224" location="gid=84296321" ref="DD107"/>
    <hyperlink r:id="rId225" location="gid=84296321" ref="DN107"/>
    <hyperlink r:id="rId226" location="gid=84296321" ref="DX107"/>
    <hyperlink r:id="rId227" location="gid=84296321" ref="R108"/>
    <hyperlink r:id="rId228" location="gid=84296321" ref="AB108"/>
    <hyperlink r:id="rId229" location="gid=84296321" ref="AL108"/>
    <hyperlink r:id="rId230" location="gid=84296321" ref="AV108"/>
    <hyperlink r:id="rId231" location="gid=84296321" ref="BF108"/>
    <hyperlink r:id="rId232" location="gid=84296321" ref="BP108"/>
    <hyperlink r:id="rId233" location="gid=84296321" ref="BZ108"/>
    <hyperlink r:id="rId234" location="gid=84296321" ref="CJ108"/>
    <hyperlink r:id="rId235" location="gid=84296321" ref="CT108"/>
    <hyperlink r:id="rId236" location="gid=84296321" ref="DD108"/>
    <hyperlink r:id="rId237" location="gid=84296321" ref="DN108"/>
    <hyperlink r:id="rId238" location="gid=84296321" ref="DX108"/>
    <hyperlink r:id="rId239" location="gid=84296321" ref="R109"/>
    <hyperlink r:id="rId240" location="gid=84296321" ref="AB109"/>
    <hyperlink r:id="rId241" location="gid=84296321" ref="AL109"/>
    <hyperlink r:id="rId242" location="gid=84296321" ref="AV109"/>
    <hyperlink r:id="rId243" location="gid=84296321" ref="BF109"/>
    <hyperlink r:id="rId244" location="gid=84296321" ref="BP109"/>
    <hyperlink r:id="rId245" location="gid=84296321" ref="BZ109"/>
    <hyperlink r:id="rId246" location="gid=84296321" ref="CJ109"/>
    <hyperlink r:id="rId247" location="gid=84296321" ref="CT109"/>
    <hyperlink r:id="rId248" location="gid=84296321" ref="DD109"/>
    <hyperlink r:id="rId249" location="gid=84296321" ref="DN109"/>
    <hyperlink r:id="rId250" location="gid=84296321" ref="DX109"/>
    <hyperlink r:id="rId251" location="gid=84296321" ref="R110"/>
    <hyperlink r:id="rId252" location="gid=84296321" ref="AB110"/>
    <hyperlink r:id="rId253" location="gid=84296321" ref="AL110"/>
    <hyperlink r:id="rId254" location="gid=84296321" ref="AV110"/>
    <hyperlink r:id="rId255" location="gid=84296321" ref="BF110"/>
    <hyperlink r:id="rId256" location="gid=84296321" ref="BP110"/>
    <hyperlink r:id="rId257" location="gid=84296321" ref="BZ110"/>
    <hyperlink r:id="rId258" location="gid=84296321" ref="CJ110"/>
    <hyperlink r:id="rId259" location="gid=84296321" ref="CT110"/>
    <hyperlink r:id="rId260" location="gid=84296321" ref="DD110"/>
    <hyperlink r:id="rId261" location="gid=84296321" ref="DN110"/>
    <hyperlink r:id="rId262" location="gid=84296321" ref="DX110"/>
    <hyperlink r:id="rId263" location="gid=84296321" ref="R111"/>
    <hyperlink r:id="rId264" location="gid=84296321" ref="AB111"/>
    <hyperlink r:id="rId265" location="gid=84296321" ref="AL111"/>
    <hyperlink r:id="rId266" location="gid=84296321" ref="AV111"/>
    <hyperlink r:id="rId267" location="gid=84296321" ref="BF111"/>
    <hyperlink r:id="rId268" location="gid=84296321" ref="BP111"/>
    <hyperlink r:id="rId269" location="gid=84296321" ref="BZ111"/>
    <hyperlink r:id="rId270" location="gid=84296321" ref="CJ111"/>
    <hyperlink r:id="rId271" location="gid=84296321" ref="CT111"/>
    <hyperlink r:id="rId272" location="gid=84296321" ref="DD111"/>
    <hyperlink r:id="rId273" location="gid=84296321" ref="DN111"/>
    <hyperlink r:id="rId274" location="gid=84296321" ref="DX111"/>
    <hyperlink r:id="rId275" location="gid=84296321" ref="R112"/>
    <hyperlink r:id="rId276" location="gid=84296321" ref="AB112"/>
    <hyperlink r:id="rId277" location="gid=84296321" ref="AL112"/>
    <hyperlink r:id="rId278" location="gid=84296321" ref="AV112"/>
    <hyperlink r:id="rId279" location="gid=84296321" ref="BF112"/>
    <hyperlink r:id="rId280" location="gid=84296321" ref="BP112"/>
    <hyperlink r:id="rId281" location="gid=84296321" ref="BZ112"/>
    <hyperlink r:id="rId282" location="gid=84296321" ref="CJ112"/>
    <hyperlink r:id="rId283" location="gid=84296321" ref="CT112"/>
    <hyperlink r:id="rId284" location="gid=84296321" ref="DD112"/>
    <hyperlink r:id="rId285" location="gid=84296321" ref="DN112"/>
    <hyperlink r:id="rId286" location="gid=84296321" ref="DX112"/>
    <hyperlink r:id="rId287" location="gid=84296321" ref="R113"/>
    <hyperlink r:id="rId288" location="gid=84296321" ref="AB113"/>
    <hyperlink r:id="rId289" location="gid=84296321" ref="AL113"/>
    <hyperlink r:id="rId290" location="gid=84296321" ref="AV113"/>
    <hyperlink r:id="rId291" location="gid=84296321" ref="BF113"/>
    <hyperlink r:id="rId292" location="gid=84296321" ref="BP113"/>
    <hyperlink r:id="rId293" location="gid=84296321" ref="BZ113"/>
    <hyperlink r:id="rId294" location="gid=84296321" ref="CJ113"/>
    <hyperlink r:id="rId295" location="gid=84296321" ref="CT113"/>
    <hyperlink r:id="rId296" location="gid=84296321" ref="DD113"/>
    <hyperlink r:id="rId297" location="gid=84296321" ref="DN113"/>
    <hyperlink r:id="rId298" location="gid=84296321" ref="DX113"/>
    <hyperlink r:id="rId299" location="gid=84296321" ref="R114"/>
    <hyperlink r:id="rId300" location="gid=84296321" ref="AB114"/>
    <hyperlink r:id="rId301" location="gid=84296321" ref="AL114"/>
    <hyperlink r:id="rId302" location="gid=84296321" ref="AV114"/>
    <hyperlink r:id="rId303" location="gid=84296321" ref="BF114"/>
    <hyperlink r:id="rId304" location="gid=84296321" ref="BP114"/>
    <hyperlink r:id="rId305" location="gid=84296321" ref="BZ114"/>
    <hyperlink r:id="rId306" location="gid=84296321" ref="CJ114"/>
    <hyperlink r:id="rId307" location="gid=84296321" ref="CT114"/>
    <hyperlink r:id="rId308" location="gid=84296321" ref="DD114"/>
    <hyperlink r:id="rId309" location="gid=84296321" ref="DN114"/>
    <hyperlink r:id="rId310" location="gid=84296321" ref="DX114"/>
    <hyperlink r:id="rId311" location="gid=84296321" ref="R115"/>
    <hyperlink r:id="rId312" location="gid=84296321" ref="AB115"/>
    <hyperlink r:id="rId313" location="gid=84296321" ref="AL115"/>
    <hyperlink r:id="rId314" location="gid=84296321" ref="AV115"/>
    <hyperlink r:id="rId315" location="gid=84296321" ref="BF115"/>
    <hyperlink r:id="rId316" location="gid=84296321" ref="BP115"/>
    <hyperlink r:id="rId317" location="gid=84296321" ref="BZ115"/>
    <hyperlink r:id="rId318" location="gid=84296321" ref="CJ115"/>
    <hyperlink r:id="rId319" location="gid=84296321" ref="CT115"/>
    <hyperlink r:id="rId320" location="gid=84296321" ref="DD115"/>
    <hyperlink r:id="rId321" location="gid=84296321" ref="DN115"/>
    <hyperlink r:id="rId322" location="gid=84296321" ref="DX115"/>
    <hyperlink r:id="rId323" location="gid=84296321" ref="R116"/>
    <hyperlink r:id="rId324" location="gid=84296321" ref="AB116"/>
    <hyperlink r:id="rId325" location="gid=84296321" ref="AL116"/>
    <hyperlink r:id="rId326" location="gid=84296321" ref="AV116"/>
    <hyperlink r:id="rId327" location="gid=84296321" ref="BF116"/>
    <hyperlink r:id="rId328" location="gid=84296321" ref="BP116"/>
    <hyperlink r:id="rId329" location="gid=84296321" ref="BZ116"/>
    <hyperlink r:id="rId330" location="gid=84296321" ref="CJ116"/>
    <hyperlink r:id="rId331" location="gid=84296321" ref="CT116"/>
    <hyperlink r:id="rId332" location="gid=84296321" ref="DD116"/>
    <hyperlink r:id="rId333" location="gid=84296321" ref="DN116"/>
    <hyperlink r:id="rId334" location="gid=84296321" ref="DX116"/>
    <hyperlink r:id="rId335" location="gid=84296321" ref="R117"/>
    <hyperlink r:id="rId336" location="gid=84296321" ref="AB117"/>
    <hyperlink r:id="rId337" location="gid=84296321" ref="AL117"/>
    <hyperlink r:id="rId338" location="gid=84296321" ref="AV117"/>
    <hyperlink r:id="rId339" location="gid=84296321" ref="BF117"/>
    <hyperlink r:id="rId340" location="gid=84296321" ref="BP117"/>
    <hyperlink r:id="rId341" location="gid=84296321" ref="BZ117"/>
    <hyperlink r:id="rId342" location="gid=84296321" ref="CJ117"/>
    <hyperlink r:id="rId343" location="gid=84296321" ref="CT117"/>
    <hyperlink r:id="rId344" location="gid=84296321" ref="DD117"/>
    <hyperlink r:id="rId345" location="gid=84296321" ref="DN117"/>
    <hyperlink r:id="rId346" location="gid=84296321" ref="DX117"/>
    <hyperlink r:id="rId347" location="gid=84296321" ref="R118"/>
    <hyperlink r:id="rId348" location="gid=84296321" ref="AB118"/>
    <hyperlink r:id="rId349" location="gid=84296321" ref="AL118"/>
    <hyperlink r:id="rId350" location="gid=84296321" ref="AV118"/>
    <hyperlink r:id="rId351" location="gid=84296321" ref="BF118"/>
    <hyperlink r:id="rId352" location="gid=84296321" ref="BP118"/>
    <hyperlink r:id="rId353" location="gid=84296321" ref="BZ118"/>
    <hyperlink r:id="rId354" location="gid=84296321" ref="CJ118"/>
    <hyperlink r:id="rId355" location="gid=84296321" ref="CT118"/>
    <hyperlink r:id="rId356" location="gid=84296321" ref="DD118"/>
    <hyperlink r:id="rId357" location="gid=84296321" ref="DN118"/>
    <hyperlink r:id="rId358" location="gid=84296321" ref="DX118"/>
    <hyperlink r:id="rId359" location="gid=84296321" ref="R119"/>
    <hyperlink r:id="rId360" location="gid=84296321" ref="AB119"/>
    <hyperlink r:id="rId361" location="gid=84296321" ref="AL119"/>
    <hyperlink r:id="rId362" location="gid=84296321" ref="AV119"/>
    <hyperlink r:id="rId363" location="gid=84296321" ref="BF119"/>
    <hyperlink r:id="rId364" location="gid=84296321" ref="BP119"/>
    <hyperlink r:id="rId365" location="gid=84296321" ref="BZ119"/>
    <hyperlink r:id="rId366" location="gid=84296321" ref="CJ119"/>
    <hyperlink r:id="rId367" location="gid=84296321" ref="CT119"/>
    <hyperlink r:id="rId368" location="gid=84296321" ref="DD119"/>
    <hyperlink r:id="rId369" location="gid=84296321" ref="DN119"/>
    <hyperlink r:id="rId370" location="gid=84296321" ref="DX119"/>
    <hyperlink r:id="rId371" location="gid=84296321" ref="R120"/>
    <hyperlink r:id="rId372" location="gid=84296321" ref="AB120"/>
    <hyperlink r:id="rId373" location="gid=84296321" ref="AL120"/>
    <hyperlink r:id="rId374" location="gid=84296321" ref="AV120"/>
    <hyperlink r:id="rId375" location="gid=84296321" ref="BF120"/>
    <hyperlink r:id="rId376" location="gid=84296321" ref="BP120"/>
    <hyperlink r:id="rId377" location="gid=84296321" ref="BZ120"/>
    <hyperlink r:id="rId378" location="gid=84296321" ref="CJ120"/>
    <hyperlink r:id="rId379" location="gid=84296321" ref="CT120"/>
    <hyperlink r:id="rId380" location="gid=84296321" ref="DD120"/>
    <hyperlink r:id="rId381" location="gid=84296321" ref="DN120"/>
    <hyperlink r:id="rId382" location="gid=84296321" ref="DX120"/>
    <hyperlink r:id="rId383" location="gid=84296321" ref="R121"/>
    <hyperlink r:id="rId384" location="gid=84296321" ref="AB121"/>
    <hyperlink r:id="rId385" location="gid=84296321" ref="AL121"/>
    <hyperlink r:id="rId386" location="gid=84296321" ref="AV121"/>
    <hyperlink r:id="rId387" location="gid=84296321" ref="BF121"/>
    <hyperlink r:id="rId388" location="gid=84296321" ref="BP121"/>
    <hyperlink r:id="rId389" location="gid=84296321" ref="BZ121"/>
    <hyperlink r:id="rId390" location="gid=84296321" ref="CJ121"/>
    <hyperlink r:id="rId391" location="gid=84296321" ref="CT121"/>
    <hyperlink r:id="rId392" location="gid=84296321" ref="DD121"/>
    <hyperlink r:id="rId393" location="gid=84296321" ref="DN121"/>
    <hyperlink r:id="rId394" location="gid=84296321" ref="DX121"/>
    <hyperlink r:id="rId395" location="gid=84296321" ref="R122"/>
    <hyperlink r:id="rId396" location="gid=84296321" ref="AB122"/>
    <hyperlink r:id="rId397" location="gid=84296321" ref="AL122"/>
    <hyperlink r:id="rId398" location="gid=84296321" ref="AV122"/>
    <hyperlink r:id="rId399" location="gid=84296321" ref="BF122"/>
    <hyperlink r:id="rId400" location="gid=84296321" ref="BP122"/>
    <hyperlink r:id="rId401" location="gid=84296321" ref="BZ122"/>
    <hyperlink r:id="rId402" location="gid=84296321" ref="CJ122"/>
    <hyperlink r:id="rId403" location="gid=84296321" ref="CT122"/>
    <hyperlink r:id="rId404" location="gid=84296321" ref="DD122"/>
    <hyperlink r:id="rId405" location="gid=84296321" ref="DN122"/>
    <hyperlink r:id="rId406" location="gid=84296321" ref="DX122"/>
    <hyperlink r:id="rId407" location="gid=84296321" ref="R123"/>
    <hyperlink r:id="rId408" location="gid=84296321" ref="AB123"/>
    <hyperlink r:id="rId409" location="gid=84296321" ref="AL123"/>
    <hyperlink r:id="rId410" location="gid=84296321" ref="AV123"/>
    <hyperlink r:id="rId411" location="gid=84296321" ref="BF123"/>
    <hyperlink r:id="rId412" location="gid=84296321" ref="BP123"/>
    <hyperlink r:id="rId413" location="gid=84296321" ref="BZ123"/>
    <hyperlink r:id="rId414" location="gid=84296321" ref="CJ123"/>
    <hyperlink r:id="rId415" location="gid=84296321" ref="CT123"/>
    <hyperlink r:id="rId416" location="gid=84296321" ref="DD123"/>
    <hyperlink r:id="rId417" location="gid=84296321" ref="DN123"/>
    <hyperlink r:id="rId418" location="gid=84296321" ref="DX123"/>
    <hyperlink r:id="rId419" location="gid=84296321" ref="R124"/>
    <hyperlink r:id="rId420" location="gid=84296321" ref="AB124"/>
    <hyperlink r:id="rId421" location="gid=84296321" ref="AL124"/>
    <hyperlink r:id="rId422" location="gid=84296321" ref="AV124"/>
    <hyperlink r:id="rId423" location="gid=84296321" ref="BF124"/>
    <hyperlink r:id="rId424" location="gid=84296321" ref="BP124"/>
    <hyperlink r:id="rId425" location="gid=84296321" ref="BZ124"/>
    <hyperlink r:id="rId426" location="gid=84296321" ref="CJ124"/>
    <hyperlink r:id="rId427" location="gid=84296321" ref="CT124"/>
    <hyperlink r:id="rId428" location="gid=84296321" ref="DD124"/>
    <hyperlink r:id="rId429" location="gid=84296321" ref="DN124"/>
    <hyperlink r:id="rId430" location="gid=84296321" ref="DX124"/>
    <hyperlink r:id="rId431" location="gid=84296321" ref="R125"/>
    <hyperlink r:id="rId432" location="gid=84296321" ref="AB125"/>
    <hyperlink r:id="rId433" location="gid=84296321" ref="AL125"/>
    <hyperlink r:id="rId434" location="gid=84296321" ref="AV125"/>
    <hyperlink r:id="rId435" location="gid=84296321" ref="BF125"/>
    <hyperlink r:id="rId436" location="gid=84296321" ref="BP125"/>
    <hyperlink r:id="rId437" location="gid=84296321" ref="BZ125"/>
    <hyperlink r:id="rId438" location="gid=84296321" ref="CJ125"/>
    <hyperlink r:id="rId439" location="gid=84296321" ref="CT125"/>
    <hyperlink r:id="rId440" location="gid=84296321" ref="DD125"/>
    <hyperlink r:id="rId441" location="gid=84296321" ref="DN125"/>
    <hyperlink r:id="rId442" location="gid=84296321" ref="DX125"/>
    <hyperlink r:id="rId443" location="gid=84296321" ref="R126"/>
    <hyperlink r:id="rId444" location="gid=84296321" ref="AB126"/>
    <hyperlink r:id="rId445" location="gid=84296321" ref="AL126"/>
    <hyperlink r:id="rId446" location="gid=84296321" ref="AV126"/>
    <hyperlink r:id="rId447" location="gid=84296321" ref="BF126"/>
    <hyperlink r:id="rId448" location="gid=84296321" ref="BP126"/>
    <hyperlink r:id="rId449" location="gid=84296321" ref="BZ126"/>
    <hyperlink r:id="rId450" location="gid=84296321" ref="CJ126"/>
    <hyperlink r:id="rId451" location="gid=84296321" ref="CT126"/>
    <hyperlink r:id="rId452" location="gid=84296321" ref="DD126"/>
    <hyperlink r:id="rId453" location="gid=84296321" ref="DN126"/>
    <hyperlink r:id="rId454" location="gid=84296321" ref="DX126"/>
    <hyperlink r:id="rId455" location="gid=84296321" ref="R127"/>
    <hyperlink r:id="rId456" location="gid=84296321" ref="AB127"/>
    <hyperlink r:id="rId457" location="gid=84296321" ref="AL127"/>
    <hyperlink r:id="rId458" location="gid=84296321" ref="AV127"/>
    <hyperlink r:id="rId459" location="gid=84296321" ref="BF127"/>
    <hyperlink r:id="rId460" location="gid=84296321" ref="BP127"/>
    <hyperlink r:id="rId461" location="gid=84296321" ref="BZ127"/>
    <hyperlink r:id="rId462" location="gid=84296321" ref="CJ127"/>
    <hyperlink r:id="rId463" location="gid=84296321" ref="CT127"/>
    <hyperlink r:id="rId464" location="gid=84296321" ref="DD127"/>
    <hyperlink r:id="rId465" location="gid=84296321" ref="DN127"/>
    <hyperlink r:id="rId466" location="gid=84296321" ref="DX127"/>
    <hyperlink r:id="rId467" location="gid=84296321" ref="R128"/>
    <hyperlink r:id="rId468" location="gid=84296321" ref="AB128"/>
    <hyperlink r:id="rId469" location="gid=84296321" ref="AL128"/>
    <hyperlink r:id="rId470" location="gid=84296321" ref="AV128"/>
    <hyperlink r:id="rId471" location="gid=84296321" ref="BF128"/>
    <hyperlink r:id="rId472" location="gid=84296321" ref="BP128"/>
    <hyperlink r:id="rId473" location="gid=84296321" ref="BZ128"/>
    <hyperlink r:id="rId474" location="gid=84296321" ref="CJ128"/>
    <hyperlink r:id="rId475" location="gid=84296321" ref="CT128"/>
    <hyperlink r:id="rId476" location="gid=84296321" ref="DD128"/>
    <hyperlink r:id="rId477" location="gid=84296321" ref="DN128"/>
    <hyperlink r:id="rId478" location="gid=84296321" ref="DX128"/>
    <hyperlink r:id="rId479" location="gid=84296321" ref="R129"/>
    <hyperlink r:id="rId480" location="gid=84296321" ref="AB129"/>
    <hyperlink r:id="rId481" location="gid=84296321" ref="AL129"/>
    <hyperlink r:id="rId482" location="gid=84296321" ref="AV129"/>
    <hyperlink r:id="rId483" location="gid=84296321" ref="BF129"/>
    <hyperlink r:id="rId484" location="gid=84296321" ref="BP129"/>
    <hyperlink r:id="rId485" location="gid=84296321" ref="BZ129"/>
    <hyperlink r:id="rId486" location="gid=84296321" ref="CJ129"/>
    <hyperlink r:id="rId487" location="gid=84296321" ref="CT129"/>
    <hyperlink r:id="rId488" location="gid=84296321" ref="DD129"/>
    <hyperlink r:id="rId489" location="gid=84296321" ref="DN129"/>
    <hyperlink r:id="rId490" location="gid=84296321" ref="DX129"/>
    <hyperlink r:id="rId491" location="gid=84296321" ref="R130"/>
    <hyperlink r:id="rId492" location="gid=84296321" ref="AB130"/>
    <hyperlink r:id="rId493" location="gid=84296321" ref="AL130"/>
    <hyperlink r:id="rId494" location="gid=84296321" ref="AV130"/>
    <hyperlink r:id="rId495" location="gid=84296321" ref="BF130"/>
    <hyperlink r:id="rId496" location="gid=84296321" ref="BP130"/>
    <hyperlink r:id="rId497" location="gid=84296321" ref="BZ130"/>
    <hyperlink r:id="rId498" location="gid=84296321" ref="CJ130"/>
    <hyperlink r:id="rId499" location="gid=84296321" ref="CT130"/>
    <hyperlink r:id="rId500" location="gid=84296321" ref="DD130"/>
    <hyperlink r:id="rId501" location="gid=84296321" ref="DN130"/>
    <hyperlink r:id="rId502" location="gid=84296321" ref="DX130"/>
    <hyperlink r:id="rId503" location="gid=84296321" ref="R131"/>
    <hyperlink r:id="rId504" location="gid=84296321" ref="AB131"/>
    <hyperlink r:id="rId505" location="gid=84296321" ref="AL131"/>
    <hyperlink r:id="rId506" location="gid=84296321" ref="AV131"/>
    <hyperlink r:id="rId507" location="gid=84296321" ref="BF131"/>
    <hyperlink r:id="rId508" location="gid=84296321" ref="BP131"/>
    <hyperlink r:id="rId509" location="gid=84296321" ref="BZ131"/>
    <hyperlink r:id="rId510" location="gid=84296321" ref="CJ131"/>
    <hyperlink r:id="rId511" location="gid=84296321" ref="CT131"/>
    <hyperlink r:id="rId512" location="gid=84296321" ref="DD131"/>
    <hyperlink r:id="rId513" location="gid=84296321" ref="DN131"/>
    <hyperlink r:id="rId514" location="gid=84296321" ref="DX131"/>
    <hyperlink r:id="rId515" location="gid=84296321" ref="R132"/>
    <hyperlink r:id="rId516" location="gid=84296321" ref="AB132"/>
    <hyperlink r:id="rId517" location="gid=84296321" ref="AL132"/>
    <hyperlink r:id="rId518" location="gid=84296321" ref="AV132"/>
    <hyperlink r:id="rId519" location="gid=84296321" ref="BF132"/>
    <hyperlink r:id="rId520" location="gid=84296321" ref="BP132"/>
    <hyperlink r:id="rId521" location="gid=84296321" ref="BZ132"/>
    <hyperlink r:id="rId522" location="gid=84296321" ref="CJ132"/>
    <hyperlink r:id="rId523" location="gid=84296321" ref="CT132"/>
    <hyperlink r:id="rId524" location="gid=84296321" ref="DD132"/>
    <hyperlink r:id="rId525" location="gid=84296321" ref="DN132"/>
    <hyperlink r:id="rId526" location="gid=84296321" ref="DX132"/>
    <hyperlink r:id="rId527" location="gid=84296321" ref="R133"/>
    <hyperlink r:id="rId528" location="gid=84296321" ref="AB133"/>
    <hyperlink r:id="rId529" location="gid=84296321" ref="AL133"/>
    <hyperlink r:id="rId530" location="gid=84296321" ref="AV133"/>
    <hyperlink r:id="rId531" location="gid=84296321" ref="BF133"/>
    <hyperlink r:id="rId532" location="gid=84296321" ref="BP133"/>
    <hyperlink r:id="rId533" location="gid=84296321" ref="BZ133"/>
    <hyperlink r:id="rId534" location="gid=84296321" ref="CJ133"/>
    <hyperlink r:id="rId535" location="gid=84296321" ref="CT133"/>
    <hyperlink r:id="rId536" location="gid=84296321" ref="DD133"/>
    <hyperlink r:id="rId537" location="gid=84296321" ref="DN133"/>
    <hyperlink r:id="rId538" location="gid=84296321" ref="DX133"/>
    <hyperlink r:id="rId539" location="gid=84296321" ref="R134"/>
    <hyperlink r:id="rId540" location="gid=84296321" ref="AB134"/>
    <hyperlink r:id="rId541" location="gid=84296321" ref="AL134"/>
    <hyperlink r:id="rId542" location="gid=84296321" ref="AV134"/>
    <hyperlink r:id="rId543" location="gid=84296321" ref="BF134"/>
    <hyperlink r:id="rId544" location="gid=84296321" ref="BP134"/>
    <hyperlink r:id="rId545" location="gid=84296321" ref="BZ134"/>
    <hyperlink r:id="rId546" location="gid=84296321" ref="CJ134"/>
    <hyperlink r:id="rId547" location="gid=84296321" ref="CT134"/>
    <hyperlink r:id="rId548" location="gid=84296321" ref="DD134"/>
    <hyperlink r:id="rId549" location="gid=84296321" ref="DN134"/>
    <hyperlink r:id="rId550" location="gid=84296321" ref="DX134"/>
    <hyperlink r:id="rId551" location="gid=84296321" ref="R135"/>
    <hyperlink r:id="rId552" location="gid=84296321" ref="AB135"/>
    <hyperlink r:id="rId553" location="gid=84296321" ref="AL135"/>
    <hyperlink r:id="rId554" location="gid=84296321" ref="AV135"/>
    <hyperlink r:id="rId555" location="gid=84296321" ref="BF135"/>
    <hyperlink r:id="rId556" location="gid=84296321" ref="BP135"/>
    <hyperlink r:id="rId557" location="gid=84296321" ref="BZ135"/>
    <hyperlink r:id="rId558" location="gid=84296321" ref="CJ135"/>
    <hyperlink r:id="rId559" location="gid=84296321" ref="CT135"/>
    <hyperlink r:id="rId560" location="gid=84296321" ref="DD135"/>
    <hyperlink r:id="rId561" location="gid=84296321" ref="DN135"/>
    <hyperlink r:id="rId562" location="gid=84296321" ref="DX135"/>
    <hyperlink r:id="rId563" location="gid=84296321" ref="R136"/>
    <hyperlink r:id="rId564" location="gid=84296321" ref="AB136"/>
    <hyperlink r:id="rId565" location="gid=84296321" ref="AL136"/>
    <hyperlink r:id="rId566" location="gid=84296321" ref="AV136"/>
    <hyperlink r:id="rId567" location="gid=84296321" ref="BF136"/>
    <hyperlink r:id="rId568" location="gid=84296321" ref="BP136"/>
    <hyperlink r:id="rId569" location="gid=84296321" ref="BZ136"/>
    <hyperlink r:id="rId570" location="gid=84296321" ref="CJ136"/>
    <hyperlink r:id="rId571" location="gid=84296321" ref="CT136"/>
    <hyperlink r:id="rId572" location="gid=84296321" ref="DD136"/>
    <hyperlink r:id="rId573" location="gid=84296321" ref="DN136"/>
    <hyperlink r:id="rId574" location="gid=84296321" ref="DX136"/>
    <hyperlink r:id="rId575" location="gid=84296321" ref="R137"/>
    <hyperlink r:id="rId576" location="gid=84296321" ref="AB137"/>
    <hyperlink r:id="rId577" location="gid=84296321" ref="AL137"/>
    <hyperlink r:id="rId578" location="gid=84296321" ref="AV137"/>
    <hyperlink r:id="rId579" location="gid=84296321" ref="BF137"/>
    <hyperlink r:id="rId580" location="gid=84296321" ref="BP137"/>
    <hyperlink r:id="rId581" location="gid=84296321" ref="BZ137"/>
    <hyperlink r:id="rId582" location="gid=84296321" ref="CJ137"/>
    <hyperlink r:id="rId583" location="gid=84296321" ref="CT137"/>
    <hyperlink r:id="rId584" location="gid=84296321" ref="DD137"/>
    <hyperlink r:id="rId585" location="gid=84296321" ref="DN137"/>
    <hyperlink r:id="rId586" location="gid=84296321" ref="DX137"/>
    <hyperlink r:id="rId587" location="gid=84296321" ref="R138"/>
    <hyperlink r:id="rId588" location="gid=84296321" ref="AB138"/>
    <hyperlink r:id="rId589" location="gid=84296321" ref="AL138"/>
    <hyperlink r:id="rId590" location="gid=84296321" ref="AV138"/>
    <hyperlink r:id="rId591" location="gid=84296321" ref="BF138"/>
    <hyperlink r:id="rId592" location="gid=84296321" ref="BP138"/>
    <hyperlink r:id="rId593" location="gid=84296321" ref="BZ138"/>
    <hyperlink r:id="rId594" location="gid=84296321" ref="CJ138"/>
    <hyperlink r:id="rId595" location="gid=84296321" ref="CT138"/>
    <hyperlink r:id="rId596" location="gid=84296321" ref="DD138"/>
    <hyperlink r:id="rId597" location="gid=84296321" ref="DN138"/>
    <hyperlink r:id="rId598" location="gid=84296321" ref="DX138"/>
    <hyperlink r:id="rId599" location="gid=84296321" ref="R139"/>
    <hyperlink r:id="rId600" location="gid=84296321" ref="AB139"/>
    <hyperlink r:id="rId601" location="gid=84296321" ref="AL139"/>
    <hyperlink r:id="rId602" location="gid=84296321" ref="AV139"/>
    <hyperlink r:id="rId603" location="gid=84296321" ref="BF139"/>
    <hyperlink r:id="rId604" location="gid=84296321" ref="BP139"/>
    <hyperlink r:id="rId605" location="gid=84296321" ref="BZ139"/>
    <hyperlink r:id="rId606" location="gid=84296321" ref="CJ139"/>
    <hyperlink r:id="rId607" location="gid=84296321" ref="CT139"/>
    <hyperlink r:id="rId608" location="gid=84296321" ref="DD139"/>
    <hyperlink r:id="rId609" location="gid=84296321" ref="DN139"/>
    <hyperlink r:id="rId610" location="gid=84296321" ref="DX139"/>
    <hyperlink r:id="rId611" location="gid=84296321" ref="R140"/>
    <hyperlink r:id="rId612" location="gid=84296321" ref="AB140"/>
    <hyperlink r:id="rId613" location="gid=84296321" ref="AL140"/>
    <hyperlink r:id="rId614" location="gid=84296321" ref="AV140"/>
    <hyperlink r:id="rId615" location="gid=84296321" ref="BF140"/>
    <hyperlink r:id="rId616" location="gid=84296321" ref="BP140"/>
    <hyperlink r:id="rId617" location="gid=84296321" ref="BZ140"/>
    <hyperlink r:id="rId618" location="gid=84296321" ref="CJ140"/>
    <hyperlink r:id="rId619" location="gid=84296321" ref="CT140"/>
    <hyperlink r:id="rId620" location="gid=84296321" ref="DD140"/>
    <hyperlink r:id="rId621" location="gid=84296321" ref="DN140"/>
    <hyperlink r:id="rId622" location="gid=84296321" ref="DX140"/>
    <hyperlink r:id="rId623" location="gid=84296321" ref="R141"/>
    <hyperlink r:id="rId624" location="gid=84296321" ref="AB141"/>
    <hyperlink r:id="rId625" location="gid=84296321" ref="AL141"/>
    <hyperlink r:id="rId626" location="gid=84296321" ref="AV141"/>
    <hyperlink r:id="rId627" location="gid=84296321" ref="BF141"/>
    <hyperlink r:id="rId628" location="gid=84296321" ref="BP141"/>
    <hyperlink r:id="rId629" location="gid=84296321" ref="BZ141"/>
    <hyperlink r:id="rId630" location="gid=84296321" ref="CJ141"/>
    <hyperlink r:id="rId631" location="gid=84296321" ref="CT141"/>
    <hyperlink r:id="rId632" location="gid=84296321" ref="DD141"/>
    <hyperlink r:id="rId633" location="gid=84296321" ref="DN141"/>
    <hyperlink r:id="rId634" location="gid=84296321" ref="DX141"/>
    <hyperlink r:id="rId635" location="gid=84296321" ref="R142"/>
    <hyperlink r:id="rId636" location="gid=84296321" ref="AB142"/>
    <hyperlink r:id="rId637" location="gid=84296321" ref="AL142"/>
    <hyperlink r:id="rId638" location="gid=84296321" ref="AV142"/>
    <hyperlink r:id="rId639" location="gid=84296321" ref="BF142"/>
    <hyperlink r:id="rId640" location="gid=84296321" ref="BP142"/>
    <hyperlink r:id="rId641" location="gid=84296321" ref="BZ142"/>
    <hyperlink r:id="rId642" location="gid=84296321" ref="CJ142"/>
    <hyperlink r:id="rId643" location="gid=84296321" ref="CT142"/>
    <hyperlink r:id="rId644" location="gid=84296321" ref="DD142"/>
    <hyperlink r:id="rId645" location="gid=84296321" ref="DN142"/>
    <hyperlink r:id="rId646" location="gid=84296321" ref="DX142"/>
    <hyperlink r:id="rId647" location="gid=84296321" ref="R143"/>
    <hyperlink r:id="rId648" location="gid=84296321" ref="AB143"/>
    <hyperlink r:id="rId649" location="gid=84296321" ref="AL143"/>
    <hyperlink r:id="rId650" location="gid=84296321" ref="AV143"/>
    <hyperlink r:id="rId651" location="gid=84296321" ref="BF143"/>
    <hyperlink r:id="rId652" location="gid=84296321" ref="BP143"/>
    <hyperlink r:id="rId653" location="gid=84296321" ref="BZ143"/>
    <hyperlink r:id="rId654" location="gid=84296321" ref="CJ143"/>
    <hyperlink r:id="rId655" location="gid=84296321" ref="CT143"/>
    <hyperlink r:id="rId656" location="gid=84296321" ref="DD143"/>
    <hyperlink r:id="rId657" location="gid=84296321" ref="DN143"/>
    <hyperlink r:id="rId658" location="gid=84296321" ref="DX143"/>
    <hyperlink r:id="rId659" location="gid=84296321" ref="R144"/>
    <hyperlink r:id="rId660" location="gid=84296321" ref="AB144"/>
    <hyperlink r:id="rId661" location="gid=84296321" ref="AL144"/>
    <hyperlink r:id="rId662" location="gid=84296321" ref="AV144"/>
    <hyperlink r:id="rId663" location="gid=84296321" ref="BF144"/>
    <hyperlink r:id="rId664" location="gid=84296321" ref="BP144"/>
    <hyperlink r:id="rId665" location="gid=84296321" ref="BZ144"/>
    <hyperlink r:id="rId666" location="gid=84296321" ref="CJ144"/>
    <hyperlink r:id="rId667" location="gid=84296321" ref="CT144"/>
    <hyperlink r:id="rId668" location="gid=84296321" ref="DD144"/>
    <hyperlink r:id="rId669" location="gid=84296321" ref="DN144"/>
    <hyperlink r:id="rId670" location="gid=84296321" ref="DX144"/>
    <hyperlink r:id="rId671" location="gid=84296321" ref="R145"/>
    <hyperlink r:id="rId672" location="gid=84296321" ref="AB145"/>
    <hyperlink r:id="rId673" location="gid=84296321" ref="AL145"/>
    <hyperlink r:id="rId674" location="gid=84296321" ref="AV145"/>
    <hyperlink r:id="rId675" location="gid=84296321" ref="BF145"/>
    <hyperlink r:id="rId676" location="gid=84296321" ref="BP145"/>
    <hyperlink r:id="rId677" location="gid=84296321" ref="BZ145"/>
    <hyperlink r:id="rId678" location="gid=84296321" ref="CJ145"/>
    <hyperlink r:id="rId679" location="gid=84296321" ref="CT145"/>
    <hyperlink r:id="rId680" location="gid=84296321" ref="DD145"/>
    <hyperlink r:id="rId681" location="gid=84296321" ref="DN145"/>
    <hyperlink r:id="rId682" location="gid=84296321" ref="DX145"/>
    <hyperlink r:id="rId683" location="gid=84296321" ref="R146"/>
    <hyperlink r:id="rId684" location="gid=84296321" ref="AB146"/>
    <hyperlink r:id="rId685" location="gid=84296321" ref="AL146"/>
    <hyperlink r:id="rId686" location="gid=84296321" ref="AV146"/>
    <hyperlink r:id="rId687" location="gid=84296321" ref="BF146"/>
    <hyperlink r:id="rId688" location="gid=84296321" ref="BP146"/>
    <hyperlink r:id="rId689" location="gid=84296321" ref="BZ146"/>
    <hyperlink r:id="rId690" location="gid=84296321" ref="CJ146"/>
    <hyperlink r:id="rId691" location="gid=84296321" ref="CT146"/>
    <hyperlink r:id="rId692" location="gid=84296321" ref="DD146"/>
    <hyperlink r:id="rId693" location="gid=84296321" ref="DN146"/>
    <hyperlink r:id="rId694" location="gid=84296321" ref="DX146"/>
    <hyperlink r:id="rId695" location="gid=84296321" ref="R147"/>
    <hyperlink r:id="rId696" location="gid=84296321" ref="AB147"/>
    <hyperlink r:id="rId697" location="gid=84296321" ref="AL147"/>
    <hyperlink r:id="rId698" location="gid=84296321" ref="AV147"/>
    <hyperlink r:id="rId699" location="gid=84296321" ref="BF147"/>
    <hyperlink r:id="rId700" location="gid=84296321" ref="BP147"/>
    <hyperlink r:id="rId701" location="gid=84296321" ref="BZ147"/>
    <hyperlink r:id="rId702" location="gid=84296321" ref="CJ147"/>
    <hyperlink r:id="rId703" location="gid=84296321" ref="CT147"/>
    <hyperlink r:id="rId704" location="gid=84296321" ref="DD147"/>
    <hyperlink r:id="rId705" location="gid=84296321" ref="DN147"/>
    <hyperlink r:id="rId706" location="gid=84296321" ref="DX147"/>
    <hyperlink r:id="rId707" location="gid=84296321" ref="R148"/>
    <hyperlink r:id="rId708" location="gid=84296321" ref="AB148"/>
    <hyperlink r:id="rId709" location="gid=84296321" ref="AL148"/>
    <hyperlink r:id="rId710" location="gid=84296321" ref="AV148"/>
    <hyperlink r:id="rId711" location="gid=84296321" ref="BF148"/>
    <hyperlink r:id="rId712" location="gid=84296321" ref="BP148"/>
    <hyperlink r:id="rId713" location="gid=84296321" ref="BZ148"/>
    <hyperlink r:id="rId714" location="gid=84296321" ref="CJ148"/>
    <hyperlink r:id="rId715" location="gid=84296321" ref="CT148"/>
    <hyperlink r:id="rId716" location="gid=84296321" ref="DD148"/>
    <hyperlink r:id="rId717" location="gid=84296321" ref="DN148"/>
    <hyperlink r:id="rId718" location="gid=84296321" ref="DX148"/>
    <hyperlink r:id="rId719" location="gid=84296321" ref="R149"/>
    <hyperlink r:id="rId720" location="gid=84296321" ref="AB149"/>
    <hyperlink r:id="rId721" location="gid=84296321" ref="AL149"/>
    <hyperlink r:id="rId722" location="gid=84296321" ref="AV149"/>
    <hyperlink r:id="rId723" location="gid=84296321" ref="BF149"/>
    <hyperlink r:id="rId724" location="gid=84296321" ref="BP149"/>
    <hyperlink r:id="rId725" location="gid=84296321" ref="BZ149"/>
    <hyperlink r:id="rId726" location="gid=84296321" ref="CJ149"/>
    <hyperlink r:id="rId727" location="gid=84296321" ref="CT149"/>
    <hyperlink r:id="rId728" location="gid=84296321" ref="DD149"/>
    <hyperlink r:id="rId729" location="gid=84296321" ref="DN149"/>
    <hyperlink r:id="rId730" location="gid=84296321" ref="DX149"/>
    <hyperlink r:id="rId731" location="gid=84296321" ref="R150"/>
    <hyperlink r:id="rId732" location="gid=84296321" ref="AB150"/>
    <hyperlink r:id="rId733" location="gid=84296321" ref="AL150"/>
    <hyperlink r:id="rId734" location="gid=84296321" ref="AV150"/>
    <hyperlink r:id="rId735" location="gid=84296321" ref="BF150"/>
    <hyperlink r:id="rId736" location="gid=84296321" ref="BP150"/>
    <hyperlink r:id="rId737" location="gid=84296321" ref="BZ150"/>
    <hyperlink r:id="rId738" location="gid=84296321" ref="CJ150"/>
    <hyperlink r:id="rId739" location="gid=84296321" ref="CT150"/>
    <hyperlink r:id="rId740" location="gid=84296321" ref="DD150"/>
    <hyperlink r:id="rId741" location="gid=84296321" ref="DN150"/>
    <hyperlink r:id="rId742" location="gid=84296321" ref="DX150"/>
    <hyperlink r:id="rId743" location="gid=84296321" ref="R151"/>
    <hyperlink r:id="rId744" location="gid=84296321" ref="AB151"/>
    <hyperlink r:id="rId745" location="gid=84296321" ref="AL151"/>
    <hyperlink r:id="rId746" location="gid=84296321" ref="AV151"/>
    <hyperlink r:id="rId747" location="gid=84296321" ref="BF151"/>
    <hyperlink r:id="rId748" location="gid=84296321" ref="BP151"/>
    <hyperlink r:id="rId749" location="gid=84296321" ref="BZ151"/>
    <hyperlink r:id="rId750" location="gid=84296321" ref="CJ151"/>
    <hyperlink r:id="rId751" location="gid=84296321" ref="CT151"/>
    <hyperlink r:id="rId752" location="gid=84296321" ref="DD151"/>
    <hyperlink r:id="rId753" location="gid=84296321" ref="DN151"/>
    <hyperlink r:id="rId754" location="gid=84296321" ref="DX151"/>
    <hyperlink r:id="rId755" location="gid=84296321" ref="R152"/>
    <hyperlink r:id="rId756" location="gid=84296321" ref="AB152"/>
    <hyperlink r:id="rId757" location="gid=84296321" ref="AL152"/>
    <hyperlink r:id="rId758" location="gid=84296321" ref="AV152"/>
    <hyperlink r:id="rId759" location="gid=84296321" ref="BF152"/>
    <hyperlink r:id="rId760" location="gid=84296321" ref="BP152"/>
    <hyperlink r:id="rId761" location="gid=84296321" ref="BZ152"/>
    <hyperlink r:id="rId762" location="gid=84296321" ref="CJ152"/>
    <hyperlink r:id="rId763" location="gid=84296321" ref="CT152"/>
    <hyperlink r:id="rId764" location="gid=84296321" ref="DD152"/>
    <hyperlink r:id="rId765" location="gid=84296321" ref="DN152"/>
    <hyperlink r:id="rId766" location="gid=84296321" ref="DX152"/>
    <hyperlink r:id="rId767" location="gid=84296321" ref="R153"/>
    <hyperlink r:id="rId768" location="gid=84296321" ref="AB153"/>
    <hyperlink r:id="rId769" location="gid=84296321" ref="AL153"/>
    <hyperlink r:id="rId770" location="gid=84296321" ref="AV153"/>
    <hyperlink r:id="rId771" location="gid=84296321" ref="BF153"/>
    <hyperlink r:id="rId772" location="gid=84296321" ref="BP153"/>
    <hyperlink r:id="rId773" location="gid=84296321" ref="BZ153"/>
    <hyperlink r:id="rId774" location="gid=84296321" ref="CJ153"/>
    <hyperlink r:id="rId775" location="gid=84296321" ref="CT153"/>
    <hyperlink r:id="rId776" location="gid=84296321" ref="DD153"/>
    <hyperlink r:id="rId777" location="gid=84296321" ref="DN153"/>
    <hyperlink r:id="rId778" location="gid=84296321" ref="DX153"/>
    <hyperlink r:id="rId779" location="gid=84296321" ref="R154"/>
    <hyperlink r:id="rId780" location="gid=84296321" ref="AB154"/>
    <hyperlink r:id="rId781" location="gid=84296321" ref="AL154"/>
    <hyperlink r:id="rId782" location="gid=84296321" ref="AV154"/>
    <hyperlink r:id="rId783" location="gid=84296321" ref="BF154"/>
    <hyperlink r:id="rId784" location="gid=84296321" ref="BP154"/>
    <hyperlink r:id="rId785" location="gid=84296321" ref="BZ154"/>
    <hyperlink r:id="rId786" location="gid=84296321" ref="CJ154"/>
    <hyperlink r:id="rId787" location="gid=84296321" ref="CT154"/>
    <hyperlink r:id="rId788" location="gid=84296321" ref="DD154"/>
    <hyperlink r:id="rId789" location="gid=84296321" ref="DN154"/>
    <hyperlink r:id="rId790" location="gid=84296321" ref="DX154"/>
    <hyperlink r:id="rId791" location="gid=84296321" ref="R155"/>
    <hyperlink r:id="rId792" location="gid=84296321" ref="AB155"/>
    <hyperlink r:id="rId793" location="gid=84296321" ref="AL155"/>
    <hyperlink r:id="rId794" location="gid=84296321" ref="AV155"/>
    <hyperlink r:id="rId795" location="gid=84296321" ref="BF155"/>
    <hyperlink r:id="rId796" location="gid=84296321" ref="BP155"/>
    <hyperlink r:id="rId797" location="gid=84296321" ref="BZ155"/>
    <hyperlink r:id="rId798" location="gid=84296321" ref="CJ155"/>
    <hyperlink r:id="rId799" location="gid=84296321" ref="CT155"/>
    <hyperlink r:id="rId800" location="gid=84296321" ref="DD155"/>
    <hyperlink r:id="rId801" location="gid=84296321" ref="DN155"/>
    <hyperlink r:id="rId802" location="gid=84296321" ref="DX155"/>
    <hyperlink r:id="rId803" location="gid=84296321" ref="R156"/>
    <hyperlink r:id="rId804" location="gid=84296321" ref="AB156"/>
    <hyperlink r:id="rId805" location="gid=84296321" ref="AL156"/>
    <hyperlink r:id="rId806" location="gid=84296321" ref="AV156"/>
    <hyperlink r:id="rId807" location="gid=84296321" ref="BF156"/>
    <hyperlink r:id="rId808" location="gid=84296321" ref="BP156"/>
    <hyperlink r:id="rId809" location="gid=84296321" ref="BZ156"/>
    <hyperlink r:id="rId810" location="gid=84296321" ref="CJ156"/>
    <hyperlink r:id="rId811" location="gid=84296321" ref="CT156"/>
    <hyperlink r:id="rId812" location="gid=84296321" ref="DD156"/>
    <hyperlink r:id="rId813" location="gid=84296321" ref="DN156"/>
    <hyperlink r:id="rId814" location="gid=84296321" ref="DX156"/>
    <hyperlink r:id="rId815" location="gid=84296321" ref="R157"/>
    <hyperlink r:id="rId816" location="gid=84296321" ref="AB157"/>
    <hyperlink r:id="rId817" location="gid=84296321" ref="AL157"/>
    <hyperlink r:id="rId818" location="gid=84296321" ref="AV157"/>
    <hyperlink r:id="rId819" location="gid=84296321" ref="BF157"/>
    <hyperlink r:id="rId820" location="gid=84296321" ref="BP157"/>
    <hyperlink r:id="rId821" location="gid=84296321" ref="BZ157"/>
    <hyperlink r:id="rId822" location="gid=84296321" ref="CJ157"/>
    <hyperlink r:id="rId823" location="gid=84296321" ref="CT157"/>
    <hyperlink r:id="rId824" location="gid=84296321" ref="DD157"/>
    <hyperlink r:id="rId825" location="gid=84296321" ref="DN157"/>
    <hyperlink r:id="rId826" location="gid=84296321" ref="DX157"/>
    <hyperlink r:id="rId827" location="gid=84296321" ref="R158"/>
    <hyperlink r:id="rId828" location="gid=84296321" ref="AB158"/>
    <hyperlink r:id="rId829" location="gid=84296321" ref="AL158"/>
    <hyperlink r:id="rId830" location="gid=84296321" ref="AV158"/>
    <hyperlink r:id="rId831" location="gid=84296321" ref="BF158"/>
    <hyperlink r:id="rId832" location="gid=84296321" ref="BP158"/>
    <hyperlink r:id="rId833" location="gid=84296321" ref="BZ158"/>
    <hyperlink r:id="rId834" location="gid=84296321" ref="CJ158"/>
    <hyperlink r:id="rId835" location="gid=84296321" ref="CT158"/>
    <hyperlink r:id="rId836" location="gid=84296321" ref="DD158"/>
    <hyperlink r:id="rId837" location="gid=84296321" ref="DN158"/>
    <hyperlink r:id="rId838" location="gid=84296321" ref="DX158"/>
    <hyperlink r:id="rId839" location="gid=84296321" ref="R159"/>
    <hyperlink r:id="rId840" location="gid=84296321" ref="AB159"/>
    <hyperlink r:id="rId841" location="gid=84296321" ref="AL159"/>
    <hyperlink r:id="rId842" location="gid=84296321" ref="AV159"/>
    <hyperlink r:id="rId843" location="gid=84296321" ref="BF159"/>
    <hyperlink r:id="rId844" location="gid=84296321" ref="BP159"/>
    <hyperlink r:id="rId845" location="gid=84296321" ref="BZ159"/>
    <hyperlink r:id="rId846" location="gid=84296321" ref="CJ159"/>
    <hyperlink r:id="rId847" location="gid=84296321" ref="CT159"/>
    <hyperlink r:id="rId848" location="gid=84296321" ref="DD159"/>
    <hyperlink r:id="rId849" location="gid=84296321" ref="DN159"/>
    <hyperlink r:id="rId850" location="gid=84296321" ref="DX159"/>
    <hyperlink r:id="rId851" location="gid=84296321" ref="R160"/>
    <hyperlink r:id="rId852" location="gid=84296321" ref="AB160"/>
    <hyperlink r:id="rId853" location="gid=84296321" ref="AL160"/>
    <hyperlink r:id="rId854" location="gid=84296321" ref="AV160"/>
    <hyperlink r:id="rId855" location="gid=84296321" ref="BF160"/>
    <hyperlink r:id="rId856" location="gid=84296321" ref="BP160"/>
    <hyperlink r:id="rId857" location="gid=84296321" ref="BZ160"/>
    <hyperlink r:id="rId858" location="gid=84296321" ref="CJ160"/>
    <hyperlink r:id="rId859" location="gid=84296321" ref="CT160"/>
    <hyperlink r:id="rId860" location="gid=84296321" ref="DD160"/>
    <hyperlink r:id="rId861" location="gid=84296321" ref="DN160"/>
    <hyperlink r:id="rId862" location="gid=84296321" ref="DX160"/>
    <hyperlink r:id="rId863" location="gid=84296321" ref="R161"/>
    <hyperlink r:id="rId864" location="gid=84296321" ref="AB161"/>
    <hyperlink r:id="rId865" location="gid=84296321" ref="AL161"/>
    <hyperlink r:id="rId866" location="gid=84296321" ref="AV161"/>
    <hyperlink r:id="rId867" location="gid=84296321" ref="BF161"/>
    <hyperlink r:id="rId868" location="gid=84296321" ref="BP161"/>
    <hyperlink r:id="rId869" location="gid=84296321" ref="BZ161"/>
    <hyperlink r:id="rId870" location="gid=84296321" ref="CJ161"/>
    <hyperlink r:id="rId871" location="gid=84296321" ref="CT161"/>
    <hyperlink r:id="rId872" location="gid=84296321" ref="DD161"/>
    <hyperlink r:id="rId873" location="gid=84296321" ref="DN161"/>
    <hyperlink r:id="rId874" location="gid=84296321" ref="DX161"/>
    <hyperlink r:id="rId875" location="gid=84296321" ref="R162"/>
    <hyperlink r:id="rId876" location="gid=84296321" ref="AB162"/>
    <hyperlink r:id="rId877" location="gid=84296321" ref="AL162"/>
    <hyperlink r:id="rId878" location="gid=84296321" ref="AV162"/>
    <hyperlink r:id="rId879" location="gid=84296321" ref="BF162"/>
    <hyperlink r:id="rId880" location="gid=84296321" ref="BP162"/>
    <hyperlink r:id="rId881" location="gid=84296321" ref="BZ162"/>
    <hyperlink r:id="rId882" location="gid=84296321" ref="CJ162"/>
    <hyperlink r:id="rId883" location="gid=84296321" ref="CT162"/>
    <hyperlink r:id="rId884" location="gid=84296321" ref="DD162"/>
    <hyperlink r:id="rId885" location="gid=84296321" ref="DN162"/>
    <hyperlink r:id="rId886" location="gid=84296321" ref="DX162"/>
    <hyperlink r:id="rId887" location="gid=84296321" ref="R163"/>
    <hyperlink r:id="rId888" location="gid=84296321" ref="AB163"/>
    <hyperlink r:id="rId889" location="gid=84296321" ref="AL163"/>
    <hyperlink r:id="rId890" location="gid=84296321" ref="AV163"/>
    <hyperlink r:id="rId891" location="gid=84296321" ref="BF163"/>
    <hyperlink r:id="rId892" location="gid=84296321" ref="BP163"/>
    <hyperlink r:id="rId893" location="gid=84296321" ref="BZ163"/>
    <hyperlink r:id="rId894" location="gid=84296321" ref="CJ163"/>
    <hyperlink r:id="rId895" location="gid=84296321" ref="CT163"/>
    <hyperlink r:id="rId896" location="gid=84296321" ref="DD163"/>
    <hyperlink r:id="rId897" location="gid=84296321" ref="DN163"/>
    <hyperlink r:id="rId898" location="gid=84296321" ref="DX163"/>
    <hyperlink r:id="rId899" location="gid=84296321" ref="R164"/>
    <hyperlink r:id="rId900" location="gid=84296321" ref="AB164"/>
    <hyperlink r:id="rId901" location="gid=84296321" ref="AL164"/>
    <hyperlink r:id="rId902" location="gid=84296321" ref="AV164"/>
    <hyperlink r:id="rId903" location="gid=84296321" ref="BF164"/>
    <hyperlink r:id="rId904" location="gid=84296321" ref="BP164"/>
    <hyperlink r:id="rId905" location="gid=84296321" ref="BZ164"/>
    <hyperlink r:id="rId906" location="gid=84296321" ref="CJ164"/>
    <hyperlink r:id="rId907" location="gid=84296321" ref="CT164"/>
    <hyperlink r:id="rId908" location="gid=84296321" ref="DD164"/>
    <hyperlink r:id="rId909" location="gid=84296321" ref="DN164"/>
    <hyperlink r:id="rId910" location="gid=84296321" ref="DX164"/>
    <hyperlink r:id="rId911" location="gid=84296321" ref="R165"/>
    <hyperlink r:id="rId912" location="gid=84296321" ref="AB165"/>
    <hyperlink r:id="rId913" location="gid=84296321" ref="AL165"/>
    <hyperlink r:id="rId914" location="gid=84296321" ref="AV165"/>
    <hyperlink r:id="rId915" location="gid=84296321" ref="BF165"/>
    <hyperlink r:id="rId916" location="gid=84296321" ref="BP165"/>
    <hyperlink r:id="rId917" location="gid=84296321" ref="BZ165"/>
    <hyperlink r:id="rId918" location="gid=84296321" ref="CJ165"/>
    <hyperlink r:id="rId919" location="gid=84296321" ref="CT165"/>
    <hyperlink r:id="rId920" location="gid=84296321" ref="DD165"/>
    <hyperlink r:id="rId921" location="gid=84296321" ref="DN165"/>
    <hyperlink r:id="rId922" location="gid=84296321" ref="DX165"/>
    <hyperlink r:id="rId923" location="gid=84296321" ref="R166"/>
    <hyperlink r:id="rId924" location="gid=84296321" ref="AB166"/>
    <hyperlink r:id="rId925" location="gid=84296321" ref="AL166"/>
    <hyperlink r:id="rId926" location="gid=84296321" ref="AV166"/>
    <hyperlink r:id="rId927" location="gid=84296321" ref="BF166"/>
    <hyperlink r:id="rId928" location="gid=84296321" ref="BP166"/>
    <hyperlink r:id="rId929" location="gid=84296321" ref="BZ166"/>
    <hyperlink r:id="rId930" location="gid=84296321" ref="CJ166"/>
    <hyperlink r:id="rId931" location="gid=84296321" ref="CT166"/>
    <hyperlink r:id="rId932" location="gid=84296321" ref="DD166"/>
    <hyperlink r:id="rId933" location="gid=84296321" ref="DN166"/>
    <hyperlink r:id="rId934" location="gid=84296321" ref="DX166"/>
    <hyperlink r:id="rId935" location="gid=84296321" ref="R167"/>
    <hyperlink r:id="rId936" location="gid=84296321" ref="AB167"/>
    <hyperlink r:id="rId937" location="gid=84296321" ref="AL167"/>
    <hyperlink r:id="rId938" location="gid=84296321" ref="AV167"/>
    <hyperlink r:id="rId939" location="gid=84296321" ref="BF167"/>
    <hyperlink r:id="rId940" location="gid=84296321" ref="BP167"/>
    <hyperlink r:id="rId941" location="gid=84296321" ref="BZ167"/>
    <hyperlink r:id="rId942" location="gid=84296321" ref="CJ167"/>
    <hyperlink r:id="rId943" location="gid=84296321" ref="CT167"/>
    <hyperlink r:id="rId944" location="gid=84296321" ref="DD167"/>
    <hyperlink r:id="rId945" location="gid=84296321" ref="DN167"/>
    <hyperlink r:id="rId946" location="gid=84296321" ref="DX167"/>
    <hyperlink r:id="rId947" location="gid=84296321" ref="R168"/>
    <hyperlink r:id="rId948" location="gid=84296321" ref="AB168"/>
    <hyperlink r:id="rId949" location="gid=84296321" ref="AL168"/>
    <hyperlink r:id="rId950" location="gid=84296321" ref="AV168"/>
    <hyperlink r:id="rId951" location="gid=84296321" ref="BF168"/>
    <hyperlink r:id="rId952" location="gid=84296321" ref="BP168"/>
    <hyperlink r:id="rId953" location="gid=84296321" ref="BZ168"/>
    <hyperlink r:id="rId954" location="gid=84296321" ref="CJ168"/>
    <hyperlink r:id="rId955" location="gid=84296321" ref="CT168"/>
    <hyperlink r:id="rId956" location="gid=84296321" ref="DD168"/>
    <hyperlink r:id="rId957" location="gid=84296321" ref="DN168"/>
    <hyperlink r:id="rId958" location="gid=84296321" ref="DX168"/>
    <hyperlink r:id="rId959" location="gid=84296321" ref="R169"/>
    <hyperlink r:id="rId960" location="gid=84296321" ref="AB169"/>
    <hyperlink r:id="rId961" location="gid=84296321" ref="AL169"/>
    <hyperlink r:id="rId962" location="gid=84296321" ref="AV169"/>
    <hyperlink r:id="rId963" location="gid=84296321" ref="BF169"/>
    <hyperlink r:id="rId964" location="gid=84296321" ref="BP169"/>
    <hyperlink r:id="rId965" location="gid=84296321" ref="BZ169"/>
    <hyperlink r:id="rId966" location="gid=84296321" ref="CJ169"/>
    <hyperlink r:id="rId967" location="gid=84296321" ref="CT169"/>
    <hyperlink r:id="rId968" location="gid=84296321" ref="DD169"/>
    <hyperlink r:id="rId969" location="gid=84296321" ref="DN169"/>
    <hyperlink r:id="rId970" location="gid=84296321" ref="DX169"/>
    <hyperlink r:id="rId971" location="gid=84296321" ref="R170"/>
    <hyperlink r:id="rId972" location="gid=84296321" ref="AB170"/>
    <hyperlink r:id="rId973" location="gid=84296321" ref="AL170"/>
    <hyperlink r:id="rId974" location="gid=84296321" ref="AV170"/>
    <hyperlink r:id="rId975" location="gid=84296321" ref="BF170"/>
    <hyperlink r:id="rId976" location="gid=84296321" ref="BP170"/>
    <hyperlink r:id="rId977" location="gid=84296321" ref="BZ170"/>
    <hyperlink r:id="rId978" location="gid=84296321" ref="CJ170"/>
    <hyperlink r:id="rId979" location="gid=84296321" ref="CT170"/>
    <hyperlink r:id="rId980" location="gid=84296321" ref="DD170"/>
    <hyperlink r:id="rId981" location="gid=84296321" ref="DN170"/>
    <hyperlink r:id="rId982" location="gid=84296321" ref="DX170"/>
    <hyperlink r:id="rId983" location="gid=84296321" ref="R171"/>
    <hyperlink r:id="rId984" location="gid=84296321" ref="AB171"/>
    <hyperlink r:id="rId985" location="gid=84296321" ref="AL171"/>
    <hyperlink r:id="rId986" location="gid=84296321" ref="AV171"/>
    <hyperlink r:id="rId987" location="gid=84296321" ref="BF171"/>
    <hyperlink r:id="rId988" location="gid=84296321" ref="BP171"/>
    <hyperlink r:id="rId989" location="gid=84296321" ref="BZ171"/>
    <hyperlink r:id="rId990" location="gid=84296321" ref="CJ171"/>
    <hyperlink r:id="rId991" location="gid=84296321" ref="CT171"/>
    <hyperlink r:id="rId992" location="gid=84296321" ref="DD171"/>
    <hyperlink r:id="rId993" location="gid=84296321" ref="DN171"/>
    <hyperlink r:id="rId994" location="gid=84296321" ref="DX171"/>
    <hyperlink r:id="rId995" location="gid=84296321" ref="R172"/>
    <hyperlink r:id="rId996" location="gid=84296321" ref="AB172"/>
    <hyperlink r:id="rId997" location="gid=84296321" ref="AL172"/>
    <hyperlink r:id="rId998" location="gid=84296321" ref="AV172"/>
    <hyperlink r:id="rId999" location="gid=84296321" ref="BF172"/>
    <hyperlink r:id="rId1000" location="gid=84296321" ref="BP172"/>
    <hyperlink r:id="rId1001" location="gid=84296321" ref="BZ172"/>
    <hyperlink r:id="rId1002" location="gid=84296321" ref="CJ172"/>
    <hyperlink r:id="rId1003" location="gid=84296321" ref="CT172"/>
    <hyperlink r:id="rId1004" location="gid=84296321" ref="DD172"/>
    <hyperlink r:id="rId1005" location="gid=84296321" ref="DN172"/>
    <hyperlink r:id="rId1006" location="gid=84296321" ref="DX172"/>
    <hyperlink r:id="rId1007" location="gid=84296321" ref="R173"/>
    <hyperlink r:id="rId1008" location="gid=84296321" ref="AB173"/>
    <hyperlink r:id="rId1009" location="gid=84296321" ref="AL173"/>
    <hyperlink r:id="rId1010" location="gid=84296321" ref="AV173"/>
    <hyperlink r:id="rId1011" location="gid=84296321" ref="BF173"/>
    <hyperlink r:id="rId1012" location="gid=84296321" ref="BP173"/>
    <hyperlink r:id="rId1013" location="gid=84296321" ref="BZ173"/>
    <hyperlink r:id="rId1014" location="gid=84296321" ref="CJ173"/>
    <hyperlink r:id="rId1015" location="gid=84296321" ref="CT173"/>
    <hyperlink r:id="rId1016" location="gid=84296321" ref="DD173"/>
    <hyperlink r:id="rId1017" location="gid=84296321" ref="DN173"/>
    <hyperlink r:id="rId1018" location="gid=84296321" ref="DX173"/>
    <hyperlink r:id="rId1019" location="gid=84296321" ref="R174"/>
    <hyperlink r:id="rId1020" location="gid=84296321" ref="AB174"/>
    <hyperlink r:id="rId1021" location="gid=84296321" ref="AL174"/>
    <hyperlink r:id="rId1022" location="gid=84296321" ref="AV174"/>
    <hyperlink r:id="rId1023" location="gid=84296321" ref="BF174"/>
    <hyperlink r:id="rId1024" location="gid=84296321" ref="BP174"/>
    <hyperlink r:id="rId1025" location="gid=84296321" ref="BZ174"/>
    <hyperlink r:id="rId1026" location="gid=84296321" ref="CJ174"/>
    <hyperlink r:id="rId1027" location="gid=84296321" ref="CT174"/>
    <hyperlink r:id="rId1028" location="gid=84296321" ref="DD174"/>
    <hyperlink r:id="rId1029" location="gid=84296321" ref="DN174"/>
    <hyperlink r:id="rId1030" location="gid=84296321" ref="DX174"/>
    <hyperlink r:id="rId1031" location="gid=84296321" ref="R175"/>
    <hyperlink r:id="rId1032" location="gid=84296321" ref="AB175"/>
    <hyperlink r:id="rId1033" location="gid=84296321" ref="AL175"/>
    <hyperlink r:id="rId1034" location="gid=84296321" ref="AV175"/>
    <hyperlink r:id="rId1035" location="gid=84296321" ref="BF175"/>
    <hyperlink r:id="rId1036" location="gid=84296321" ref="BP175"/>
    <hyperlink r:id="rId1037" location="gid=84296321" ref="BZ175"/>
    <hyperlink r:id="rId1038" location="gid=84296321" ref="CJ175"/>
    <hyperlink r:id="rId1039" location="gid=84296321" ref="CT175"/>
    <hyperlink r:id="rId1040" location="gid=84296321" ref="DD175"/>
    <hyperlink r:id="rId1041" location="gid=84296321" ref="DN175"/>
    <hyperlink r:id="rId1042" location="gid=84296321" ref="DX175"/>
    <hyperlink r:id="rId1043" location="gid=84296321" ref="R176"/>
    <hyperlink r:id="rId1044" location="gid=84296321" ref="AB176"/>
    <hyperlink r:id="rId1045" location="gid=84296321" ref="AL176"/>
    <hyperlink r:id="rId1046" location="gid=84296321" ref="AV176"/>
    <hyperlink r:id="rId1047" location="gid=84296321" ref="BF176"/>
    <hyperlink r:id="rId1048" location="gid=84296321" ref="BP176"/>
    <hyperlink r:id="rId1049" location="gid=84296321" ref="BZ176"/>
    <hyperlink r:id="rId1050" location="gid=84296321" ref="CJ176"/>
    <hyperlink r:id="rId1051" location="gid=84296321" ref="CT176"/>
    <hyperlink r:id="rId1052" location="gid=84296321" ref="DD176"/>
    <hyperlink r:id="rId1053" location="gid=84296321" ref="DN176"/>
    <hyperlink r:id="rId1054" location="gid=84296321" ref="DX176"/>
    <hyperlink r:id="rId1055" location="gid=84296321" ref="R177"/>
    <hyperlink r:id="rId1056" location="gid=84296321" ref="AB177"/>
    <hyperlink r:id="rId1057" location="gid=84296321" ref="AL177"/>
    <hyperlink r:id="rId1058" location="gid=84296321" ref="AV177"/>
    <hyperlink r:id="rId1059" location="gid=84296321" ref="BF177"/>
    <hyperlink r:id="rId1060" location="gid=84296321" ref="BP177"/>
    <hyperlink r:id="rId1061" location="gid=84296321" ref="BZ177"/>
    <hyperlink r:id="rId1062" location="gid=84296321" ref="CJ177"/>
    <hyperlink r:id="rId1063" location="gid=84296321" ref="CT177"/>
    <hyperlink r:id="rId1064" location="gid=84296321" ref="DD177"/>
    <hyperlink r:id="rId1065" location="gid=84296321" ref="DN177"/>
    <hyperlink r:id="rId1066" location="gid=84296321" ref="DX177"/>
    <hyperlink r:id="rId1067" location="gid=84296321" ref="R178"/>
    <hyperlink r:id="rId1068" location="gid=84296321" ref="AB178"/>
    <hyperlink r:id="rId1069" location="gid=84296321" ref="AL178"/>
    <hyperlink r:id="rId1070" location="gid=84296321" ref="AV178"/>
    <hyperlink r:id="rId1071" location="gid=84296321" ref="BF178"/>
    <hyperlink r:id="rId1072" location="gid=84296321" ref="BP178"/>
    <hyperlink r:id="rId1073" location="gid=84296321" ref="BZ178"/>
    <hyperlink r:id="rId1074" location="gid=84296321" ref="CJ178"/>
    <hyperlink r:id="rId1075" location="gid=84296321" ref="CT178"/>
    <hyperlink r:id="rId1076" location="gid=84296321" ref="DD178"/>
    <hyperlink r:id="rId1077" location="gid=84296321" ref="DN178"/>
    <hyperlink r:id="rId1078" location="gid=84296321" ref="DX178"/>
    <hyperlink r:id="rId1079" location="gid=84296321" ref="R179"/>
    <hyperlink r:id="rId1080" location="gid=84296321" ref="AB179"/>
    <hyperlink r:id="rId1081" location="gid=84296321" ref="AL179"/>
    <hyperlink r:id="rId1082" location="gid=84296321" ref="AV179"/>
    <hyperlink r:id="rId1083" location="gid=84296321" ref="BF179"/>
    <hyperlink r:id="rId1084" location="gid=84296321" ref="BP179"/>
    <hyperlink r:id="rId1085" location="gid=84296321" ref="BZ179"/>
    <hyperlink r:id="rId1086" location="gid=84296321" ref="CJ179"/>
    <hyperlink r:id="rId1087" location="gid=84296321" ref="CT179"/>
    <hyperlink r:id="rId1088" location="gid=84296321" ref="DD179"/>
    <hyperlink r:id="rId1089" location="gid=84296321" ref="DN179"/>
    <hyperlink r:id="rId1090" location="gid=84296321" ref="DX179"/>
    <hyperlink r:id="rId1091" location="gid=84296321" ref="R180"/>
    <hyperlink r:id="rId1092" location="gid=84296321" ref="AB180"/>
    <hyperlink r:id="rId1093" location="gid=84296321" ref="AL180"/>
    <hyperlink r:id="rId1094" location="gid=84296321" ref="AV180"/>
    <hyperlink r:id="rId1095" location="gid=84296321" ref="BF180"/>
    <hyperlink r:id="rId1096" location="gid=84296321" ref="BP180"/>
    <hyperlink r:id="rId1097" location="gid=84296321" ref="BZ180"/>
    <hyperlink r:id="rId1098" location="gid=84296321" ref="CJ180"/>
    <hyperlink r:id="rId1099" location="gid=84296321" ref="CT180"/>
    <hyperlink r:id="rId1100" location="gid=84296321" ref="DD180"/>
    <hyperlink r:id="rId1101" location="gid=84296321" ref="DN180"/>
    <hyperlink r:id="rId1102" location="gid=84296321" ref="DX180"/>
    <hyperlink r:id="rId1103" location="gid=84296321" ref="R181"/>
    <hyperlink r:id="rId1104" location="gid=84296321" ref="AB181"/>
    <hyperlink r:id="rId1105" location="gid=84296321" ref="AL181"/>
    <hyperlink r:id="rId1106" location="gid=84296321" ref="AV181"/>
    <hyperlink r:id="rId1107" location="gid=84296321" ref="BF181"/>
    <hyperlink r:id="rId1108" location="gid=84296321" ref="BP181"/>
    <hyperlink r:id="rId1109" location="gid=84296321" ref="BZ181"/>
    <hyperlink r:id="rId1110" location="gid=84296321" ref="CJ181"/>
    <hyperlink r:id="rId1111" location="gid=84296321" ref="CT181"/>
    <hyperlink r:id="rId1112" location="gid=84296321" ref="DD181"/>
    <hyperlink r:id="rId1113" location="gid=84296321" ref="DN181"/>
    <hyperlink r:id="rId1114" location="gid=84296321" ref="DX181"/>
    <hyperlink r:id="rId1115" location="gid=84296321" ref="R182"/>
    <hyperlink r:id="rId1116" location="gid=84296321" ref="AB182"/>
    <hyperlink r:id="rId1117" location="gid=84296321" ref="AL182"/>
    <hyperlink r:id="rId1118" location="gid=84296321" ref="AV182"/>
    <hyperlink r:id="rId1119" location="gid=84296321" ref="BF182"/>
    <hyperlink r:id="rId1120" location="gid=84296321" ref="BP182"/>
    <hyperlink r:id="rId1121" location="gid=84296321" ref="BZ182"/>
    <hyperlink r:id="rId1122" location="gid=84296321" ref="CJ182"/>
    <hyperlink r:id="rId1123" location="gid=84296321" ref="CT182"/>
    <hyperlink r:id="rId1124" location="gid=84296321" ref="DD182"/>
    <hyperlink r:id="rId1125" location="gid=84296321" ref="DN182"/>
    <hyperlink r:id="rId1126" location="gid=84296321" ref="DX182"/>
    <hyperlink r:id="rId1127" location="gid=84296321" ref="R183"/>
    <hyperlink r:id="rId1128" location="gid=84296321" ref="AB183"/>
    <hyperlink r:id="rId1129" location="gid=84296321" ref="AL183"/>
    <hyperlink r:id="rId1130" location="gid=84296321" ref="AV183"/>
    <hyperlink r:id="rId1131" location="gid=84296321" ref="BF183"/>
    <hyperlink r:id="rId1132" location="gid=84296321" ref="BP183"/>
    <hyperlink r:id="rId1133" location="gid=84296321" ref="BZ183"/>
    <hyperlink r:id="rId1134" location="gid=84296321" ref="CJ183"/>
    <hyperlink r:id="rId1135" location="gid=84296321" ref="CT183"/>
    <hyperlink r:id="rId1136" location="gid=84296321" ref="DD183"/>
    <hyperlink r:id="rId1137" location="gid=84296321" ref="DN183"/>
    <hyperlink r:id="rId1138" location="gid=84296321" ref="DX183"/>
    <hyperlink r:id="rId1139" location="gid=84296321" ref="R184"/>
    <hyperlink r:id="rId1140" location="gid=84296321" ref="AB184"/>
    <hyperlink r:id="rId1141" location="gid=84296321" ref="AL184"/>
    <hyperlink r:id="rId1142" location="gid=84296321" ref="AV184"/>
    <hyperlink r:id="rId1143" location="gid=84296321" ref="BF184"/>
    <hyperlink r:id="rId1144" location="gid=84296321" ref="BP184"/>
    <hyperlink r:id="rId1145" location="gid=84296321" ref="BZ184"/>
    <hyperlink r:id="rId1146" location="gid=84296321" ref="CJ184"/>
    <hyperlink r:id="rId1147" location="gid=84296321" ref="CT184"/>
    <hyperlink r:id="rId1148" location="gid=84296321" ref="DD184"/>
    <hyperlink r:id="rId1149" location="gid=84296321" ref="DN184"/>
    <hyperlink r:id="rId1150" location="gid=84296321" ref="DX184"/>
    <hyperlink r:id="rId1151" location="gid=84296321" ref="R185"/>
    <hyperlink r:id="rId1152" location="gid=84296321" ref="AB185"/>
    <hyperlink r:id="rId1153" location="gid=84296321" ref="AL185"/>
    <hyperlink r:id="rId1154" location="gid=84296321" ref="AV185"/>
    <hyperlink r:id="rId1155" location="gid=84296321" ref="BF185"/>
    <hyperlink r:id="rId1156" location="gid=84296321" ref="BP185"/>
    <hyperlink r:id="rId1157" location="gid=84296321" ref="BZ185"/>
    <hyperlink r:id="rId1158" location="gid=84296321" ref="CJ185"/>
    <hyperlink r:id="rId1159" location="gid=84296321" ref="CT185"/>
    <hyperlink r:id="rId1160" location="gid=84296321" ref="DD185"/>
    <hyperlink r:id="rId1161" location="gid=84296321" ref="DN185"/>
    <hyperlink r:id="rId1162" location="gid=84296321" ref="DX185"/>
    <hyperlink r:id="rId1163" location="gid=84296321" ref="R186"/>
    <hyperlink r:id="rId1164" location="gid=84296321" ref="AB186"/>
    <hyperlink r:id="rId1165" location="gid=84296321" ref="AL186"/>
    <hyperlink r:id="rId1166" location="gid=84296321" ref="AV186"/>
    <hyperlink r:id="rId1167" location="gid=84296321" ref="BF186"/>
    <hyperlink r:id="rId1168" location="gid=84296321" ref="BP186"/>
    <hyperlink r:id="rId1169" location="gid=84296321" ref="BZ186"/>
    <hyperlink r:id="rId1170" location="gid=84296321" ref="CJ186"/>
    <hyperlink r:id="rId1171" location="gid=84296321" ref="CT186"/>
    <hyperlink r:id="rId1172" location="gid=84296321" ref="DD186"/>
    <hyperlink r:id="rId1173" location="gid=84296321" ref="DN186"/>
    <hyperlink r:id="rId1174" location="gid=84296321" ref="DX186"/>
    <hyperlink r:id="rId1175" location="gid=84296321" ref="R187"/>
    <hyperlink r:id="rId1176" location="gid=84296321" ref="AB187"/>
    <hyperlink r:id="rId1177" location="gid=84296321" ref="AL187"/>
    <hyperlink r:id="rId1178" location="gid=84296321" ref="AV187"/>
    <hyperlink r:id="rId1179" location="gid=84296321" ref="BF187"/>
    <hyperlink r:id="rId1180" location="gid=84296321" ref="BP187"/>
    <hyperlink r:id="rId1181" location="gid=84296321" ref="BZ187"/>
    <hyperlink r:id="rId1182" location="gid=84296321" ref="CJ187"/>
    <hyperlink r:id="rId1183" location="gid=84296321" ref="CT187"/>
    <hyperlink r:id="rId1184" location="gid=84296321" ref="DD187"/>
    <hyperlink r:id="rId1185" location="gid=84296321" ref="DN187"/>
    <hyperlink r:id="rId1186" location="gid=84296321" ref="DX187"/>
    <hyperlink r:id="rId1187" location="gid=84296321" ref="R188"/>
    <hyperlink r:id="rId1188" location="gid=84296321" ref="AB188"/>
    <hyperlink r:id="rId1189" location="gid=84296321" ref="AL188"/>
    <hyperlink r:id="rId1190" location="gid=84296321" ref="AV188"/>
    <hyperlink r:id="rId1191" location="gid=84296321" ref="BF188"/>
    <hyperlink r:id="rId1192" location="gid=84296321" ref="BP188"/>
    <hyperlink r:id="rId1193" location="gid=84296321" ref="BZ188"/>
    <hyperlink r:id="rId1194" location="gid=84296321" ref="CJ188"/>
    <hyperlink r:id="rId1195" location="gid=84296321" ref="CT188"/>
    <hyperlink r:id="rId1196" location="gid=84296321" ref="DD188"/>
    <hyperlink r:id="rId1197" location="gid=84296321" ref="DN188"/>
    <hyperlink r:id="rId1198" location="gid=84296321" ref="DX188"/>
    <hyperlink r:id="rId1199" location="gid=84296321" ref="R189"/>
    <hyperlink r:id="rId1200" location="gid=84296321" ref="AB189"/>
    <hyperlink r:id="rId1201" location="gid=84296321" ref="AL189"/>
    <hyperlink r:id="rId1202" location="gid=84296321" ref="AV189"/>
    <hyperlink r:id="rId1203" location="gid=84296321" ref="BF189"/>
    <hyperlink r:id="rId1204" location="gid=84296321" ref="BP189"/>
    <hyperlink r:id="rId1205" location="gid=84296321" ref="BZ189"/>
    <hyperlink r:id="rId1206" location="gid=84296321" ref="CJ189"/>
    <hyperlink r:id="rId1207" location="gid=84296321" ref="CT189"/>
    <hyperlink r:id="rId1208" location="gid=84296321" ref="DD189"/>
    <hyperlink r:id="rId1209" location="gid=84296321" ref="DN189"/>
    <hyperlink r:id="rId1210" location="gid=84296321" ref="DX189"/>
    <hyperlink r:id="rId1211" location="gid=84296321" ref="R190"/>
    <hyperlink r:id="rId1212" location="gid=84296321" ref="AB190"/>
    <hyperlink r:id="rId1213" location="gid=84296321" ref="AL190"/>
    <hyperlink r:id="rId1214" location="gid=84296321" ref="AV190"/>
    <hyperlink r:id="rId1215" location="gid=84296321" ref="BF190"/>
    <hyperlink r:id="rId1216" location="gid=84296321" ref="BP190"/>
    <hyperlink r:id="rId1217" location="gid=84296321" ref="BZ190"/>
    <hyperlink r:id="rId1218" location="gid=84296321" ref="CJ190"/>
    <hyperlink r:id="rId1219" location="gid=84296321" ref="CT190"/>
    <hyperlink r:id="rId1220" location="gid=84296321" ref="DD190"/>
    <hyperlink r:id="rId1221" location="gid=84296321" ref="DN190"/>
    <hyperlink r:id="rId1222" location="gid=84296321" ref="DX190"/>
    <hyperlink r:id="rId1223" location="gid=84296321" ref="R191"/>
    <hyperlink r:id="rId1224" location="gid=84296321" ref="AB191"/>
    <hyperlink r:id="rId1225" location="gid=84296321" ref="AL191"/>
    <hyperlink r:id="rId1226" location="gid=84296321" ref="AV191"/>
    <hyperlink r:id="rId1227" location="gid=84296321" ref="BF191"/>
    <hyperlink r:id="rId1228" location="gid=84296321" ref="BP191"/>
    <hyperlink r:id="rId1229" location="gid=84296321" ref="BZ191"/>
    <hyperlink r:id="rId1230" location="gid=84296321" ref="CJ191"/>
    <hyperlink r:id="rId1231" location="gid=84296321" ref="CT191"/>
    <hyperlink r:id="rId1232" location="gid=84296321" ref="DD191"/>
    <hyperlink r:id="rId1233" location="gid=84296321" ref="DN191"/>
    <hyperlink r:id="rId1234" location="gid=84296321" ref="DX191"/>
    <hyperlink r:id="rId1235" location="gid=84296321" ref="R192"/>
    <hyperlink r:id="rId1236" location="gid=84296321" ref="AB192"/>
    <hyperlink r:id="rId1237" location="gid=84296321" ref="AL192"/>
    <hyperlink r:id="rId1238" location="gid=84296321" ref="AV192"/>
    <hyperlink r:id="rId1239" location="gid=84296321" ref="BF192"/>
    <hyperlink r:id="rId1240" location="gid=84296321" ref="BP192"/>
    <hyperlink r:id="rId1241" location="gid=84296321" ref="BZ192"/>
    <hyperlink r:id="rId1242" location="gid=84296321" ref="CJ192"/>
    <hyperlink r:id="rId1243" location="gid=84296321" ref="CT192"/>
    <hyperlink r:id="rId1244" location="gid=84296321" ref="DD192"/>
    <hyperlink r:id="rId1245" location="gid=84296321" ref="DN192"/>
    <hyperlink r:id="rId1246" location="gid=84296321" ref="DX192"/>
    <hyperlink r:id="rId1247" location="gid=84296321" ref="R193"/>
    <hyperlink r:id="rId1248" location="gid=84296321" ref="AB193"/>
    <hyperlink r:id="rId1249" location="gid=84296321" ref="AL193"/>
    <hyperlink r:id="rId1250" location="gid=84296321" ref="AV193"/>
    <hyperlink r:id="rId1251" location="gid=84296321" ref="BF193"/>
    <hyperlink r:id="rId1252" location="gid=84296321" ref="BP193"/>
    <hyperlink r:id="rId1253" location="gid=84296321" ref="BZ193"/>
    <hyperlink r:id="rId1254" location="gid=84296321" ref="CJ193"/>
    <hyperlink r:id="rId1255" location="gid=84296321" ref="CT193"/>
    <hyperlink r:id="rId1256" location="gid=84296321" ref="DD193"/>
    <hyperlink r:id="rId1257" location="gid=84296321" ref="DN193"/>
    <hyperlink r:id="rId1258" location="gid=84296321" ref="DX193"/>
    <hyperlink r:id="rId1259" location="gid=84296321" ref="R194"/>
    <hyperlink r:id="rId1260" location="gid=84296321" ref="AB194"/>
    <hyperlink r:id="rId1261" location="gid=84296321" ref="AL194"/>
    <hyperlink r:id="rId1262" location="gid=84296321" ref="AV194"/>
    <hyperlink r:id="rId1263" location="gid=84296321" ref="BF194"/>
    <hyperlink r:id="rId1264" location="gid=84296321" ref="BP194"/>
    <hyperlink r:id="rId1265" location="gid=84296321" ref="BZ194"/>
    <hyperlink r:id="rId1266" location="gid=84296321" ref="CJ194"/>
    <hyperlink r:id="rId1267" location="gid=84296321" ref="CT194"/>
    <hyperlink r:id="rId1268" location="gid=84296321" ref="DD194"/>
    <hyperlink r:id="rId1269" location="gid=84296321" ref="DN194"/>
    <hyperlink r:id="rId1270" location="gid=84296321" ref="DX194"/>
    <hyperlink r:id="rId1271" location="gid=84296321" ref="R195"/>
    <hyperlink r:id="rId1272" location="gid=84296321" ref="AB195"/>
    <hyperlink r:id="rId1273" location="gid=84296321" ref="AL195"/>
    <hyperlink r:id="rId1274" location="gid=84296321" ref="AV195"/>
    <hyperlink r:id="rId1275" location="gid=84296321" ref="BF195"/>
    <hyperlink r:id="rId1276" location="gid=84296321" ref="BP195"/>
    <hyperlink r:id="rId1277" location="gid=84296321" ref="BZ195"/>
    <hyperlink r:id="rId1278" location="gid=84296321" ref="CJ195"/>
    <hyperlink r:id="rId1279" location="gid=84296321" ref="CT195"/>
    <hyperlink r:id="rId1280" location="gid=84296321" ref="DD195"/>
    <hyperlink r:id="rId1281" location="gid=84296321" ref="DN195"/>
    <hyperlink r:id="rId1282" location="gid=84296321" ref="DX195"/>
    <hyperlink r:id="rId1283" location="gid=84296321" ref="R196"/>
    <hyperlink r:id="rId1284" location="gid=84296321" ref="AB196"/>
    <hyperlink r:id="rId1285" location="gid=84296321" ref="AL196"/>
    <hyperlink r:id="rId1286" location="gid=84296321" ref="AV196"/>
    <hyperlink r:id="rId1287" location="gid=84296321" ref="BF196"/>
    <hyperlink r:id="rId1288" location="gid=84296321" ref="BP196"/>
    <hyperlink r:id="rId1289" location="gid=84296321" ref="BZ196"/>
    <hyperlink r:id="rId1290" location="gid=84296321" ref="CJ196"/>
    <hyperlink r:id="rId1291" location="gid=84296321" ref="CT196"/>
    <hyperlink r:id="rId1292" location="gid=84296321" ref="DD196"/>
    <hyperlink r:id="rId1293" location="gid=84296321" ref="DN196"/>
    <hyperlink r:id="rId1294" location="gid=84296321" ref="DX196"/>
    <hyperlink r:id="rId1295" location="gid=84296321" ref="R197"/>
    <hyperlink r:id="rId1296" location="gid=84296321" ref="AB197"/>
    <hyperlink r:id="rId1297" location="gid=84296321" ref="AL197"/>
    <hyperlink r:id="rId1298" location="gid=84296321" ref="AV197"/>
    <hyperlink r:id="rId1299" location="gid=84296321" ref="BF197"/>
    <hyperlink r:id="rId1300" location="gid=84296321" ref="BP197"/>
    <hyperlink r:id="rId1301" location="gid=84296321" ref="BZ197"/>
    <hyperlink r:id="rId1302" location="gid=84296321" ref="CJ197"/>
    <hyperlink r:id="rId1303" location="gid=84296321" ref="CT197"/>
    <hyperlink r:id="rId1304" location="gid=84296321" ref="DD197"/>
    <hyperlink r:id="rId1305" location="gid=84296321" ref="DN197"/>
    <hyperlink r:id="rId1306" location="gid=84296321" ref="DX197"/>
    <hyperlink r:id="rId1307" location="gid=84296321" ref="R198"/>
    <hyperlink r:id="rId1308" location="gid=84296321" ref="AB198"/>
    <hyperlink r:id="rId1309" location="gid=84296321" ref="AL198"/>
    <hyperlink r:id="rId1310" location="gid=84296321" ref="AV198"/>
    <hyperlink r:id="rId1311" location="gid=84296321" ref="BF198"/>
    <hyperlink r:id="rId1312" location="gid=84296321" ref="BP198"/>
    <hyperlink r:id="rId1313" location="gid=84296321" ref="BZ198"/>
    <hyperlink r:id="rId1314" location="gid=84296321" ref="CJ198"/>
    <hyperlink r:id="rId1315" location="gid=84296321" ref="CT198"/>
    <hyperlink r:id="rId1316" location="gid=84296321" ref="DD198"/>
    <hyperlink r:id="rId1317" location="gid=84296321" ref="DN198"/>
    <hyperlink r:id="rId1318" location="gid=84296321" ref="DX198"/>
    <hyperlink r:id="rId1319" location="gid=84296321" ref="R199"/>
    <hyperlink r:id="rId1320" location="gid=84296321" ref="AB199"/>
    <hyperlink r:id="rId1321" location="gid=84296321" ref="AL199"/>
    <hyperlink r:id="rId1322" location="gid=84296321" ref="AV199"/>
    <hyperlink r:id="rId1323" location="gid=84296321" ref="BF199"/>
    <hyperlink r:id="rId1324" location="gid=84296321" ref="BP199"/>
    <hyperlink r:id="rId1325" location="gid=84296321" ref="BZ199"/>
    <hyperlink r:id="rId1326" location="gid=84296321" ref="CJ199"/>
    <hyperlink r:id="rId1327" location="gid=84296321" ref="CT199"/>
    <hyperlink r:id="rId1328" location="gid=84296321" ref="DD199"/>
    <hyperlink r:id="rId1329" location="gid=84296321" ref="DN199"/>
    <hyperlink r:id="rId1330" location="gid=84296321" ref="DX199"/>
    <hyperlink r:id="rId1331" location="gid=84296321" ref="R200"/>
    <hyperlink r:id="rId1332" location="gid=84296321" ref="AB200"/>
    <hyperlink r:id="rId1333" location="gid=84296321" ref="AL200"/>
    <hyperlink r:id="rId1334" location="gid=84296321" ref="AV200"/>
    <hyperlink r:id="rId1335" location="gid=84296321" ref="BF200"/>
    <hyperlink r:id="rId1336" location="gid=84296321" ref="BP200"/>
    <hyperlink r:id="rId1337" location="gid=84296321" ref="BZ200"/>
    <hyperlink r:id="rId1338" location="gid=84296321" ref="CJ200"/>
    <hyperlink r:id="rId1339" location="gid=84296321" ref="CT200"/>
    <hyperlink r:id="rId1340" location="gid=84296321" ref="DD200"/>
    <hyperlink r:id="rId1341" location="gid=84296321" ref="DN200"/>
    <hyperlink r:id="rId1342" location="gid=84296321" ref="DX200"/>
    <hyperlink r:id="rId1343" location="gid=84296321" ref="R201"/>
    <hyperlink r:id="rId1344" location="gid=84296321" ref="AB201"/>
    <hyperlink r:id="rId1345" location="gid=84296321" ref="AL201"/>
    <hyperlink r:id="rId1346" location="gid=84296321" ref="AV201"/>
    <hyperlink r:id="rId1347" location="gid=84296321" ref="BF201"/>
    <hyperlink r:id="rId1348" location="gid=84296321" ref="BP201"/>
    <hyperlink r:id="rId1349" location="gid=84296321" ref="BZ201"/>
    <hyperlink r:id="rId1350" location="gid=84296321" ref="CJ201"/>
    <hyperlink r:id="rId1351" location="gid=84296321" ref="CT201"/>
    <hyperlink r:id="rId1352" location="gid=84296321" ref="DD201"/>
    <hyperlink r:id="rId1353" location="gid=84296321" ref="DN201"/>
    <hyperlink r:id="rId1354" location="gid=84296321" ref="DX201"/>
    <hyperlink r:id="rId1355" location="gid=84296321" ref="R202"/>
    <hyperlink r:id="rId1356" location="gid=84296321" ref="AB202"/>
    <hyperlink r:id="rId1357" location="gid=84296321" ref="AL202"/>
    <hyperlink r:id="rId1358" location="gid=84296321" ref="AV202"/>
    <hyperlink r:id="rId1359" location="gid=84296321" ref="BF202"/>
    <hyperlink r:id="rId1360" location="gid=84296321" ref="BP202"/>
    <hyperlink r:id="rId1361" location="gid=84296321" ref="BZ202"/>
    <hyperlink r:id="rId1362" location="gid=84296321" ref="CJ202"/>
    <hyperlink r:id="rId1363" location="gid=84296321" ref="CT202"/>
    <hyperlink r:id="rId1364" location="gid=84296321" ref="DD202"/>
    <hyperlink r:id="rId1365" location="gid=84296321" ref="DN202"/>
    <hyperlink r:id="rId1366" location="gid=84296321" ref="DX202"/>
    <hyperlink r:id="rId1367" location="gid=84296321" ref="R203"/>
    <hyperlink r:id="rId1368" location="gid=84296321" ref="AB203"/>
    <hyperlink r:id="rId1369" location="gid=84296321" ref="AL203"/>
    <hyperlink r:id="rId1370" location="gid=84296321" ref="AV203"/>
    <hyperlink r:id="rId1371" location="gid=84296321" ref="BF203"/>
    <hyperlink r:id="rId1372" location="gid=84296321" ref="BP203"/>
    <hyperlink r:id="rId1373" location="gid=84296321" ref="BZ203"/>
    <hyperlink r:id="rId1374" location="gid=84296321" ref="CJ203"/>
    <hyperlink r:id="rId1375" location="gid=84296321" ref="CT203"/>
    <hyperlink r:id="rId1376" location="gid=84296321" ref="DD203"/>
    <hyperlink r:id="rId1377" location="gid=84296321" ref="DN203"/>
    <hyperlink r:id="rId1378" location="gid=84296321" ref="DX203"/>
    <hyperlink r:id="rId1379" location="gid=84296321" ref="R204"/>
    <hyperlink r:id="rId1380" location="gid=84296321" ref="AB204"/>
    <hyperlink r:id="rId1381" location="gid=84296321" ref="AL204"/>
    <hyperlink r:id="rId1382" location="gid=84296321" ref="AV204"/>
    <hyperlink r:id="rId1383" location="gid=84296321" ref="BF204"/>
    <hyperlink r:id="rId1384" location="gid=84296321" ref="BP204"/>
    <hyperlink r:id="rId1385" location="gid=84296321" ref="BZ204"/>
    <hyperlink r:id="rId1386" location="gid=84296321" ref="CJ204"/>
    <hyperlink r:id="rId1387" location="gid=84296321" ref="CT204"/>
    <hyperlink r:id="rId1388" location="gid=84296321" ref="DD204"/>
    <hyperlink r:id="rId1389" location="gid=84296321" ref="DN204"/>
    <hyperlink r:id="rId1390" location="gid=84296321" ref="DX204"/>
    <hyperlink r:id="rId1391" location="gid=84296321" ref="R205"/>
    <hyperlink r:id="rId1392" location="gid=84296321" ref="AB205"/>
    <hyperlink r:id="rId1393" location="gid=84296321" ref="AL205"/>
    <hyperlink r:id="rId1394" location="gid=84296321" ref="AV205"/>
    <hyperlink r:id="rId1395" location="gid=84296321" ref="BF205"/>
    <hyperlink r:id="rId1396" location="gid=84296321" ref="BP205"/>
    <hyperlink r:id="rId1397" location="gid=84296321" ref="BZ205"/>
    <hyperlink r:id="rId1398" location="gid=84296321" ref="CJ205"/>
    <hyperlink r:id="rId1399" location="gid=84296321" ref="CT205"/>
    <hyperlink r:id="rId1400" location="gid=84296321" ref="DD205"/>
    <hyperlink r:id="rId1401" location="gid=84296321" ref="DN205"/>
    <hyperlink r:id="rId1402" location="gid=84296321" ref="DX205"/>
    <hyperlink r:id="rId1403" location="gid=84296321" ref="R206"/>
    <hyperlink r:id="rId1404" location="gid=84296321" ref="AB206"/>
    <hyperlink r:id="rId1405" location="gid=84296321" ref="AL206"/>
    <hyperlink r:id="rId1406" location="gid=84296321" ref="AV206"/>
    <hyperlink r:id="rId1407" location="gid=84296321" ref="BF206"/>
    <hyperlink r:id="rId1408" location="gid=84296321" ref="BP206"/>
    <hyperlink r:id="rId1409" location="gid=84296321" ref="BZ206"/>
    <hyperlink r:id="rId1410" location="gid=84296321" ref="CJ206"/>
    <hyperlink r:id="rId1411" location="gid=84296321" ref="CT206"/>
    <hyperlink r:id="rId1412" location="gid=84296321" ref="DD206"/>
    <hyperlink r:id="rId1413" location="gid=84296321" ref="DN206"/>
    <hyperlink r:id="rId1414" location="gid=84296321" ref="DX206"/>
    <hyperlink r:id="rId1415" location="gid=84296321" ref="R207"/>
    <hyperlink r:id="rId1416" location="gid=84296321" ref="AB207"/>
    <hyperlink r:id="rId1417" location="gid=84296321" ref="AL207"/>
    <hyperlink r:id="rId1418" location="gid=84296321" ref="AV207"/>
    <hyperlink r:id="rId1419" location="gid=84296321" ref="BF207"/>
    <hyperlink r:id="rId1420" location="gid=84296321" ref="BP207"/>
    <hyperlink r:id="rId1421" location="gid=84296321" ref="BZ207"/>
    <hyperlink r:id="rId1422" location="gid=84296321" ref="CJ207"/>
    <hyperlink r:id="rId1423" location="gid=84296321" ref="CT207"/>
    <hyperlink r:id="rId1424" location="gid=84296321" ref="DD207"/>
    <hyperlink r:id="rId1425" location="gid=84296321" ref="DN207"/>
    <hyperlink r:id="rId1426" location="gid=84296321" ref="DX207"/>
    <hyperlink r:id="rId1427" location="gid=84296321" ref="R208"/>
    <hyperlink r:id="rId1428" location="gid=84296321" ref="AB208"/>
    <hyperlink r:id="rId1429" location="gid=84296321" ref="AL208"/>
    <hyperlink r:id="rId1430" location="gid=84296321" ref="AV208"/>
    <hyperlink r:id="rId1431" location="gid=84296321" ref="BF208"/>
    <hyperlink r:id="rId1432" location="gid=84296321" ref="BP208"/>
    <hyperlink r:id="rId1433" location="gid=84296321" ref="BZ208"/>
    <hyperlink r:id="rId1434" location="gid=84296321" ref="CJ208"/>
    <hyperlink r:id="rId1435" location="gid=84296321" ref="CT208"/>
    <hyperlink r:id="rId1436" location="gid=84296321" ref="DD208"/>
    <hyperlink r:id="rId1437" location="gid=84296321" ref="DN208"/>
    <hyperlink r:id="rId1438" location="gid=84296321" ref="DX208"/>
    <hyperlink r:id="rId1439" location="gid=84296321" ref="R209"/>
    <hyperlink r:id="rId1440" location="gid=84296321" ref="AB209"/>
    <hyperlink r:id="rId1441" location="gid=84296321" ref="AL209"/>
    <hyperlink r:id="rId1442" location="gid=84296321" ref="AV209"/>
    <hyperlink r:id="rId1443" location="gid=84296321" ref="BF209"/>
    <hyperlink r:id="rId1444" location="gid=84296321" ref="BP209"/>
    <hyperlink r:id="rId1445" location="gid=84296321" ref="BZ209"/>
    <hyperlink r:id="rId1446" location="gid=84296321" ref="CJ209"/>
    <hyperlink r:id="rId1447" location="gid=84296321" ref="CT209"/>
    <hyperlink r:id="rId1448" location="gid=84296321" ref="DD209"/>
    <hyperlink r:id="rId1449" location="gid=84296321" ref="DN209"/>
    <hyperlink r:id="rId1450" location="gid=84296321" ref="DX209"/>
    <hyperlink r:id="rId1451" location="gid=84296321" ref="R210"/>
    <hyperlink r:id="rId1452" location="gid=84296321" ref="AB210"/>
    <hyperlink r:id="rId1453" location="gid=84296321" ref="AL210"/>
    <hyperlink r:id="rId1454" location="gid=84296321" ref="AV210"/>
    <hyperlink r:id="rId1455" location="gid=84296321" ref="BF210"/>
    <hyperlink r:id="rId1456" location="gid=84296321" ref="BP210"/>
    <hyperlink r:id="rId1457" location="gid=84296321" ref="BZ210"/>
    <hyperlink r:id="rId1458" location="gid=84296321" ref="CJ210"/>
    <hyperlink r:id="rId1459" location="gid=84296321" ref="CT210"/>
    <hyperlink r:id="rId1460" location="gid=84296321" ref="DD210"/>
    <hyperlink r:id="rId1461" location="gid=84296321" ref="DN210"/>
    <hyperlink r:id="rId1462" location="gid=84296321" ref="DX210"/>
    <hyperlink r:id="rId1463" location="gid=84296321" ref="R211"/>
    <hyperlink r:id="rId1464" location="gid=84296321" ref="AB211"/>
    <hyperlink r:id="rId1465" location="gid=84296321" ref="AL211"/>
    <hyperlink r:id="rId1466" location="gid=84296321" ref="AV211"/>
    <hyperlink r:id="rId1467" location="gid=84296321" ref="BF211"/>
    <hyperlink r:id="rId1468" location="gid=84296321" ref="BP211"/>
    <hyperlink r:id="rId1469" location="gid=84296321" ref="BZ211"/>
    <hyperlink r:id="rId1470" location="gid=84296321" ref="CJ211"/>
    <hyperlink r:id="rId1471" location="gid=84296321" ref="CT211"/>
    <hyperlink r:id="rId1472" location="gid=84296321" ref="DD211"/>
    <hyperlink r:id="rId1473" location="gid=84296321" ref="DN211"/>
    <hyperlink r:id="rId1474" location="gid=84296321" ref="DX211"/>
    <hyperlink r:id="rId1475" location="gid=84296321" ref="R212"/>
    <hyperlink r:id="rId1476" location="gid=84296321" ref="AB212"/>
    <hyperlink r:id="rId1477" location="gid=84296321" ref="AL212"/>
    <hyperlink r:id="rId1478" location="gid=84296321" ref="AV212"/>
    <hyperlink r:id="rId1479" location="gid=84296321" ref="BF212"/>
    <hyperlink r:id="rId1480" location="gid=84296321" ref="BP212"/>
    <hyperlink r:id="rId1481" location="gid=84296321" ref="BZ212"/>
    <hyperlink r:id="rId1482" location="gid=84296321" ref="CJ212"/>
    <hyperlink r:id="rId1483" location="gid=84296321" ref="CT212"/>
    <hyperlink r:id="rId1484" location="gid=84296321" ref="DD212"/>
    <hyperlink r:id="rId1485" location="gid=84296321" ref="DN212"/>
    <hyperlink r:id="rId1486" location="gid=84296321" ref="DX212"/>
    <hyperlink r:id="rId1487" location="gid=84296321" ref="R213"/>
    <hyperlink r:id="rId1488" location="gid=84296321" ref="AB213"/>
    <hyperlink r:id="rId1489" location="gid=84296321" ref="AL213"/>
    <hyperlink r:id="rId1490" location="gid=84296321" ref="AV213"/>
    <hyperlink r:id="rId1491" location="gid=84296321" ref="BF213"/>
    <hyperlink r:id="rId1492" location="gid=84296321" ref="BP213"/>
    <hyperlink r:id="rId1493" location="gid=84296321" ref="BZ213"/>
    <hyperlink r:id="rId1494" location="gid=84296321" ref="CJ213"/>
    <hyperlink r:id="rId1495" location="gid=84296321" ref="CT213"/>
    <hyperlink r:id="rId1496" location="gid=84296321" ref="DD213"/>
    <hyperlink r:id="rId1497" location="gid=84296321" ref="DN213"/>
    <hyperlink r:id="rId1498" location="gid=84296321" ref="DX213"/>
    <hyperlink r:id="rId1499" location="gid=84296321" ref="R214"/>
    <hyperlink r:id="rId1500" location="gid=84296321" ref="AB214"/>
    <hyperlink r:id="rId1501" location="gid=84296321" ref="AL214"/>
    <hyperlink r:id="rId1502" location="gid=84296321" ref="AV214"/>
    <hyperlink r:id="rId1503" location="gid=84296321" ref="BF214"/>
    <hyperlink r:id="rId1504" location="gid=84296321" ref="BP214"/>
    <hyperlink r:id="rId1505" location="gid=84296321" ref="BZ214"/>
    <hyperlink r:id="rId1506" location="gid=84296321" ref="CJ214"/>
    <hyperlink r:id="rId1507" location="gid=84296321" ref="CT214"/>
    <hyperlink r:id="rId1508" location="gid=84296321" ref="DD214"/>
    <hyperlink r:id="rId1509" location="gid=84296321" ref="DN214"/>
    <hyperlink r:id="rId1510" location="gid=84296321" ref="DX214"/>
    <hyperlink r:id="rId1511" location="gid=84296321" ref="R215"/>
    <hyperlink r:id="rId1512" location="gid=84296321" ref="AB215"/>
    <hyperlink r:id="rId1513" location="gid=84296321" ref="AL215"/>
    <hyperlink r:id="rId1514" location="gid=84296321" ref="AV215"/>
    <hyperlink r:id="rId1515" location="gid=84296321" ref="BF215"/>
    <hyperlink r:id="rId1516" location="gid=84296321" ref="BP215"/>
    <hyperlink r:id="rId1517" location="gid=84296321" ref="BZ215"/>
    <hyperlink r:id="rId1518" location="gid=84296321" ref="CJ215"/>
    <hyperlink r:id="rId1519" location="gid=84296321" ref="CT215"/>
    <hyperlink r:id="rId1520" location="gid=84296321" ref="DD215"/>
    <hyperlink r:id="rId1521" location="gid=84296321" ref="DN215"/>
    <hyperlink r:id="rId1522" location="gid=84296321" ref="DX215"/>
    <hyperlink r:id="rId1523" location="gid=84296321" ref="R216"/>
    <hyperlink r:id="rId1524" location="gid=84296321" ref="AB216"/>
    <hyperlink r:id="rId1525" location="gid=84296321" ref="AL216"/>
    <hyperlink r:id="rId1526" location="gid=84296321" ref="AV216"/>
    <hyperlink r:id="rId1527" location="gid=84296321" ref="BF216"/>
    <hyperlink r:id="rId1528" location="gid=84296321" ref="BP216"/>
    <hyperlink r:id="rId1529" location="gid=84296321" ref="BZ216"/>
    <hyperlink r:id="rId1530" location="gid=84296321" ref="CJ216"/>
    <hyperlink r:id="rId1531" location="gid=84296321" ref="CT216"/>
    <hyperlink r:id="rId1532" location="gid=84296321" ref="DD216"/>
    <hyperlink r:id="rId1533" location="gid=84296321" ref="DN216"/>
    <hyperlink r:id="rId1534" location="gid=84296321" ref="DX216"/>
    <hyperlink r:id="rId1535" location="gid=84296321" ref="R217"/>
    <hyperlink r:id="rId1536" location="gid=84296321" ref="AB217"/>
    <hyperlink r:id="rId1537" location="gid=84296321" ref="AL217"/>
    <hyperlink r:id="rId1538" location="gid=84296321" ref="AV217"/>
    <hyperlink r:id="rId1539" location="gid=84296321" ref="BF217"/>
    <hyperlink r:id="rId1540" location="gid=84296321" ref="BP217"/>
    <hyperlink r:id="rId1541" location="gid=84296321" ref="BZ217"/>
    <hyperlink r:id="rId1542" location="gid=84296321" ref="CJ217"/>
    <hyperlink r:id="rId1543" location="gid=84296321" ref="CT217"/>
    <hyperlink r:id="rId1544" location="gid=84296321" ref="DD217"/>
    <hyperlink r:id="rId1545" location="gid=84296321" ref="DN217"/>
    <hyperlink r:id="rId1546" location="gid=84296321" ref="DX217"/>
    <hyperlink r:id="rId1547" location="gid=84296321" ref="R218"/>
    <hyperlink r:id="rId1548" location="gid=84296321" ref="AB218"/>
    <hyperlink r:id="rId1549" location="gid=84296321" ref="AL218"/>
    <hyperlink r:id="rId1550" location="gid=84296321" ref="AV218"/>
    <hyperlink r:id="rId1551" location="gid=84296321" ref="BF218"/>
    <hyperlink r:id="rId1552" location="gid=84296321" ref="BP218"/>
    <hyperlink r:id="rId1553" location="gid=84296321" ref="BZ218"/>
    <hyperlink r:id="rId1554" location="gid=84296321" ref="CJ218"/>
    <hyperlink r:id="rId1555" location="gid=84296321" ref="CT218"/>
    <hyperlink r:id="rId1556" location="gid=84296321" ref="DD218"/>
    <hyperlink r:id="rId1557" location="gid=84296321" ref="DN218"/>
    <hyperlink r:id="rId1558" location="gid=84296321" ref="DX218"/>
    <hyperlink r:id="rId1559" location="gid=84296321" ref="R219"/>
    <hyperlink r:id="rId1560" location="gid=84296321" ref="AB219"/>
    <hyperlink r:id="rId1561" location="gid=84296321" ref="AL219"/>
    <hyperlink r:id="rId1562" location="gid=84296321" ref="AV219"/>
    <hyperlink r:id="rId1563" location="gid=84296321" ref="BF219"/>
    <hyperlink r:id="rId1564" location="gid=84296321" ref="BP219"/>
    <hyperlink r:id="rId1565" location="gid=84296321" ref="BZ219"/>
    <hyperlink r:id="rId1566" location="gid=84296321" ref="CJ219"/>
    <hyperlink r:id="rId1567" location="gid=84296321" ref="CT219"/>
    <hyperlink r:id="rId1568" location="gid=84296321" ref="DD219"/>
    <hyperlink r:id="rId1569" location="gid=84296321" ref="DN219"/>
    <hyperlink r:id="rId1570" location="gid=84296321" ref="DX219"/>
    <hyperlink r:id="rId1571" location="gid=84296321" ref="R220"/>
    <hyperlink r:id="rId1572" location="gid=84296321" ref="AB220"/>
    <hyperlink r:id="rId1573" location="gid=84296321" ref="AL220"/>
    <hyperlink r:id="rId1574" location="gid=84296321" ref="AV220"/>
    <hyperlink r:id="rId1575" location="gid=84296321" ref="BF220"/>
    <hyperlink r:id="rId1576" location="gid=84296321" ref="BP220"/>
    <hyperlink r:id="rId1577" location="gid=84296321" ref="BZ220"/>
    <hyperlink r:id="rId1578" location="gid=84296321" ref="CJ220"/>
    <hyperlink r:id="rId1579" location="gid=84296321" ref="CT220"/>
    <hyperlink r:id="rId1580" location="gid=84296321" ref="DD220"/>
    <hyperlink r:id="rId1581" location="gid=84296321" ref="DN220"/>
    <hyperlink r:id="rId1582" location="gid=84296321" ref="DX220"/>
    <hyperlink r:id="rId1583" location="gid=84296321" ref="R221"/>
    <hyperlink r:id="rId1584" location="gid=84296321" ref="AB221"/>
    <hyperlink r:id="rId1585" location="gid=84296321" ref="AL221"/>
    <hyperlink r:id="rId1586" location="gid=84296321" ref="AV221"/>
    <hyperlink r:id="rId1587" location="gid=84296321" ref="BF221"/>
    <hyperlink r:id="rId1588" location="gid=84296321" ref="BP221"/>
    <hyperlink r:id="rId1589" location="gid=84296321" ref="BZ221"/>
    <hyperlink r:id="rId1590" location="gid=84296321" ref="CJ221"/>
    <hyperlink r:id="rId1591" location="gid=84296321" ref="CT221"/>
    <hyperlink r:id="rId1592" location="gid=84296321" ref="DD221"/>
    <hyperlink r:id="rId1593" location="gid=84296321" ref="DN221"/>
    <hyperlink r:id="rId1594" location="gid=84296321" ref="DX221"/>
    <hyperlink r:id="rId1595" location="gid=84296321" ref="R222"/>
    <hyperlink r:id="rId1596" location="gid=84296321" ref="AB222"/>
    <hyperlink r:id="rId1597" location="gid=84296321" ref="AL222"/>
    <hyperlink r:id="rId1598" location="gid=84296321" ref="AV222"/>
    <hyperlink r:id="rId1599" location="gid=84296321" ref="BF222"/>
    <hyperlink r:id="rId1600" location="gid=84296321" ref="BP222"/>
    <hyperlink r:id="rId1601" location="gid=84296321" ref="BZ222"/>
    <hyperlink r:id="rId1602" location="gid=84296321" ref="CJ222"/>
    <hyperlink r:id="rId1603" location="gid=84296321" ref="CT222"/>
    <hyperlink r:id="rId1604" location="gid=84296321" ref="DD222"/>
    <hyperlink r:id="rId1605" location="gid=84296321" ref="DN222"/>
    <hyperlink r:id="rId1606" location="gid=84296321" ref="DX222"/>
    <hyperlink r:id="rId1607" location="gid=84296321" ref="R223"/>
    <hyperlink r:id="rId1608" location="gid=84296321" ref="AB223"/>
    <hyperlink r:id="rId1609" location="gid=84296321" ref="AL223"/>
    <hyperlink r:id="rId1610" location="gid=84296321" ref="AV223"/>
    <hyperlink r:id="rId1611" location="gid=84296321" ref="BF223"/>
    <hyperlink r:id="rId1612" location="gid=84296321" ref="BP223"/>
    <hyperlink r:id="rId1613" location="gid=84296321" ref="BZ223"/>
    <hyperlink r:id="rId1614" location="gid=84296321" ref="CJ223"/>
    <hyperlink r:id="rId1615" location="gid=84296321" ref="CT223"/>
    <hyperlink r:id="rId1616" location="gid=84296321" ref="DD223"/>
    <hyperlink r:id="rId1617" location="gid=84296321" ref="DN223"/>
    <hyperlink r:id="rId1618" location="gid=84296321" ref="DX223"/>
    <hyperlink r:id="rId1619" location="gid=84296321" ref="R224"/>
    <hyperlink r:id="rId1620" location="gid=84296321" ref="AB224"/>
    <hyperlink r:id="rId1621" location="gid=84296321" ref="AL224"/>
    <hyperlink r:id="rId1622" location="gid=84296321" ref="AV224"/>
    <hyperlink r:id="rId1623" location="gid=84296321" ref="BF224"/>
    <hyperlink r:id="rId1624" location="gid=84296321" ref="BP224"/>
    <hyperlink r:id="rId1625" location="gid=84296321" ref="BZ224"/>
    <hyperlink r:id="rId1626" location="gid=84296321" ref="CJ224"/>
    <hyperlink r:id="rId1627" location="gid=84296321" ref="CT224"/>
    <hyperlink r:id="rId1628" location="gid=84296321" ref="DD224"/>
    <hyperlink r:id="rId1629" location="gid=84296321" ref="DN224"/>
    <hyperlink r:id="rId1630" location="gid=84296321" ref="DX224"/>
    <hyperlink r:id="rId1631" location="gid=84296321" ref="R225"/>
    <hyperlink r:id="rId1632" location="gid=84296321" ref="AB225"/>
    <hyperlink r:id="rId1633" location="gid=84296321" ref="AL225"/>
    <hyperlink r:id="rId1634" location="gid=84296321" ref="AV225"/>
    <hyperlink r:id="rId1635" location="gid=84296321" ref="BF225"/>
    <hyperlink r:id="rId1636" location="gid=84296321" ref="BP225"/>
    <hyperlink r:id="rId1637" location="gid=84296321" ref="BZ225"/>
    <hyperlink r:id="rId1638" location="gid=84296321" ref="CJ225"/>
    <hyperlink r:id="rId1639" location="gid=84296321" ref="CT225"/>
    <hyperlink r:id="rId1640" location="gid=84296321" ref="DD225"/>
    <hyperlink r:id="rId1641" location="gid=84296321" ref="DN225"/>
    <hyperlink r:id="rId1642" location="gid=84296321" ref="DX225"/>
    <hyperlink r:id="rId1643" location="gid=84296321" ref="R226"/>
    <hyperlink r:id="rId1644" location="gid=84296321" ref="AB226"/>
    <hyperlink r:id="rId1645" location="gid=84296321" ref="AL226"/>
    <hyperlink r:id="rId1646" location="gid=84296321" ref="AV226"/>
    <hyperlink r:id="rId1647" location="gid=84296321" ref="BF226"/>
    <hyperlink r:id="rId1648" location="gid=84296321" ref="BP226"/>
    <hyperlink r:id="rId1649" location="gid=84296321" ref="BZ226"/>
    <hyperlink r:id="rId1650" location="gid=84296321" ref="CJ226"/>
    <hyperlink r:id="rId1651" location="gid=84296321" ref="CT226"/>
    <hyperlink r:id="rId1652" location="gid=84296321" ref="DD226"/>
    <hyperlink r:id="rId1653" location="gid=84296321" ref="DN226"/>
    <hyperlink r:id="rId1654" location="gid=84296321" ref="DX226"/>
    <hyperlink r:id="rId1655" location="gid=84296321" ref="R227"/>
    <hyperlink r:id="rId1656" location="gid=84296321" ref="AB227"/>
    <hyperlink r:id="rId1657" location="gid=84296321" ref="AL227"/>
    <hyperlink r:id="rId1658" location="gid=84296321" ref="AV227"/>
    <hyperlink r:id="rId1659" location="gid=84296321" ref="BF227"/>
    <hyperlink r:id="rId1660" location="gid=84296321" ref="BP227"/>
    <hyperlink r:id="rId1661" location="gid=84296321" ref="BZ227"/>
    <hyperlink r:id="rId1662" location="gid=84296321" ref="CJ227"/>
    <hyperlink r:id="rId1663" location="gid=84296321" ref="CT227"/>
    <hyperlink r:id="rId1664" location="gid=84296321" ref="DD227"/>
    <hyperlink r:id="rId1665" location="gid=84296321" ref="DN227"/>
    <hyperlink r:id="rId1666" location="gid=84296321" ref="DX227"/>
    <hyperlink r:id="rId1667" location="gid=84296321" ref="R228"/>
    <hyperlink r:id="rId1668" location="gid=84296321" ref="AB228"/>
    <hyperlink r:id="rId1669" location="gid=84296321" ref="AL228"/>
    <hyperlink r:id="rId1670" location="gid=84296321" ref="AV228"/>
    <hyperlink r:id="rId1671" location="gid=84296321" ref="BF228"/>
    <hyperlink r:id="rId1672" location="gid=84296321" ref="BP228"/>
    <hyperlink r:id="rId1673" location="gid=84296321" ref="BZ228"/>
    <hyperlink r:id="rId1674" location="gid=84296321" ref="CJ228"/>
    <hyperlink r:id="rId1675" location="gid=84296321" ref="CT228"/>
    <hyperlink r:id="rId1676" location="gid=84296321" ref="DD228"/>
    <hyperlink r:id="rId1677" location="gid=84296321" ref="DN228"/>
    <hyperlink r:id="rId1678" location="gid=84296321" ref="DX228"/>
    <hyperlink r:id="rId1679" location="gid=84296321" ref="R229"/>
    <hyperlink r:id="rId1680" location="gid=84296321" ref="AB229"/>
    <hyperlink r:id="rId1681" location="gid=84296321" ref="AL229"/>
    <hyperlink r:id="rId1682" location="gid=84296321" ref="AV229"/>
    <hyperlink r:id="rId1683" location="gid=84296321" ref="BF229"/>
    <hyperlink r:id="rId1684" location="gid=84296321" ref="BP229"/>
    <hyperlink r:id="rId1685" location="gid=84296321" ref="BZ229"/>
    <hyperlink r:id="rId1686" location="gid=84296321" ref="CJ229"/>
    <hyperlink r:id="rId1687" location="gid=84296321" ref="CT229"/>
    <hyperlink r:id="rId1688" location="gid=84296321" ref="DD229"/>
    <hyperlink r:id="rId1689" location="gid=84296321" ref="DN229"/>
    <hyperlink r:id="rId1690" location="gid=84296321" ref="DX229"/>
    <hyperlink r:id="rId1691" location="gid=84296321" ref="R230"/>
    <hyperlink r:id="rId1692" location="gid=84296321" ref="AB230"/>
    <hyperlink r:id="rId1693" location="gid=84296321" ref="AL230"/>
    <hyperlink r:id="rId1694" location="gid=84296321" ref="AV230"/>
    <hyperlink r:id="rId1695" location="gid=84296321" ref="BF230"/>
    <hyperlink r:id="rId1696" location="gid=84296321" ref="BP230"/>
    <hyperlink r:id="rId1697" location="gid=84296321" ref="BZ230"/>
    <hyperlink r:id="rId1698" location="gid=84296321" ref="CJ230"/>
    <hyperlink r:id="rId1699" location="gid=84296321" ref="CT230"/>
    <hyperlink r:id="rId1700" location="gid=84296321" ref="DD230"/>
    <hyperlink r:id="rId1701" location="gid=84296321" ref="DN230"/>
    <hyperlink r:id="rId1702" location="gid=84296321" ref="DX230"/>
    <hyperlink r:id="rId1703" location="gid=84296321" ref="R231"/>
    <hyperlink r:id="rId1704" location="gid=84296321" ref="AB231"/>
    <hyperlink r:id="rId1705" location="gid=84296321" ref="AL231"/>
    <hyperlink r:id="rId1706" location="gid=84296321" ref="AV231"/>
    <hyperlink r:id="rId1707" location="gid=84296321" ref="BF231"/>
    <hyperlink r:id="rId1708" location="gid=84296321" ref="BP231"/>
    <hyperlink r:id="rId1709" location="gid=84296321" ref="BZ231"/>
    <hyperlink r:id="rId1710" location="gid=84296321" ref="CJ231"/>
    <hyperlink r:id="rId1711" location="gid=84296321" ref="CT231"/>
    <hyperlink r:id="rId1712" location="gid=84296321" ref="DD231"/>
    <hyperlink r:id="rId1713" location="gid=84296321" ref="DN231"/>
    <hyperlink r:id="rId1714" location="gid=84296321" ref="DX231"/>
    <hyperlink r:id="rId1715" location="gid=84296321" ref="R232"/>
    <hyperlink r:id="rId1716" location="gid=84296321" ref="AB232"/>
    <hyperlink r:id="rId1717" location="gid=84296321" ref="AL232"/>
    <hyperlink r:id="rId1718" location="gid=84296321" ref="AV232"/>
    <hyperlink r:id="rId1719" location="gid=84296321" ref="BF232"/>
    <hyperlink r:id="rId1720" location="gid=84296321" ref="BP232"/>
    <hyperlink r:id="rId1721" location="gid=84296321" ref="BZ232"/>
    <hyperlink r:id="rId1722" location="gid=84296321" ref="CJ232"/>
    <hyperlink r:id="rId1723" location="gid=84296321" ref="CT232"/>
    <hyperlink r:id="rId1724" location="gid=84296321" ref="DD232"/>
    <hyperlink r:id="rId1725" location="gid=84296321" ref="DN232"/>
    <hyperlink r:id="rId1726" location="gid=84296321" ref="DX232"/>
    <hyperlink r:id="rId1727" location="gid=84296321" ref="R233"/>
    <hyperlink r:id="rId1728" location="gid=84296321" ref="AB233"/>
    <hyperlink r:id="rId1729" location="gid=84296321" ref="AL233"/>
    <hyperlink r:id="rId1730" location="gid=84296321" ref="AV233"/>
    <hyperlink r:id="rId1731" location="gid=84296321" ref="BF233"/>
    <hyperlink r:id="rId1732" location="gid=84296321" ref="BP233"/>
    <hyperlink r:id="rId1733" location="gid=84296321" ref="BZ233"/>
    <hyperlink r:id="rId1734" location="gid=84296321" ref="CJ233"/>
    <hyperlink r:id="rId1735" location="gid=84296321" ref="CT233"/>
    <hyperlink r:id="rId1736" location="gid=84296321" ref="DD233"/>
    <hyperlink r:id="rId1737" location="gid=84296321" ref="DN233"/>
    <hyperlink r:id="rId1738" location="gid=84296321" ref="DX233"/>
    <hyperlink r:id="rId1739" location="gid=84296321" ref="R234"/>
    <hyperlink r:id="rId1740" location="gid=84296321" ref="AB234"/>
    <hyperlink r:id="rId1741" location="gid=84296321" ref="AL234"/>
    <hyperlink r:id="rId1742" location="gid=84296321" ref="AV234"/>
    <hyperlink r:id="rId1743" location="gid=84296321" ref="BF234"/>
    <hyperlink r:id="rId1744" location="gid=84296321" ref="BP234"/>
    <hyperlink r:id="rId1745" location="gid=84296321" ref="BZ234"/>
    <hyperlink r:id="rId1746" location="gid=84296321" ref="CJ234"/>
    <hyperlink r:id="rId1747" location="gid=84296321" ref="CT234"/>
    <hyperlink r:id="rId1748" location="gid=84296321" ref="DD234"/>
    <hyperlink r:id="rId1749" location="gid=84296321" ref="DN234"/>
    <hyperlink r:id="rId1750" location="gid=84296321" ref="DX234"/>
    <hyperlink r:id="rId1751" location="gid=84296321" ref="R235"/>
    <hyperlink r:id="rId1752" location="gid=84296321" ref="AB235"/>
    <hyperlink r:id="rId1753" location="gid=84296321" ref="AL235"/>
    <hyperlink r:id="rId1754" location="gid=84296321" ref="AV235"/>
    <hyperlink r:id="rId1755" location="gid=84296321" ref="BF235"/>
    <hyperlink r:id="rId1756" location="gid=84296321" ref="BP235"/>
    <hyperlink r:id="rId1757" location="gid=84296321" ref="BZ235"/>
    <hyperlink r:id="rId1758" location="gid=84296321" ref="CJ235"/>
    <hyperlink r:id="rId1759" location="gid=84296321" ref="CT235"/>
    <hyperlink r:id="rId1760" location="gid=84296321" ref="DD235"/>
    <hyperlink r:id="rId1761" location="gid=84296321" ref="DN235"/>
    <hyperlink r:id="rId1762" location="gid=84296321" ref="DX235"/>
    <hyperlink r:id="rId1763" location="gid=84296321" ref="R236"/>
    <hyperlink r:id="rId1764" location="gid=84296321" ref="AB236"/>
    <hyperlink r:id="rId1765" location="gid=84296321" ref="AL236"/>
    <hyperlink r:id="rId1766" location="gid=84296321" ref="AV236"/>
    <hyperlink r:id="rId1767" location="gid=84296321" ref="BF236"/>
    <hyperlink r:id="rId1768" location="gid=84296321" ref="BP236"/>
    <hyperlink r:id="rId1769" location="gid=84296321" ref="BZ236"/>
    <hyperlink r:id="rId1770" location="gid=84296321" ref="CJ236"/>
    <hyperlink r:id="rId1771" location="gid=84296321" ref="CT236"/>
    <hyperlink r:id="rId1772" location="gid=84296321" ref="DD236"/>
    <hyperlink r:id="rId1773" location="gid=84296321" ref="DN236"/>
    <hyperlink r:id="rId1774" location="gid=84296321" ref="DX236"/>
    <hyperlink r:id="rId1775" location="gid=84296321" ref="R237"/>
    <hyperlink r:id="rId1776" location="gid=84296321" ref="AB237"/>
    <hyperlink r:id="rId1777" location="gid=84296321" ref="AL237"/>
    <hyperlink r:id="rId1778" location="gid=84296321" ref="AV237"/>
    <hyperlink r:id="rId1779" location="gid=84296321" ref="BF237"/>
    <hyperlink r:id="rId1780" location="gid=84296321" ref="BP237"/>
    <hyperlink r:id="rId1781" location="gid=84296321" ref="BZ237"/>
    <hyperlink r:id="rId1782" location="gid=84296321" ref="CJ237"/>
    <hyperlink r:id="rId1783" location="gid=84296321" ref="CT237"/>
    <hyperlink r:id="rId1784" location="gid=84296321" ref="DD237"/>
    <hyperlink r:id="rId1785" location="gid=84296321" ref="DN237"/>
    <hyperlink r:id="rId1786" location="gid=84296321" ref="DX237"/>
    <hyperlink r:id="rId1787" location="gid=84296321" ref="R238"/>
    <hyperlink r:id="rId1788" location="gid=84296321" ref="AB238"/>
    <hyperlink r:id="rId1789" location="gid=84296321" ref="AL238"/>
    <hyperlink r:id="rId1790" location="gid=84296321" ref="AV238"/>
    <hyperlink r:id="rId1791" location="gid=84296321" ref="BF238"/>
    <hyperlink r:id="rId1792" location="gid=84296321" ref="BP238"/>
    <hyperlink r:id="rId1793" location="gid=84296321" ref="BZ238"/>
    <hyperlink r:id="rId1794" location="gid=84296321" ref="CJ238"/>
    <hyperlink r:id="rId1795" location="gid=84296321" ref="CT238"/>
    <hyperlink r:id="rId1796" location="gid=84296321" ref="DD238"/>
    <hyperlink r:id="rId1797" location="gid=84296321" ref="DN238"/>
    <hyperlink r:id="rId1798" location="gid=84296321" ref="DX238"/>
    <hyperlink r:id="rId1799" location="gid=84296321" ref="R239"/>
    <hyperlink r:id="rId1800" location="gid=84296321" ref="AB239"/>
    <hyperlink r:id="rId1801" location="gid=84296321" ref="AL239"/>
    <hyperlink r:id="rId1802" location="gid=84296321" ref="AV239"/>
    <hyperlink r:id="rId1803" location="gid=84296321" ref="BF239"/>
    <hyperlink r:id="rId1804" location="gid=84296321" ref="BP239"/>
    <hyperlink r:id="rId1805" location="gid=84296321" ref="BZ239"/>
    <hyperlink r:id="rId1806" location="gid=84296321" ref="CJ239"/>
    <hyperlink r:id="rId1807" location="gid=84296321" ref="CT239"/>
    <hyperlink r:id="rId1808" location="gid=84296321" ref="DD239"/>
    <hyperlink r:id="rId1809" location="gid=84296321" ref="DN239"/>
    <hyperlink r:id="rId1810" location="gid=84296321" ref="DX239"/>
    <hyperlink r:id="rId1811" location="gid=84296321" ref="R240"/>
    <hyperlink r:id="rId1812" location="gid=84296321" ref="AB240"/>
    <hyperlink r:id="rId1813" location="gid=84296321" ref="AL240"/>
    <hyperlink r:id="rId1814" location="gid=84296321" ref="AV240"/>
    <hyperlink r:id="rId1815" location="gid=84296321" ref="BF240"/>
    <hyperlink r:id="rId1816" location="gid=84296321" ref="BP240"/>
    <hyperlink r:id="rId1817" location="gid=84296321" ref="BZ240"/>
    <hyperlink r:id="rId1818" location="gid=84296321" ref="CJ240"/>
    <hyperlink r:id="rId1819" location="gid=84296321" ref="CT240"/>
    <hyperlink r:id="rId1820" location="gid=84296321" ref="DD240"/>
    <hyperlink r:id="rId1821" location="gid=84296321" ref="DN240"/>
    <hyperlink r:id="rId1822" location="gid=84296321" ref="DX240"/>
    <hyperlink r:id="rId1823" location="gid=84296321" ref="R241"/>
    <hyperlink r:id="rId1824" location="gid=84296321" ref="AB241"/>
    <hyperlink r:id="rId1825" location="gid=84296321" ref="AL241"/>
    <hyperlink r:id="rId1826" location="gid=84296321" ref="AV241"/>
    <hyperlink r:id="rId1827" location="gid=84296321" ref="BF241"/>
    <hyperlink r:id="rId1828" location="gid=84296321" ref="BP241"/>
    <hyperlink r:id="rId1829" location="gid=84296321" ref="BZ241"/>
    <hyperlink r:id="rId1830" location="gid=84296321" ref="CJ241"/>
    <hyperlink r:id="rId1831" location="gid=84296321" ref="CT241"/>
    <hyperlink r:id="rId1832" location="gid=84296321" ref="DD241"/>
    <hyperlink r:id="rId1833" location="gid=84296321" ref="DN241"/>
    <hyperlink r:id="rId1834" location="gid=84296321" ref="DX241"/>
    <hyperlink r:id="rId1835" location="gid=84296321" ref="R242"/>
    <hyperlink r:id="rId1836" location="gid=84296321" ref="AB242"/>
    <hyperlink r:id="rId1837" location="gid=84296321" ref="AL242"/>
    <hyperlink r:id="rId1838" location="gid=84296321" ref="AV242"/>
    <hyperlink r:id="rId1839" location="gid=84296321" ref="BF242"/>
    <hyperlink r:id="rId1840" location="gid=84296321" ref="BP242"/>
    <hyperlink r:id="rId1841" location="gid=84296321" ref="BZ242"/>
    <hyperlink r:id="rId1842" location="gid=84296321" ref="CJ242"/>
    <hyperlink r:id="rId1843" location="gid=84296321" ref="CT242"/>
    <hyperlink r:id="rId1844" location="gid=84296321" ref="DD242"/>
    <hyperlink r:id="rId1845" location="gid=84296321" ref="DN242"/>
    <hyperlink r:id="rId1846" location="gid=84296321" ref="DX242"/>
    <hyperlink r:id="rId1847" location="gid=84296321" ref="R243"/>
    <hyperlink r:id="rId1848" location="gid=84296321" ref="AB243"/>
    <hyperlink r:id="rId1849" location="gid=84296321" ref="AL243"/>
    <hyperlink r:id="rId1850" location="gid=84296321" ref="AV243"/>
    <hyperlink r:id="rId1851" location="gid=84296321" ref="BF243"/>
    <hyperlink r:id="rId1852" location="gid=84296321" ref="BP243"/>
    <hyperlink r:id="rId1853" location="gid=84296321" ref="BZ243"/>
    <hyperlink r:id="rId1854" location="gid=84296321" ref="CJ243"/>
    <hyperlink r:id="rId1855" location="gid=84296321" ref="CT243"/>
    <hyperlink r:id="rId1856" location="gid=84296321" ref="DD243"/>
    <hyperlink r:id="rId1857" location="gid=84296321" ref="DN243"/>
    <hyperlink r:id="rId1858" location="gid=84296321" ref="DX243"/>
    <hyperlink r:id="rId1859" location="gid=84296321" ref="R244"/>
    <hyperlink r:id="rId1860" location="gid=84296321" ref="AB244"/>
    <hyperlink r:id="rId1861" location="gid=84296321" ref="AL244"/>
    <hyperlink r:id="rId1862" location="gid=84296321" ref="AV244"/>
    <hyperlink r:id="rId1863" location="gid=84296321" ref="BF244"/>
    <hyperlink r:id="rId1864" location="gid=84296321" ref="BP244"/>
    <hyperlink r:id="rId1865" location="gid=84296321" ref="BZ244"/>
    <hyperlink r:id="rId1866" location="gid=84296321" ref="CJ244"/>
    <hyperlink r:id="rId1867" location="gid=84296321" ref="CT244"/>
    <hyperlink r:id="rId1868" location="gid=84296321" ref="DD244"/>
    <hyperlink r:id="rId1869" location="gid=84296321" ref="DN244"/>
    <hyperlink r:id="rId1870" location="gid=84296321" ref="DX244"/>
    <hyperlink r:id="rId1871" location="gid=84296321" ref="R245"/>
    <hyperlink r:id="rId1872" location="gid=84296321" ref="AB245"/>
    <hyperlink r:id="rId1873" location="gid=84296321" ref="AL245"/>
    <hyperlink r:id="rId1874" location="gid=84296321" ref="AV245"/>
    <hyperlink r:id="rId1875" location="gid=84296321" ref="BF245"/>
    <hyperlink r:id="rId1876" location="gid=84296321" ref="BP245"/>
    <hyperlink r:id="rId1877" location="gid=84296321" ref="BZ245"/>
    <hyperlink r:id="rId1878" location="gid=84296321" ref="CJ245"/>
    <hyperlink r:id="rId1879" location="gid=84296321" ref="CT245"/>
    <hyperlink r:id="rId1880" location="gid=84296321" ref="DD245"/>
    <hyperlink r:id="rId1881" location="gid=84296321" ref="DN245"/>
    <hyperlink r:id="rId1882" location="gid=84296321" ref="DX245"/>
    <hyperlink r:id="rId1883" location="gid=84296321" ref="R246"/>
    <hyperlink r:id="rId1884" location="gid=84296321" ref="AB246"/>
    <hyperlink r:id="rId1885" location="gid=84296321" ref="AL246"/>
    <hyperlink r:id="rId1886" location="gid=84296321" ref="AV246"/>
    <hyperlink r:id="rId1887" location="gid=84296321" ref="BF246"/>
    <hyperlink r:id="rId1888" location="gid=84296321" ref="BP246"/>
    <hyperlink r:id="rId1889" location="gid=84296321" ref="BZ246"/>
    <hyperlink r:id="rId1890" location="gid=84296321" ref="CJ246"/>
    <hyperlink r:id="rId1891" location="gid=84296321" ref="CT246"/>
    <hyperlink r:id="rId1892" location="gid=84296321" ref="DD246"/>
    <hyperlink r:id="rId1893" location="gid=84296321" ref="DN246"/>
    <hyperlink r:id="rId1894" location="gid=84296321" ref="DX246"/>
    <hyperlink r:id="rId1895" location="gid=84296321" ref="R247"/>
    <hyperlink r:id="rId1896" location="gid=84296321" ref="AB247"/>
    <hyperlink r:id="rId1897" location="gid=84296321" ref="AL247"/>
    <hyperlink r:id="rId1898" location="gid=84296321" ref="AV247"/>
    <hyperlink r:id="rId1899" location="gid=84296321" ref="BF247"/>
    <hyperlink r:id="rId1900" location="gid=84296321" ref="BP247"/>
    <hyperlink r:id="rId1901" location="gid=84296321" ref="BZ247"/>
    <hyperlink r:id="rId1902" location="gid=84296321" ref="CJ247"/>
    <hyperlink r:id="rId1903" location="gid=84296321" ref="CT247"/>
    <hyperlink r:id="rId1904" location="gid=84296321" ref="DD247"/>
    <hyperlink r:id="rId1905" location="gid=84296321" ref="DN247"/>
    <hyperlink r:id="rId1906" location="gid=84296321" ref="DX247"/>
    <hyperlink r:id="rId1907" location="gid=84296321" ref="R248"/>
    <hyperlink r:id="rId1908" location="gid=84296321" ref="AB248"/>
    <hyperlink r:id="rId1909" location="gid=84296321" ref="AL248"/>
    <hyperlink r:id="rId1910" location="gid=84296321" ref="AV248"/>
    <hyperlink r:id="rId1911" location="gid=84296321" ref="BF248"/>
    <hyperlink r:id="rId1912" location="gid=84296321" ref="BP248"/>
    <hyperlink r:id="rId1913" location="gid=84296321" ref="BZ248"/>
    <hyperlink r:id="rId1914" location="gid=84296321" ref="CJ248"/>
    <hyperlink r:id="rId1915" location="gid=84296321" ref="CT248"/>
    <hyperlink r:id="rId1916" location="gid=84296321" ref="DD248"/>
    <hyperlink r:id="rId1917" location="gid=84296321" ref="DN248"/>
    <hyperlink r:id="rId1918" location="gid=84296321" ref="DX248"/>
    <hyperlink r:id="rId1919" location="gid=84296321" ref="R249"/>
    <hyperlink r:id="rId1920" location="gid=84296321" ref="AB249"/>
    <hyperlink r:id="rId1921" location="gid=84296321" ref="AL249"/>
    <hyperlink r:id="rId1922" location="gid=84296321" ref="AV249"/>
    <hyperlink r:id="rId1923" location="gid=84296321" ref="BF249"/>
    <hyperlink r:id="rId1924" location="gid=84296321" ref="BP249"/>
    <hyperlink r:id="rId1925" location="gid=84296321" ref="BZ249"/>
    <hyperlink r:id="rId1926" location="gid=84296321" ref="CJ249"/>
    <hyperlink r:id="rId1927" location="gid=84296321" ref="CT249"/>
    <hyperlink r:id="rId1928" location="gid=84296321" ref="DD249"/>
    <hyperlink r:id="rId1929" location="gid=84296321" ref="DN249"/>
    <hyperlink r:id="rId1930" location="gid=84296321" ref="DX249"/>
    <hyperlink r:id="rId1931" location="gid=84296321" ref="R250"/>
    <hyperlink r:id="rId1932" location="gid=84296321" ref="AB250"/>
    <hyperlink r:id="rId1933" location="gid=84296321" ref="AL250"/>
    <hyperlink r:id="rId1934" location="gid=84296321" ref="AV250"/>
    <hyperlink r:id="rId1935" location="gid=84296321" ref="BF250"/>
    <hyperlink r:id="rId1936" location="gid=84296321" ref="BP250"/>
    <hyperlink r:id="rId1937" location="gid=84296321" ref="BZ250"/>
    <hyperlink r:id="rId1938" location="gid=84296321" ref="CJ250"/>
    <hyperlink r:id="rId1939" location="gid=84296321" ref="CT250"/>
    <hyperlink r:id="rId1940" location="gid=84296321" ref="DD250"/>
    <hyperlink r:id="rId1941" location="gid=84296321" ref="DN250"/>
    <hyperlink r:id="rId1942" location="gid=84296321" ref="DX250"/>
    <hyperlink r:id="rId1943" location="gid=84296321" ref="R251"/>
    <hyperlink r:id="rId1944" location="gid=84296321" ref="AB251"/>
    <hyperlink r:id="rId1945" location="gid=84296321" ref="AL251"/>
    <hyperlink r:id="rId1946" location="gid=84296321" ref="AV251"/>
    <hyperlink r:id="rId1947" location="gid=84296321" ref="BF251"/>
    <hyperlink r:id="rId1948" location="gid=84296321" ref="BP251"/>
    <hyperlink r:id="rId1949" location="gid=84296321" ref="BZ251"/>
    <hyperlink r:id="rId1950" location="gid=84296321" ref="CJ251"/>
    <hyperlink r:id="rId1951" location="gid=84296321" ref="CT251"/>
    <hyperlink r:id="rId1952" location="gid=84296321" ref="DD251"/>
    <hyperlink r:id="rId1953" location="gid=84296321" ref="DN251"/>
    <hyperlink r:id="rId1954" location="gid=84296321" ref="DX251"/>
    <hyperlink r:id="rId1955" location="gid=84296321" ref="R252"/>
    <hyperlink r:id="rId1956" location="gid=84296321" ref="AB252"/>
    <hyperlink r:id="rId1957" location="gid=84296321" ref="AL252"/>
    <hyperlink r:id="rId1958" location="gid=84296321" ref="AV252"/>
    <hyperlink r:id="rId1959" location="gid=84296321" ref="BF252"/>
    <hyperlink r:id="rId1960" location="gid=84296321" ref="BP252"/>
    <hyperlink r:id="rId1961" location="gid=84296321" ref="BZ252"/>
    <hyperlink r:id="rId1962" location="gid=84296321" ref="CJ252"/>
    <hyperlink r:id="rId1963" location="gid=84296321" ref="CT252"/>
    <hyperlink r:id="rId1964" location="gid=84296321" ref="DD252"/>
    <hyperlink r:id="rId1965" location="gid=84296321" ref="DN252"/>
    <hyperlink r:id="rId1966" location="gid=84296321" ref="DX252"/>
    <hyperlink r:id="rId1967" location="gid=84296321" ref="R253"/>
    <hyperlink r:id="rId1968" location="gid=84296321" ref="AB253"/>
    <hyperlink r:id="rId1969" location="gid=84296321" ref="AL253"/>
    <hyperlink r:id="rId1970" location="gid=84296321" ref="AV253"/>
    <hyperlink r:id="rId1971" location="gid=84296321" ref="BF253"/>
    <hyperlink r:id="rId1972" location="gid=84296321" ref="BP253"/>
    <hyperlink r:id="rId1973" location="gid=84296321" ref="BZ253"/>
    <hyperlink r:id="rId1974" location="gid=84296321" ref="CJ253"/>
    <hyperlink r:id="rId1975" location="gid=84296321" ref="CT253"/>
    <hyperlink r:id="rId1976" location="gid=84296321" ref="DD253"/>
    <hyperlink r:id="rId1977" location="gid=84296321" ref="DN253"/>
    <hyperlink r:id="rId1978" location="gid=84296321" ref="DX253"/>
    <hyperlink r:id="rId1979" location="gid=84296321" ref="R254"/>
    <hyperlink r:id="rId1980" location="gid=84296321" ref="AB254"/>
    <hyperlink r:id="rId1981" location="gid=84296321" ref="AL254"/>
    <hyperlink r:id="rId1982" location="gid=84296321" ref="AV254"/>
    <hyperlink r:id="rId1983" location="gid=84296321" ref="BF254"/>
    <hyperlink r:id="rId1984" location="gid=84296321" ref="BP254"/>
    <hyperlink r:id="rId1985" location="gid=84296321" ref="BZ254"/>
    <hyperlink r:id="rId1986" location="gid=84296321" ref="CJ254"/>
    <hyperlink r:id="rId1987" location="gid=84296321" ref="CT254"/>
    <hyperlink r:id="rId1988" location="gid=84296321" ref="DD254"/>
    <hyperlink r:id="rId1989" location="gid=84296321" ref="DN254"/>
    <hyperlink r:id="rId1990" location="gid=84296321" ref="DX254"/>
    <hyperlink r:id="rId1991" location="gid=84296321" ref="R255"/>
    <hyperlink r:id="rId1992" location="gid=84296321" ref="AB255"/>
    <hyperlink r:id="rId1993" location="gid=84296321" ref="AL255"/>
    <hyperlink r:id="rId1994" location="gid=84296321" ref="AV255"/>
    <hyperlink r:id="rId1995" location="gid=84296321" ref="BF255"/>
    <hyperlink r:id="rId1996" location="gid=84296321" ref="BP255"/>
    <hyperlink r:id="rId1997" location="gid=84296321" ref="BZ255"/>
    <hyperlink r:id="rId1998" location="gid=84296321" ref="CJ255"/>
    <hyperlink r:id="rId1999" location="gid=84296321" ref="CT255"/>
    <hyperlink r:id="rId2000" location="gid=84296321" ref="DD255"/>
    <hyperlink r:id="rId2001" location="gid=84296321" ref="DN255"/>
    <hyperlink r:id="rId2002" location="gid=84296321" ref="DX255"/>
    <hyperlink r:id="rId2003" location="gid=84296321" ref="R256"/>
    <hyperlink r:id="rId2004" location="gid=84296321" ref="AB256"/>
    <hyperlink r:id="rId2005" location="gid=84296321" ref="AL256"/>
    <hyperlink r:id="rId2006" location="gid=84296321" ref="AV256"/>
    <hyperlink r:id="rId2007" location="gid=84296321" ref="BF256"/>
    <hyperlink r:id="rId2008" location="gid=84296321" ref="BP256"/>
    <hyperlink r:id="rId2009" location="gid=84296321" ref="BZ256"/>
    <hyperlink r:id="rId2010" location="gid=84296321" ref="CJ256"/>
    <hyperlink r:id="rId2011" location="gid=84296321" ref="CT256"/>
    <hyperlink r:id="rId2012" location="gid=84296321" ref="DD256"/>
    <hyperlink r:id="rId2013" location="gid=84296321" ref="DN256"/>
    <hyperlink r:id="rId2014" location="gid=84296321" ref="DX256"/>
    <hyperlink r:id="rId2015" location="gid=84296321" ref="R257"/>
    <hyperlink r:id="rId2016" location="gid=84296321" ref="AB257"/>
    <hyperlink r:id="rId2017" location="gid=84296321" ref="AL257"/>
    <hyperlink r:id="rId2018" location="gid=84296321" ref="AV257"/>
    <hyperlink r:id="rId2019" location="gid=84296321" ref="BF257"/>
    <hyperlink r:id="rId2020" location="gid=84296321" ref="BP257"/>
    <hyperlink r:id="rId2021" location="gid=84296321" ref="BZ257"/>
    <hyperlink r:id="rId2022" location="gid=84296321" ref="CJ257"/>
    <hyperlink r:id="rId2023" location="gid=84296321" ref="CT257"/>
    <hyperlink r:id="rId2024" location="gid=84296321" ref="DD257"/>
    <hyperlink r:id="rId2025" location="gid=84296321" ref="DN257"/>
    <hyperlink r:id="rId2026" location="gid=84296321" ref="DX257"/>
    <hyperlink r:id="rId2027" location="gid=84296321" ref="R258"/>
    <hyperlink r:id="rId2028" location="gid=84296321" ref="AB258"/>
    <hyperlink r:id="rId2029" location="gid=84296321" ref="AL258"/>
    <hyperlink r:id="rId2030" location="gid=84296321" ref="AV258"/>
    <hyperlink r:id="rId2031" location="gid=84296321" ref="BF258"/>
    <hyperlink r:id="rId2032" location="gid=84296321" ref="BP258"/>
    <hyperlink r:id="rId2033" location="gid=84296321" ref="BZ258"/>
    <hyperlink r:id="rId2034" location="gid=84296321" ref="CJ258"/>
    <hyperlink r:id="rId2035" location="gid=84296321" ref="CT258"/>
    <hyperlink r:id="rId2036" location="gid=84296321" ref="DD258"/>
    <hyperlink r:id="rId2037" location="gid=84296321" ref="DN258"/>
    <hyperlink r:id="rId2038" location="gid=84296321" ref="DX258"/>
    <hyperlink r:id="rId2039" location="gid=84296321" ref="R259"/>
    <hyperlink r:id="rId2040" location="gid=84296321" ref="AB259"/>
    <hyperlink r:id="rId2041" location="gid=84296321" ref="AL259"/>
    <hyperlink r:id="rId2042" location="gid=84296321" ref="AV259"/>
    <hyperlink r:id="rId2043" location="gid=84296321" ref="BF259"/>
    <hyperlink r:id="rId2044" location="gid=84296321" ref="BP259"/>
    <hyperlink r:id="rId2045" location="gid=84296321" ref="BZ259"/>
    <hyperlink r:id="rId2046" location="gid=84296321" ref="CJ259"/>
    <hyperlink r:id="rId2047" location="gid=84296321" ref="CT259"/>
    <hyperlink r:id="rId2048" location="gid=84296321" ref="DD259"/>
    <hyperlink r:id="rId2049" location="gid=84296321" ref="DN259"/>
    <hyperlink r:id="rId2050" location="gid=84296321" ref="DX259"/>
    <hyperlink r:id="rId2051" location="gid=84296321" ref="R260"/>
    <hyperlink r:id="rId2052" location="gid=84296321" ref="AB260"/>
    <hyperlink r:id="rId2053" location="gid=84296321" ref="AL260"/>
    <hyperlink r:id="rId2054" location="gid=84296321" ref="AV260"/>
    <hyperlink r:id="rId2055" location="gid=84296321" ref="BF260"/>
    <hyperlink r:id="rId2056" location="gid=84296321" ref="BP260"/>
    <hyperlink r:id="rId2057" location="gid=84296321" ref="BZ260"/>
    <hyperlink r:id="rId2058" location="gid=84296321" ref="CJ260"/>
    <hyperlink r:id="rId2059" location="gid=84296321" ref="CT260"/>
    <hyperlink r:id="rId2060" location="gid=84296321" ref="DD260"/>
    <hyperlink r:id="rId2061" location="gid=84296321" ref="DN260"/>
    <hyperlink r:id="rId2062" location="gid=84296321" ref="DX260"/>
    <hyperlink r:id="rId2063" location="gid=84296321" ref="R261"/>
    <hyperlink r:id="rId2064" location="gid=84296321" ref="AB261"/>
    <hyperlink r:id="rId2065" location="gid=84296321" ref="AL261"/>
    <hyperlink r:id="rId2066" location="gid=84296321" ref="AV261"/>
    <hyperlink r:id="rId2067" location="gid=84296321" ref="BF261"/>
    <hyperlink r:id="rId2068" location="gid=84296321" ref="BP261"/>
    <hyperlink r:id="rId2069" location="gid=84296321" ref="BZ261"/>
    <hyperlink r:id="rId2070" location="gid=84296321" ref="CJ261"/>
    <hyperlink r:id="rId2071" location="gid=84296321" ref="CT261"/>
    <hyperlink r:id="rId2072" location="gid=84296321" ref="DD261"/>
    <hyperlink r:id="rId2073" location="gid=84296321" ref="DN261"/>
    <hyperlink r:id="rId2074" location="gid=84296321" ref="DX261"/>
    <hyperlink r:id="rId2075" location="gid=84296321" ref="R262"/>
    <hyperlink r:id="rId2076" location="gid=84296321" ref="AB262"/>
    <hyperlink r:id="rId2077" location="gid=84296321" ref="AL262"/>
    <hyperlink r:id="rId2078" location="gid=84296321" ref="AV262"/>
    <hyperlink r:id="rId2079" location="gid=84296321" ref="BF262"/>
    <hyperlink r:id="rId2080" location="gid=84296321" ref="BP262"/>
    <hyperlink r:id="rId2081" location="gid=84296321" ref="BZ262"/>
    <hyperlink r:id="rId2082" location="gid=84296321" ref="CJ262"/>
    <hyperlink r:id="rId2083" location="gid=84296321" ref="CT262"/>
    <hyperlink r:id="rId2084" location="gid=84296321" ref="DD262"/>
    <hyperlink r:id="rId2085" location="gid=84296321" ref="DN262"/>
    <hyperlink r:id="rId2086" location="gid=84296321" ref="DX262"/>
    <hyperlink r:id="rId2087" location="gid=84296321" ref="R263"/>
    <hyperlink r:id="rId2088" location="gid=84296321" ref="AB263"/>
    <hyperlink r:id="rId2089" location="gid=84296321" ref="AL263"/>
    <hyperlink r:id="rId2090" location="gid=84296321" ref="AV263"/>
    <hyperlink r:id="rId2091" location="gid=84296321" ref="BF263"/>
    <hyperlink r:id="rId2092" location="gid=84296321" ref="BP263"/>
    <hyperlink r:id="rId2093" location="gid=84296321" ref="BZ263"/>
    <hyperlink r:id="rId2094" location="gid=84296321" ref="CJ263"/>
    <hyperlink r:id="rId2095" location="gid=84296321" ref="CT263"/>
    <hyperlink r:id="rId2096" location="gid=84296321" ref="DD263"/>
    <hyperlink r:id="rId2097" location="gid=84296321" ref="DN263"/>
    <hyperlink r:id="rId2098" location="gid=84296321" ref="DX263"/>
    <hyperlink r:id="rId2099" location="gid=84296321" ref="R264"/>
    <hyperlink r:id="rId2100" location="gid=84296321" ref="AB264"/>
    <hyperlink r:id="rId2101" location="gid=84296321" ref="AL264"/>
    <hyperlink r:id="rId2102" location="gid=84296321" ref="AV264"/>
    <hyperlink r:id="rId2103" location="gid=84296321" ref="BF264"/>
    <hyperlink r:id="rId2104" location="gid=84296321" ref="BP264"/>
    <hyperlink r:id="rId2105" location="gid=84296321" ref="BZ264"/>
    <hyperlink r:id="rId2106" location="gid=84296321" ref="CJ264"/>
    <hyperlink r:id="rId2107" location="gid=84296321" ref="CT264"/>
    <hyperlink r:id="rId2108" location="gid=84296321" ref="DD264"/>
    <hyperlink r:id="rId2109" location="gid=84296321" ref="DN264"/>
    <hyperlink r:id="rId2110" location="gid=84296321" ref="DX264"/>
    <hyperlink r:id="rId2111" location="gid=84296321" ref="R265"/>
    <hyperlink r:id="rId2112" location="gid=84296321" ref="AB265"/>
    <hyperlink r:id="rId2113" location="gid=84296321" ref="AL265"/>
    <hyperlink r:id="rId2114" location="gid=84296321" ref="AV265"/>
    <hyperlink r:id="rId2115" location="gid=84296321" ref="BF265"/>
    <hyperlink r:id="rId2116" location="gid=84296321" ref="BP265"/>
    <hyperlink r:id="rId2117" location="gid=84296321" ref="BZ265"/>
    <hyperlink r:id="rId2118" location="gid=84296321" ref="CJ265"/>
    <hyperlink r:id="rId2119" location="gid=84296321" ref="CT265"/>
    <hyperlink r:id="rId2120" location="gid=84296321" ref="DD265"/>
    <hyperlink r:id="rId2121" location="gid=84296321" ref="DN265"/>
    <hyperlink r:id="rId2122" location="gid=84296321" ref="DX265"/>
    <hyperlink r:id="rId2123" location="gid=84296321" ref="R266"/>
    <hyperlink r:id="rId2124" location="gid=84296321" ref="AB266"/>
    <hyperlink r:id="rId2125" location="gid=84296321" ref="AL266"/>
    <hyperlink r:id="rId2126" location="gid=84296321" ref="AV266"/>
    <hyperlink r:id="rId2127" location="gid=84296321" ref="BF266"/>
    <hyperlink r:id="rId2128" location="gid=84296321" ref="BP266"/>
    <hyperlink r:id="rId2129" location="gid=84296321" ref="BZ266"/>
    <hyperlink r:id="rId2130" location="gid=84296321" ref="CJ266"/>
    <hyperlink r:id="rId2131" location="gid=84296321" ref="CT266"/>
    <hyperlink r:id="rId2132" location="gid=84296321" ref="DD266"/>
    <hyperlink r:id="rId2133" location="gid=84296321" ref="DN266"/>
    <hyperlink r:id="rId2134" location="gid=84296321" ref="DX266"/>
    <hyperlink r:id="rId2135" location="gid=84296321" ref="R267"/>
    <hyperlink r:id="rId2136" location="gid=84296321" ref="AB267"/>
    <hyperlink r:id="rId2137" location="gid=84296321" ref="AL267"/>
    <hyperlink r:id="rId2138" location="gid=84296321" ref="AV267"/>
    <hyperlink r:id="rId2139" location="gid=84296321" ref="BF267"/>
    <hyperlink r:id="rId2140" location="gid=84296321" ref="BP267"/>
    <hyperlink r:id="rId2141" location="gid=84296321" ref="BZ267"/>
    <hyperlink r:id="rId2142" location="gid=84296321" ref="CJ267"/>
    <hyperlink r:id="rId2143" location="gid=84296321" ref="CT267"/>
    <hyperlink r:id="rId2144" location="gid=84296321" ref="DD267"/>
    <hyperlink r:id="rId2145" location="gid=84296321" ref="DN267"/>
    <hyperlink r:id="rId2146" location="gid=84296321" ref="DX267"/>
    <hyperlink r:id="rId2147" location="gid=84296321" ref="R268"/>
    <hyperlink r:id="rId2148" location="gid=84296321" ref="AB268"/>
    <hyperlink r:id="rId2149" location="gid=84296321" ref="AL268"/>
    <hyperlink r:id="rId2150" location="gid=84296321" ref="AV268"/>
    <hyperlink r:id="rId2151" location="gid=84296321" ref="BF268"/>
    <hyperlink r:id="rId2152" location="gid=84296321" ref="BP268"/>
    <hyperlink r:id="rId2153" location="gid=84296321" ref="BZ268"/>
    <hyperlink r:id="rId2154" location="gid=84296321" ref="CJ268"/>
    <hyperlink r:id="rId2155" location="gid=84296321" ref="CT268"/>
    <hyperlink r:id="rId2156" location="gid=84296321" ref="DD268"/>
    <hyperlink r:id="rId2157" location="gid=84296321" ref="DN268"/>
    <hyperlink r:id="rId2158" location="gid=84296321" ref="DX268"/>
    <hyperlink r:id="rId2159" location="gid=84296321" ref="R269"/>
    <hyperlink r:id="rId2160" location="gid=84296321" ref="AB269"/>
    <hyperlink r:id="rId2161" location="gid=84296321" ref="AL269"/>
    <hyperlink r:id="rId2162" location="gid=84296321" ref="AV269"/>
    <hyperlink r:id="rId2163" location="gid=84296321" ref="BF269"/>
    <hyperlink r:id="rId2164" location="gid=84296321" ref="BP269"/>
    <hyperlink r:id="rId2165" location="gid=84296321" ref="BZ269"/>
    <hyperlink r:id="rId2166" location="gid=84296321" ref="CJ269"/>
    <hyperlink r:id="rId2167" location="gid=84296321" ref="CT269"/>
    <hyperlink r:id="rId2168" location="gid=84296321" ref="DD269"/>
    <hyperlink r:id="rId2169" location="gid=84296321" ref="DN269"/>
    <hyperlink r:id="rId2170" location="gid=84296321" ref="DX269"/>
    <hyperlink r:id="rId2171" location="gid=84296321" ref="R270"/>
    <hyperlink r:id="rId2172" location="gid=84296321" ref="AB270"/>
    <hyperlink r:id="rId2173" location="gid=84296321" ref="AL270"/>
    <hyperlink r:id="rId2174" location="gid=84296321" ref="AV270"/>
    <hyperlink r:id="rId2175" location="gid=84296321" ref="BF270"/>
    <hyperlink r:id="rId2176" location="gid=84296321" ref="BP270"/>
    <hyperlink r:id="rId2177" location="gid=84296321" ref="BZ270"/>
    <hyperlink r:id="rId2178" location="gid=84296321" ref="CJ270"/>
    <hyperlink r:id="rId2179" location="gid=84296321" ref="CT270"/>
    <hyperlink r:id="rId2180" location="gid=84296321" ref="DD270"/>
    <hyperlink r:id="rId2181" location="gid=84296321" ref="DN270"/>
    <hyperlink r:id="rId2182" location="gid=84296321" ref="DX270"/>
    <hyperlink r:id="rId2183" location="gid=84296321" ref="R271"/>
    <hyperlink r:id="rId2184" location="gid=84296321" ref="AB271"/>
    <hyperlink r:id="rId2185" location="gid=84296321" ref="AL271"/>
    <hyperlink r:id="rId2186" location="gid=84296321" ref="AV271"/>
    <hyperlink r:id="rId2187" location="gid=84296321" ref="BF271"/>
    <hyperlink r:id="rId2188" location="gid=84296321" ref="BP271"/>
    <hyperlink r:id="rId2189" location="gid=84296321" ref="BZ271"/>
    <hyperlink r:id="rId2190" location="gid=84296321" ref="CJ271"/>
    <hyperlink r:id="rId2191" location="gid=84296321" ref="CT271"/>
    <hyperlink r:id="rId2192" location="gid=84296321" ref="DD271"/>
    <hyperlink r:id="rId2193" location="gid=84296321" ref="DN271"/>
    <hyperlink r:id="rId2194" location="gid=84296321" ref="DX271"/>
    <hyperlink r:id="rId2195" location="gid=84296321" ref="R272"/>
    <hyperlink r:id="rId2196" location="gid=84296321" ref="AB272"/>
    <hyperlink r:id="rId2197" location="gid=84296321" ref="AL272"/>
    <hyperlink r:id="rId2198" location="gid=84296321" ref="AV272"/>
    <hyperlink r:id="rId2199" location="gid=84296321" ref="BF272"/>
    <hyperlink r:id="rId2200" location="gid=84296321" ref="BP272"/>
    <hyperlink r:id="rId2201" location="gid=84296321" ref="BZ272"/>
    <hyperlink r:id="rId2202" location="gid=84296321" ref="CJ272"/>
    <hyperlink r:id="rId2203" location="gid=84296321" ref="CT272"/>
    <hyperlink r:id="rId2204" location="gid=84296321" ref="DD272"/>
    <hyperlink r:id="rId2205" location="gid=84296321" ref="DN272"/>
    <hyperlink r:id="rId2206" location="gid=84296321" ref="DX272"/>
    <hyperlink r:id="rId2207" location="gid=84296321" ref="R273"/>
    <hyperlink r:id="rId2208" location="gid=84296321" ref="AB273"/>
    <hyperlink r:id="rId2209" location="gid=84296321" ref="AL273"/>
    <hyperlink r:id="rId2210" location="gid=84296321" ref="AV273"/>
    <hyperlink r:id="rId2211" location="gid=84296321" ref="BF273"/>
    <hyperlink r:id="rId2212" location="gid=84296321" ref="BP273"/>
    <hyperlink r:id="rId2213" location="gid=84296321" ref="BZ273"/>
    <hyperlink r:id="rId2214" location="gid=84296321" ref="CJ273"/>
    <hyperlink r:id="rId2215" location="gid=84296321" ref="CT273"/>
    <hyperlink r:id="rId2216" location="gid=84296321" ref="DD273"/>
    <hyperlink r:id="rId2217" location="gid=84296321" ref="DN273"/>
    <hyperlink r:id="rId2218" location="gid=84296321" ref="DX273"/>
    <hyperlink r:id="rId2219" location="gid=84296321" ref="R274"/>
    <hyperlink r:id="rId2220" location="gid=84296321" ref="AB274"/>
    <hyperlink r:id="rId2221" location="gid=84296321" ref="AL274"/>
    <hyperlink r:id="rId2222" location="gid=84296321" ref="AV274"/>
    <hyperlink r:id="rId2223" location="gid=84296321" ref="BF274"/>
    <hyperlink r:id="rId2224" location="gid=84296321" ref="BP274"/>
    <hyperlink r:id="rId2225" location="gid=84296321" ref="BZ274"/>
    <hyperlink r:id="rId2226" location="gid=84296321" ref="CJ274"/>
    <hyperlink r:id="rId2227" location="gid=84296321" ref="CT274"/>
    <hyperlink r:id="rId2228" location="gid=84296321" ref="DD274"/>
    <hyperlink r:id="rId2229" location="gid=84296321" ref="DN274"/>
    <hyperlink r:id="rId2230" location="gid=84296321" ref="DX274"/>
    <hyperlink r:id="rId2231" location="gid=84296321" ref="R275"/>
    <hyperlink r:id="rId2232" location="gid=84296321" ref="AB275"/>
    <hyperlink r:id="rId2233" location="gid=84296321" ref="AL275"/>
    <hyperlink r:id="rId2234" location="gid=84296321" ref="AV275"/>
    <hyperlink r:id="rId2235" location="gid=84296321" ref="BF275"/>
    <hyperlink r:id="rId2236" location="gid=84296321" ref="BP275"/>
    <hyperlink r:id="rId2237" location="gid=84296321" ref="BZ275"/>
    <hyperlink r:id="rId2238" location="gid=84296321" ref="CJ275"/>
    <hyperlink r:id="rId2239" location="gid=84296321" ref="CT275"/>
    <hyperlink r:id="rId2240" location="gid=84296321" ref="DD275"/>
    <hyperlink r:id="rId2241" location="gid=84296321" ref="DN275"/>
    <hyperlink r:id="rId2242" location="gid=84296321" ref="DX275"/>
    <hyperlink r:id="rId2243" location="gid=84296321" ref="R276"/>
    <hyperlink r:id="rId2244" location="gid=84296321" ref="AB276"/>
    <hyperlink r:id="rId2245" location="gid=84296321" ref="AL276"/>
    <hyperlink r:id="rId2246" location="gid=84296321" ref="AV276"/>
    <hyperlink r:id="rId2247" location="gid=84296321" ref="BF276"/>
    <hyperlink r:id="rId2248" location="gid=84296321" ref="BP276"/>
    <hyperlink r:id="rId2249" location="gid=84296321" ref="BZ276"/>
    <hyperlink r:id="rId2250" location="gid=84296321" ref="CJ276"/>
    <hyperlink r:id="rId2251" location="gid=84296321" ref="CT276"/>
    <hyperlink r:id="rId2252" location="gid=84296321" ref="DD276"/>
    <hyperlink r:id="rId2253" location="gid=84296321" ref="DN276"/>
    <hyperlink r:id="rId2254" location="gid=84296321" ref="DX276"/>
    <hyperlink r:id="rId2255" location="gid=84296321" ref="R277"/>
    <hyperlink r:id="rId2256" location="gid=84296321" ref="AB277"/>
    <hyperlink r:id="rId2257" location="gid=84296321" ref="AL277"/>
    <hyperlink r:id="rId2258" location="gid=84296321" ref="AV277"/>
    <hyperlink r:id="rId2259" location="gid=84296321" ref="BF277"/>
    <hyperlink r:id="rId2260" location="gid=84296321" ref="BP277"/>
    <hyperlink r:id="rId2261" location="gid=84296321" ref="BZ277"/>
    <hyperlink r:id="rId2262" location="gid=84296321" ref="CJ277"/>
    <hyperlink r:id="rId2263" location="gid=84296321" ref="CT277"/>
    <hyperlink r:id="rId2264" location="gid=84296321" ref="DD277"/>
    <hyperlink r:id="rId2265" location="gid=84296321" ref="DN277"/>
    <hyperlink r:id="rId2266" location="gid=84296321" ref="DX277"/>
    <hyperlink r:id="rId2267" location="gid=84296321" ref="R278"/>
    <hyperlink r:id="rId2268" location="gid=84296321" ref="AB278"/>
    <hyperlink r:id="rId2269" location="gid=84296321" ref="AL278"/>
    <hyperlink r:id="rId2270" location="gid=84296321" ref="AV278"/>
    <hyperlink r:id="rId2271" location="gid=84296321" ref="BF278"/>
    <hyperlink r:id="rId2272" location="gid=84296321" ref="BP278"/>
    <hyperlink r:id="rId2273" location="gid=84296321" ref="BZ278"/>
    <hyperlink r:id="rId2274" location="gid=84296321" ref="CJ278"/>
    <hyperlink r:id="rId2275" location="gid=84296321" ref="CT278"/>
    <hyperlink r:id="rId2276" location="gid=84296321" ref="DD278"/>
    <hyperlink r:id="rId2277" location="gid=84296321" ref="DN278"/>
    <hyperlink r:id="rId2278" location="gid=84296321" ref="DX278"/>
    <hyperlink r:id="rId2279" location="gid=84296321" ref="R279"/>
    <hyperlink r:id="rId2280" location="gid=84296321" ref="AB279"/>
    <hyperlink r:id="rId2281" location="gid=84296321" ref="AL279"/>
    <hyperlink r:id="rId2282" location="gid=84296321" ref="AV279"/>
    <hyperlink r:id="rId2283" location="gid=84296321" ref="BF279"/>
    <hyperlink r:id="rId2284" location="gid=84296321" ref="BP279"/>
    <hyperlink r:id="rId2285" location="gid=84296321" ref="BZ279"/>
    <hyperlink r:id="rId2286" location="gid=84296321" ref="CJ279"/>
    <hyperlink r:id="rId2287" location="gid=84296321" ref="CT279"/>
    <hyperlink r:id="rId2288" location="gid=84296321" ref="DD279"/>
    <hyperlink r:id="rId2289" location="gid=84296321" ref="DN279"/>
    <hyperlink r:id="rId2290" location="gid=84296321" ref="DX279"/>
    <hyperlink r:id="rId2291" location="gid=84296321" ref="R280"/>
    <hyperlink r:id="rId2292" location="gid=84296321" ref="AB280"/>
    <hyperlink r:id="rId2293" location="gid=84296321" ref="AL280"/>
    <hyperlink r:id="rId2294" location="gid=84296321" ref="AV280"/>
    <hyperlink r:id="rId2295" location="gid=84296321" ref="BF280"/>
    <hyperlink r:id="rId2296" location="gid=84296321" ref="BP280"/>
    <hyperlink r:id="rId2297" location="gid=84296321" ref="BZ280"/>
    <hyperlink r:id="rId2298" location="gid=84296321" ref="CJ280"/>
    <hyperlink r:id="rId2299" location="gid=84296321" ref="CT280"/>
    <hyperlink r:id="rId2300" location="gid=84296321" ref="DD280"/>
    <hyperlink r:id="rId2301" location="gid=84296321" ref="DN280"/>
    <hyperlink r:id="rId2302" location="gid=84296321" ref="DX280"/>
    <hyperlink r:id="rId2303" location="gid=84296321" ref="R281"/>
    <hyperlink r:id="rId2304" location="gid=84296321" ref="AB281"/>
    <hyperlink r:id="rId2305" location="gid=84296321" ref="AL281"/>
    <hyperlink r:id="rId2306" location="gid=84296321" ref="AV281"/>
    <hyperlink r:id="rId2307" location="gid=84296321" ref="BF281"/>
    <hyperlink r:id="rId2308" location="gid=84296321" ref="BP281"/>
    <hyperlink r:id="rId2309" location="gid=84296321" ref="BZ281"/>
    <hyperlink r:id="rId2310" location="gid=84296321" ref="CJ281"/>
    <hyperlink r:id="rId2311" location="gid=84296321" ref="CT281"/>
    <hyperlink r:id="rId2312" location="gid=84296321" ref="DD281"/>
    <hyperlink r:id="rId2313" location="gid=84296321" ref="DN281"/>
    <hyperlink r:id="rId2314" location="gid=84296321" ref="DX281"/>
    <hyperlink r:id="rId2315" location="gid=84296321" ref="R282"/>
    <hyperlink r:id="rId2316" location="gid=84296321" ref="AB282"/>
    <hyperlink r:id="rId2317" location="gid=84296321" ref="AL282"/>
    <hyperlink r:id="rId2318" location="gid=84296321" ref="AV282"/>
    <hyperlink r:id="rId2319" location="gid=84296321" ref="BF282"/>
    <hyperlink r:id="rId2320" location="gid=84296321" ref="BP282"/>
    <hyperlink r:id="rId2321" location="gid=84296321" ref="BZ282"/>
    <hyperlink r:id="rId2322" location="gid=84296321" ref="CJ282"/>
    <hyperlink r:id="rId2323" location="gid=84296321" ref="CT282"/>
    <hyperlink r:id="rId2324" location="gid=84296321" ref="DD282"/>
    <hyperlink r:id="rId2325" location="gid=84296321" ref="DN282"/>
    <hyperlink r:id="rId2326" location="gid=84296321" ref="DX282"/>
    <hyperlink r:id="rId2327" location="gid=84296321" ref="R283"/>
    <hyperlink r:id="rId2328" location="gid=84296321" ref="AB283"/>
    <hyperlink r:id="rId2329" location="gid=84296321" ref="AL283"/>
    <hyperlink r:id="rId2330" location="gid=84296321" ref="AV283"/>
    <hyperlink r:id="rId2331" location="gid=84296321" ref="BF283"/>
    <hyperlink r:id="rId2332" location="gid=84296321" ref="BP283"/>
    <hyperlink r:id="rId2333" location="gid=84296321" ref="BZ283"/>
    <hyperlink r:id="rId2334" location="gid=84296321" ref="CJ283"/>
    <hyperlink r:id="rId2335" location="gid=84296321" ref="CT283"/>
    <hyperlink r:id="rId2336" location="gid=84296321" ref="DD283"/>
    <hyperlink r:id="rId2337" location="gid=84296321" ref="DN283"/>
    <hyperlink r:id="rId2338" location="gid=84296321" ref="DX283"/>
    <hyperlink r:id="rId2339" location="gid=84296321" ref="R284"/>
    <hyperlink r:id="rId2340" location="gid=84296321" ref="AB284"/>
    <hyperlink r:id="rId2341" location="gid=84296321" ref="AL284"/>
    <hyperlink r:id="rId2342" location="gid=84296321" ref="AV284"/>
    <hyperlink r:id="rId2343" location="gid=84296321" ref="BF284"/>
    <hyperlink r:id="rId2344" location="gid=84296321" ref="BP284"/>
    <hyperlink r:id="rId2345" location="gid=84296321" ref="BZ284"/>
    <hyperlink r:id="rId2346" location="gid=84296321" ref="CJ284"/>
    <hyperlink r:id="rId2347" location="gid=84296321" ref="CT284"/>
    <hyperlink r:id="rId2348" location="gid=84296321" ref="DD284"/>
    <hyperlink r:id="rId2349" location="gid=84296321" ref="DN284"/>
    <hyperlink r:id="rId2350" location="gid=84296321" ref="DX284"/>
    <hyperlink r:id="rId2351" location="gid=84296321" ref="R285"/>
    <hyperlink r:id="rId2352" location="gid=84296321" ref="AB285"/>
    <hyperlink r:id="rId2353" location="gid=84296321" ref="AL285"/>
    <hyperlink r:id="rId2354" location="gid=84296321" ref="AV285"/>
    <hyperlink r:id="rId2355" location="gid=84296321" ref="BF285"/>
    <hyperlink r:id="rId2356" location="gid=84296321" ref="BP285"/>
    <hyperlink r:id="rId2357" location="gid=84296321" ref="BZ285"/>
    <hyperlink r:id="rId2358" location="gid=84296321" ref="CJ285"/>
    <hyperlink r:id="rId2359" location="gid=84296321" ref="CT285"/>
    <hyperlink r:id="rId2360" location="gid=84296321" ref="DD285"/>
    <hyperlink r:id="rId2361" location="gid=84296321" ref="DN285"/>
    <hyperlink r:id="rId2362" location="gid=84296321" ref="DX285"/>
    <hyperlink r:id="rId2363" location="gid=84296321" ref="R286"/>
    <hyperlink r:id="rId2364" location="gid=84296321" ref="AB286"/>
    <hyperlink r:id="rId2365" location="gid=84296321" ref="AL286"/>
    <hyperlink r:id="rId2366" location="gid=84296321" ref="AV286"/>
    <hyperlink r:id="rId2367" location="gid=84296321" ref="BF286"/>
    <hyperlink r:id="rId2368" location="gid=84296321" ref="BP286"/>
    <hyperlink r:id="rId2369" location="gid=84296321" ref="BZ286"/>
    <hyperlink r:id="rId2370" location="gid=84296321" ref="CJ286"/>
    <hyperlink r:id="rId2371" location="gid=84296321" ref="CT286"/>
    <hyperlink r:id="rId2372" location="gid=84296321" ref="DD286"/>
    <hyperlink r:id="rId2373" location="gid=84296321" ref="DN286"/>
    <hyperlink r:id="rId2374" location="gid=84296321" ref="DX286"/>
    <hyperlink r:id="rId2375" location="gid=84296321" ref="R287"/>
    <hyperlink r:id="rId2376" location="gid=84296321" ref="AB287"/>
    <hyperlink r:id="rId2377" location="gid=84296321" ref="AL287"/>
    <hyperlink r:id="rId2378" location="gid=84296321" ref="AV287"/>
    <hyperlink r:id="rId2379" location="gid=84296321" ref="BF287"/>
    <hyperlink r:id="rId2380" location="gid=84296321" ref="BP287"/>
    <hyperlink r:id="rId2381" location="gid=84296321" ref="BZ287"/>
    <hyperlink r:id="rId2382" location="gid=84296321" ref="CJ287"/>
    <hyperlink r:id="rId2383" location="gid=84296321" ref="CT287"/>
    <hyperlink r:id="rId2384" location="gid=84296321" ref="DD287"/>
    <hyperlink r:id="rId2385" location="gid=84296321" ref="DN287"/>
    <hyperlink r:id="rId2386" location="gid=84296321" ref="DX287"/>
    <hyperlink r:id="rId2387" location="gid=84296321" ref="R288"/>
    <hyperlink r:id="rId2388" location="gid=84296321" ref="AB288"/>
    <hyperlink r:id="rId2389" location="gid=84296321" ref="AL288"/>
    <hyperlink r:id="rId2390" location="gid=84296321" ref="AV288"/>
    <hyperlink r:id="rId2391" location="gid=84296321" ref="BF288"/>
    <hyperlink r:id="rId2392" location="gid=84296321" ref="BP288"/>
    <hyperlink r:id="rId2393" location="gid=84296321" ref="BZ288"/>
    <hyperlink r:id="rId2394" location="gid=84296321" ref="CJ288"/>
    <hyperlink r:id="rId2395" location="gid=84296321" ref="CT288"/>
    <hyperlink r:id="rId2396" location="gid=84296321" ref="DD288"/>
    <hyperlink r:id="rId2397" location="gid=84296321" ref="DN288"/>
    <hyperlink r:id="rId2398" location="gid=84296321" ref="DX288"/>
    <hyperlink r:id="rId2399" location="gid=84296321" ref="R289"/>
    <hyperlink r:id="rId2400" location="gid=84296321" ref="AB289"/>
    <hyperlink r:id="rId2401" location="gid=84296321" ref="AL289"/>
    <hyperlink r:id="rId2402" location="gid=84296321" ref="AV289"/>
    <hyperlink r:id="rId2403" location="gid=84296321" ref="BF289"/>
    <hyperlink r:id="rId2404" location="gid=84296321" ref="BP289"/>
    <hyperlink r:id="rId2405" location="gid=84296321" ref="BZ289"/>
    <hyperlink r:id="rId2406" location="gid=84296321" ref="CJ289"/>
    <hyperlink r:id="rId2407" location="gid=84296321" ref="CT289"/>
    <hyperlink r:id="rId2408" location="gid=84296321" ref="DD289"/>
    <hyperlink r:id="rId2409" location="gid=84296321" ref="DN289"/>
    <hyperlink r:id="rId2410" location="gid=84296321" ref="DX289"/>
    <hyperlink r:id="rId2411" location="gid=84296321" ref="R290"/>
    <hyperlink r:id="rId2412" location="gid=84296321" ref="AB290"/>
    <hyperlink r:id="rId2413" location="gid=84296321" ref="AL290"/>
    <hyperlink r:id="rId2414" location="gid=84296321" ref="AV290"/>
    <hyperlink r:id="rId2415" location="gid=84296321" ref="BF290"/>
    <hyperlink r:id="rId2416" location="gid=84296321" ref="BP290"/>
    <hyperlink r:id="rId2417" location="gid=84296321" ref="BZ290"/>
    <hyperlink r:id="rId2418" location="gid=84296321" ref="CJ290"/>
    <hyperlink r:id="rId2419" location="gid=84296321" ref="CT290"/>
    <hyperlink r:id="rId2420" location="gid=84296321" ref="DD290"/>
    <hyperlink r:id="rId2421" location="gid=84296321" ref="DN290"/>
    <hyperlink r:id="rId2422" location="gid=84296321" ref="DX290"/>
    <hyperlink r:id="rId2423" location="gid=84296321" ref="R291"/>
    <hyperlink r:id="rId2424" location="gid=84296321" ref="AB291"/>
    <hyperlink r:id="rId2425" location="gid=84296321" ref="AL291"/>
    <hyperlink r:id="rId2426" location="gid=84296321" ref="AV291"/>
    <hyperlink r:id="rId2427" location="gid=84296321" ref="BF291"/>
    <hyperlink r:id="rId2428" location="gid=84296321" ref="BP291"/>
    <hyperlink r:id="rId2429" location="gid=84296321" ref="BZ291"/>
    <hyperlink r:id="rId2430" location="gid=84296321" ref="CJ291"/>
    <hyperlink r:id="rId2431" location="gid=84296321" ref="CT291"/>
    <hyperlink r:id="rId2432" location="gid=84296321" ref="DD291"/>
    <hyperlink r:id="rId2433" location="gid=84296321" ref="DN291"/>
    <hyperlink r:id="rId2434" location="gid=84296321" ref="DX291"/>
    <hyperlink r:id="rId2435" location="gid=84296321" ref="R292"/>
    <hyperlink r:id="rId2436" location="gid=84296321" ref="AB292"/>
    <hyperlink r:id="rId2437" location="gid=84296321" ref="AL292"/>
    <hyperlink r:id="rId2438" location="gid=84296321" ref="AV292"/>
    <hyperlink r:id="rId2439" location="gid=84296321" ref="BF292"/>
    <hyperlink r:id="rId2440" location="gid=84296321" ref="BP292"/>
    <hyperlink r:id="rId2441" location="gid=84296321" ref="BZ292"/>
    <hyperlink r:id="rId2442" location="gid=84296321" ref="CJ292"/>
    <hyperlink r:id="rId2443" location="gid=84296321" ref="CT292"/>
    <hyperlink r:id="rId2444" location="gid=84296321" ref="DD292"/>
    <hyperlink r:id="rId2445" location="gid=84296321" ref="DN292"/>
    <hyperlink r:id="rId2446" location="gid=84296321" ref="DX292"/>
    <hyperlink r:id="rId2447" location="gid=84296321" ref="R293"/>
    <hyperlink r:id="rId2448" location="gid=84296321" ref="AB293"/>
    <hyperlink r:id="rId2449" location="gid=84296321" ref="AL293"/>
    <hyperlink r:id="rId2450" location="gid=84296321" ref="AV293"/>
    <hyperlink r:id="rId2451" location="gid=84296321" ref="BF293"/>
    <hyperlink r:id="rId2452" location="gid=84296321" ref="BP293"/>
    <hyperlink r:id="rId2453" location="gid=84296321" ref="BZ293"/>
    <hyperlink r:id="rId2454" location="gid=84296321" ref="CJ293"/>
    <hyperlink r:id="rId2455" location="gid=84296321" ref="CT293"/>
    <hyperlink r:id="rId2456" location="gid=84296321" ref="DD293"/>
    <hyperlink r:id="rId2457" location="gid=84296321" ref="DN293"/>
    <hyperlink r:id="rId2458" location="gid=84296321" ref="DX293"/>
    <hyperlink r:id="rId2459" location="gid=84296321" ref="R294"/>
    <hyperlink r:id="rId2460" location="gid=84296321" ref="AB294"/>
    <hyperlink r:id="rId2461" location="gid=84296321" ref="AL294"/>
    <hyperlink r:id="rId2462" location="gid=84296321" ref="AV294"/>
    <hyperlink r:id="rId2463" location="gid=84296321" ref="BF294"/>
    <hyperlink r:id="rId2464" location="gid=84296321" ref="BP294"/>
    <hyperlink r:id="rId2465" location="gid=84296321" ref="BZ294"/>
    <hyperlink r:id="rId2466" location="gid=84296321" ref="CJ294"/>
    <hyperlink r:id="rId2467" location="gid=84296321" ref="CT294"/>
    <hyperlink r:id="rId2468" location="gid=84296321" ref="DD294"/>
    <hyperlink r:id="rId2469" location="gid=84296321" ref="DN294"/>
    <hyperlink r:id="rId2470" location="gid=84296321" ref="DX294"/>
    <hyperlink r:id="rId2471" location="gid=84296321" ref="R295"/>
    <hyperlink r:id="rId2472" location="gid=84296321" ref="AB295"/>
    <hyperlink r:id="rId2473" location="gid=84296321" ref="AL295"/>
    <hyperlink r:id="rId2474" location="gid=84296321" ref="AV295"/>
    <hyperlink r:id="rId2475" location="gid=84296321" ref="BF295"/>
    <hyperlink r:id="rId2476" location="gid=84296321" ref="BP295"/>
    <hyperlink r:id="rId2477" location="gid=84296321" ref="BZ295"/>
    <hyperlink r:id="rId2478" location="gid=84296321" ref="CJ295"/>
    <hyperlink r:id="rId2479" location="gid=84296321" ref="CT295"/>
    <hyperlink r:id="rId2480" location="gid=84296321" ref="DD295"/>
    <hyperlink r:id="rId2481" location="gid=84296321" ref="DN295"/>
    <hyperlink r:id="rId2482" location="gid=84296321" ref="DX295"/>
    <hyperlink r:id="rId2483" location="gid=84296321" ref="R296"/>
    <hyperlink r:id="rId2484" location="gid=84296321" ref="AB296"/>
    <hyperlink r:id="rId2485" location="gid=84296321" ref="AL296"/>
    <hyperlink r:id="rId2486" location="gid=84296321" ref="AV296"/>
    <hyperlink r:id="rId2487" location="gid=84296321" ref="BF296"/>
    <hyperlink r:id="rId2488" location="gid=84296321" ref="BP296"/>
    <hyperlink r:id="rId2489" location="gid=84296321" ref="BZ296"/>
    <hyperlink r:id="rId2490" location="gid=84296321" ref="CJ296"/>
    <hyperlink r:id="rId2491" location="gid=84296321" ref="CT296"/>
    <hyperlink r:id="rId2492" location="gid=84296321" ref="DD296"/>
    <hyperlink r:id="rId2493" location="gid=84296321" ref="DN296"/>
    <hyperlink r:id="rId2494" location="gid=84296321" ref="DX296"/>
    <hyperlink r:id="rId2495" location="gid=84296321" ref="R297"/>
    <hyperlink r:id="rId2496" location="gid=84296321" ref="AB297"/>
    <hyperlink r:id="rId2497" location="gid=84296321" ref="AL297"/>
    <hyperlink r:id="rId2498" location="gid=84296321" ref="AV297"/>
    <hyperlink r:id="rId2499" location="gid=84296321" ref="BF297"/>
    <hyperlink r:id="rId2500" location="gid=84296321" ref="BP297"/>
    <hyperlink r:id="rId2501" location="gid=84296321" ref="BZ297"/>
    <hyperlink r:id="rId2502" location="gid=84296321" ref="CJ297"/>
    <hyperlink r:id="rId2503" location="gid=84296321" ref="CT297"/>
    <hyperlink r:id="rId2504" location="gid=84296321" ref="DD297"/>
    <hyperlink r:id="rId2505" location="gid=84296321" ref="DN297"/>
    <hyperlink r:id="rId2506" location="gid=84296321" ref="DX297"/>
    <hyperlink r:id="rId2507" location="gid=84296321" ref="R298"/>
    <hyperlink r:id="rId2508" location="gid=84296321" ref="AB298"/>
    <hyperlink r:id="rId2509" location="gid=84296321" ref="AL298"/>
    <hyperlink r:id="rId2510" location="gid=84296321" ref="AV298"/>
    <hyperlink r:id="rId2511" location="gid=84296321" ref="BF298"/>
    <hyperlink r:id="rId2512" location="gid=84296321" ref="BP298"/>
    <hyperlink r:id="rId2513" location="gid=84296321" ref="BZ298"/>
    <hyperlink r:id="rId2514" location="gid=84296321" ref="CJ298"/>
    <hyperlink r:id="rId2515" location="gid=84296321" ref="CT298"/>
    <hyperlink r:id="rId2516" location="gid=84296321" ref="DD298"/>
    <hyperlink r:id="rId2517" location="gid=84296321" ref="DN298"/>
    <hyperlink r:id="rId2518" location="gid=84296321" ref="DX298"/>
    <hyperlink r:id="rId2519" location="gid=84296321" ref="R299"/>
    <hyperlink r:id="rId2520" location="gid=84296321" ref="AB299"/>
    <hyperlink r:id="rId2521" location="gid=84296321" ref="AL299"/>
    <hyperlink r:id="rId2522" location="gid=84296321" ref="AV299"/>
    <hyperlink r:id="rId2523" location="gid=84296321" ref="BF299"/>
    <hyperlink r:id="rId2524" location="gid=84296321" ref="BP299"/>
    <hyperlink r:id="rId2525" location="gid=84296321" ref="BZ299"/>
    <hyperlink r:id="rId2526" location="gid=84296321" ref="CJ299"/>
    <hyperlink r:id="rId2527" location="gid=84296321" ref="CT299"/>
    <hyperlink r:id="rId2528" location="gid=84296321" ref="DD299"/>
    <hyperlink r:id="rId2529" location="gid=84296321" ref="DN299"/>
    <hyperlink r:id="rId2530" location="gid=84296321" ref="DX299"/>
  </hyperlinks>
  <drawing r:id="rId2531"/>
  <legacyDrawing r:id="rId253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8" t="s">
        <v>81</v>
      </c>
      <c r="B2" s="1080" t="s">
        <v>833</v>
      </c>
    </row>
    <row r="3">
      <c r="A3" s="1081">
        <v>2.0</v>
      </c>
      <c r="B3" s="963">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2"/>
      <c r="AH3" s="1082"/>
    </row>
    <row r="4">
      <c r="A4" s="1081">
        <v>3.0</v>
      </c>
      <c r="B4" s="1083">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081">
        <v>4.0</v>
      </c>
      <c r="B5" s="1083">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IFERROR(__xludf.DUMMYFUNCTION("""COMPUTED_VALUE"""),81368.33333333334)</f>
        <v>81368.33333</v>
      </c>
      <c r="J5" s="19">
        <f>IFERROR(__xludf.DUMMYFUNCTION("""COMPUTED_VALUE"""),99620.16666666667)</f>
        <v>99620.16667</v>
      </c>
      <c r="K5" s="19">
        <f>IFERROR(__xludf.DUMMYFUNCTION("""COMPUTED_VALUE"""),86181.5)</f>
        <v>86181.5</v>
      </c>
      <c r="L5" s="19">
        <f>IFERROR(__xludf.DUMMYFUNCTION("""COMPUTED_VALUE"""),77822.0)</f>
        <v>77822</v>
      </c>
      <c r="M5" s="19">
        <f>IFERROR(__xludf.DUMMYFUNCTION("""COMPUTED_VALUE"""),92012.5)</f>
        <v>92012.5</v>
      </c>
      <c r="N5" s="19">
        <f>IFERROR(__xludf.DUMMYFUNCTION("""COMPUTED_VALUE"""),57376.0)</f>
        <v>57376</v>
      </c>
      <c r="O5" s="19">
        <f>IFERROR(__xludf.DUMMYFUNCTION("""COMPUTED_VALUE"""),63037.0)</f>
        <v>63037</v>
      </c>
      <c r="P5" s="19">
        <f>IFERROR(__xludf.DUMMYFUNCTION("""COMPUTED_VALUE"""),78099.5)</f>
        <v>78099.5</v>
      </c>
      <c r="Q5" s="19">
        <f>IFERROR(__xludf.DUMMYFUNCTION("""COMPUTED_VALUE"""),84334.5)</f>
        <v>84334.5</v>
      </c>
      <c r="R5" s="19">
        <f>IFERROR(__xludf.DUMMYFUNCTION("""COMPUTED_VALUE"""),89277.5)</f>
        <v>89277.5</v>
      </c>
      <c r="S5" s="19">
        <f>IFERROR(__xludf.DUMMYFUNCTION("""COMPUTED_VALUE"""),100739.0)</f>
        <v>100739</v>
      </c>
      <c r="T5" s="19">
        <f>IFERROR(__xludf.DUMMYFUNCTION("""COMPUTED_VALUE"""),80855.83333333333)</f>
        <v>80855.83333</v>
      </c>
      <c r="U5" s="19">
        <f>IFERROR(__xludf.DUMMYFUNCTION("""COMPUTED_VALUE"""),6765.0)</f>
        <v>6765</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26">
      <c r="B26" s="1084"/>
    </row>
    <row r="27">
      <c r="B27" s="1084"/>
    </row>
    <row r="28">
      <c r="B28" s="1084"/>
    </row>
    <row r="29">
      <c r="B29" s="1084"/>
    </row>
    <row r="30">
      <c r="B30" s="1085" t="s">
        <v>834</v>
      </c>
      <c r="C30" s="229"/>
      <c r="D30" s="229"/>
      <c r="E30" s="229"/>
      <c r="F30" s="231"/>
    </row>
    <row r="31">
      <c r="B31" s="1086" t="s">
        <v>835</v>
      </c>
      <c r="C31" s="1087" t="s">
        <v>230</v>
      </c>
      <c r="D31" s="1087" t="s">
        <v>231</v>
      </c>
      <c r="E31" s="1087" t="s">
        <v>773</v>
      </c>
      <c r="F31" s="1088" t="s">
        <v>228</v>
      </c>
    </row>
    <row r="32">
      <c r="B32" s="1089">
        <v>31.0</v>
      </c>
      <c r="C32" s="1090">
        <v>0.55</v>
      </c>
      <c r="D32" s="1091">
        <v>4606049.0</v>
      </c>
      <c r="E32" s="1091">
        <v>1196269.0</v>
      </c>
      <c r="F32" s="1092">
        <f t="shared" ref="F32:F49" si="1">E32/D32</f>
        <v>0.2597169505</v>
      </c>
    </row>
    <row r="33">
      <c r="B33" s="1089">
        <v>31.0</v>
      </c>
      <c r="C33" s="1090">
        <v>0.6</v>
      </c>
      <c r="D33" s="1091">
        <v>4937501.0</v>
      </c>
      <c r="E33" s="1091">
        <v>1350695.0</v>
      </c>
      <c r="F33" s="1092">
        <f t="shared" si="1"/>
        <v>0.2735584256</v>
      </c>
    </row>
    <row r="34">
      <c r="B34" s="1089">
        <v>31.0</v>
      </c>
      <c r="C34" s="1093">
        <v>0.65</v>
      </c>
      <c r="D34" s="1091">
        <v>5268953.0</v>
      </c>
      <c r="E34" s="1091">
        <v>1505122.0</v>
      </c>
      <c r="F34" s="1092">
        <f t="shared" si="1"/>
        <v>0.2856586498</v>
      </c>
    </row>
    <row r="35">
      <c r="B35" s="1089">
        <v>31.0</v>
      </c>
      <c r="C35" s="1093">
        <v>0.7</v>
      </c>
      <c r="D35" s="1091">
        <v>5600405.0</v>
      </c>
      <c r="E35" s="1091">
        <v>1659548.0</v>
      </c>
      <c r="F35" s="1092">
        <f t="shared" si="1"/>
        <v>0.2963264264</v>
      </c>
    </row>
    <row r="36">
      <c r="B36" s="1089">
        <v>31.0</v>
      </c>
      <c r="C36" s="1093">
        <v>0.75</v>
      </c>
      <c r="D36" s="1091">
        <v>5931857.0</v>
      </c>
      <c r="E36" s="1091">
        <v>1813975.0</v>
      </c>
      <c r="F36" s="1092">
        <f t="shared" si="1"/>
        <v>0.3058022134</v>
      </c>
    </row>
    <row r="37">
      <c r="B37" s="1089">
        <v>31.0</v>
      </c>
      <c r="C37" s="1093">
        <v>0.8</v>
      </c>
      <c r="D37" s="1091">
        <v>6263309.0</v>
      </c>
      <c r="E37" s="1091">
        <v>1968401.0</v>
      </c>
      <c r="F37" s="1092">
        <f t="shared" si="1"/>
        <v>0.3142749304</v>
      </c>
    </row>
    <row r="38">
      <c r="B38" s="1089">
        <v>30.0</v>
      </c>
      <c r="C38" s="1090">
        <v>0.55</v>
      </c>
      <c r="D38" s="1091">
        <v>4483320.0</v>
      </c>
      <c r="E38" s="1091">
        <v>1146355.0</v>
      </c>
      <c r="F38" s="1092">
        <f t="shared" si="1"/>
        <v>0.2556933255</v>
      </c>
    </row>
    <row r="39">
      <c r="B39" s="1089">
        <v>30.0</v>
      </c>
      <c r="C39" s="1090">
        <v>0.6</v>
      </c>
      <c r="D39" s="1091">
        <v>4804080.0</v>
      </c>
      <c r="E39" s="1091">
        <v>1295800.0</v>
      </c>
      <c r="F39" s="1092">
        <f t="shared" si="1"/>
        <v>0.2697290636</v>
      </c>
    </row>
    <row r="40">
      <c r="B40" s="1089">
        <v>30.0</v>
      </c>
      <c r="C40" s="1093">
        <v>0.65</v>
      </c>
      <c r="D40" s="1091">
        <v>5124840.0</v>
      </c>
      <c r="E40" s="1091">
        <v>1445245.0</v>
      </c>
      <c r="F40" s="1092">
        <f t="shared" si="1"/>
        <v>0.2820078285</v>
      </c>
    </row>
    <row r="41">
      <c r="B41" s="1089">
        <v>30.0</v>
      </c>
      <c r="C41" s="1093">
        <v>0.7</v>
      </c>
      <c r="D41" s="1091">
        <v>5445600.0</v>
      </c>
      <c r="E41" s="1091">
        <v>1594690.0</v>
      </c>
      <c r="F41" s="1092">
        <f t="shared" si="1"/>
        <v>0.2928400911</v>
      </c>
    </row>
    <row r="42">
      <c r="B42" s="1089">
        <v>30.0</v>
      </c>
      <c r="C42" s="1093">
        <v>0.75</v>
      </c>
      <c r="D42" s="1091">
        <v>5766360.0</v>
      </c>
      <c r="E42" s="1091">
        <v>1744135.0</v>
      </c>
      <c r="F42" s="1092">
        <f t="shared" si="1"/>
        <v>0.302467241</v>
      </c>
    </row>
    <row r="43">
      <c r="B43" s="1089">
        <v>30.0</v>
      </c>
      <c r="C43" s="1093">
        <v>0.8</v>
      </c>
      <c r="D43" s="1091">
        <v>6087120.0</v>
      </c>
      <c r="E43" s="1091">
        <v>1893580.0</v>
      </c>
      <c r="F43" s="1092">
        <f t="shared" si="1"/>
        <v>0.3110797881</v>
      </c>
    </row>
    <row r="44">
      <c r="B44" s="1089">
        <v>28.0</v>
      </c>
      <c r="C44" s="1090">
        <v>0.55</v>
      </c>
      <c r="D44" s="1091">
        <v>4237862.0</v>
      </c>
      <c r="E44" s="1091">
        <v>1046528.0</v>
      </c>
      <c r="F44" s="1092">
        <f t="shared" si="1"/>
        <v>0.2469471635</v>
      </c>
    </row>
    <row r="45">
      <c r="B45" s="1089">
        <v>28.0</v>
      </c>
      <c r="C45" s="1090">
        <v>0.6</v>
      </c>
      <c r="D45" s="1091">
        <v>4537238.0</v>
      </c>
      <c r="E45" s="1091">
        <v>1186010.0</v>
      </c>
      <c r="F45" s="1092">
        <f t="shared" si="1"/>
        <v>0.2613947075</v>
      </c>
    </row>
    <row r="46">
      <c r="B46" s="1089">
        <v>28.0</v>
      </c>
      <c r="C46" s="1093">
        <v>0.65</v>
      </c>
      <c r="D46" s="1091">
        <v>4836614.0</v>
      </c>
      <c r="E46" s="1091">
        <v>1325492.0</v>
      </c>
      <c r="F46" s="1092">
        <f t="shared" si="1"/>
        <v>0.2740537078</v>
      </c>
    </row>
    <row r="47">
      <c r="B47" s="1089">
        <v>28.0</v>
      </c>
      <c r="C47" s="1093">
        <v>0.7</v>
      </c>
      <c r="D47" s="1091">
        <v>5135990.0</v>
      </c>
      <c r="E47" s="1091">
        <v>1464974.0</v>
      </c>
      <c r="F47" s="1092">
        <f t="shared" si="1"/>
        <v>0.2852369261</v>
      </c>
    </row>
    <row r="48">
      <c r="B48" s="1089">
        <v>28.0</v>
      </c>
      <c r="C48" s="1093">
        <v>0.75</v>
      </c>
      <c r="D48" s="1091">
        <v>5435366.0</v>
      </c>
      <c r="E48" s="1091">
        <v>1604456.0</v>
      </c>
      <c r="F48" s="1092">
        <f t="shared" si="1"/>
        <v>0.2951882173</v>
      </c>
    </row>
    <row r="49">
      <c r="B49" s="1089">
        <v>28.0</v>
      </c>
      <c r="C49" s="1093">
        <v>0.8</v>
      </c>
      <c r="D49" s="1091">
        <v>5734742.0</v>
      </c>
      <c r="E49" s="1091">
        <v>1743938.0</v>
      </c>
      <c r="F49" s="1092">
        <f t="shared" si="1"/>
        <v>0.3041005158</v>
      </c>
    </row>
    <row r="50">
      <c r="B50" s="1084"/>
      <c r="D50" s="1094" t="s">
        <v>836</v>
      </c>
      <c r="E50" s="1094" t="s">
        <v>836</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218</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46054.0</v>
      </c>
      <c r="E5" s="70"/>
      <c r="F5" s="283" t="s">
        <v>222</v>
      </c>
      <c r="G5" s="284">
        <f>DAY(EOMONTH(D5,0))</f>
        <v>28</v>
      </c>
      <c r="H5" s="285" t="s">
        <v>223</v>
      </c>
      <c r="I5" s="283" t="s">
        <v>224</v>
      </c>
      <c r="J5" s="286" t="b">
        <v>1</v>
      </c>
      <c r="K5" s="283" t="s">
        <v>225</v>
      </c>
      <c r="L5" s="287" t="b">
        <v>1</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227</v>
      </c>
      <c r="C6" s="1095" t="s">
        <v>228</v>
      </c>
      <c r="D6" s="86"/>
      <c r="E6" s="1096" t="s">
        <v>229</v>
      </c>
      <c r="F6" s="70"/>
      <c r="G6" s="1097" t="s">
        <v>230</v>
      </c>
      <c r="H6" s="1098" t="s">
        <v>231</v>
      </c>
      <c r="I6" s="1097" t="s">
        <v>232</v>
      </c>
      <c r="J6" s="1097" t="s">
        <v>233</v>
      </c>
      <c r="K6" s="292" t="s">
        <v>234</v>
      </c>
      <c r="L6" s="295" t="s">
        <v>235</v>
      </c>
      <c r="M6" s="1099"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0">
        <f>AU12</f>
        <v>0.5878809113</v>
      </c>
      <c r="F7" s="70"/>
      <c r="G7" s="308" t="s">
        <v>133</v>
      </c>
      <c r="H7" s="309">
        <f t="array" ref="H7">xlookup($D$5,'🌟目標数値'!$A$3:$A$14,'🌟目標数値'!D$3:D14)</f>
        <v>3976996</v>
      </c>
      <c r="I7" s="309" t="s">
        <v>133</v>
      </c>
      <c r="J7" s="310" t="s">
        <v>133</v>
      </c>
      <c r="K7" s="1101" t="s">
        <v>133</v>
      </c>
      <c r="L7" s="110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837</v>
      </c>
      <c r="BG7" s="316"/>
      <c r="BL7" s="304"/>
    </row>
    <row r="8" ht="15.75" customHeight="1" outlineLevel="1">
      <c r="B8" s="317" t="s">
        <v>240</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0</v>
      </c>
      <c r="I9" s="335" t="s">
        <v>133</v>
      </c>
      <c r="J9" s="336" t="s">
        <v>133</v>
      </c>
      <c r="K9" s="337" t="s">
        <v>133</v>
      </c>
      <c r="L9" s="337" t="s">
        <v>133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46054</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292</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2"/>
      <c r="O13" s="1102"/>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IFERROR(__xludf.DUMMYFUNCTION("IMPORTRANGE(""https://docs.google.com/spreadsheets/d/1QbHfX9wvC_RRupa4CCe_ZxA6O4e2Ap9vqX5hrZPeQRg/edit?gid=284905409#gid=284905409"",""date2_1!B15"")/G5*COUNTIFS($E$13:$E$43,""&gt;0"")+sum(AZ14:BA19)"),0.0)</f>
        <v>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309</v>
      </c>
      <c r="AZ23" s="403">
        <f>AR44</f>
        <v>0</v>
      </c>
      <c r="BA23" s="70"/>
      <c r="BB23" s="404">
        <f>AZ23-AZ24</f>
        <v>0</v>
      </c>
      <c r="BC23" s="276"/>
      <c r="BD23" s="405" t="s">
        <v>310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319</v>
      </c>
      <c r="AZ30" s="406">
        <f>AS46</f>
        <v>0</v>
      </c>
      <c r="BA30" s="417" t="s">
        <v>133</v>
      </c>
      <c r="BB30" s="404">
        <f>SUM(AZ30:AZ36)</f>
        <v>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323</v>
      </c>
      <c r="AZ31" s="406">
        <f t="shared" ref="AZ31:AZ33" si="10">BA31/$G$5*COUNTIFS($E$13:$E$43,"&gt;0")</f>
        <v>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325</v>
      </c>
      <c r="AZ32" s="406">
        <f t="shared" si="10"/>
        <v>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611</v>
      </c>
      <c r="AZ33" s="406">
        <f t="shared" si="10"/>
        <v>0</v>
      </c>
      <c r="BA33" s="422">
        <v>44100.0</v>
      </c>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838</v>
      </c>
      <c r="O2" s="494"/>
      <c r="P2" s="495"/>
      <c r="Q2" s="496"/>
      <c r="R2" s="496"/>
      <c r="S2" s="497"/>
      <c r="T2" s="496"/>
      <c r="U2" s="496"/>
      <c r="V2" s="496"/>
      <c r="W2" s="496"/>
      <c r="X2" s="496"/>
      <c r="Y2" s="498"/>
      <c r="Z2" s="261"/>
      <c r="AA2" s="261"/>
      <c r="AB2" s="261"/>
      <c r="AC2" s="261"/>
      <c r="AD2" s="261"/>
      <c r="AE2" s="261"/>
      <c r="AF2" s="499"/>
      <c r="AG2" s="500"/>
      <c r="AH2" s="501"/>
      <c r="AI2" s="502" t="s">
        <v>839</v>
      </c>
      <c r="AJ2" s="261"/>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3"/>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3"/>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46132</v>
      </c>
      <c r="C7" s="577"/>
      <c r="D7" s="489"/>
      <c r="E7" s="578">
        <f>today()+1</f>
        <v>46133</v>
      </c>
      <c r="F7" s="579"/>
      <c r="G7" s="489"/>
      <c r="H7" s="489"/>
      <c r="I7" s="580" t="s">
        <v>378</v>
      </c>
      <c r="J7" s="581" t="s">
        <v>379</v>
      </c>
      <c r="K7" s="582">
        <v>46054.0</v>
      </c>
      <c r="L7" s="583" t="s">
        <v>380</v>
      </c>
      <c r="M7" s="584" t="s">
        <v>381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月</v>
      </c>
      <c r="D8" s="112"/>
      <c r="E8" s="593" t="s">
        <v>245</v>
      </c>
      <c r="F8" s="594" t="str">
        <f>TEXT(E7,"ddd")</f>
        <v>火</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392</v>
      </c>
      <c r="L9" s="603" t="s">
        <v>393</v>
      </c>
      <c r="M9" s="604" t="s">
        <v>394</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393</v>
      </c>
      <c r="AT9" s="606" t="s">
        <v>393</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393</v>
      </c>
      <c r="AT10" s="606" t="s">
        <v>393</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397</v>
      </c>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400</v>
      </c>
      <c r="L13" s="603" t="s">
        <v>401</v>
      </c>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鴫原</v>
      </c>
      <c r="C14" s="601" t="str">
        <f t="shared" si="5"/>
        <v>#N/A</v>
      </c>
      <c r="D14" s="185"/>
      <c r="E14" s="600" t="str">
        <f t="shared" si="6"/>
        <v>鴫原</v>
      </c>
      <c r="F14" s="601" t="str">
        <f t="shared" si="7"/>
        <v>#N/A</v>
      </c>
      <c r="G14" s="185"/>
      <c r="H14" s="185"/>
      <c r="I14" s="166" t="b">
        <v>0</v>
      </c>
      <c r="J14" s="581"/>
      <c r="K14" s="602" t="s">
        <v>113</v>
      </c>
      <c r="L14" s="603" t="s">
        <v>401</v>
      </c>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山崎</v>
      </c>
      <c r="C15" s="601" t="str">
        <f t="shared" si="5"/>
        <v>#N/A</v>
      </c>
      <c r="D15" s="185"/>
      <c r="E15" s="600" t="str">
        <f t="shared" si="6"/>
        <v>山崎</v>
      </c>
      <c r="F15" s="601" t="str">
        <f t="shared" si="7"/>
        <v>#N/A</v>
      </c>
      <c r="G15" s="185"/>
      <c r="H15" s="185"/>
      <c r="I15" s="166" t="b">
        <v>0</v>
      </c>
      <c r="J15" s="581"/>
      <c r="K15" s="602" t="s">
        <v>402</v>
      </c>
      <c r="L15" s="603" t="s">
        <v>403</v>
      </c>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404</v>
      </c>
      <c r="L41" s="603" t="s">
        <v>397</v>
      </c>
      <c r="M41" s="604" t="s">
        <v>163</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393</v>
      </c>
      <c r="AT41" s="610" t="s">
        <v>393</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405</v>
      </c>
      <c r="L42" s="603" t="s">
        <v>397</v>
      </c>
      <c r="M42" s="604" t="s">
        <v>356</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393</v>
      </c>
      <c r="AT42" s="610" t="s">
        <v>393</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406</v>
      </c>
      <c r="L43" s="620" t="s">
        <v>407</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393</v>
      </c>
      <c r="AT43" s="610" t="s">
        <v>393</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408</v>
      </c>
      <c r="L44" s="603" t="s">
        <v>407</v>
      </c>
      <c r="M44" s="604" t="s">
        <v>409</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393</v>
      </c>
      <c r="AT44" s="610" t="s">
        <v>393</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434</v>
      </c>
      <c r="C2" s="491"/>
      <c r="D2" s="491"/>
      <c r="E2" s="491"/>
      <c r="F2" s="672" t="s">
        <v>435</v>
      </c>
      <c r="G2" s="673"/>
      <c r="H2" s="216"/>
      <c r="I2" s="216"/>
      <c r="J2" s="216"/>
      <c r="K2" s="216"/>
      <c r="L2" s="216"/>
      <c r="M2" s="216"/>
      <c r="N2" s="216"/>
      <c r="O2" s="216"/>
      <c r="P2" s="216"/>
      <c r="Q2" s="2"/>
      <c r="R2" s="674" t="s">
        <v>437</v>
      </c>
      <c r="S2" s="667"/>
      <c r="T2" s="669"/>
      <c r="U2" s="675"/>
      <c r="V2" s="671"/>
      <c r="W2" s="667"/>
      <c r="X2" s="667"/>
      <c r="Y2" s="667"/>
      <c r="Z2" s="667"/>
    </row>
    <row r="3" ht="33.0" customHeight="1">
      <c r="A3" s="667"/>
      <c r="B3" s="676" t="s">
        <v>438</v>
      </c>
      <c r="C3" s="491"/>
      <c r="D3" s="491"/>
      <c r="E3" s="491"/>
      <c r="F3" s="677" t="s">
        <v>439</v>
      </c>
      <c r="G3" s="920"/>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46054.0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2</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462</v>
      </c>
      <c r="G9" s="729"/>
      <c r="H9" s="730"/>
      <c r="I9" s="731">
        <v>0.0</v>
      </c>
      <c r="J9" s="726"/>
      <c r="K9" s="726"/>
      <c r="L9" s="732"/>
      <c r="M9" s="732"/>
      <c r="N9" s="730"/>
      <c r="O9" s="1103"/>
      <c r="Q9" s="734"/>
      <c r="R9" s="669"/>
      <c r="S9" s="212" t="str">
        <f t="array" ref="S9">IFERROR(INDEX('💻シート作成'!$D$6:$D1001, MATCH(T9, '💻シート作成'!$E$6:$E1001, 0)), "")</f>
        <v/>
      </c>
      <c r="T9" s="165" t="str">
        <f>IFERROR(__xludf.DUMMYFUNCTION("""COMPUTED_VALUE"""),"🔵クレーム")</f>
        <v>🔵クレーム</v>
      </c>
      <c r="U9" s="675"/>
      <c r="V9" s="721" t="s">
        <v>615</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460</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417</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419</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622</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423</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623</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idden="1"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413</v>
      </c>
      <c r="W19" s="722"/>
      <c r="X19" s="723">
        <v>46388.0</v>
      </c>
      <c r="Y19" s="667"/>
      <c r="Z19" s="667"/>
    </row>
    <row r="20" hidden="1" outlineLevel="1">
      <c r="A20" s="667"/>
      <c r="B20" s="749"/>
      <c r="C20" s="750">
        <f>IF(C9="","",IF(DAY(C9+1)=1,"",C9+1))</f>
        <v>46055</v>
      </c>
      <c r="D20" s="751" t="str">
        <f>TEXT(C20,"ddd")</f>
        <v>月</v>
      </c>
      <c r="E20" s="752"/>
      <c r="F20" s="753" t="s">
        <v>462</v>
      </c>
      <c r="G20" s="754"/>
      <c r="H20" s="755"/>
      <c r="I20" s="756">
        <v>0.0</v>
      </c>
      <c r="J20" s="921"/>
      <c r="K20" s="921"/>
      <c r="L20" s="757"/>
      <c r="M20" s="757"/>
      <c r="N20" s="753"/>
      <c r="O20" s="1104"/>
      <c r="Q20" s="734"/>
      <c r="R20" s="667"/>
      <c r="S20" s="212" t="str">
        <f t="array" ref="S20">IFERROR(INDEX('💻シート作成'!$D$6:$D1001, MATCH(T20, '💻シート作成'!$E$6:$E1001, 0)), "")</f>
        <v>11月</v>
      </c>
      <c r="T20" s="166" t="str">
        <f>IFERROR(__xludf.DUMMYFUNCTION("""COMPUTED_VALUE"""),"②R8_11シフト")</f>
        <v>②R8_11シフト</v>
      </c>
      <c r="U20" s="759"/>
      <c r="V20" s="721" t="s">
        <v>410</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626</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402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145</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426</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627</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428</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429</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430</v>
      </c>
      <c r="W29" s="667"/>
      <c r="X29" s="762"/>
      <c r="Y29" s="667"/>
      <c r="Z29" s="667"/>
    </row>
    <row r="30" hidden="1"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idden="1" outlineLevel="1">
      <c r="A31" s="667"/>
      <c r="B31" s="767"/>
      <c r="C31" s="768">
        <f>IF(C20="","",IF(DAY(C20+1)=1,"",C20+1))</f>
        <v>46056</v>
      </c>
      <c r="D31" s="769" t="str">
        <f>TEXT(C31,"ddd")</f>
        <v>火</v>
      </c>
      <c r="E31" s="770"/>
      <c r="F31" s="771" t="s">
        <v>462</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424</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630</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431</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631</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632</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432</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433</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462</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462</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462</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462</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462</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462</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462</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462</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461</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462</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461</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462</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461</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462</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461</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462</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461</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462</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461</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462</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461</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462</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461</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462</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461</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462</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461</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462</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461</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462</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461</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462</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461</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462</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462</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462</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462</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462</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517</v>
      </c>
      <c r="G5" s="820"/>
      <c r="H5" s="821" t="b">
        <v>0</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55</v>
      </c>
      <c r="E3" s="1116" t="s">
        <v>56</v>
      </c>
      <c r="F3" s="1116" t="s">
        <v>58</v>
      </c>
      <c r="G3" s="1116" t="s">
        <v>60</v>
      </c>
      <c r="H3" s="1116" t="s">
        <v>62</v>
      </c>
      <c r="I3" s="1116" t="s">
        <v>64</v>
      </c>
      <c r="J3" s="1116" t="s">
        <v>66</v>
      </c>
      <c r="K3" s="1116" t="s">
        <v>68</v>
      </c>
      <c r="L3" s="1116" t="s">
        <v>70</v>
      </c>
      <c r="M3" s="1116" t="s">
        <v>72</v>
      </c>
      <c r="N3" s="1116" t="s">
        <v>74</v>
      </c>
      <c r="O3" s="1117" t="s">
        <v>303</v>
      </c>
      <c r="P3" s="1109"/>
      <c r="Q3" s="1109"/>
      <c r="R3" s="1109"/>
      <c r="S3" s="1109"/>
      <c r="T3" s="1109"/>
      <c r="U3" s="1109"/>
      <c r="V3" s="1118" t="s">
        <v>840</v>
      </c>
      <c r="W3" s="1111"/>
    </row>
    <row r="4">
      <c r="A4" s="1119"/>
      <c r="B4" s="1120" t="s">
        <v>393</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841</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230</v>
      </c>
      <c r="C6" s="1126">
        <f t="shared" ref="C6:N6" si="1">iferror(indirect(C3&amp;"!G8"),"")</f>
        <v>0.5584950029</v>
      </c>
      <c r="D6" s="1126">
        <f t="shared" si="1"/>
        <v>0.6131687243</v>
      </c>
      <c r="E6" s="1126">
        <f t="shared" si="1"/>
        <v>0.5917262292</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0.5877966521</v>
      </c>
      <c r="P6" s="1109"/>
      <c r="Q6" s="1109"/>
      <c r="R6" s="1109"/>
      <c r="S6" s="1109"/>
      <c r="T6" s="1109"/>
      <c r="U6" s="1109"/>
      <c r="V6" s="1118">
        <v>13.0</v>
      </c>
      <c r="W6" s="1111"/>
    </row>
    <row r="7">
      <c r="A7" s="1119"/>
      <c r="B7" s="1125" t="s">
        <v>231</v>
      </c>
      <c r="C7" s="1127">
        <f t="shared" ref="C7:N7" si="2">iferror(indirect(C3&amp;"!H8"),"")</f>
        <v>4051890</v>
      </c>
      <c r="D7" s="1127">
        <f t="shared" si="2"/>
        <v>5059310</v>
      </c>
      <c r="E7" s="1127">
        <f t="shared" si="2"/>
        <v>2926263.667</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12037463.67</v>
      </c>
      <c r="P7" s="1110"/>
      <c r="Q7" s="1109"/>
      <c r="R7" s="1109"/>
      <c r="S7" s="1109"/>
      <c r="T7" s="1109"/>
      <c r="U7" s="1109"/>
      <c r="V7" s="1118">
        <v>4.0</v>
      </c>
      <c r="W7" s="1111"/>
    </row>
    <row r="8">
      <c r="A8" s="1119"/>
      <c r="B8" s="1125" t="s">
        <v>842</v>
      </c>
      <c r="C8" s="1128">
        <f t="shared" ref="C8:N8" si="3">iferror(indirect(C3&amp;"!AZ20"),"")</f>
        <v>495500</v>
      </c>
      <c r="D8" s="1128">
        <f t="shared" si="3"/>
        <v>390000</v>
      </c>
      <c r="E8" s="1128">
        <f t="shared" si="3"/>
        <v>247000</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1132500</v>
      </c>
      <c r="P8" s="1110"/>
      <c r="Q8" s="1109"/>
      <c r="R8" s="1109"/>
      <c r="S8" s="1109"/>
      <c r="T8" s="1109"/>
      <c r="U8" s="1109"/>
      <c r="V8" s="1118">
        <v>5.0</v>
      </c>
      <c r="W8" s="1111"/>
    </row>
    <row r="9">
      <c r="A9" s="1119"/>
      <c r="B9" s="1125" t="s">
        <v>768</v>
      </c>
      <c r="C9" s="1128">
        <f t="shared" ref="C9:N9" si="5">iferror(indirect(C3&amp;"!BG23")-indirect(C3&amp;"!BE24"),"")</f>
        <v>2309959</v>
      </c>
      <c r="D9" s="1128">
        <f t="shared" si="5"/>
        <v>2789896.333</v>
      </c>
      <c r="E9" s="1128">
        <f t="shared" si="5"/>
        <v>1735770.667</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6835626</v>
      </c>
      <c r="P9" s="1109"/>
      <c r="Q9" s="1110"/>
      <c r="R9" s="1109"/>
      <c r="S9" s="1109"/>
      <c r="T9" s="1109"/>
      <c r="U9" s="1109"/>
      <c r="V9" s="1118">
        <v>6.0</v>
      </c>
      <c r="W9" s="1111"/>
    </row>
    <row r="10">
      <c r="A10" s="1119"/>
      <c r="B10" s="1125" t="s">
        <v>843</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232</v>
      </c>
      <c r="C11" s="1127">
        <f t="shared" ref="C11:N11" si="7">iferror(indirect(C3&amp;"!I8"),"")</f>
        <v>104245.5</v>
      </c>
      <c r="D11" s="1127">
        <f t="shared" si="7"/>
        <v>88737</v>
      </c>
      <c r="E11" s="1127">
        <f t="shared" si="7"/>
        <v>56200.1</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249182.6</v>
      </c>
      <c r="P11" s="1109"/>
      <c r="Q11" s="1109"/>
      <c r="R11" s="1109"/>
      <c r="S11" s="1109"/>
      <c r="T11" s="1109"/>
      <c r="U11" s="1109"/>
      <c r="V11" s="1118">
        <v>8.0</v>
      </c>
      <c r="W11" s="1111"/>
    </row>
    <row r="12">
      <c r="A12" s="1119"/>
      <c r="B12" s="1125" t="s">
        <v>233</v>
      </c>
      <c r="C12" s="1127">
        <f t="shared" ref="C12:N12" si="8">iferror(indirect(C3&amp;"!J8"),"")</f>
        <v>20667</v>
      </c>
      <c r="D12" s="1127">
        <f t="shared" si="8"/>
        <v>26528</v>
      </c>
      <c r="E12" s="1127">
        <f t="shared" si="8"/>
        <v>7568</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54763</v>
      </c>
      <c r="P12" s="1109"/>
      <c r="Q12" s="1109"/>
      <c r="R12" s="1109"/>
      <c r="S12" s="1109"/>
      <c r="T12" s="1109"/>
      <c r="U12" s="1109"/>
      <c r="V12" s="1118">
        <v>9.0</v>
      </c>
      <c r="W12" s="1111"/>
    </row>
    <row r="13">
      <c r="A13" s="1119"/>
      <c r="B13" s="1125" t="s">
        <v>236</v>
      </c>
      <c r="C13" s="1127">
        <f t="shared" ref="C13:N13" si="9">iferror(indirect(C3&amp;"!M8"),"")</f>
        <v>1142185.5</v>
      </c>
      <c r="D13" s="1127">
        <f t="shared" si="9"/>
        <v>1790676.667</v>
      </c>
      <c r="E13" s="1127">
        <f t="shared" si="9"/>
        <v>887292.9</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3820155.067</v>
      </c>
      <c r="P13" s="1109"/>
      <c r="Q13" s="1109"/>
      <c r="R13" s="1109"/>
      <c r="S13" s="1109"/>
      <c r="T13" s="1109"/>
      <c r="U13" s="1109"/>
      <c r="V13" s="1118">
        <v>10.0</v>
      </c>
      <c r="W13" s="1111"/>
    </row>
    <row r="14">
      <c r="A14" s="1119"/>
      <c r="B14" s="1125" t="s">
        <v>756</v>
      </c>
      <c r="C14" s="1126">
        <f t="shared" ref="C14:N14" si="10">iferror(indirect(C3&amp;"!E8"),"")</f>
        <v>0.570094203</v>
      </c>
      <c r="D14" s="1126">
        <f t="shared" si="10"/>
        <v>0.5514381078</v>
      </c>
      <c r="E14" s="1126">
        <f t="shared" si="10"/>
        <v>0.5931696062</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0.5678626486</v>
      </c>
      <c r="P14" s="1109"/>
      <c r="Q14" s="1109"/>
      <c r="R14" s="1109"/>
      <c r="S14" s="1109"/>
      <c r="T14" s="1109"/>
      <c r="U14" s="1109"/>
      <c r="V14" s="1118">
        <v>11.0</v>
      </c>
      <c r="W14" s="1111"/>
    </row>
    <row r="15">
      <c r="A15" s="1119"/>
      <c r="B15" s="1125" t="s">
        <v>228</v>
      </c>
      <c r="C15" s="1126">
        <f t="shared" ref="C15:N15" si="11">iferror(indirect(C3&amp;"!C8"),"")</f>
        <v>0.2818895626</v>
      </c>
      <c r="D15" s="1126">
        <f t="shared" si="11"/>
        <v>0.3539369334</v>
      </c>
      <c r="E15" s="1126">
        <f t="shared" si="11"/>
        <v>0.3032170033</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0.3173554806</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844</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844</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231</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842</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768</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843</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845</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233</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236</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756</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228</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846</v>
      </c>
      <c r="C2" s="1137"/>
      <c r="D2" s="1137"/>
      <c r="E2" s="1137"/>
      <c r="F2" s="1137"/>
      <c r="G2" s="1137"/>
      <c r="H2" s="1137"/>
      <c r="I2" s="1137"/>
      <c r="J2" s="1137"/>
      <c r="K2" s="1137"/>
      <c r="L2" s="1137"/>
      <c r="M2" s="1138"/>
      <c r="N2" s="1139"/>
      <c r="O2" s="1139"/>
      <c r="P2" s="1140"/>
      <c r="Q2" s="1140"/>
      <c r="R2" s="1140"/>
      <c r="S2" s="1140"/>
      <c r="T2" s="1140"/>
      <c r="U2" s="1140"/>
      <c r="V2" s="1140"/>
      <c r="W2" s="1140"/>
      <c r="X2" s="1140"/>
      <c r="Y2" s="1140"/>
      <c r="Z2" s="1140"/>
      <c r="AA2" s="1140"/>
      <c r="AB2" s="1140"/>
      <c r="AC2" s="1140"/>
      <c r="AD2" s="1140"/>
      <c r="AE2" s="1140"/>
      <c r="AF2" s="1140"/>
      <c r="AG2" s="1140"/>
      <c r="AH2" s="1140"/>
      <c r="AI2" s="1140"/>
      <c r="AJ2" s="1140"/>
      <c r="AK2" s="1140"/>
      <c r="AL2" s="1140"/>
      <c r="AM2" s="1140"/>
      <c r="AN2" s="1141"/>
      <c r="AO2" s="1141"/>
      <c r="AP2" s="1141"/>
      <c r="AQ2" s="1141"/>
      <c r="AR2" s="1141"/>
      <c r="AS2" s="1141"/>
      <c r="AT2" s="1141"/>
      <c r="AU2" s="1141"/>
    </row>
    <row r="3">
      <c r="B3" s="1142" t="s">
        <v>847</v>
      </c>
      <c r="C3" s="1143"/>
      <c r="D3" s="1143"/>
      <c r="E3" s="1143"/>
      <c r="F3" s="1143"/>
      <c r="G3" s="579"/>
      <c r="H3" s="1144" t="s">
        <v>848</v>
      </c>
      <c r="I3" s="1143"/>
      <c r="J3" s="1143"/>
      <c r="K3" s="1143"/>
      <c r="L3" s="1143"/>
      <c r="M3" s="1145"/>
      <c r="N3" s="1139"/>
      <c r="O3" s="1139"/>
      <c r="P3" s="1140"/>
      <c r="Q3" s="1140"/>
      <c r="R3" s="1140"/>
      <c r="S3" s="1140"/>
      <c r="T3" s="1140"/>
      <c r="U3" s="1140"/>
      <c r="V3" s="1140"/>
      <c r="W3" s="1140"/>
      <c r="X3" s="1140"/>
      <c r="Y3" s="1140"/>
      <c r="Z3" s="1140"/>
      <c r="AA3" s="1140"/>
      <c r="AB3" s="1140"/>
      <c r="AC3" s="1140"/>
      <c r="AD3" s="1140"/>
      <c r="AE3" s="1140"/>
      <c r="AF3" s="1140"/>
      <c r="AG3" s="1140"/>
      <c r="AH3" s="1140"/>
      <c r="AI3" s="1140"/>
      <c r="AJ3" s="1140"/>
      <c r="AK3" s="1140"/>
      <c r="AL3" s="1140"/>
      <c r="AM3" s="1140"/>
      <c r="AN3" s="1141"/>
      <c r="AO3" s="1141"/>
      <c r="AP3" s="1141"/>
      <c r="AQ3" s="1141"/>
      <c r="AR3" s="1141"/>
      <c r="AS3" s="1141"/>
      <c r="AT3" s="1141"/>
      <c r="AU3" s="1141"/>
    </row>
    <row r="4">
      <c r="B4" s="1146"/>
      <c r="C4" s="1147" t="s">
        <v>389</v>
      </c>
      <c r="D4" s="1147" t="s">
        <v>528</v>
      </c>
      <c r="E4" s="1148" t="s">
        <v>35</v>
      </c>
      <c r="F4" s="1147" t="s">
        <v>849</v>
      </c>
      <c r="G4" s="1147" t="s">
        <v>850</v>
      </c>
      <c r="H4" s="1149"/>
      <c r="I4" s="1150" t="s">
        <v>389</v>
      </c>
      <c r="J4" s="1150" t="s">
        <v>528</v>
      </c>
      <c r="K4" s="1151" t="s">
        <v>35</v>
      </c>
      <c r="L4" s="1150" t="s">
        <v>849</v>
      </c>
      <c r="M4" s="1152" t="s">
        <v>850</v>
      </c>
      <c r="N4" s="1139"/>
      <c r="O4" s="1139"/>
      <c r="P4" s="1140"/>
      <c r="Q4" s="1140"/>
      <c r="R4" s="1140"/>
      <c r="S4" s="1140"/>
      <c r="T4" s="1140"/>
      <c r="U4" s="1140"/>
      <c r="V4" s="1140"/>
      <c r="W4" s="1140"/>
      <c r="X4" s="1140"/>
      <c r="Y4" s="1140"/>
      <c r="Z4" s="1140"/>
      <c r="AA4" s="1140"/>
      <c r="AB4" s="1140"/>
      <c r="AC4" s="1140"/>
      <c r="AD4" s="1140"/>
      <c r="AE4" s="1140"/>
      <c r="AF4" s="1140"/>
      <c r="AG4" s="1140"/>
      <c r="AH4" s="1140"/>
      <c r="AI4" s="1140"/>
      <c r="AJ4" s="1140"/>
      <c r="AK4" s="1140"/>
      <c r="AL4" s="1140"/>
      <c r="AM4" s="1140"/>
      <c r="AN4" s="1141"/>
      <c r="AO4" s="1141"/>
      <c r="AP4" s="1141"/>
      <c r="AQ4" s="1141"/>
      <c r="AR4" s="1141"/>
      <c r="AS4" s="1141"/>
      <c r="AT4" s="1141"/>
      <c r="AU4" s="1141"/>
    </row>
    <row r="5">
      <c r="B5" s="1153" t="s">
        <v>52</v>
      </c>
      <c r="C5" s="1154">
        <v>5668.0</v>
      </c>
      <c r="D5" s="1154">
        <v>4.0</v>
      </c>
      <c r="E5" s="1155">
        <v>7.0E-4</v>
      </c>
      <c r="F5" s="1156"/>
      <c r="G5" s="1157"/>
      <c r="H5" s="1158" t="s">
        <v>52</v>
      </c>
      <c r="I5" s="1159">
        <f>'🔵クレーム'!V10</f>
        <v>4554</v>
      </c>
      <c r="J5" s="1159">
        <f>'🔵クレーム'!T10</f>
        <v>0</v>
      </c>
      <c r="K5" s="1160">
        <f>'🔵クレーム'!X10</f>
        <v>0</v>
      </c>
      <c r="L5" s="1161">
        <f>O28</f>
        <v>2</v>
      </c>
      <c r="M5" s="1162">
        <f t="shared" ref="M5:M6" si="1">L5/I5</f>
        <v>0.0004391743522</v>
      </c>
      <c r="N5" s="1139"/>
      <c r="O5" s="1139"/>
      <c r="P5" s="1140"/>
      <c r="Q5" s="1140"/>
      <c r="R5" s="1140"/>
      <c r="S5" s="1140"/>
      <c r="T5" s="1140"/>
      <c r="U5" s="1140"/>
      <c r="V5" s="1140"/>
      <c r="W5" s="1140"/>
      <c r="X5" s="1140"/>
      <c r="Y5" s="1140"/>
      <c r="Z5" s="1140"/>
      <c r="AA5" s="1140"/>
      <c r="AB5" s="1140"/>
      <c r="AC5" s="1140"/>
      <c r="AD5" s="1140"/>
      <c r="AE5" s="1140"/>
      <c r="AF5" s="1140"/>
      <c r="AG5" s="1140"/>
      <c r="AH5" s="1140"/>
      <c r="AI5" s="1140"/>
      <c r="AJ5" s="1140"/>
      <c r="AK5" s="1140"/>
      <c r="AL5" s="1140"/>
      <c r="AM5" s="1140"/>
      <c r="AN5" s="1141"/>
      <c r="AO5" s="1141"/>
      <c r="AP5" s="1141"/>
      <c r="AQ5" s="1141"/>
      <c r="AR5" s="1141"/>
      <c r="AS5" s="1141"/>
      <c r="AT5" s="1141"/>
      <c r="AU5" s="1141"/>
    </row>
    <row r="6">
      <c r="B6" s="1163" t="s">
        <v>54</v>
      </c>
      <c r="C6" s="1154">
        <v>6221.0</v>
      </c>
      <c r="D6" s="1154">
        <v>6.0</v>
      </c>
      <c r="E6" s="1155">
        <v>0.001</v>
      </c>
      <c r="F6" s="1156"/>
      <c r="G6" s="1157"/>
      <c r="H6" s="1164" t="s">
        <v>54</v>
      </c>
      <c r="I6" s="1159">
        <f>'🔵クレーム'!V11</f>
        <v>5638</v>
      </c>
      <c r="J6" s="1159">
        <f>'🔵クレーム'!T11</f>
        <v>3</v>
      </c>
      <c r="K6" s="1160">
        <f>'🔵クレーム'!X11</f>
        <v>0.0005321035828</v>
      </c>
      <c r="L6" s="1161">
        <f>P28</f>
        <v>5</v>
      </c>
      <c r="M6" s="1162">
        <f t="shared" si="1"/>
        <v>0.0008868393047</v>
      </c>
      <c r="N6" s="1139"/>
      <c r="O6" s="1139"/>
      <c r="P6" s="1140"/>
      <c r="Q6" s="1140"/>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1"/>
      <c r="AO6" s="1141"/>
      <c r="AP6" s="1141"/>
      <c r="AQ6" s="1141"/>
      <c r="AR6" s="1141"/>
      <c r="AS6" s="1141"/>
      <c r="AT6" s="1141"/>
      <c r="AU6" s="1141"/>
    </row>
    <row r="7">
      <c r="B7" s="1163" t="s">
        <v>34</v>
      </c>
      <c r="C7" s="1154">
        <v>6231.0</v>
      </c>
      <c r="D7" s="1154">
        <v>2.0</v>
      </c>
      <c r="E7" s="1155">
        <v>3.0E-4</v>
      </c>
      <c r="F7" s="1156"/>
      <c r="G7" s="1157"/>
      <c r="H7" s="1164" t="s">
        <v>34</v>
      </c>
      <c r="I7" s="1159">
        <f>'🔵クレーム'!V12</f>
        <v>4079</v>
      </c>
      <c r="J7" s="1159">
        <f>'🔵クレーム'!T12</f>
        <v>4</v>
      </c>
      <c r="K7" s="1160">
        <f>'🔵クレーム'!X12</f>
        <v>0.000980632508</v>
      </c>
      <c r="L7" s="1165">
        <f>Q28</f>
        <v>1</v>
      </c>
      <c r="M7" s="1162">
        <f>iferror(L7/I7,"")</f>
        <v>0.000245158127</v>
      </c>
      <c r="N7" s="1139"/>
      <c r="O7" s="1139"/>
      <c r="P7" s="1140"/>
      <c r="Q7" s="1140"/>
      <c r="R7" s="1140"/>
      <c r="S7" s="1140"/>
      <c r="T7" s="1140"/>
      <c r="U7" s="1140"/>
      <c r="V7" s="1140"/>
      <c r="W7" s="1140"/>
      <c r="X7" s="1140"/>
      <c r="Y7" s="1140"/>
      <c r="Z7" s="1140"/>
      <c r="AA7" s="1140"/>
      <c r="AB7" s="1140"/>
      <c r="AC7" s="1140"/>
      <c r="AD7" s="1140"/>
      <c r="AE7" s="1140"/>
      <c r="AF7" s="1140"/>
      <c r="AG7" s="1140"/>
      <c r="AH7" s="1140"/>
      <c r="AI7" s="1140"/>
      <c r="AJ7" s="1140"/>
      <c r="AK7" s="1140"/>
      <c r="AL7" s="1140"/>
      <c r="AM7" s="1140"/>
      <c r="AN7" s="1141"/>
      <c r="AO7" s="1141"/>
      <c r="AP7" s="1141"/>
      <c r="AQ7" s="1141"/>
      <c r="AR7" s="1141"/>
      <c r="AS7" s="1141"/>
      <c r="AT7" s="1141"/>
      <c r="AU7" s="1141"/>
    </row>
    <row r="8">
      <c r="B8" s="1163" t="s">
        <v>57</v>
      </c>
      <c r="C8" s="1154">
        <v>5377.0</v>
      </c>
      <c r="D8" s="1154">
        <v>3.0</v>
      </c>
      <c r="E8" s="1155">
        <v>6.0E-4</v>
      </c>
      <c r="F8" s="1156"/>
      <c r="G8" s="1157"/>
      <c r="H8" s="1164" t="s">
        <v>57</v>
      </c>
      <c r="I8" s="1159" t="str">
        <f>'🔵クレーム'!V13</f>
        <v/>
      </c>
      <c r="J8" s="1159">
        <f>'🔵クレーム'!T13</f>
        <v>0</v>
      </c>
      <c r="K8" s="1160" t="str">
        <f>'🔵クレーム'!X13</f>
        <v/>
      </c>
      <c r="L8" s="1161">
        <f>R28</f>
        <v>0</v>
      </c>
      <c r="M8" s="1162" t="str">
        <f t="shared" ref="M8:M16" si="2">iferror("",L8/I8)</f>
        <v/>
      </c>
      <c r="N8" s="1139"/>
      <c r="O8" s="1139"/>
      <c r="P8" s="1140"/>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1"/>
      <c r="AO8" s="1141"/>
      <c r="AP8" s="1141"/>
      <c r="AQ8" s="1141"/>
      <c r="AR8" s="1141"/>
      <c r="AS8" s="1141"/>
      <c r="AT8" s="1141"/>
      <c r="AU8" s="1141"/>
    </row>
    <row r="9">
      <c r="B9" s="1163" t="s">
        <v>59</v>
      </c>
      <c r="C9" s="1154">
        <v>4882.0</v>
      </c>
      <c r="D9" s="1154">
        <v>0.0</v>
      </c>
      <c r="E9" s="1155">
        <v>0.0</v>
      </c>
      <c r="F9" s="1156"/>
      <c r="G9" s="1157"/>
      <c r="H9" s="1164" t="s">
        <v>59</v>
      </c>
      <c r="I9" s="1159" t="str">
        <f>'🔵クレーム'!V14</f>
        <v/>
      </c>
      <c r="J9" s="1159">
        <f>'🔵クレーム'!T14</f>
        <v>0</v>
      </c>
      <c r="K9" s="1160" t="str">
        <f>'🔵クレーム'!X14</f>
        <v/>
      </c>
      <c r="L9" s="1161">
        <f>S28</f>
        <v>0</v>
      </c>
      <c r="M9" s="1162" t="str">
        <f t="shared" si="2"/>
        <v/>
      </c>
      <c r="N9" s="1139"/>
      <c r="O9" s="1139"/>
      <c r="P9" s="1140"/>
      <c r="Q9" s="1140"/>
      <c r="R9" s="1140"/>
      <c r="S9" s="1140"/>
      <c r="T9" s="1140"/>
      <c r="U9" s="1140"/>
      <c r="V9" s="1140"/>
      <c r="W9" s="1140"/>
      <c r="X9" s="1140"/>
      <c r="Y9" s="1140"/>
      <c r="Z9" s="1140"/>
      <c r="AA9" s="1140"/>
      <c r="AB9" s="1140"/>
      <c r="AC9" s="1140"/>
      <c r="AD9" s="1140"/>
      <c r="AE9" s="1140"/>
      <c r="AF9" s="1140"/>
      <c r="AG9" s="1140"/>
      <c r="AH9" s="1140"/>
      <c r="AI9" s="1140"/>
      <c r="AJ9" s="1140"/>
      <c r="AK9" s="1140"/>
      <c r="AL9" s="1140"/>
      <c r="AM9" s="1140"/>
      <c r="AN9" s="1141"/>
      <c r="AO9" s="1141"/>
      <c r="AP9" s="1141"/>
      <c r="AQ9" s="1141"/>
      <c r="AR9" s="1141"/>
      <c r="AS9" s="1141"/>
      <c r="AT9" s="1141"/>
      <c r="AU9" s="1141"/>
    </row>
    <row r="10">
      <c r="B10" s="1163" t="s">
        <v>61</v>
      </c>
      <c r="C10" s="1154">
        <v>5765.0</v>
      </c>
      <c r="D10" s="1154">
        <v>5.0</v>
      </c>
      <c r="E10" s="1155">
        <v>9.0E-4</v>
      </c>
      <c r="F10" s="1156"/>
      <c r="G10" s="1157"/>
      <c r="H10" s="1164" t="s">
        <v>61</v>
      </c>
      <c r="I10" s="1159" t="str">
        <f>'🔵クレーム'!V15</f>
        <v/>
      </c>
      <c r="J10" s="1159">
        <f>'🔵クレーム'!T15</f>
        <v>0</v>
      </c>
      <c r="K10" s="1160" t="str">
        <f>'🔵クレーム'!X15</f>
        <v/>
      </c>
      <c r="L10" s="1161">
        <f>T28</f>
        <v>0</v>
      </c>
      <c r="M10" s="1162" t="str">
        <f t="shared" si="2"/>
        <v/>
      </c>
      <c r="N10" s="1139"/>
      <c r="O10" s="1139"/>
      <c r="P10" s="1140"/>
      <c r="Q10" s="1140"/>
      <c r="R10" s="1140"/>
      <c r="S10" s="1140"/>
      <c r="T10" s="1140"/>
      <c r="U10" s="1140"/>
      <c r="V10" s="1140"/>
      <c r="W10" s="1140"/>
      <c r="X10" s="1140"/>
      <c r="Y10" s="1140"/>
      <c r="Z10" s="1140"/>
      <c r="AA10" s="1140"/>
      <c r="AB10" s="1140"/>
      <c r="AC10" s="1140"/>
      <c r="AD10" s="1140"/>
      <c r="AE10" s="1140"/>
      <c r="AF10" s="1140"/>
      <c r="AG10" s="1140"/>
      <c r="AH10" s="1140"/>
      <c r="AI10" s="1140"/>
      <c r="AJ10" s="1140"/>
      <c r="AK10" s="1140"/>
      <c r="AL10" s="1140"/>
      <c r="AM10" s="1140"/>
      <c r="AN10" s="1141"/>
      <c r="AO10" s="1141"/>
      <c r="AP10" s="1141"/>
      <c r="AQ10" s="1141"/>
      <c r="AR10" s="1141"/>
      <c r="AS10" s="1141"/>
      <c r="AT10" s="1141"/>
      <c r="AU10" s="1141"/>
    </row>
    <row r="11">
      <c r="B11" s="1163" t="s">
        <v>63</v>
      </c>
      <c r="C11" s="1154">
        <v>6003.0</v>
      </c>
      <c r="D11" s="1154">
        <v>10.0</v>
      </c>
      <c r="E11" s="1155">
        <v>0.0017</v>
      </c>
      <c r="F11" s="1166">
        <v>8.0</v>
      </c>
      <c r="G11" s="1167">
        <v>0.0013</v>
      </c>
      <c r="H11" s="1164" t="s">
        <v>63</v>
      </c>
      <c r="I11" s="1159" t="str">
        <f>'🔵クレーム'!V16</f>
        <v/>
      </c>
      <c r="J11" s="1159">
        <f>'🔵クレーム'!T16</f>
        <v>0</v>
      </c>
      <c r="K11" s="1160" t="str">
        <f>'🔵クレーム'!X16</f>
        <v/>
      </c>
      <c r="L11" s="1161">
        <f>U28</f>
        <v>0</v>
      </c>
      <c r="M11" s="1162" t="str">
        <f t="shared" si="2"/>
        <v/>
      </c>
      <c r="N11" s="1139"/>
      <c r="O11" s="1139"/>
      <c r="P11" s="1140"/>
      <c r="Q11" s="1140"/>
      <c r="R11" s="1140"/>
      <c r="S11" s="1140"/>
      <c r="T11" s="1140"/>
      <c r="U11" s="1140"/>
      <c r="V11" s="1140"/>
      <c r="W11" s="1140"/>
      <c r="X11" s="1140"/>
      <c r="Y11" s="1140"/>
      <c r="Z11" s="1140"/>
      <c r="AA11" s="1140"/>
      <c r="AB11" s="1140"/>
      <c r="AC11" s="1140"/>
      <c r="AD11" s="1140"/>
      <c r="AE11" s="1140"/>
      <c r="AF11" s="1140"/>
      <c r="AG11" s="1140"/>
      <c r="AH11" s="1140"/>
      <c r="AI11" s="1140"/>
      <c r="AJ11" s="1140"/>
      <c r="AK11" s="1140"/>
      <c r="AL11" s="1140"/>
      <c r="AM11" s="1140"/>
      <c r="AN11" s="1141"/>
      <c r="AO11" s="1141"/>
      <c r="AP11" s="1141"/>
      <c r="AQ11" s="1141"/>
      <c r="AR11" s="1141"/>
      <c r="AS11" s="1141"/>
      <c r="AT11" s="1141"/>
      <c r="AU11" s="1141"/>
    </row>
    <row r="12">
      <c r="B12" s="1163" t="s">
        <v>65</v>
      </c>
      <c r="C12" s="1154">
        <v>5385.0</v>
      </c>
      <c r="D12" s="1154">
        <v>5.0</v>
      </c>
      <c r="E12" s="1155">
        <v>9.0E-4</v>
      </c>
      <c r="F12" s="1166">
        <v>8.0</v>
      </c>
      <c r="G12" s="1167">
        <v>0.0015</v>
      </c>
      <c r="H12" s="1164" t="s">
        <v>65</v>
      </c>
      <c r="I12" s="1159" t="str">
        <f>'🔵クレーム'!V17</f>
        <v/>
      </c>
      <c r="J12" s="1159">
        <f>'🔵クレーム'!T17</f>
        <v>0</v>
      </c>
      <c r="K12" s="1160" t="str">
        <f>'🔵クレーム'!X17</f>
        <v/>
      </c>
      <c r="L12" s="1161">
        <f>V28</f>
        <v>0</v>
      </c>
      <c r="M12" s="1162" t="str">
        <f t="shared" si="2"/>
        <v/>
      </c>
      <c r="N12" s="1139"/>
      <c r="O12" s="1139"/>
      <c r="P12" s="1140"/>
      <c r="Q12" s="1140"/>
      <c r="R12" s="1140"/>
      <c r="S12" s="1140"/>
      <c r="T12" s="1140"/>
      <c r="U12" s="1140"/>
      <c r="V12" s="1140"/>
      <c r="W12" s="1140"/>
      <c r="X12" s="1140"/>
      <c r="Y12" s="1140"/>
      <c r="Z12" s="1140"/>
      <c r="AA12" s="1140"/>
      <c r="AB12" s="1140"/>
      <c r="AC12" s="1140"/>
      <c r="AD12" s="1140"/>
      <c r="AE12" s="1140"/>
      <c r="AF12" s="1140"/>
      <c r="AG12" s="1140"/>
      <c r="AH12" s="1140"/>
      <c r="AI12" s="1140"/>
      <c r="AJ12" s="1140"/>
      <c r="AK12" s="1140"/>
      <c r="AL12" s="1140"/>
      <c r="AM12" s="1140"/>
      <c r="AN12" s="1141"/>
      <c r="AO12" s="1141"/>
      <c r="AP12" s="1141"/>
      <c r="AQ12" s="1141"/>
      <c r="AR12" s="1141"/>
      <c r="AS12" s="1141"/>
      <c r="AT12" s="1141"/>
      <c r="AU12" s="1141"/>
    </row>
    <row r="13">
      <c r="B13" s="1163" t="s">
        <v>67</v>
      </c>
      <c r="C13" s="1154">
        <v>6387.0</v>
      </c>
      <c r="D13" s="1154">
        <v>9.0</v>
      </c>
      <c r="E13" s="1155">
        <v>0.0014</v>
      </c>
      <c r="F13" s="1166">
        <v>3.0</v>
      </c>
      <c r="G13" s="1167">
        <v>5.0E-4</v>
      </c>
      <c r="H13" s="1164" t="s">
        <v>67</v>
      </c>
      <c r="I13" s="1159" t="str">
        <f>'🔵クレーム'!V18</f>
        <v/>
      </c>
      <c r="J13" s="1159">
        <f>'🔵クレーム'!T18</f>
        <v>0</v>
      </c>
      <c r="K13" s="1160" t="str">
        <f>'🔵クレーム'!X18</f>
        <v/>
      </c>
      <c r="L13" s="1161">
        <f>W28</f>
        <v>0</v>
      </c>
      <c r="M13" s="1162" t="str">
        <f t="shared" si="2"/>
        <v/>
      </c>
      <c r="N13" s="1139"/>
      <c r="O13" s="1139"/>
      <c r="P13" s="1140"/>
      <c r="Q13" s="1140"/>
      <c r="R13" s="1140"/>
      <c r="S13" s="1140"/>
      <c r="T13" s="1140"/>
      <c r="U13" s="1140"/>
      <c r="V13" s="1140"/>
      <c r="W13" s="1140"/>
      <c r="X13" s="1140"/>
      <c r="Y13" s="1140"/>
      <c r="Z13" s="1140"/>
      <c r="AA13" s="1140"/>
      <c r="AB13" s="1140"/>
      <c r="AC13" s="1140"/>
      <c r="AD13" s="1140"/>
      <c r="AE13" s="1140"/>
      <c r="AF13" s="1140"/>
      <c r="AG13" s="1140"/>
      <c r="AH13" s="1140"/>
      <c r="AI13" s="1140"/>
      <c r="AJ13" s="1140"/>
      <c r="AK13" s="1140"/>
      <c r="AL13" s="1140"/>
      <c r="AM13" s="1140"/>
      <c r="AN13" s="1141"/>
      <c r="AO13" s="1141"/>
      <c r="AP13" s="1141"/>
      <c r="AQ13" s="1141"/>
      <c r="AR13" s="1141"/>
      <c r="AS13" s="1141"/>
      <c r="AT13" s="1141"/>
      <c r="AU13" s="1141"/>
    </row>
    <row r="14">
      <c r="B14" s="1163" t="s">
        <v>69</v>
      </c>
      <c r="C14" s="1154">
        <v>6172.0</v>
      </c>
      <c r="D14" s="1154">
        <v>8.0</v>
      </c>
      <c r="E14" s="1155">
        <v>0.0013</v>
      </c>
      <c r="F14" s="1166">
        <v>2.0</v>
      </c>
      <c r="G14" s="1167">
        <v>3.0E-4</v>
      </c>
      <c r="H14" s="1164" t="s">
        <v>69</v>
      </c>
      <c r="I14" s="1159" t="str">
        <f>'🔵クレーム'!V19</f>
        <v/>
      </c>
      <c r="J14" s="1159">
        <f>'🔵クレーム'!T19</f>
        <v>0</v>
      </c>
      <c r="K14" s="1160" t="str">
        <f>'🔵クレーム'!X19</f>
        <v/>
      </c>
      <c r="L14" s="1161">
        <f>X28</f>
        <v>0</v>
      </c>
      <c r="M14" s="1162" t="str">
        <f t="shared" si="2"/>
        <v/>
      </c>
      <c r="N14" s="1139"/>
      <c r="O14" s="1139"/>
      <c r="P14" s="1140"/>
      <c r="Q14" s="1140"/>
      <c r="R14" s="1140"/>
      <c r="S14" s="1140"/>
      <c r="T14" s="1140"/>
      <c r="U14" s="1140"/>
      <c r="V14" s="1140"/>
      <c r="W14" s="1140"/>
      <c r="X14" s="1140"/>
      <c r="Y14" s="1140"/>
      <c r="Z14" s="1140"/>
      <c r="AA14" s="1140"/>
      <c r="AB14" s="1140"/>
      <c r="AC14" s="1140"/>
      <c r="AD14" s="1140"/>
      <c r="AE14" s="1140"/>
      <c r="AF14" s="1140"/>
      <c r="AG14" s="1140"/>
      <c r="AH14" s="1140"/>
      <c r="AI14" s="1140"/>
      <c r="AJ14" s="1140"/>
      <c r="AK14" s="1140"/>
      <c r="AL14" s="1140"/>
      <c r="AM14" s="1140"/>
      <c r="AN14" s="1141"/>
      <c r="AO14" s="1141"/>
      <c r="AP14" s="1141"/>
      <c r="AQ14" s="1141"/>
      <c r="AR14" s="1141"/>
      <c r="AS14" s="1141"/>
      <c r="AT14" s="1141"/>
      <c r="AU14" s="1141"/>
    </row>
    <row r="15">
      <c r="B15" s="1163" t="s">
        <v>71</v>
      </c>
      <c r="C15" s="1154">
        <v>5153.0</v>
      </c>
      <c r="D15" s="1154">
        <v>1.0</v>
      </c>
      <c r="E15" s="1155">
        <v>2.0E-4</v>
      </c>
      <c r="F15" s="1166">
        <v>4.0</v>
      </c>
      <c r="G15" s="1167">
        <v>8.0E-4</v>
      </c>
      <c r="H15" s="1164" t="s">
        <v>71</v>
      </c>
      <c r="I15" s="1159" t="str">
        <f>'🔵クレーム'!V20</f>
        <v/>
      </c>
      <c r="J15" s="1159">
        <f>'🔵クレーム'!T20</f>
        <v>0</v>
      </c>
      <c r="K15" s="1160" t="str">
        <f>'🔵クレーム'!X20</f>
        <v/>
      </c>
      <c r="L15" s="1161">
        <f>Y28</f>
        <v>0</v>
      </c>
      <c r="M15" s="1162" t="str">
        <f t="shared" si="2"/>
        <v/>
      </c>
      <c r="N15" s="1168" t="str">
        <f>IFERROR(__xludf.DUMMYFUNCTION("IMPORTRANGE(""https://docs.google.com/spreadsheets/d/1IwmJzWSnyLND6OifLqCCPKpZ1Ef6H2apOiA6Z_NYTZM/edit?gid=424013977#gid=424013977"",""口コミまとめ!B183:AA196"")"),"")</f>
        <v/>
      </c>
      <c r="O15" s="1169" t="str">
        <f>IFERROR(__xludf.DUMMYFUNCTION("""COMPUTED_VALUE"""),"2月")</f>
        <v>2月</v>
      </c>
      <c r="P15" s="1170" t="str">
        <f>IFERROR(__xludf.DUMMYFUNCTION("""COMPUTED_VALUE"""),"3月")</f>
        <v>3月</v>
      </c>
      <c r="Q15" s="1171" t="str">
        <f>IFERROR(__xludf.DUMMYFUNCTION("""COMPUTED_VALUE"""),"4月")</f>
        <v>4月</v>
      </c>
      <c r="R15" s="1170" t="str">
        <f>IFERROR(__xludf.DUMMYFUNCTION("""COMPUTED_VALUE"""),"5月")</f>
        <v>5月</v>
      </c>
      <c r="S15" s="1171" t="str">
        <f>IFERROR(__xludf.DUMMYFUNCTION("""COMPUTED_VALUE"""),"6月")</f>
        <v>6月</v>
      </c>
      <c r="T15" s="1170" t="str">
        <f>IFERROR(__xludf.DUMMYFUNCTION("""COMPUTED_VALUE"""),"7月")</f>
        <v>7月</v>
      </c>
      <c r="U15" s="1171" t="str">
        <f>IFERROR(__xludf.DUMMYFUNCTION("""COMPUTED_VALUE"""),"8月")</f>
        <v>8月</v>
      </c>
      <c r="V15" s="1170" t="str">
        <f>IFERROR(__xludf.DUMMYFUNCTION("""COMPUTED_VALUE"""),"9月")</f>
        <v>9月</v>
      </c>
      <c r="W15" s="1171" t="str">
        <f>IFERROR(__xludf.DUMMYFUNCTION("""COMPUTED_VALUE"""),"10月")</f>
        <v>10月</v>
      </c>
      <c r="X15" s="1170" t="str">
        <f>IFERROR(__xludf.DUMMYFUNCTION("""COMPUTED_VALUE"""),"11月")</f>
        <v>11月</v>
      </c>
      <c r="Y15" s="1171" t="str">
        <f>IFERROR(__xludf.DUMMYFUNCTION("""COMPUTED_VALUE"""),"12月")</f>
        <v>12月</v>
      </c>
      <c r="Z15" s="1170" t="str">
        <f>IFERROR(__xludf.DUMMYFUNCTION("""COMPUTED_VALUE"""),"1月")</f>
        <v>1月</v>
      </c>
      <c r="AA15" s="1172" t="str">
        <f>IFERROR(__xludf.DUMMYFUNCTION("""COMPUTED_VALUE"""),"合計")</f>
        <v>合計</v>
      </c>
      <c r="AB15" s="1138"/>
      <c r="AC15" s="1171"/>
      <c r="AD15" s="1170"/>
      <c r="AE15" s="1138"/>
      <c r="AF15" s="1170"/>
      <c r="AG15" s="1138"/>
      <c r="AH15" s="1170"/>
      <c r="AI15" s="1138"/>
      <c r="AJ15" s="1170"/>
      <c r="AK15" s="1138"/>
      <c r="AL15" s="1170"/>
      <c r="AM15" s="1138"/>
      <c r="AN15" s="1141"/>
      <c r="AO15" s="1141"/>
      <c r="AP15" s="1141"/>
      <c r="AQ15" s="1141"/>
      <c r="AR15" s="1141"/>
      <c r="AS15" s="1141"/>
      <c r="AT15" s="1141"/>
      <c r="AU15" s="1141"/>
    </row>
    <row r="16">
      <c r="B16" s="1173" t="s">
        <v>73</v>
      </c>
      <c r="C16" s="1154">
        <v>4323.0</v>
      </c>
      <c r="D16" s="1154">
        <v>2.0</v>
      </c>
      <c r="E16" s="1155">
        <v>5.0E-4</v>
      </c>
      <c r="F16" s="1166">
        <v>4.0</v>
      </c>
      <c r="G16" s="1167">
        <v>9.0E-4</v>
      </c>
      <c r="H16" s="1174" t="s">
        <v>73</v>
      </c>
      <c r="I16" s="1159" t="str">
        <f>'🔵クレーム'!V21</f>
        <v/>
      </c>
      <c r="J16" s="1159">
        <f>'🔵クレーム'!T21</f>
        <v>0</v>
      </c>
      <c r="K16" s="1160" t="str">
        <f>'🔵クレーム'!X21</f>
        <v/>
      </c>
      <c r="L16" s="1161">
        <f>Z28</f>
        <v>0</v>
      </c>
      <c r="M16" s="1162" t="str">
        <f t="shared" si="2"/>
        <v/>
      </c>
      <c r="N16" s="1175" t="str">
        <f>IFERROR(__xludf.DUMMYFUNCTION("""COMPUTED_VALUE"""),"内容")</f>
        <v>内容</v>
      </c>
      <c r="O16" s="1176" t="str">
        <f>IFERROR(__xludf.DUMMYFUNCTION("""COMPUTED_VALUE"""),"件数")</f>
        <v>件数</v>
      </c>
      <c r="P16" s="1177" t="str">
        <f>IFERROR(__xludf.DUMMYFUNCTION("""COMPUTED_VALUE"""),"件数")</f>
        <v>件数</v>
      </c>
      <c r="Q16" s="1176" t="str">
        <f>IFERROR(__xludf.DUMMYFUNCTION("""COMPUTED_VALUE"""),"件数")</f>
        <v>件数</v>
      </c>
      <c r="R16" s="1177" t="str">
        <f>IFERROR(__xludf.DUMMYFUNCTION("""COMPUTED_VALUE"""),"件数")</f>
        <v>件数</v>
      </c>
      <c r="S16" s="1176" t="str">
        <f>IFERROR(__xludf.DUMMYFUNCTION("""COMPUTED_VALUE"""),"件数")</f>
        <v>件数</v>
      </c>
      <c r="T16" s="1177" t="str">
        <f>IFERROR(__xludf.DUMMYFUNCTION("""COMPUTED_VALUE"""),"件数")</f>
        <v>件数</v>
      </c>
      <c r="U16" s="1176" t="str">
        <f>IFERROR(__xludf.DUMMYFUNCTION("""COMPUTED_VALUE"""),"件数")</f>
        <v>件数</v>
      </c>
      <c r="V16" s="1177" t="str">
        <f>IFERROR(__xludf.DUMMYFUNCTION("""COMPUTED_VALUE"""),"件数")</f>
        <v>件数</v>
      </c>
      <c r="W16" s="1176" t="str">
        <f>IFERROR(__xludf.DUMMYFUNCTION("""COMPUTED_VALUE"""),"件数")</f>
        <v>件数</v>
      </c>
      <c r="X16" s="1177" t="str">
        <f>IFERROR(__xludf.DUMMYFUNCTION("""COMPUTED_VALUE"""),"件数")</f>
        <v>件数</v>
      </c>
      <c r="Y16" s="1176" t="str">
        <f>IFERROR(__xludf.DUMMYFUNCTION("""COMPUTED_VALUE"""),"件数")</f>
        <v>件数</v>
      </c>
      <c r="Z16" s="1177" t="str">
        <f>IFERROR(__xludf.DUMMYFUNCTION("""COMPUTED_VALUE"""),"件数")</f>
        <v>件数</v>
      </c>
      <c r="AA16" s="1176" t="str">
        <f>IFERROR(__xludf.DUMMYFUNCTION("""COMPUTED_VALUE"""),"内容")</f>
        <v>内容</v>
      </c>
      <c r="AB16" s="1177" t="str">
        <f>IFERROR(__xludf.DUMMYFUNCTION("""COMPUTED_VALUE"""),"件数")</f>
        <v>件数</v>
      </c>
      <c r="AC16" s="1176"/>
      <c r="AD16" s="1177"/>
      <c r="AE16" s="1176"/>
      <c r="AF16" s="1177"/>
      <c r="AG16" s="1176"/>
      <c r="AH16" s="1177"/>
      <c r="AI16" s="1176"/>
      <c r="AJ16" s="1177"/>
      <c r="AK16" s="1176"/>
      <c r="AL16" s="1177"/>
      <c r="AM16" s="1176"/>
      <c r="AN16" s="1141"/>
      <c r="AO16" s="1141"/>
      <c r="AP16" s="1141"/>
      <c r="AQ16" s="1141"/>
      <c r="AR16" s="1141"/>
      <c r="AS16" s="1141"/>
      <c r="AT16" s="1141"/>
      <c r="AU16" s="1141"/>
    </row>
    <row r="17">
      <c r="B17" s="1178" t="s">
        <v>851</v>
      </c>
      <c r="C17" s="1179">
        <f t="shared" ref="C17:D17" si="3">SUM(C4:C16)</f>
        <v>67567</v>
      </c>
      <c r="D17" s="1179">
        <f t="shared" si="3"/>
        <v>55</v>
      </c>
      <c r="E17" s="1180">
        <f>D17/C17</f>
        <v>0.0008140068377</v>
      </c>
      <c r="F17" s="1179">
        <f>SUM(F5:F16)</f>
        <v>29</v>
      </c>
      <c r="G17" s="1181">
        <f>F17/C17</f>
        <v>0.0004292036053</v>
      </c>
      <c r="H17" s="1182" t="s">
        <v>851</v>
      </c>
      <c r="I17" s="1183">
        <f t="shared" ref="I17:J17" si="4">SUM(I5:I16)</f>
        <v>14271</v>
      </c>
      <c r="J17" s="1183">
        <f t="shared" si="4"/>
        <v>7</v>
      </c>
      <c r="K17" s="1184">
        <f>J17/I17</f>
        <v>0.0004905052204</v>
      </c>
      <c r="L17" s="1183">
        <f>SUM(L5:L16)</f>
        <v>8</v>
      </c>
      <c r="M17" s="1185">
        <f>L17/I17</f>
        <v>0.0005605773947</v>
      </c>
      <c r="N17" s="1186" t="str">
        <f>IFERROR(__xludf.DUMMYFUNCTION("""COMPUTED_VALUE"""),"セット漏れ")</f>
        <v>セット漏れ</v>
      </c>
      <c r="O17" s="1187">
        <f>IFERROR(__xludf.DUMMYFUNCTION("""COMPUTED_VALUE"""),0.0)</f>
        <v>0</v>
      </c>
      <c r="P17" s="1188">
        <f>IFERROR(__xludf.DUMMYFUNCTION("""COMPUTED_VALUE"""),0.0)</f>
        <v>0</v>
      </c>
      <c r="Q17" s="1187">
        <f>IFERROR(__xludf.DUMMYFUNCTION("""COMPUTED_VALUE"""),0.0)</f>
        <v>0</v>
      </c>
      <c r="R17" s="1188">
        <f>IFERROR(__xludf.DUMMYFUNCTION("""COMPUTED_VALUE"""),0.0)</f>
        <v>0</v>
      </c>
      <c r="S17" s="1187">
        <f>IFERROR(__xludf.DUMMYFUNCTION("""COMPUTED_VALUE"""),0.0)</f>
        <v>0</v>
      </c>
      <c r="T17" s="1188">
        <f>IFERROR(__xludf.DUMMYFUNCTION("""COMPUTED_VALUE"""),0.0)</f>
        <v>0</v>
      </c>
      <c r="U17" s="1187">
        <f>IFERROR(__xludf.DUMMYFUNCTION("""COMPUTED_VALUE"""),0.0)</f>
        <v>0</v>
      </c>
      <c r="V17" s="1188">
        <f>IFERROR(__xludf.DUMMYFUNCTION("""COMPUTED_VALUE"""),0.0)</f>
        <v>0</v>
      </c>
      <c r="W17" s="1187">
        <f>IFERROR(__xludf.DUMMYFUNCTION("""COMPUTED_VALUE"""),0.0)</f>
        <v>0</v>
      </c>
      <c r="X17" s="1188">
        <f>IFERROR(__xludf.DUMMYFUNCTION("""COMPUTED_VALUE"""),0.0)</f>
        <v>0</v>
      </c>
      <c r="Y17" s="1187">
        <f>IFERROR(__xludf.DUMMYFUNCTION("""COMPUTED_VALUE"""),0.0)</f>
        <v>0</v>
      </c>
      <c r="Z17" s="1189">
        <f>IFERROR(__xludf.DUMMYFUNCTION("""COMPUTED_VALUE"""),0.0)</f>
        <v>0</v>
      </c>
      <c r="AA17" s="1187" t="str">
        <f>IFERROR(__xludf.DUMMYFUNCTION("""COMPUTED_VALUE"""),"セット漏れ")</f>
        <v>セット漏れ</v>
      </c>
      <c r="AB17" s="1188">
        <f>IFERROR(__xludf.DUMMYFUNCTION("""COMPUTED_VALUE"""),0.0)</f>
        <v>0</v>
      </c>
      <c r="AC17" s="1187"/>
      <c r="AD17" s="1188"/>
      <c r="AE17" s="1187"/>
      <c r="AF17" s="1188"/>
      <c r="AG17" s="1187"/>
      <c r="AH17" s="1188"/>
      <c r="AI17" s="1187"/>
      <c r="AJ17" s="1188"/>
      <c r="AK17" s="1187"/>
      <c r="AL17" s="1188"/>
      <c r="AM17" s="1190"/>
      <c r="AN17" s="1141"/>
      <c r="AO17" s="1141"/>
      <c r="AP17" s="1141"/>
      <c r="AQ17" s="1141"/>
      <c r="AR17" s="1141"/>
      <c r="AS17" s="1141"/>
      <c r="AT17" s="1141"/>
      <c r="AU17" s="1141"/>
    </row>
    <row r="18">
      <c r="B18" s="1191"/>
      <c r="H18" s="1192"/>
      <c r="I18" s="1192"/>
      <c r="J18" s="1192"/>
      <c r="K18" s="1192"/>
      <c r="L18" s="1192"/>
      <c r="M18" s="1193"/>
      <c r="N18" s="1186" t="str">
        <f>IFERROR(__xludf.DUMMYFUNCTION("""COMPUTED_VALUE"""),"残置")</f>
        <v>残置</v>
      </c>
      <c r="O18" s="1187">
        <f>IFERROR(__xludf.DUMMYFUNCTION("""COMPUTED_VALUE"""),0.0)</f>
        <v>0</v>
      </c>
      <c r="P18" s="1188">
        <f>IFERROR(__xludf.DUMMYFUNCTION("""COMPUTED_VALUE"""),0.0)</f>
        <v>0</v>
      </c>
      <c r="Q18" s="1187">
        <f>IFERROR(__xludf.DUMMYFUNCTION("""COMPUTED_VALUE"""),0.0)</f>
        <v>0</v>
      </c>
      <c r="R18" s="1188">
        <f>IFERROR(__xludf.DUMMYFUNCTION("""COMPUTED_VALUE"""),0.0)</f>
        <v>0</v>
      </c>
      <c r="S18" s="1187">
        <f>IFERROR(__xludf.DUMMYFUNCTION("""COMPUTED_VALUE"""),0.0)</f>
        <v>0</v>
      </c>
      <c r="T18" s="1188">
        <f>IFERROR(__xludf.DUMMYFUNCTION("""COMPUTED_VALUE"""),0.0)</f>
        <v>0</v>
      </c>
      <c r="U18" s="1187">
        <f>IFERROR(__xludf.DUMMYFUNCTION("""COMPUTED_VALUE"""),0.0)</f>
        <v>0</v>
      </c>
      <c r="V18" s="1188">
        <f>IFERROR(__xludf.DUMMYFUNCTION("""COMPUTED_VALUE"""),0.0)</f>
        <v>0</v>
      </c>
      <c r="W18" s="1187">
        <f>IFERROR(__xludf.DUMMYFUNCTION("""COMPUTED_VALUE"""),0.0)</f>
        <v>0</v>
      </c>
      <c r="X18" s="1188">
        <f>IFERROR(__xludf.DUMMYFUNCTION("""COMPUTED_VALUE"""),0.0)</f>
        <v>0</v>
      </c>
      <c r="Y18" s="1187">
        <f>IFERROR(__xludf.DUMMYFUNCTION("""COMPUTED_VALUE"""),0.0)</f>
        <v>0</v>
      </c>
      <c r="Z18" s="1189">
        <f>IFERROR(__xludf.DUMMYFUNCTION("""COMPUTED_VALUE"""),0.0)</f>
        <v>0</v>
      </c>
      <c r="AA18" s="1190" t="str">
        <f>IFERROR(__xludf.DUMMYFUNCTION("""COMPUTED_VALUE"""),"残置")</f>
        <v>残置</v>
      </c>
      <c r="AB18" s="1188">
        <f>IFERROR(__xludf.DUMMYFUNCTION("""COMPUTED_VALUE"""),0.0)</f>
        <v>0</v>
      </c>
      <c r="AC18" s="1190"/>
      <c r="AD18" s="1188"/>
      <c r="AE18" s="1190"/>
      <c r="AF18" s="1188"/>
      <c r="AG18" s="1190"/>
      <c r="AH18" s="1188"/>
      <c r="AI18" s="1190"/>
      <c r="AJ18" s="1188"/>
      <c r="AK18" s="1190"/>
      <c r="AL18" s="1188"/>
      <c r="AM18" s="1190"/>
      <c r="AN18" s="1141"/>
      <c r="AO18" s="1141"/>
      <c r="AP18" s="1141"/>
      <c r="AQ18" s="1141"/>
      <c r="AR18" s="1141"/>
      <c r="AS18" s="1141"/>
      <c r="AT18" s="1141"/>
      <c r="AU18" s="1141"/>
    </row>
    <row r="19">
      <c r="B19" s="1191"/>
      <c r="H19" s="1192"/>
      <c r="I19" s="1192"/>
      <c r="J19" s="1192"/>
      <c r="K19" s="1192"/>
      <c r="L19" s="1192"/>
      <c r="M19" s="1193"/>
      <c r="N19" s="1186" t="str">
        <f>IFERROR(__xludf.DUMMYFUNCTION("""COMPUTED_VALUE"""),"髪の毛")</f>
        <v>髪の毛</v>
      </c>
      <c r="O19" s="1187">
        <f>IFERROR(__xludf.DUMMYFUNCTION("""COMPUTED_VALUE"""),1.0)</f>
        <v>1</v>
      </c>
      <c r="P19" s="1188">
        <f>IFERROR(__xludf.DUMMYFUNCTION("""COMPUTED_VALUE"""),0.0)</f>
        <v>0</v>
      </c>
      <c r="Q19" s="1187">
        <f>IFERROR(__xludf.DUMMYFUNCTION("""COMPUTED_VALUE"""),0.0)</f>
        <v>0</v>
      </c>
      <c r="R19" s="1188">
        <f>IFERROR(__xludf.DUMMYFUNCTION("""COMPUTED_VALUE"""),0.0)</f>
        <v>0</v>
      </c>
      <c r="S19" s="1187">
        <f>IFERROR(__xludf.DUMMYFUNCTION("""COMPUTED_VALUE"""),0.0)</f>
        <v>0</v>
      </c>
      <c r="T19" s="1188">
        <f>IFERROR(__xludf.DUMMYFUNCTION("""COMPUTED_VALUE"""),0.0)</f>
        <v>0</v>
      </c>
      <c r="U19" s="1187">
        <f>IFERROR(__xludf.DUMMYFUNCTION("""COMPUTED_VALUE"""),0.0)</f>
        <v>0</v>
      </c>
      <c r="V19" s="1188">
        <f>IFERROR(__xludf.DUMMYFUNCTION("""COMPUTED_VALUE"""),0.0)</f>
        <v>0</v>
      </c>
      <c r="W19" s="1187">
        <f>IFERROR(__xludf.DUMMYFUNCTION("""COMPUTED_VALUE"""),0.0)</f>
        <v>0</v>
      </c>
      <c r="X19" s="1188">
        <f>IFERROR(__xludf.DUMMYFUNCTION("""COMPUTED_VALUE"""),0.0)</f>
        <v>0</v>
      </c>
      <c r="Y19" s="1187">
        <f>IFERROR(__xludf.DUMMYFUNCTION("""COMPUTED_VALUE"""),0.0)</f>
        <v>0</v>
      </c>
      <c r="Z19" s="1189">
        <f>IFERROR(__xludf.DUMMYFUNCTION("""COMPUTED_VALUE"""),0.0)</f>
        <v>0</v>
      </c>
      <c r="AA19" s="1190" t="str">
        <f>IFERROR(__xludf.DUMMYFUNCTION("""COMPUTED_VALUE"""),"髪の毛")</f>
        <v>髪の毛</v>
      </c>
      <c r="AB19" s="1188">
        <f>IFERROR(__xludf.DUMMYFUNCTION("""COMPUTED_VALUE"""),1.0)</f>
        <v>1</v>
      </c>
      <c r="AC19" s="1190"/>
      <c r="AD19" s="1188"/>
      <c r="AE19" s="1190"/>
      <c r="AF19" s="1188"/>
      <c r="AG19" s="1190"/>
      <c r="AH19" s="1188"/>
      <c r="AI19" s="1190"/>
      <c r="AJ19" s="1188"/>
      <c r="AK19" s="1190"/>
      <c r="AL19" s="1188"/>
      <c r="AM19" s="1190"/>
      <c r="AN19" s="1141"/>
      <c r="AO19" s="1141"/>
      <c r="AP19" s="1141"/>
      <c r="AQ19" s="1141"/>
      <c r="AR19" s="1141"/>
      <c r="AS19" s="1141"/>
      <c r="AT19" s="1141"/>
      <c r="AU19" s="1141"/>
    </row>
    <row r="20">
      <c r="B20" s="1191"/>
      <c r="H20" s="1192"/>
      <c r="I20" s="1192"/>
      <c r="J20" s="1192"/>
      <c r="K20" s="1192"/>
      <c r="L20" s="1192"/>
      <c r="M20" s="1193"/>
      <c r="N20" s="1186" t="str">
        <f>IFERROR(__xludf.DUMMYFUNCTION("""COMPUTED_VALUE"""),"汚れ")</f>
        <v>汚れ</v>
      </c>
      <c r="O20" s="1187">
        <f>IFERROR(__xludf.DUMMYFUNCTION("""COMPUTED_VALUE"""),1.0)</f>
        <v>1</v>
      </c>
      <c r="P20" s="1188">
        <f>IFERROR(__xludf.DUMMYFUNCTION("""COMPUTED_VALUE"""),0.0)</f>
        <v>0</v>
      </c>
      <c r="Q20" s="1187">
        <f>IFERROR(__xludf.DUMMYFUNCTION("""COMPUTED_VALUE"""),0.0)</f>
        <v>0</v>
      </c>
      <c r="R20" s="1188">
        <f>IFERROR(__xludf.DUMMYFUNCTION("""COMPUTED_VALUE"""),0.0)</f>
        <v>0</v>
      </c>
      <c r="S20" s="1187">
        <f>IFERROR(__xludf.DUMMYFUNCTION("""COMPUTED_VALUE"""),0.0)</f>
        <v>0</v>
      </c>
      <c r="T20" s="1188">
        <f>IFERROR(__xludf.DUMMYFUNCTION("""COMPUTED_VALUE"""),0.0)</f>
        <v>0</v>
      </c>
      <c r="U20" s="1187">
        <f>IFERROR(__xludf.DUMMYFUNCTION("""COMPUTED_VALUE"""),0.0)</f>
        <v>0</v>
      </c>
      <c r="V20" s="1188">
        <f>IFERROR(__xludf.DUMMYFUNCTION("""COMPUTED_VALUE"""),0.0)</f>
        <v>0</v>
      </c>
      <c r="W20" s="1187">
        <f>IFERROR(__xludf.DUMMYFUNCTION("""COMPUTED_VALUE"""),0.0)</f>
        <v>0</v>
      </c>
      <c r="X20" s="1188">
        <f>IFERROR(__xludf.DUMMYFUNCTION("""COMPUTED_VALUE"""),0.0)</f>
        <v>0</v>
      </c>
      <c r="Y20" s="1187">
        <f>IFERROR(__xludf.DUMMYFUNCTION("""COMPUTED_VALUE"""),0.0)</f>
        <v>0</v>
      </c>
      <c r="Z20" s="1189">
        <f>IFERROR(__xludf.DUMMYFUNCTION("""COMPUTED_VALUE"""),0.0)</f>
        <v>0</v>
      </c>
      <c r="AA20" s="1190" t="str">
        <f>IFERROR(__xludf.DUMMYFUNCTION("""COMPUTED_VALUE"""),"汚れ")</f>
        <v>汚れ</v>
      </c>
      <c r="AB20" s="1188">
        <f>IFERROR(__xludf.DUMMYFUNCTION("""COMPUTED_VALUE"""),1.0)</f>
        <v>1</v>
      </c>
      <c r="AC20" s="1190"/>
      <c r="AD20" s="1188"/>
      <c r="AE20" s="1190"/>
      <c r="AF20" s="1188"/>
      <c r="AG20" s="1190"/>
      <c r="AH20" s="1188"/>
      <c r="AI20" s="1190"/>
      <c r="AJ20" s="1188"/>
      <c r="AK20" s="1190"/>
      <c r="AL20" s="1188"/>
      <c r="AM20" s="1190"/>
      <c r="AN20" s="1141"/>
      <c r="AO20" s="1141"/>
      <c r="AP20" s="1141"/>
      <c r="AQ20" s="1141"/>
      <c r="AR20" s="1141"/>
      <c r="AS20" s="1141"/>
      <c r="AT20" s="1141"/>
      <c r="AU20" s="1141"/>
    </row>
    <row r="21">
      <c r="B21" s="1191"/>
      <c r="H21" s="1192"/>
      <c r="I21" s="1192"/>
      <c r="J21" s="1192"/>
      <c r="K21" s="1192"/>
      <c r="L21" s="1192"/>
      <c r="M21" s="1193"/>
      <c r="N21" s="1186" t="str">
        <f>IFERROR(__xludf.DUMMYFUNCTION("""COMPUTED_VALUE"""),"清掃不備")</f>
        <v>清掃不備</v>
      </c>
      <c r="O21" s="1187">
        <f>IFERROR(__xludf.DUMMYFUNCTION("""COMPUTED_VALUE"""),0.0)</f>
        <v>0</v>
      </c>
      <c r="P21" s="1188">
        <f>IFERROR(__xludf.DUMMYFUNCTION("""COMPUTED_VALUE"""),1.0)</f>
        <v>1</v>
      </c>
      <c r="Q21" s="1187">
        <f>IFERROR(__xludf.DUMMYFUNCTION("""COMPUTED_VALUE"""),0.0)</f>
        <v>0</v>
      </c>
      <c r="R21" s="1188">
        <f>IFERROR(__xludf.DUMMYFUNCTION("""COMPUTED_VALUE"""),0.0)</f>
        <v>0</v>
      </c>
      <c r="S21" s="1187">
        <f>IFERROR(__xludf.DUMMYFUNCTION("""COMPUTED_VALUE"""),0.0)</f>
        <v>0</v>
      </c>
      <c r="T21" s="1188">
        <f>IFERROR(__xludf.DUMMYFUNCTION("""COMPUTED_VALUE"""),0.0)</f>
        <v>0</v>
      </c>
      <c r="U21" s="1187">
        <f>IFERROR(__xludf.DUMMYFUNCTION("""COMPUTED_VALUE"""),0.0)</f>
        <v>0</v>
      </c>
      <c r="V21" s="1188">
        <f>IFERROR(__xludf.DUMMYFUNCTION("""COMPUTED_VALUE"""),0.0)</f>
        <v>0</v>
      </c>
      <c r="W21" s="1187">
        <f>IFERROR(__xludf.DUMMYFUNCTION("""COMPUTED_VALUE"""),0.0)</f>
        <v>0</v>
      </c>
      <c r="X21" s="1188">
        <f>IFERROR(__xludf.DUMMYFUNCTION("""COMPUTED_VALUE"""),0.0)</f>
        <v>0</v>
      </c>
      <c r="Y21" s="1187">
        <f>IFERROR(__xludf.DUMMYFUNCTION("""COMPUTED_VALUE"""),0.0)</f>
        <v>0</v>
      </c>
      <c r="Z21" s="1189">
        <f>IFERROR(__xludf.DUMMYFUNCTION("""COMPUTED_VALUE"""),0.0)</f>
        <v>0</v>
      </c>
      <c r="AA21" s="1190" t="str">
        <f>IFERROR(__xludf.DUMMYFUNCTION("""COMPUTED_VALUE"""),"清掃不備")</f>
        <v>清掃不備</v>
      </c>
      <c r="AB21" s="1188">
        <f>IFERROR(__xludf.DUMMYFUNCTION("""COMPUTED_VALUE"""),1.0)</f>
        <v>1</v>
      </c>
      <c r="AC21" s="1190"/>
      <c r="AD21" s="1188"/>
      <c r="AE21" s="1190"/>
      <c r="AF21" s="1188"/>
      <c r="AG21" s="1190"/>
      <c r="AH21" s="1188"/>
      <c r="AI21" s="1190"/>
      <c r="AJ21" s="1188"/>
      <c r="AK21" s="1190"/>
      <c r="AL21" s="1188"/>
      <c r="AM21" s="1190"/>
      <c r="AN21" s="1141"/>
      <c r="AO21" s="1141"/>
      <c r="AP21" s="1141"/>
      <c r="AQ21" s="1141"/>
      <c r="AR21" s="1141"/>
      <c r="AS21" s="1141"/>
      <c r="AT21" s="1141"/>
      <c r="AU21" s="1141"/>
    </row>
    <row r="22">
      <c r="B22" s="1191"/>
      <c r="H22" s="1192"/>
      <c r="I22" s="1192"/>
      <c r="J22" s="1192"/>
      <c r="K22" s="1192"/>
      <c r="L22" s="1192"/>
      <c r="M22" s="1193"/>
      <c r="N22" s="1186" t="str">
        <f>IFERROR(__xludf.DUMMYFUNCTION("""COMPUTED_VALUE"""),"手配ミス")</f>
        <v>手配ミス</v>
      </c>
      <c r="O22" s="1187">
        <f>IFERROR(__xludf.DUMMYFUNCTION("""COMPUTED_VALUE"""),0.0)</f>
        <v>0</v>
      </c>
      <c r="P22" s="1188">
        <f>IFERROR(__xludf.DUMMYFUNCTION("""COMPUTED_VALUE"""),0.0)</f>
        <v>0</v>
      </c>
      <c r="Q22" s="1187">
        <f>IFERROR(__xludf.DUMMYFUNCTION("""COMPUTED_VALUE"""),0.0)</f>
        <v>0</v>
      </c>
      <c r="R22" s="1188">
        <f>IFERROR(__xludf.DUMMYFUNCTION("""COMPUTED_VALUE"""),0.0)</f>
        <v>0</v>
      </c>
      <c r="S22" s="1187">
        <f>IFERROR(__xludf.DUMMYFUNCTION("""COMPUTED_VALUE"""),0.0)</f>
        <v>0</v>
      </c>
      <c r="T22" s="1188">
        <f>IFERROR(__xludf.DUMMYFUNCTION("""COMPUTED_VALUE"""),0.0)</f>
        <v>0</v>
      </c>
      <c r="U22" s="1187">
        <f>IFERROR(__xludf.DUMMYFUNCTION("""COMPUTED_VALUE"""),0.0)</f>
        <v>0</v>
      </c>
      <c r="V22" s="1188">
        <f>IFERROR(__xludf.DUMMYFUNCTION("""COMPUTED_VALUE"""),0.0)</f>
        <v>0</v>
      </c>
      <c r="W22" s="1187">
        <f>IFERROR(__xludf.DUMMYFUNCTION("""COMPUTED_VALUE"""),0.0)</f>
        <v>0</v>
      </c>
      <c r="X22" s="1188">
        <f>IFERROR(__xludf.DUMMYFUNCTION("""COMPUTED_VALUE"""),0.0)</f>
        <v>0</v>
      </c>
      <c r="Y22" s="1187">
        <f>IFERROR(__xludf.DUMMYFUNCTION("""COMPUTED_VALUE"""),0.0)</f>
        <v>0</v>
      </c>
      <c r="Z22" s="1189">
        <f>IFERROR(__xludf.DUMMYFUNCTION("""COMPUTED_VALUE"""),0.0)</f>
        <v>0</v>
      </c>
      <c r="AA22" s="1190" t="str">
        <f>IFERROR(__xludf.DUMMYFUNCTION("""COMPUTED_VALUE"""),"手配ミス")</f>
        <v>手配ミス</v>
      </c>
      <c r="AB22" s="1188">
        <f>IFERROR(__xludf.DUMMYFUNCTION("""COMPUTED_VALUE"""),0.0)</f>
        <v>0</v>
      </c>
      <c r="AC22" s="1190"/>
      <c r="AD22" s="1188"/>
      <c r="AE22" s="1190"/>
      <c r="AF22" s="1188"/>
      <c r="AG22" s="1190"/>
      <c r="AH22" s="1188"/>
      <c r="AI22" s="1190"/>
      <c r="AJ22" s="1188"/>
      <c r="AK22" s="1190"/>
      <c r="AL22" s="1188"/>
      <c r="AM22" s="1190"/>
      <c r="AN22" s="1141"/>
      <c r="AO22" s="1141"/>
      <c r="AP22" s="1141"/>
      <c r="AQ22" s="1141"/>
      <c r="AR22" s="1141"/>
      <c r="AS22" s="1141"/>
      <c r="AT22" s="1141"/>
      <c r="AU22" s="1141"/>
    </row>
    <row r="23">
      <c r="B23" s="1191"/>
      <c r="H23" s="1192"/>
      <c r="I23" s="1192"/>
      <c r="J23" s="1192"/>
      <c r="K23" s="1192"/>
      <c r="L23" s="1192"/>
      <c r="M23" s="1193"/>
      <c r="N23" s="1186" t="str">
        <f>IFERROR(__xludf.DUMMYFUNCTION("""COMPUTED_VALUE"""),"臭い")</f>
        <v>臭い</v>
      </c>
      <c r="O23" s="1187">
        <f>IFERROR(__xludf.DUMMYFUNCTION("""COMPUTED_VALUE"""),0.0)</f>
        <v>0</v>
      </c>
      <c r="P23" s="1188">
        <f>IFERROR(__xludf.DUMMYFUNCTION("""COMPUTED_VALUE"""),2.0)</f>
        <v>2</v>
      </c>
      <c r="Q23" s="1187">
        <f>IFERROR(__xludf.DUMMYFUNCTION("""COMPUTED_VALUE"""),1.0)</f>
        <v>1</v>
      </c>
      <c r="R23" s="1188">
        <f>IFERROR(__xludf.DUMMYFUNCTION("""COMPUTED_VALUE"""),0.0)</f>
        <v>0</v>
      </c>
      <c r="S23" s="1187">
        <f>IFERROR(__xludf.DUMMYFUNCTION("""COMPUTED_VALUE"""),0.0)</f>
        <v>0</v>
      </c>
      <c r="T23" s="1188">
        <f>IFERROR(__xludf.DUMMYFUNCTION("""COMPUTED_VALUE"""),0.0)</f>
        <v>0</v>
      </c>
      <c r="U23" s="1187">
        <f>IFERROR(__xludf.DUMMYFUNCTION("""COMPUTED_VALUE"""),0.0)</f>
        <v>0</v>
      </c>
      <c r="V23" s="1188">
        <f>IFERROR(__xludf.DUMMYFUNCTION("""COMPUTED_VALUE"""),0.0)</f>
        <v>0</v>
      </c>
      <c r="W23" s="1187">
        <f>IFERROR(__xludf.DUMMYFUNCTION("""COMPUTED_VALUE"""),0.0)</f>
        <v>0</v>
      </c>
      <c r="X23" s="1188">
        <f>IFERROR(__xludf.DUMMYFUNCTION("""COMPUTED_VALUE"""),0.0)</f>
        <v>0</v>
      </c>
      <c r="Y23" s="1187">
        <f>IFERROR(__xludf.DUMMYFUNCTION("""COMPUTED_VALUE"""),0.0)</f>
        <v>0</v>
      </c>
      <c r="Z23" s="1189">
        <f>IFERROR(__xludf.DUMMYFUNCTION("""COMPUTED_VALUE"""),0.0)</f>
        <v>0</v>
      </c>
      <c r="AA23" s="1190" t="str">
        <f>IFERROR(__xludf.DUMMYFUNCTION("""COMPUTED_VALUE"""),"臭い")</f>
        <v>臭い</v>
      </c>
      <c r="AB23" s="1188">
        <f>IFERROR(__xludf.DUMMYFUNCTION("""COMPUTED_VALUE"""),3.0)</f>
        <v>3</v>
      </c>
      <c r="AC23" s="1190"/>
      <c r="AD23" s="1188"/>
      <c r="AE23" s="1190"/>
      <c r="AF23" s="1188"/>
      <c r="AG23" s="1190"/>
      <c r="AH23" s="1188"/>
      <c r="AI23" s="1190"/>
      <c r="AJ23" s="1188"/>
      <c r="AK23" s="1190"/>
      <c r="AL23" s="1188"/>
      <c r="AM23" s="1190"/>
      <c r="AN23" s="1141"/>
      <c r="AO23" s="1141"/>
      <c r="AP23" s="1141"/>
      <c r="AQ23" s="1141"/>
      <c r="AR23" s="1141"/>
      <c r="AS23" s="1141"/>
      <c r="AT23" s="1141"/>
      <c r="AU23" s="1141"/>
    </row>
    <row r="24">
      <c r="B24" s="1191"/>
      <c r="H24" s="1192"/>
      <c r="I24" s="1192"/>
      <c r="J24" s="1192"/>
      <c r="K24" s="1192"/>
      <c r="L24" s="1192"/>
      <c r="M24" s="1193"/>
      <c r="N24" s="1186" t="str">
        <f>IFERROR(__xludf.DUMMYFUNCTION("""COMPUTED_VALUE"""),"ホコリ")</f>
        <v>ホコリ</v>
      </c>
      <c r="O24" s="1187">
        <f>IFERROR(__xludf.DUMMYFUNCTION("""COMPUTED_VALUE"""),0.0)</f>
        <v>0</v>
      </c>
      <c r="P24" s="1188">
        <f>IFERROR(__xludf.DUMMYFUNCTION("""COMPUTED_VALUE"""),0.0)</f>
        <v>0</v>
      </c>
      <c r="Q24" s="1187">
        <f>IFERROR(__xludf.DUMMYFUNCTION("""COMPUTED_VALUE"""),0.0)</f>
        <v>0</v>
      </c>
      <c r="R24" s="1188">
        <f>IFERROR(__xludf.DUMMYFUNCTION("""COMPUTED_VALUE"""),0.0)</f>
        <v>0</v>
      </c>
      <c r="S24" s="1187">
        <f>IFERROR(__xludf.DUMMYFUNCTION("""COMPUTED_VALUE"""),0.0)</f>
        <v>0</v>
      </c>
      <c r="T24" s="1188">
        <f>IFERROR(__xludf.DUMMYFUNCTION("""COMPUTED_VALUE"""),0.0)</f>
        <v>0</v>
      </c>
      <c r="U24" s="1187">
        <f>IFERROR(__xludf.DUMMYFUNCTION("""COMPUTED_VALUE"""),0.0)</f>
        <v>0</v>
      </c>
      <c r="V24" s="1188">
        <f>IFERROR(__xludf.DUMMYFUNCTION("""COMPUTED_VALUE"""),0.0)</f>
        <v>0</v>
      </c>
      <c r="W24" s="1187">
        <f>IFERROR(__xludf.DUMMYFUNCTION("""COMPUTED_VALUE"""),0.0)</f>
        <v>0</v>
      </c>
      <c r="X24" s="1188">
        <f>IFERROR(__xludf.DUMMYFUNCTION("""COMPUTED_VALUE"""),0.0)</f>
        <v>0</v>
      </c>
      <c r="Y24" s="1187">
        <f>IFERROR(__xludf.DUMMYFUNCTION("""COMPUTED_VALUE"""),0.0)</f>
        <v>0</v>
      </c>
      <c r="Z24" s="1189">
        <f>IFERROR(__xludf.DUMMYFUNCTION("""COMPUTED_VALUE"""),0.0)</f>
        <v>0</v>
      </c>
      <c r="AA24" s="1190" t="str">
        <f>IFERROR(__xludf.DUMMYFUNCTION("""COMPUTED_VALUE"""),"ホコリ")</f>
        <v>ホコリ</v>
      </c>
      <c r="AB24" s="1188">
        <f>IFERROR(__xludf.DUMMYFUNCTION("""COMPUTED_VALUE"""),0.0)</f>
        <v>0</v>
      </c>
      <c r="AC24" s="1190"/>
      <c r="AD24" s="1188"/>
      <c r="AE24" s="1190"/>
      <c r="AF24" s="1188"/>
      <c r="AG24" s="1190"/>
      <c r="AH24" s="1188"/>
      <c r="AI24" s="1190"/>
      <c r="AJ24" s="1188"/>
      <c r="AK24" s="1190"/>
      <c r="AL24" s="1188"/>
      <c r="AM24" s="1190"/>
      <c r="AN24" s="1141"/>
      <c r="AO24" s="1141"/>
      <c r="AP24" s="1141"/>
      <c r="AQ24" s="1141"/>
      <c r="AR24" s="1141"/>
      <c r="AS24" s="1141"/>
      <c r="AT24" s="1141"/>
      <c r="AU24" s="1141"/>
    </row>
    <row r="25">
      <c r="B25" s="1191"/>
      <c r="H25" s="1192"/>
      <c r="I25" s="1192"/>
      <c r="J25" s="1192"/>
      <c r="K25" s="1192"/>
      <c r="L25" s="1192"/>
      <c r="M25" s="1193"/>
      <c r="N25" s="1186" t="str">
        <f>IFERROR(__xludf.DUMMYFUNCTION("""COMPUTED_VALUE"""),"カビ")</f>
        <v>カビ</v>
      </c>
      <c r="O25" s="1187">
        <f>IFERROR(__xludf.DUMMYFUNCTION("""COMPUTED_VALUE"""),0.0)</f>
        <v>0</v>
      </c>
      <c r="P25" s="1188">
        <f>IFERROR(__xludf.DUMMYFUNCTION("""COMPUTED_VALUE"""),1.0)</f>
        <v>1</v>
      </c>
      <c r="Q25" s="1187">
        <f>IFERROR(__xludf.DUMMYFUNCTION("""COMPUTED_VALUE"""),0.0)</f>
        <v>0</v>
      </c>
      <c r="R25" s="1188">
        <f>IFERROR(__xludf.DUMMYFUNCTION("""COMPUTED_VALUE"""),0.0)</f>
        <v>0</v>
      </c>
      <c r="S25" s="1187">
        <f>IFERROR(__xludf.DUMMYFUNCTION("""COMPUTED_VALUE"""),0.0)</f>
        <v>0</v>
      </c>
      <c r="T25" s="1188">
        <f>IFERROR(__xludf.DUMMYFUNCTION("""COMPUTED_VALUE"""),0.0)</f>
        <v>0</v>
      </c>
      <c r="U25" s="1187">
        <f>IFERROR(__xludf.DUMMYFUNCTION("""COMPUTED_VALUE"""),0.0)</f>
        <v>0</v>
      </c>
      <c r="V25" s="1188">
        <f>IFERROR(__xludf.DUMMYFUNCTION("""COMPUTED_VALUE"""),0.0)</f>
        <v>0</v>
      </c>
      <c r="W25" s="1187">
        <f>IFERROR(__xludf.DUMMYFUNCTION("""COMPUTED_VALUE"""),0.0)</f>
        <v>0</v>
      </c>
      <c r="X25" s="1188">
        <f>IFERROR(__xludf.DUMMYFUNCTION("""COMPUTED_VALUE"""),0.0)</f>
        <v>0</v>
      </c>
      <c r="Y25" s="1187">
        <f>IFERROR(__xludf.DUMMYFUNCTION("""COMPUTED_VALUE"""),0.0)</f>
        <v>0</v>
      </c>
      <c r="Z25" s="1189">
        <f>IFERROR(__xludf.DUMMYFUNCTION("""COMPUTED_VALUE"""),0.0)</f>
        <v>0</v>
      </c>
      <c r="AA25" s="1190" t="str">
        <f>IFERROR(__xludf.DUMMYFUNCTION("""COMPUTED_VALUE"""),"カビ")</f>
        <v>カビ</v>
      </c>
      <c r="AB25" s="1188">
        <f>IFERROR(__xludf.DUMMYFUNCTION("""COMPUTED_VALUE"""),1.0)</f>
        <v>1</v>
      </c>
      <c r="AC25" s="1190"/>
      <c r="AD25" s="1188"/>
      <c r="AE25" s="1190"/>
      <c r="AF25" s="1188"/>
      <c r="AG25" s="1190"/>
      <c r="AH25" s="1188"/>
      <c r="AI25" s="1190"/>
      <c r="AJ25" s="1188"/>
      <c r="AK25" s="1190"/>
      <c r="AL25" s="1188"/>
      <c r="AM25" s="1190"/>
      <c r="AN25" s="1141"/>
      <c r="AO25" s="1141"/>
      <c r="AP25" s="1141"/>
      <c r="AQ25" s="1141"/>
      <c r="AR25" s="1141"/>
      <c r="AS25" s="1141"/>
      <c r="AT25" s="1141"/>
      <c r="AU25" s="1141"/>
    </row>
    <row r="26">
      <c r="B26" s="1191"/>
      <c r="H26" s="1192"/>
      <c r="I26" s="1192"/>
      <c r="J26" s="1192"/>
      <c r="K26" s="1192"/>
      <c r="L26" s="1192"/>
      <c r="M26" s="1193"/>
      <c r="N26" s="1186" t="str">
        <f>IFERROR(__xludf.DUMMYFUNCTION("""COMPUTED_VALUE"""),"害虫")</f>
        <v>害虫</v>
      </c>
      <c r="O26" s="1187">
        <f>IFERROR(__xludf.DUMMYFUNCTION("""COMPUTED_VALUE"""),0.0)</f>
        <v>0</v>
      </c>
      <c r="P26" s="1188">
        <f>IFERROR(__xludf.DUMMYFUNCTION("""COMPUTED_VALUE"""),0.0)</f>
        <v>0</v>
      </c>
      <c r="Q26" s="1187">
        <f>IFERROR(__xludf.DUMMYFUNCTION("""COMPUTED_VALUE"""),0.0)</f>
        <v>0</v>
      </c>
      <c r="R26" s="1188">
        <f>IFERROR(__xludf.DUMMYFUNCTION("""COMPUTED_VALUE"""),0.0)</f>
        <v>0</v>
      </c>
      <c r="S26" s="1187">
        <f>IFERROR(__xludf.DUMMYFUNCTION("""COMPUTED_VALUE"""),0.0)</f>
        <v>0</v>
      </c>
      <c r="T26" s="1188">
        <f>IFERROR(__xludf.DUMMYFUNCTION("""COMPUTED_VALUE"""),0.0)</f>
        <v>0</v>
      </c>
      <c r="U26" s="1187">
        <f>IFERROR(__xludf.DUMMYFUNCTION("""COMPUTED_VALUE"""),0.0)</f>
        <v>0</v>
      </c>
      <c r="V26" s="1188">
        <f>IFERROR(__xludf.DUMMYFUNCTION("""COMPUTED_VALUE"""),0.0)</f>
        <v>0</v>
      </c>
      <c r="W26" s="1187">
        <f>IFERROR(__xludf.DUMMYFUNCTION("""COMPUTED_VALUE"""),0.0)</f>
        <v>0</v>
      </c>
      <c r="X26" s="1188">
        <f>IFERROR(__xludf.DUMMYFUNCTION("""COMPUTED_VALUE"""),0.0)</f>
        <v>0</v>
      </c>
      <c r="Y26" s="1187">
        <f>IFERROR(__xludf.DUMMYFUNCTION("""COMPUTED_VALUE"""),0.0)</f>
        <v>0</v>
      </c>
      <c r="Z26" s="1189">
        <f>IFERROR(__xludf.DUMMYFUNCTION("""COMPUTED_VALUE"""),0.0)</f>
        <v>0</v>
      </c>
      <c r="AA26" s="1190" t="str">
        <f>IFERROR(__xludf.DUMMYFUNCTION("""COMPUTED_VALUE"""),"害虫")</f>
        <v>害虫</v>
      </c>
      <c r="AB26" s="1188">
        <f>IFERROR(__xludf.DUMMYFUNCTION("""COMPUTED_VALUE"""),0.0)</f>
        <v>0</v>
      </c>
      <c r="AC26" s="1190"/>
      <c r="AD26" s="1188"/>
      <c r="AE26" s="1190"/>
      <c r="AF26" s="1188"/>
      <c r="AG26" s="1190"/>
      <c r="AH26" s="1188"/>
      <c r="AI26" s="1190"/>
      <c r="AJ26" s="1188"/>
      <c r="AK26" s="1190"/>
      <c r="AL26" s="1188"/>
      <c r="AM26" s="1190"/>
      <c r="AN26" s="1141"/>
      <c r="AO26" s="1141"/>
      <c r="AP26" s="1141"/>
      <c r="AQ26" s="1141"/>
      <c r="AR26" s="1141"/>
      <c r="AS26" s="1141"/>
      <c r="AT26" s="1141"/>
      <c r="AU26" s="1141"/>
    </row>
    <row r="27">
      <c r="B27" s="1191"/>
      <c r="H27" s="1192"/>
      <c r="I27" s="1192"/>
      <c r="J27" s="1192"/>
      <c r="K27" s="1192"/>
      <c r="L27" s="1192"/>
      <c r="M27" s="1193"/>
      <c r="N27" s="1194" t="str">
        <f>IFERROR(__xludf.DUMMYFUNCTION("""COMPUTED_VALUE"""),"その他")</f>
        <v>その他</v>
      </c>
      <c r="O27" s="1187">
        <f>IFERROR(__xludf.DUMMYFUNCTION("""COMPUTED_VALUE"""),0.0)</f>
        <v>0</v>
      </c>
      <c r="P27" s="1195">
        <f>IFERROR(__xludf.DUMMYFUNCTION("""COMPUTED_VALUE"""),1.0)</f>
        <v>1</v>
      </c>
      <c r="Q27" s="1187">
        <f>IFERROR(__xludf.DUMMYFUNCTION("""COMPUTED_VALUE"""),0.0)</f>
        <v>0</v>
      </c>
      <c r="R27" s="1195">
        <f>IFERROR(__xludf.DUMMYFUNCTION("""COMPUTED_VALUE"""),0.0)</f>
        <v>0</v>
      </c>
      <c r="S27" s="1187">
        <f>IFERROR(__xludf.DUMMYFUNCTION("""COMPUTED_VALUE"""),0.0)</f>
        <v>0</v>
      </c>
      <c r="T27" s="1195">
        <f>IFERROR(__xludf.DUMMYFUNCTION("""COMPUTED_VALUE"""),0.0)</f>
        <v>0</v>
      </c>
      <c r="U27" s="1187">
        <f>IFERROR(__xludf.DUMMYFUNCTION("""COMPUTED_VALUE"""),0.0)</f>
        <v>0</v>
      </c>
      <c r="V27" s="1195">
        <f>IFERROR(__xludf.DUMMYFUNCTION("""COMPUTED_VALUE"""),0.0)</f>
        <v>0</v>
      </c>
      <c r="W27" s="1187">
        <f>IFERROR(__xludf.DUMMYFUNCTION("""COMPUTED_VALUE"""),0.0)</f>
        <v>0</v>
      </c>
      <c r="X27" s="1195">
        <f>IFERROR(__xludf.DUMMYFUNCTION("""COMPUTED_VALUE"""),0.0)</f>
        <v>0</v>
      </c>
      <c r="Y27" s="1187">
        <f>IFERROR(__xludf.DUMMYFUNCTION("""COMPUTED_VALUE"""),0.0)</f>
        <v>0</v>
      </c>
      <c r="Z27" s="1196">
        <f>IFERROR(__xludf.DUMMYFUNCTION("""COMPUTED_VALUE"""),0.0)</f>
        <v>0</v>
      </c>
      <c r="AA27" s="1197" t="str">
        <f>IFERROR(__xludf.DUMMYFUNCTION("""COMPUTED_VALUE"""),"その他")</f>
        <v>その他</v>
      </c>
      <c r="AB27" s="1195">
        <f>IFERROR(__xludf.DUMMYFUNCTION("""COMPUTED_VALUE"""),1.0)</f>
        <v>1</v>
      </c>
      <c r="AC27" s="1197"/>
      <c r="AD27" s="1195"/>
      <c r="AE27" s="1197"/>
      <c r="AF27" s="1195"/>
      <c r="AG27" s="1197"/>
      <c r="AH27" s="1195"/>
      <c r="AI27" s="1197"/>
      <c r="AJ27" s="1195"/>
      <c r="AK27" s="1197"/>
      <c r="AL27" s="1195"/>
      <c r="AM27" s="1190"/>
      <c r="AN27" s="1141"/>
      <c r="AO27" s="1141"/>
      <c r="AP27" s="1141"/>
      <c r="AQ27" s="1141"/>
      <c r="AR27" s="1141"/>
      <c r="AS27" s="1141"/>
      <c r="AT27" s="1141"/>
      <c r="AU27" s="1141"/>
    </row>
    <row r="28">
      <c r="B28" s="1191"/>
      <c r="H28" s="1192"/>
      <c r="I28" s="1192"/>
      <c r="J28" s="1192"/>
      <c r="K28" s="1192"/>
      <c r="L28" s="1192"/>
      <c r="M28" s="1193"/>
      <c r="N28" s="1198" t="str">
        <f>IFERROR(__xludf.DUMMYFUNCTION("""COMPUTED_VALUE"""),"合計")</f>
        <v>合計</v>
      </c>
      <c r="O28" s="1199">
        <f>IFERROR(__xludf.DUMMYFUNCTION("""COMPUTED_VALUE"""),2.0)</f>
        <v>2</v>
      </c>
      <c r="P28" s="1198">
        <f>IFERROR(__xludf.DUMMYFUNCTION("""COMPUTED_VALUE"""),5.0)</f>
        <v>5</v>
      </c>
      <c r="Q28" s="1199">
        <f>IFERROR(__xludf.DUMMYFUNCTION("""COMPUTED_VALUE"""),1.0)</f>
        <v>1</v>
      </c>
      <c r="R28" s="1198">
        <f>IFERROR(__xludf.DUMMYFUNCTION("""COMPUTED_VALUE"""),0.0)</f>
        <v>0</v>
      </c>
      <c r="S28" s="1199">
        <f>IFERROR(__xludf.DUMMYFUNCTION("""COMPUTED_VALUE"""),0.0)</f>
        <v>0</v>
      </c>
      <c r="T28" s="1198">
        <f>IFERROR(__xludf.DUMMYFUNCTION("""COMPUTED_VALUE"""),0.0)</f>
        <v>0</v>
      </c>
      <c r="U28" s="1199">
        <f>IFERROR(__xludf.DUMMYFUNCTION("""COMPUTED_VALUE"""),0.0)</f>
        <v>0</v>
      </c>
      <c r="V28" s="1198">
        <f>IFERROR(__xludf.DUMMYFUNCTION("""COMPUTED_VALUE"""),0.0)</f>
        <v>0</v>
      </c>
      <c r="W28" s="1199">
        <f>IFERROR(__xludf.DUMMYFUNCTION("""COMPUTED_VALUE"""),0.0)</f>
        <v>0</v>
      </c>
      <c r="X28" s="1198">
        <f>IFERROR(__xludf.DUMMYFUNCTION("""COMPUTED_VALUE"""),0.0)</f>
        <v>0</v>
      </c>
      <c r="Y28" s="1199">
        <f>IFERROR(__xludf.DUMMYFUNCTION("""COMPUTED_VALUE"""),0.0)</f>
        <v>0</v>
      </c>
      <c r="Z28" s="1198">
        <f>IFERROR(__xludf.DUMMYFUNCTION("""COMPUTED_VALUE"""),0.0)</f>
        <v>0</v>
      </c>
      <c r="AA28" s="1199" t="str">
        <f>IFERROR(__xludf.DUMMYFUNCTION("""COMPUTED_VALUE"""),"総合計")</f>
        <v>総合計</v>
      </c>
      <c r="AB28" s="1198">
        <f>IFERROR(__xludf.DUMMYFUNCTION("""COMPUTED_VALUE"""),8.0)</f>
        <v>8</v>
      </c>
      <c r="AC28" s="1199"/>
      <c r="AD28" s="1198"/>
      <c r="AE28" s="1199"/>
      <c r="AF28" s="1198"/>
      <c r="AG28" s="1199"/>
      <c r="AH28" s="1198"/>
      <c r="AI28" s="1199"/>
      <c r="AJ28" s="1198"/>
      <c r="AK28" s="1199"/>
      <c r="AL28" s="1198"/>
      <c r="AM28" s="1200"/>
      <c r="AN28" s="1141"/>
      <c r="AO28" s="1141"/>
      <c r="AP28" s="1141"/>
      <c r="AQ28" s="1141"/>
      <c r="AR28" s="1141"/>
      <c r="AS28" s="1141"/>
      <c r="AT28" s="1141"/>
      <c r="AU28" s="1141"/>
    </row>
    <row r="29">
      <c r="B29" s="1191"/>
      <c r="H29" s="1192"/>
      <c r="I29" s="1192"/>
      <c r="J29" s="1192"/>
      <c r="K29" s="1192"/>
      <c r="L29" s="1192"/>
      <c r="M29" s="1193"/>
      <c r="N29" s="1141"/>
      <c r="O29" s="1141"/>
      <c r="P29" s="1141"/>
      <c r="Q29" s="1141"/>
      <c r="R29" s="1141"/>
      <c r="S29" s="1141"/>
      <c r="T29" s="1141"/>
      <c r="U29" s="1141"/>
      <c r="V29" s="1141"/>
      <c r="W29" s="1141"/>
      <c r="X29" s="1141"/>
      <c r="Y29" s="1141"/>
      <c r="Z29" s="1141"/>
      <c r="AA29" s="1141"/>
      <c r="AB29" s="1141"/>
      <c r="AC29" s="1141"/>
      <c r="AD29" s="1141"/>
      <c r="AE29" s="1141"/>
      <c r="AF29" s="1141"/>
      <c r="AG29" s="1141"/>
      <c r="AH29" s="1141"/>
      <c r="AI29" s="1141"/>
      <c r="AJ29" s="1141"/>
      <c r="AK29" s="1141"/>
      <c r="AL29" s="1141"/>
      <c r="AM29" s="1141"/>
      <c r="AN29" s="1141"/>
      <c r="AO29" s="1141"/>
      <c r="AP29" s="1141"/>
      <c r="AQ29" s="1141"/>
      <c r="AR29" s="1141"/>
      <c r="AS29" s="1141"/>
      <c r="AT29" s="1141"/>
      <c r="AU29" s="1141"/>
    </row>
    <row r="30">
      <c r="B30" s="1191"/>
      <c r="H30" s="1192"/>
      <c r="I30" s="1192"/>
      <c r="J30" s="1192"/>
      <c r="K30" s="1192"/>
      <c r="L30" s="1192"/>
      <c r="M30" s="1193"/>
      <c r="N30" s="1141"/>
      <c r="O30" s="1141"/>
      <c r="P30" s="1141"/>
      <c r="Q30" s="1141"/>
      <c r="R30" s="1141"/>
      <c r="S30" s="1141"/>
      <c r="T30" s="1141"/>
      <c r="U30" s="1141"/>
      <c r="V30" s="1141"/>
      <c r="W30" s="1141"/>
      <c r="X30" s="1141"/>
      <c r="Y30" s="1141"/>
      <c r="Z30" s="1141"/>
      <c r="AA30" s="1141"/>
      <c r="AB30" s="1141"/>
      <c r="AC30" s="1141"/>
      <c r="AD30" s="1141"/>
      <c r="AE30" s="1141"/>
      <c r="AF30" s="1141"/>
      <c r="AG30" s="1141"/>
      <c r="AH30" s="1141"/>
      <c r="AI30" s="1141"/>
      <c r="AJ30" s="1141"/>
      <c r="AK30" s="1141"/>
      <c r="AL30" s="1141"/>
      <c r="AM30" s="1141"/>
      <c r="AN30" s="1141"/>
      <c r="AO30" s="1141"/>
      <c r="AP30" s="1141"/>
      <c r="AQ30" s="1141"/>
      <c r="AR30" s="1141"/>
      <c r="AS30" s="1141"/>
      <c r="AT30" s="1141"/>
      <c r="AU30" s="1141"/>
    </row>
    <row r="31">
      <c r="B31" s="1191"/>
      <c r="M31" s="1201"/>
    </row>
    <row r="32">
      <c r="B32" s="1202"/>
      <c r="C32" s="1203"/>
      <c r="D32" s="1203"/>
      <c r="E32" s="1203"/>
      <c r="F32" s="1203"/>
      <c r="G32" s="1203"/>
      <c r="H32" s="1203"/>
      <c r="I32" s="1203"/>
      <c r="J32" s="1203"/>
      <c r="K32" s="1203"/>
      <c r="L32" s="1203"/>
      <c r="M32" s="1204"/>
    </row>
    <row r="33">
      <c r="B33" s="503"/>
      <c r="C33" s="503"/>
      <c r="D33" s="503"/>
      <c r="E33" s="503"/>
      <c r="F33" s="503"/>
      <c r="G33" s="503"/>
      <c r="H33" s="503"/>
      <c r="I33" s="503"/>
      <c r="J33" s="503" t="s">
        <v>832</v>
      </c>
      <c r="K33" s="503"/>
      <c r="L33" s="503"/>
    </row>
    <row r="34">
      <c r="B34" s="1205" t="s">
        <v>852</v>
      </c>
      <c r="C34" s="1137"/>
      <c r="D34" s="1137"/>
      <c r="E34" s="1137"/>
      <c r="F34" s="1137"/>
      <c r="G34" s="1137"/>
      <c r="H34" s="1137"/>
      <c r="I34" s="1137"/>
      <c r="J34" s="1137"/>
      <c r="K34" s="1137"/>
      <c r="L34" s="1137"/>
      <c r="M34" s="1138"/>
      <c r="O34" s="1094"/>
      <c r="P34" s="1094"/>
      <c r="Q34" s="1094"/>
      <c r="S34" s="1094"/>
      <c r="T34" s="1094"/>
      <c r="U34" s="1094"/>
    </row>
    <row r="35">
      <c r="B35" s="1206" t="s">
        <v>853</v>
      </c>
      <c r="D35" s="1207"/>
      <c r="M35" s="1208"/>
      <c r="O35" s="1094"/>
      <c r="P35" s="1094"/>
      <c r="Q35" s="1094"/>
      <c r="S35" s="1094"/>
      <c r="T35" s="1094"/>
      <c r="U35" s="1094"/>
    </row>
    <row r="36">
      <c r="B36" s="1209" t="s">
        <v>854</v>
      </c>
      <c r="C36" s="1138"/>
      <c r="D36" s="1209" t="s">
        <v>855</v>
      </c>
      <c r="E36" s="1138"/>
      <c r="F36" s="1209" t="s">
        <v>856</v>
      </c>
      <c r="G36" s="1137"/>
      <c r="H36" s="1209" t="s">
        <v>857</v>
      </c>
      <c r="I36" s="1137"/>
      <c r="J36" s="1138"/>
      <c r="K36" s="1209" t="s">
        <v>858</v>
      </c>
      <c r="L36" s="1137"/>
      <c r="M36" s="1138"/>
      <c r="O36" s="1094" t="s">
        <v>81</v>
      </c>
      <c r="P36" s="1094" t="s">
        <v>82</v>
      </c>
      <c r="Q36" s="1094" t="s">
        <v>859</v>
      </c>
      <c r="S36" s="1094" t="s">
        <v>89</v>
      </c>
      <c r="T36" s="1094" t="s">
        <v>90</v>
      </c>
      <c r="U36" s="1094" t="s">
        <v>92</v>
      </c>
      <c r="W36" s="1094" t="s">
        <v>81</v>
      </c>
      <c r="X36" s="1094" t="s">
        <v>82</v>
      </c>
      <c r="Y36" s="1094" t="s">
        <v>859</v>
      </c>
      <c r="AA36" s="1094" t="s">
        <v>89</v>
      </c>
      <c r="AB36" s="1094" t="s">
        <v>90</v>
      </c>
      <c r="AC36" s="1094" t="s">
        <v>92</v>
      </c>
    </row>
    <row r="37">
      <c r="B37" s="1210"/>
      <c r="C37" s="1211"/>
      <c r="D37" s="1210"/>
      <c r="E37" s="1211"/>
      <c r="F37" s="1210"/>
      <c r="G37" s="1212"/>
      <c r="H37" s="1210"/>
      <c r="I37" s="1212"/>
      <c r="J37" s="1211"/>
      <c r="K37" s="1210"/>
      <c r="L37" s="1212"/>
      <c r="M37" s="1211"/>
      <c r="N37" s="1094" t="s">
        <v>853</v>
      </c>
      <c r="O37" s="1213" t="s">
        <v>52</v>
      </c>
      <c r="P37" s="1213" t="s">
        <v>860</v>
      </c>
      <c r="Q37" s="1213" t="s">
        <v>40</v>
      </c>
      <c r="R37" s="1214"/>
      <c r="S37" s="1213" t="s">
        <v>145</v>
      </c>
      <c r="T37" s="1213" t="s">
        <v>145</v>
      </c>
      <c r="U37" s="1215" t="s">
        <v>861</v>
      </c>
      <c r="V37" s="1094" t="s">
        <v>862</v>
      </c>
      <c r="W37" s="1214" t="str">
        <f>'🔵クレーム'!C28</f>
        <v>2月</v>
      </c>
      <c r="X37" s="1214" t="str">
        <f>'🔵クレーム'!D28</f>
        <v>3日</v>
      </c>
      <c r="Y37" s="1213" t="str">
        <f>'🔵クレーム'!I28</f>
        <v/>
      </c>
      <c r="Z37" s="1214" t="str">
        <f>'🔵クレーム'!J28</f>
        <v>口コミ</v>
      </c>
      <c r="AA37" s="1214" t="str">
        <f>'🔵クレーム'!K28</f>
        <v/>
      </c>
      <c r="AB37" s="1214" t="str">
        <f>'🔵クレーム'!L28</f>
        <v/>
      </c>
      <c r="AC37" s="121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7" t="s">
        <v>90</v>
      </c>
      <c r="C38" s="1218" t="s">
        <v>863</v>
      </c>
      <c r="D38" s="1218" t="s">
        <v>89</v>
      </c>
      <c r="E38" s="1218" t="s">
        <v>863</v>
      </c>
      <c r="F38" s="1218" t="s">
        <v>859</v>
      </c>
      <c r="G38" s="1218" t="s">
        <v>863</v>
      </c>
      <c r="H38" s="1218" t="s">
        <v>859</v>
      </c>
      <c r="I38" s="1219" t="s">
        <v>863</v>
      </c>
      <c r="J38" s="1220" t="s">
        <v>864</v>
      </c>
      <c r="K38" s="1221"/>
      <c r="L38" s="1222" t="s">
        <v>863</v>
      </c>
      <c r="M38" s="1223" t="s">
        <v>864</v>
      </c>
      <c r="O38" s="1213" t="s">
        <v>52</v>
      </c>
      <c r="P38" s="1213" t="s">
        <v>98</v>
      </c>
      <c r="Q38" s="1213" t="s">
        <v>39</v>
      </c>
      <c r="R38" s="1214"/>
      <c r="S38" s="1213" t="s">
        <v>626</v>
      </c>
      <c r="T38" s="1213" t="s">
        <v>626</v>
      </c>
      <c r="U38" s="1215" t="s">
        <v>865</v>
      </c>
      <c r="W38" s="1214" t="str">
        <f>'🔵クレーム'!C29</f>
        <v>2月</v>
      </c>
      <c r="X38" s="1214" t="str">
        <f>'🔵クレーム'!D29</f>
        <v>22日</v>
      </c>
      <c r="Y38" s="1213" t="str">
        <f>'🔵クレーム'!I29</f>
        <v/>
      </c>
      <c r="Z38" s="1214" t="str">
        <f>'🔵クレーム'!J29</f>
        <v>口コミ</v>
      </c>
      <c r="AA38" s="1214" t="str">
        <f>'🔵クレーム'!K29</f>
        <v/>
      </c>
      <c r="AB38" s="1214" t="str">
        <f>'🔵クレーム'!L29</f>
        <v/>
      </c>
      <c r="AC38" s="1216" t="str">
        <f>'🔵クレーム'!N29</f>
        <v>TV前に髪の毛が2本落ちていた</v>
      </c>
      <c r="AE38" s="19" t="str">
        <f>IFERROR(__xludf.DUMMYFUNCTION("""COMPUTED_VALUE"""),"-")</f>
        <v>-</v>
      </c>
    </row>
    <row r="39" ht="18.0" customHeight="1">
      <c r="B39" s="1224" t="str">
        <f>IFERROR(__xludf.DUMMYFUNCTION("IFERROR(
  QUERY(
    {
      IF($B$35=""R7"",$T$37:$T1038,$AB$37:$AB1038),
      IF($B$35=""R7"",$T$37:$T1038,$AB$37:$AB1038)
    },
    ""select Col1, count(Col2)
     where Col1 is not null and Col1 &lt;&gt; ''
     group by Col1
     order by count(Col2) de"&amp;"sc, Col1 asc
     label Col1 '', count(Col2) ''"",
    0
  ),
  """"
)"),"不明")</f>
        <v>不明</v>
      </c>
      <c r="C39" s="1225">
        <f>IFERROR(__xludf.DUMMYFUNCTION("""COMPUTED_VALUE"""),10.0)</f>
        <v>10</v>
      </c>
      <c r="D39" s="1226" t="str">
        <f>IFERROR(__xludf.DUMMYFUNCTION("IFERROR(
  QUERY(
    {
      IF($B$35=""R7"",$S$37:$S1038,$AA$37:$AA1038),
      IF($B$35=""R7"",$S$37:$S1038,$AA$37:$AA1038)
    },
    ""select Col1, count(Col2)
     where Col1 is not null and Col1 &lt;&gt; ''
     group by Col1
     order by count(Col2) de"&amp;"sc, Col1 asc
     label Col1 '', count(Col2) ''"",
    0
  ),
  """"
)"),"ラジタ")</f>
        <v>ラジタ</v>
      </c>
      <c r="E39" s="1227">
        <f>IFERROR(__xludf.DUMMYFUNCTION("""COMPUTED_VALUE"""),11.0)</f>
        <v>11</v>
      </c>
      <c r="F39" s="1228" t="str">
        <f>IFERROR(__xludf.DUMMYFUNCTION("IFERROR(
  QUERY(
    {
      IF($B$35=""R7"",$Q$37:$Q1038,$Y$37:$Y1038);
      IF($B$35=""R7"",$R$37:$R1038,$Z$37:$Z1038)
    },
    ""select Col1, count(Col1)
     where Col1 is not null and Col1 &lt;&gt; ''
     group by Col1
     order by count(Col1) desc, "&amp;"Col1 asc
     label Col1 '', count(Col1) ''"",
    0
  ),
  """"
)"),"口コミ")</f>
        <v>口コミ</v>
      </c>
      <c r="G39" s="1229">
        <f>IFERROR(__xludf.DUMMYFUNCTION("""COMPUTED_VALUE"""),27.0)</f>
        <v>27</v>
      </c>
      <c r="H39" s="123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1">
        <f>IFERROR(__xludf.DUMMYFUNCTION("""COMPUTED_VALUE"""),17.0)</f>
        <v>17</v>
      </c>
      <c r="J39" s="1232">
        <f t="array" ref="J39:J1038">IF(H39:H1038="","", I39:I1038 / SUM(I39:I1038))</f>
        <v>0.320754717</v>
      </c>
      <c r="K39" s="1233" t="s">
        <v>40</v>
      </c>
      <c r="L39" s="1234">
        <f t="shared" ref="L39:L50" si="5">AB17</f>
        <v>0</v>
      </c>
      <c r="M39" s="1235">
        <f t="shared" ref="M39:M50" si="6">iferror(L39/$L$50,"")</f>
        <v>0</v>
      </c>
      <c r="O39" s="1213" t="s">
        <v>52</v>
      </c>
      <c r="P39" s="1213" t="s">
        <v>98</v>
      </c>
      <c r="Q39" s="1213" t="s">
        <v>41</v>
      </c>
      <c r="R39" s="1214"/>
      <c r="S39" s="1213" t="s">
        <v>114</v>
      </c>
      <c r="T39" s="1213" t="s">
        <v>417</v>
      </c>
      <c r="U39" s="1215" t="s">
        <v>866</v>
      </c>
      <c r="W39" s="1214" t="str">
        <f>'🔵クレーム'!C30</f>
        <v>3月</v>
      </c>
      <c r="X39" s="1214" t="str">
        <f>'🔵クレーム'!D30</f>
        <v>20日</v>
      </c>
      <c r="Y39" s="1213" t="str">
        <f>'🔵クレーム'!I30</f>
        <v>残置</v>
      </c>
      <c r="Z39" s="1214" t="str">
        <f>'🔵クレーム'!J30</f>
        <v/>
      </c>
      <c r="AA39" s="1214" t="str">
        <f>'🔵クレーム'!K30</f>
        <v>島村</v>
      </c>
      <c r="AB39" s="1214" t="str">
        <f>'🔵クレーム'!L30</f>
        <v>ベル</v>
      </c>
      <c r="AC39" s="1216" t="str">
        <f>'🔵クレーム'!N30</f>
        <v>冷蔵庫内に飲みかけのペットボトルが残されていた</v>
      </c>
      <c r="AE39" s="19" t="str">
        <f>IFERROR(__xludf.DUMMYFUNCTION("""COMPUTED_VALUE"""),"アンジェラ")</f>
        <v>アンジェラ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IFERROR(__xludf.DUMMYFUNCTION("""COMPUTED_VALUE"""),3.0)</f>
        <v>3</v>
      </c>
      <c r="AH39" s="19">
        <f>IFERROR(__xludf.DUMMYFUNCTION("""COMPUTED_VALUE"""),0.42857142857142855)</f>
        <v>0.4285714286</v>
      </c>
    </row>
    <row r="40" ht="18.0" customHeight="1">
      <c r="B40" s="1233" t="str">
        <f>IFERROR(__xludf.DUMMYFUNCTION("""COMPUTED_VALUE"""),"寺島")</f>
        <v>寺島</v>
      </c>
      <c r="C40" s="1236">
        <f>IFERROR(__xludf.DUMMYFUNCTION("""COMPUTED_VALUE"""),5.0)</f>
        <v>5</v>
      </c>
      <c r="D40" s="1237" t="str">
        <f>IFERROR(__xludf.DUMMYFUNCTION("""COMPUTED_VALUE"""),"不明")</f>
        <v>不明</v>
      </c>
      <c r="E40" s="1238">
        <f>IFERROR(__xludf.DUMMYFUNCTION("""COMPUTED_VALUE"""),10.0)</f>
        <v>10</v>
      </c>
      <c r="F40" s="1237" t="str">
        <f>IFERROR(__xludf.DUMMYFUNCTION("""COMPUTED_VALUE"""),"残置")</f>
        <v>残置</v>
      </c>
      <c r="G40" s="1236">
        <f>IFERROR(__xludf.DUMMYFUNCTION("""COMPUTED_VALUE"""),17.0)</f>
        <v>17</v>
      </c>
      <c r="H40" s="1239" t="str">
        <f>IFERROR(__xludf.DUMMYFUNCTION("""COMPUTED_VALUE"""),"その他")</f>
        <v>その他</v>
      </c>
      <c r="I40" s="1234">
        <f>IFERROR(__xludf.DUMMYFUNCTION("""COMPUTED_VALUE"""),9.0)</f>
        <v>9</v>
      </c>
      <c r="J40" s="1240">
        <v>0.16981132075471697</v>
      </c>
      <c r="K40" s="1233" t="s">
        <v>39</v>
      </c>
      <c r="L40" s="1234">
        <f t="shared" si="5"/>
        <v>0</v>
      </c>
      <c r="M40" s="1235">
        <f t="shared" si="6"/>
        <v>0</v>
      </c>
      <c r="O40" s="1213" t="s">
        <v>52</v>
      </c>
      <c r="P40" s="1213" t="s">
        <v>867</v>
      </c>
      <c r="Q40" s="1213" t="s">
        <v>39</v>
      </c>
      <c r="R40" s="1214"/>
      <c r="S40" s="1213" t="s">
        <v>575</v>
      </c>
      <c r="T40" s="1213" t="s">
        <v>575</v>
      </c>
      <c r="U40" s="1215" t="s">
        <v>868</v>
      </c>
      <c r="W40" s="1214" t="str">
        <f>'🔵クレーム'!C31</f>
        <v>3月</v>
      </c>
      <c r="X40" s="1214" t="str">
        <f>'🔵クレーム'!D31</f>
        <v>19日</v>
      </c>
      <c r="Y40" s="1213" t="str">
        <f>'🔵クレーム'!I31</f>
        <v>汚れ</v>
      </c>
      <c r="Z40" s="1214" t="str">
        <f>'🔵クレーム'!J31</f>
        <v/>
      </c>
      <c r="AA40" s="1214" t="str">
        <f>'🔵クレーム'!K31</f>
        <v/>
      </c>
      <c r="AB40" s="1214" t="str">
        <f>'🔵クレーム'!L31</f>
        <v>岩田</v>
      </c>
      <c r="AC40" s="1216" t="str">
        <f>'🔵クレーム'!N31</f>
        <v>ガラスコップに汚れあり</v>
      </c>
      <c r="AE40" s="19" t="str">
        <f>IFERROR(__xludf.DUMMYFUNCTION("""COMPUTED_VALUE"""),"ベル")</f>
        <v>ベル</v>
      </c>
      <c r="AF40" s="19" t="str">
        <f>IFERROR(__xludf.DUMMYFUNCTION("""COMPUTED_VALUE"""),"汚れ")</f>
        <v>汚れ</v>
      </c>
      <c r="AG40" s="19">
        <f>IFERROR(__xludf.DUMMYFUNCTION("""COMPUTED_VALUE"""),3.0)</f>
        <v>3</v>
      </c>
      <c r="AH40" s="19">
        <f>IFERROR(__xludf.DUMMYFUNCTION("""COMPUTED_VALUE"""),0.42857142857142855)</f>
        <v>0.4285714286</v>
      </c>
      <c r="AK40" s="1241"/>
      <c r="AL40" s="1241"/>
      <c r="AM40" s="1242"/>
    </row>
    <row r="41" ht="18.0" customHeight="1">
      <c r="B41" s="1233" t="str">
        <f>IFERROR(__xludf.DUMMYFUNCTION("""COMPUTED_VALUE"""),"-")</f>
        <v>-</v>
      </c>
      <c r="C41" s="1236">
        <f>IFERROR(__xludf.DUMMYFUNCTION("""COMPUTED_VALUE"""),4.0)</f>
        <v>4</v>
      </c>
      <c r="D41" s="1237" t="str">
        <f>IFERROR(__xludf.DUMMYFUNCTION("""COMPUTED_VALUE"""),"島村")</f>
        <v>島村</v>
      </c>
      <c r="E41" s="1238">
        <f>IFERROR(__xludf.DUMMYFUNCTION("""COMPUTED_VALUE"""),10.0)</f>
        <v>10</v>
      </c>
      <c r="F41" s="1237" t="str">
        <f>IFERROR(__xludf.DUMMYFUNCTION("""COMPUTED_VALUE"""),"その他")</f>
        <v>その他</v>
      </c>
      <c r="G41" s="1236">
        <f>IFERROR(__xludf.DUMMYFUNCTION("""COMPUTED_VALUE"""),9.0)</f>
        <v>9</v>
      </c>
      <c r="H41" s="1239" t="str">
        <f>IFERROR(__xludf.DUMMYFUNCTION("""COMPUTED_VALUE"""),"セット漏れ")</f>
        <v>セット漏れ</v>
      </c>
      <c r="I41" s="1234">
        <f>IFERROR(__xludf.DUMMYFUNCTION("""COMPUTED_VALUE"""),9.0)</f>
        <v>9</v>
      </c>
      <c r="J41" s="1240">
        <v>0.16981132075471697</v>
      </c>
      <c r="K41" s="1233" t="s">
        <v>38</v>
      </c>
      <c r="L41" s="1234">
        <f t="shared" si="5"/>
        <v>1</v>
      </c>
      <c r="M41" s="1235">
        <f t="shared" si="6"/>
        <v>0.125</v>
      </c>
      <c r="O41" s="1213" t="s">
        <v>54</v>
      </c>
      <c r="P41" s="1213" t="s">
        <v>860</v>
      </c>
      <c r="Q41" s="1213" t="s">
        <v>43</v>
      </c>
      <c r="R41" s="1214"/>
      <c r="S41" s="1213" t="s">
        <v>413</v>
      </c>
      <c r="T41" s="1213" t="s">
        <v>413</v>
      </c>
      <c r="U41" s="1215" t="s">
        <v>869</v>
      </c>
      <c r="W41" s="1214" t="str">
        <f>'🔵クレーム'!C32</f>
        <v>3月</v>
      </c>
      <c r="X41" s="1214" t="str">
        <f>'🔵クレーム'!D32</f>
        <v>31日</v>
      </c>
      <c r="Y41" s="1213" t="str">
        <f>'🔵クレーム'!I32</f>
        <v>汚れ</v>
      </c>
      <c r="Z41" s="1214" t="str">
        <f>'🔵クレーム'!J32</f>
        <v/>
      </c>
      <c r="AA41" s="1214" t="str">
        <f>'🔵クレーム'!K32</f>
        <v>鴫原？/モニカ？</v>
      </c>
      <c r="AB41" s="1214" t="str">
        <f>'🔵クレーム'!L32</f>
        <v>ベル</v>
      </c>
      <c r="AC41" s="1216" t="str">
        <f>'🔵クレーム'!N32</f>
        <v>シーツに汚れあり</v>
      </c>
      <c r="AE41" s="19" t="str">
        <f>IFERROR(__xludf.DUMMYFUNCTION("""COMPUTED_VALUE"""),"ヤスミン")</f>
        <v>ヤスミン</v>
      </c>
      <c r="AF41" s="19" t="str">
        <f>IFERROR(__xludf.DUMMYFUNCTION("""COMPUTED_VALUE"""),"残置")</f>
        <v>残置</v>
      </c>
      <c r="AG41" s="19">
        <f>IFERROR(__xludf.DUMMYFUNCTION("""COMPUTED_VALUE"""),1.0)</f>
        <v>1</v>
      </c>
      <c r="AH41" s="19">
        <f>IFERROR(__xludf.DUMMYFUNCTION("""COMPUTED_VALUE"""),0.14285714285714285)</f>
        <v>0.1428571429</v>
      </c>
      <c r="AK41" s="1241"/>
      <c r="AL41" s="1241"/>
      <c r="AM41" s="1242"/>
    </row>
    <row r="42" ht="18.0" customHeight="1">
      <c r="B42" s="1233" t="str">
        <f>IFERROR(__xludf.DUMMYFUNCTION("""COMPUTED_VALUE"""),"タパ")</f>
        <v>タパ</v>
      </c>
      <c r="C42" s="1236">
        <f>IFERROR(__xludf.DUMMYFUNCTION("""COMPUTED_VALUE"""),4.0)</f>
        <v>4</v>
      </c>
      <c r="D42" s="1237" t="str">
        <f>IFERROR(__xludf.DUMMYFUNCTION("""COMPUTED_VALUE"""),"-")</f>
        <v>-</v>
      </c>
      <c r="E42" s="1238">
        <f>IFERROR(__xludf.DUMMYFUNCTION("""COMPUTED_VALUE"""),8.0)</f>
        <v>8</v>
      </c>
      <c r="F42" s="1237" t="str">
        <f>IFERROR(__xludf.DUMMYFUNCTION("""COMPUTED_VALUE"""),"セット漏れ")</f>
        <v>セット漏れ</v>
      </c>
      <c r="G42" s="1236">
        <f>IFERROR(__xludf.DUMMYFUNCTION("""COMPUTED_VALUE"""),9.0)</f>
        <v>9</v>
      </c>
      <c r="H42" s="1239" t="str">
        <f>IFERROR(__xludf.DUMMYFUNCTION("""COMPUTED_VALUE"""),"汚れ")</f>
        <v>汚れ</v>
      </c>
      <c r="I42" s="1234">
        <f>IFERROR(__xludf.DUMMYFUNCTION("""COMPUTED_VALUE"""),7.0)</f>
        <v>7</v>
      </c>
      <c r="J42" s="1240">
        <v>0.1320754716981132</v>
      </c>
      <c r="K42" s="1233" t="s">
        <v>41</v>
      </c>
      <c r="L42" s="1234">
        <f t="shared" si="5"/>
        <v>1</v>
      </c>
      <c r="M42" s="1235">
        <f t="shared" si="6"/>
        <v>0.125</v>
      </c>
      <c r="O42" s="1213" t="s">
        <v>54</v>
      </c>
      <c r="P42" s="1213" t="s">
        <v>132</v>
      </c>
      <c r="Q42" s="1213" t="s">
        <v>42</v>
      </c>
      <c r="R42" s="1214"/>
      <c r="S42" s="1213" t="s">
        <v>133</v>
      </c>
      <c r="T42" s="1213" t="s">
        <v>133</v>
      </c>
      <c r="U42" s="1215" t="s">
        <v>870</v>
      </c>
      <c r="W42" s="1214" t="str">
        <f>'🔵クレーム'!C33</f>
        <v>4月</v>
      </c>
      <c r="X42" s="1214" t="str">
        <f>'🔵クレーム'!D33</f>
        <v>5日</v>
      </c>
      <c r="Y42" s="1213" t="str">
        <f>'🔵クレーム'!I33</f>
        <v>汚れ</v>
      </c>
      <c r="Z42" s="1214" t="str">
        <f>'🔵クレーム'!J33</f>
        <v/>
      </c>
      <c r="AA42" s="1214" t="str">
        <f>'🔵クレーム'!K33</f>
        <v>-</v>
      </c>
      <c r="AB42" s="1214" t="str">
        <f>'🔵クレーム'!L33</f>
        <v>寺島</v>
      </c>
      <c r="AC42" s="1216" t="str">
        <f>'🔵クレーム'!N33</f>
        <v>布団に汚れ（デュベではなく布団本体）</v>
      </c>
      <c r="AE42" s="19" t="str">
        <f>IFERROR(__xludf.DUMMYFUNCTION("""COMPUTED_VALUE"""),"岩田")</f>
        <v>岩田</v>
      </c>
      <c r="AK42" s="1241"/>
      <c r="AL42" s="1241"/>
      <c r="AM42" s="1242"/>
    </row>
    <row r="43" ht="18.0" customHeight="1">
      <c r="B43" s="1233" t="str">
        <f>IFERROR(__xludf.DUMMYFUNCTION("""COMPUTED_VALUE"""),"川名")</f>
        <v>川名</v>
      </c>
      <c r="C43" s="1236">
        <f>IFERROR(__xludf.DUMMYFUNCTION("""COMPUTED_VALUE"""),4.0)</f>
        <v>4</v>
      </c>
      <c r="D43" s="1237" t="str">
        <f>IFERROR(__xludf.DUMMYFUNCTION("""COMPUTED_VALUE"""),"セルフ")</f>
        <v>セルフ</v>
      </c>
      <c r="E43" s="1238">
        <f>IFERROR(__xludf.DUMMYFUNCTION("""COMPUTED_VALUE"""),7.0)</f>
        <v>7</v>
      </c>
      <c r="F43" s="1237" t="str">
        <f>IFERROR(__xludf.DUMMYFUNCTION("""COMPUTED_VALUE"""),"汚れ")</f>
        <v>汚れ</v>
      </c>
      <c r="G43" s="1236">
        <f>IFERROR(__xludf.DUMMYFUNCTION("""COMPUTED_VALUE"""),7.0)</f>
        <v>7</v>
      </c>
      <c r="H43" s="1239" t="str">
        <f>IFERROR(__xludf.DUMMYFUNCTION("""COMPUTED_VALUE"""),"清掃不備")</f>
        <v>清掃不備</v>
      </c>
      <c r="I43" s="1234">
        <f>IFERROR(__xludf.DUMMYFUNCTION("""COMPUTED_VALUE"""),5.0)</f>
        <v>5</v>
      </c>
      <c r="J43" s="1240">
        <v>0.09433962264150944</v>
      </c>
      <c r="K43" s="1233" t="s">
        <v>43</v>
      </c>
      <c r="L43" s="1234">
        <f t="shared" si="5"/>
        <v>1</v>
      </c>
      <c r="M43" s="1235">
        <f t="shared" si="6"/>
        <v>0.125</v>
      </c>
      <c r="O43" s="1213" t="s">
        <v>54</v>
      </c>
      <c r="P43" s="1213" t="s">
        <v>871</v>
      </c>
      <c r="Q43" s="1213" t="s">
        <v>41</v>
      </c>
      <c r="R43" s="1214"/>
      <c r="S43" s="1213" t="s">
        <v>413</v>
      </c>
      <c r="T43" s="1213" t="s">
        <v>413</v>
      </c>
      <c r="U43" s="1215" t="s">
        <v>872</v>
      </c>
      <c r="W43" s="1214" t="str">
        <f>'🔵クレーム'!C34</f>
        <v>4月</v>
      </c>
      <c r="X43" s="1214" t="str">
        <f>'🔵クレーム'!D34</f>
        <v>8日</v>
      </c>
      <c r="Y43" s="1213" t="str">
        <f>'🔵クレーム'!I34</f>
        <v>セット漏れ</v>
      </c>
      <c r="Z43" s="1214" t="str">
        <f>'🔵クレーム'!J34</f>
        <v/>
      </c>
      <c r="AA43" s="1214" t="str">
        <f>'🔵クレーム'!K34</f>
        <v/>
      </c>
      <c r="AB43" s="1214" t="str">
        <f>'🔵クレーム'!L34</f>
        <v>ヤスミン</v>
      </c>
      <c r="AC43" s="1216" t="str">
        <f>'🔵クレーム'!N34</f>
        <v>DDセットが1セット足らず</v>
      </c>
      <c r="AE43" s="19" t="str">
        <f>IFERROR(__xludf.DUMMYFUNCTION("""COMPUTED_VALUE"""),"駒野")</f>
        <v>駒野</v>
      </c>
      <c r="AK43" s="1241"/>
      <c r="AL43" s="1241"/>
      <c r="AM43" s="1242"/>
    </row>
    <row r="44" ht="18.0" customHeight="1">
      <c r="B44" s="1233" t="str">
        <f>IFERROR(__xludf.DUMMYFUNCTION("""COMPUTED_VALUE"""),"森")</f>
        <v>森</v>
      </c>
      <c r="C44" s="1236">
        <f>IFERROR(__xludf.DUMMYFUNCTION("""COMPUTED_VALUE"""),4.0)</f>
        <v>4</v>
      </c>
      <c r="D44" s="1237" t="str">
        <f>IFERROR(__xludf.DUMMYFUNCTION("""COMPUTED_VALUE"""),"アンジェラ")</f>
        <v>アンジェラ</v>
      </c>
      <c r="E44" s="1238">
        <f>IFERROR(__xludf.DUMMYFUNCTION("""COMPUTED_VALUE"""),3.0)</f>
        <v>3</v>
      </c>
      <c r="F44" s="1237" t="str">
        <f>IFERROR(__xludf.DUMMYFUNCTION("""COMPUTED_VALUE"""),"清掃不備")</f>
        <v>清掃不備</v>
      </c>
      <c r="G44" s="1236">
        <f>IFERROR(__xludf.DUMMYFUNCTION("""COMPUTED_VALUE"""),5.0)</f>
        <v>5</v>
      </c>
      <c r="H44" s="1239" t="str">
        <f>IFERROR(__xludf.DUMMYFUNCTION("""COMPUTED_VALUE"""),"髪の毛")</f>
        <v>髪の毛</v>
      </c>
      <c r="I44" s="1234">
        <f>IFERROR(__xludf.DUMMYFUNCTION("""COMPUTED_VALUE"""),5.0)</f>
        <v>5</v>
      </c>
      <c r="J44" s="1240">
        <v>0.09433962264150944</v>
      </c>
      <c r="K44" s="1233" t="s">
        <v>42</v>
      </c>
      <c r="L44" s="1234">
        <f t="shared" si="5"/>
        <v>0</v>
      </c>
      <c r="M44" s="1235">
        <f t="shared" si="6"/>
        <v>0</v>
      </c>
      <c r="O44" s="1213" t="s">
        <v>54</v>
      </c>
      <c r="P44" s="1213" t="s">
        <v>120</v>
      </c>
      <c r="Q44" s="1213" t="s">
        <v>39</v>
      </c>
      <c r="R44" s="1214"/>
      <c r="S44" s="1213" t="s">
        <v>575</v>
      </c>
      <c r="T44" s="1213" t="s">
        <v>575</v>
      </c>
      <c r="U44" s="1215" t="s">
        <v>873</v>
      </c>
      <c r="W44" s="1214" t="str">
        <f>'🔵クレーム'!C35</f>
        <v>4月</v>
      </c>
      <c r="X44" s="1214" t="str">
        <f>'🔵クレーム'!D35</f>
        <v>9日</v>
      </c>
      <c r="Y44" s="1213" t="str">
        <f>'🔵クレーム'!I35</f>
        <v>セット漏れ</v>
      </c>
      <c r="Z44" s="1214" t="str">
        <f>'🔵クレーム'!J35</f>
        <v/>
      </c>
      <c r="AA44" s="1214" t="str">
        <f>'🔵クレーム'!K35</f>
        <v/>
      </c>
      <c r="AB44" s="1214" t="str">
        <f>'🔵クレーム'!L35</f>
        <v>アンジェラ</v>
      </c>
      <c r="AC44" s="1216" t="str">
        <f>'🔵クレーム'!N35</f>
        <v>ボディソープが少ない</v>
      </c>
      <c r="AE44" s="19" t="str">
        <f>IFERROR(__xludf.DUMMYFUNCTION("""COMPUTED_VALUE"""),"寺島")</f>
        <v>寺島</v>
      </c>
      <c r="AK44" s="1241"/>
      <c r="AL44" s="1241"/>
      <c r="AM44" s="1242"/>
    </row>
    <row r="45" ht="18.0" customHeight="1">
      <c r="B45" s="1233" t="str">
        <f>IFERROR(__xludf.DUMMYFUNCTION("""COMPUTED_VALUE"""),"アウン")</f>
        <v>アウン</v>
      </c>
      <c r="C45" s="1236">
        <f>IFERROR(__xludf.DUMMYFUNCTION("""COMPUTED_VALUE"""),3.0)</f>
        <v>3</v>
      </c>
      <c r="D45" s="1237" t="str">
        <f>IFERROR(__xludf.DUMMYFUNCTION("""COMPUTED_VALUE"""),"高木")</f>
        <v>高木</v>
      </c>
      <c r="E45" s="1238">
        <f>IFERROR(__xludf.DUMMYFUNCTION("""COMPUTED_VALUE"""),3.0)</f>
        <v>3</v>
      </c>
      <c r="F45" s="1237" t="str">
        <f>IFERROR(__xludf.DUMMYFUNCTION("""COMPUTED_VALUE"""),"髪の毛")</f>
        <v>髪の毛</v>
      </c>
      <c r="G45" s="1236">
        <f>IFERROR(__xludf.DUMMYFUNCTION("""COMPUTED_VALUE"""),5.0)</f>
        <v>5</v>
      </c>
      <c r="H45" s="1239" t="str">
        <f>IFERROR(__xludf.DUMMYFUNCTION("""COMPUTED_VALUE"""),"手配ミス")</f>
        <v>手配ミス</v>
      </c>
      <c r="I45" s="1234">
        <f>IFERROR(__xludf.DUMMYFUNCTION("""COMPUTED_VALUE"""),1.0)</f>
        <v>1</v>
      </c>
      <c r="J45" s="1240">
        <v>0.018867924528301886</v>
      </c>
      <c r="K45" s="1233" t="s">
        <v>874</v>
      </c>
      <c r="L45" s="1234">
        <f t="shared" si="5"/>
        <v>3</v>
      </c>
      <c r="M45" s="1235">
        <f t="shared" si="6"/>
        <v>0.375</v>
      </c>
      <c r="O45" s="1213" t="s">
        <v>54</v>
      </c>
      <c r="P45" s="1213" t="s">
        <v>120</v>
      </c>
      <c r="Q45" s="1213" t="s">
        <v>40</v>
      </c>
      <c r="R45" s="1214"/>
      <c r="S45" s="1213" t="s">
        <v>875</v>
      </c>
      <c r="T45" s="1213" t="s">
        <v>575</v>
      </c>
      <c r="U45" s="1215" t="s">
        <v>876</v>
      </c>
      <c r="W45" s="1214" t="str">
        <f>'🔵クレーム'!C36</f>
        <v>4月</v>
      </c>
      <c r="X45" s="1214" t="str">
        <f>'🔵クレーム'!D36</f>
        <v>10日</v>
      </c>
      <c r="Y45" s="1213" t="str">
        <f>'🔵クレーム'!I36</f>
        <v>セット漏れ</v>
      </c>
      <c r="Z45" s="1214" t="str">
        <f>'🔵クレーム'!J36</f>
        <v/>
      </c>
      <c r="AA45" s="1214" t="str">
        <f>'🔵クレーム'!K36</f>
        <v/>
      </c>
      <c r="AB45" s="1214" t="str">
        <f>'🔵クレーム'!L36</f>
        <v>駒野</v>
      </c>
      <c r="AC45" s="1216" t="str">
        <f>'🔵クレーム'!N36</f>
        <v>歯ブラシがセットされてない</v>
      </c>
      <c r="AE45" s="19" t="str">
        <f>IFERROR(__xludf.DUMMYFUNCTION("""COMPUTED_VALUE"""),"鴫原？/モニカ？")</f>
        <v>鴫原？/モニカ？</v>
      </c>
      <c r="AK45" s="1241"/>
      <c r="AL45" s="1241"/>
      <c r="AM45" s="1242"/>
    </row>
    <row r="46" ht="18.0" customHeight="1">
      <c r="B46" s="1233" t="str">
        <f>IFERROR(__xludf.DUMMYFUNCTION("""COMPUTED_VALUE"""),"アンジェラ")</f>
        <v>アンジェラ</v>
      </c>
      <c r="C46" s="1236">
        <f>IFERROR(__xludf.DUMMYFUNCTION("""COMPUTED_VALUE"""),3.0)</f>
        <v>3</v>
      </c>
      <c r="D46" s="1237" t="str">
        <f>IFERROR(__xludf.DUMMYFUNCTION("""COMPUTED_VALUE"""),"ユ")</f>
        <v>ユ</v>
      </c>
      <c r="E46" s="1238">
        <f>IFERROR(__xludf.DUMMYFUNCTION("""COMPUTED_VALUE"""),2.0)</f>
        <v>2</v>
      </c>
      <c r="F46" s="1237" t="str">
        <f>IFERROR(__xludf.DUMMYFUNCTION("""COMPUTED_VALUE"""),"手配ミス")</f>
        <v>手配ミス</v>
      </c>
      <c r="G46" s="1236">
        <f>IFERROR(__xludf.DUMMYFUNCTION("""COMPUTED_VALUE"""),1.0)</f>
        <v>1</v>
      </c>
      <c r="H46" s="1239"/>
      <c r="I46" s="1234"/>
      <c r="J46" s="1240" t="s">
        <v>832</v>
      </c>
      <c r="K46" s="1233" t="s">
        <v>877</v>
      </c>
      <c r="L46" s="1234">
        <f t="shared" si="5"/>
        <v>0</v>
      </c>
      <c r="M46" s="1235">
        <f t="shared" si="6"/>
        <v>0</v>
      </c>
      <c r="O46" s="1213" t="s">
        <v>54</v>
      </c>
      <c r="P46" s="1213" t="s">
        <v>878</v>
      </c>
      <c r="Q46" s="1213" t="s">
        <v>39</v>
      </c>
      <c r="R46" s="1214"/>
      <c r="S46" s="1213" t="s">
        <v>875</v>
      </c>
      <c r="T46" s="1213" t="s">
        <v>615</v>
      </c>
      <c r="U46" s="1215" t="s">
        <v>879</v>
      </c>
      <c r="W46" s="1214" t="str">
        <f>'🔵クレーム'!C37</f>
        <v/>
      </c>
      <c r="X46" s="1214" t="str">
        <f>'🔵クレーム'!D37</f>
        <v/>
      </c>
      <c r="Y46" s="1213" t="str">
        <f>'🔵クレーム'!I37</f>
        <v/>
      </c>
      <c r="Z46" s="1214" t="str">
        <f>'🔵クレーム'!J37</f>
        <v/>
      </c>
      <c r="AA46" s="1214" t="str">
        <f>'🔵クレーム'!K37</f>
        <v/>
      </c>
      <c r="AB46" s="1214" t="str">
        <f>'🔵クレーム'!L37</f>
        <v/>
      </c>
      <c r="AC46" s="1216" t="str">
        <f>'🔵クレーム'!N37</f>
        <v/>
      </c>
      <c r="AE46" s="19" t="str">
        <f>IFERROR(__xludf.DUMMYFUNCTION("""COMPUTED_VALUE"""),"島村")</f>
        <v>島村</v>
      </c>
      <c r="AK46" s="1241"/>
      <c r="AL46" s="1241"/>
      <c r="AM46" s="1242"/>
    </row>
    <row r="47" ht="18.0" customHeight="1">
      <c r="B47" s="1233" t="str">
        <f>IFERROR(__xludf.DUMMYFUNCTION("""COMPUTED_VALUE"""),"ヤスミン")</f>
        <v>ヤスミン</v>
      </c>
      <c r="C47" s="1236">
        <f>IFERROR(__xludf.DUMMYFUNCTION("""COMPUTED_VALUE"""),3.0)</f>
        <v>3</v>
      </c>
      <c r="D47" s="1237" t="str">
        <f>IFERROR(__xludf.DUMMYFUNCTION("""COMPUTED_VALUE"""),"ー")</f>
        <v>ー</v>
      </c>
      <c r="E47" s="1238">
        <f>IFERROR(__xludf.DUMMYFUNCTION("""COMPUTED_VALUE"""),2.0)</f>
        <v>2</v>
      </c>
      <c r="F47" s="1243"/>
      <c r="G47" s="1244"/>
      <c r="H47" s="1239"/>
      <c r="I47" s="1234"/>
      <c r="J47" s="1240" t="s">
        <v>832</v>
      </c>
      <c r="K47" s="1233" t="s">
        <v>880</v>
      </c>
      <c r="L47" s="1234">
        <f t="shared" si="5"/>
        <v>1</v>
      </c>
      <c r="M47" s="1235">
        <f t="shared" si="6"/>
        <v>0.125</v>
      </c>
      <c r="O47" s="1213" t="s">
        <v>57</v>
      </c>
      <c r="P47" s="1213" t="s">
        <v>867</v>
      </c>
      <c r="Q47" s="1213" t="s">
        <v>41</v>
      </c>
      <c r="R47" s="1214"/>
      <c r="S47" s="1213" t="s">
        <v>393</v>
      </c>
      <c r="T47" s="1213" t="s">
        <v>410</v>
      </c>
      <c r="U47" s="1215" t="s">
        <v>881</v>
      </c>
      <c r="W47" s="1214" t="str">
        <f>'🔵クレーム'!C38</f>
        <v/>
      </c>
      <c r="X47" s="1214" t="str">
        <f>'🔵クレーム'!D38</f>
        <v/>
      </c>
      <c r="Y47" s="1213" t="str">
        <f>'🔵クレーム'!I38</f>
        <v/>
      </c>
      <c r="Z47" s="1214" t="str">
        <f>'🔵クレーム'!J38</f>
        <v/>
      </c>
      <c r="AA47" s="1214" t="str">
        <f>'🔵クレーム'!K38</f>
        <v/>
      </c>
      <c r="AB47" s="1214" t="str">
        <f>'🔵クレーム'!L38</f>
        <v/>
      </c>
      <c r="AC47" s="1216" t="str">
        <f>'🔵クレーム'!N38</f>
        <v/>
      </c>
      <c r="AK47" s="1241"/>
      <c r="AL47" s="1241"/>
      <c r="AM47" s="1242"/>
    </row>
    <row r="48" ht="18.0" customHeight="1">
      <c r="B48" s="1233" t="str">
        <f>IFERROR(__xludf.DUMMYFUNCTION("""COMPUTED_VALUE"""),"ヤムナ")</f>
        <v>ヤムナ</v>
      </c>
      <c r="C48" s="1236">
        <f>IFERROR(__xludf.DUMMYFUNCTION("""COMPUTED_VALUE"""),3.0)</f>
        <v>3</v>
      </c>
      <c r="D48" s="1237" t="str">
        <f>IFERROR(__xludf.DUMMYFUNCTION("""COMPUTED_VALUE"""),"田中")</f>
        <v>田中</v>
      </c>
      <c r="E48" s="1238">
        <f>IFERROR(__xludf.DUMMYFUNCTION("""COMPUTED_VALUE"""),2.0)</f>
        <v>2</v>
      </c>
      <c r="F48" s="1243"/>
      <c r="G48" s="1244"/>
      <c r="H48" s="1239"/>
      <c r="I48" s="1234"/>
      <c r="J48" s="1240" t="s">
        <v>832</v>
      </c>
      <c r="K48" s="1233" t="s">
        <v>882</v>
      </c>
      <c r="L48" s="1234">
        <f t="shared" si="5"/>
        <v>0</v>
      </c>
      <c r="M48" s="1235">
        <f t="shared" si="6"/>
        <v>0</v>
      </c>
      <c r="O48" s="1213" t="s">
        <v>57</v>
      </c>
      <c r="P48" s="1213" t="s">
        <v>883</v>
      </c>
      <c r="Q48" s="1213" t="s">
        <v>39</v>
      </c>
      <c r="R48" s="1214"/>
      <c r="S48" s="1213" t="s">
        <v>393</v>
      </c>
      <c r="T48" s="1213" t="s">
        <v>626</v>
      </c>
      <c r="U48" s="1215" t="s">
        <v>884</v>
      </c>
      <c r="W48" s="1214" t="str">
        <f>'🔵クレーム'!C39</f>
        <v/>
      </c>
      <c r="X48" s="1214" t="str">
        <f>'🔵クレーム'!D39</f>
        <v/>
      </c>
      <c r="Y48" s="1213" t="str">
        <f>'🔵クレーム'!I39</f>
        <v/>
      </c>
      <c r="Z48" s="1214" t="str">
        <f>'🔵クレーム'!J39</f>
        <v/>
      </c>
      <c r="AA48" s="1214" t="str">
        <f>'🔵クレーム'!K39</f>
        <v/>
      </c>
      <c r="AB48" s="1214" t="str">
        <f>'🔵クレーム'!L39</f>
        <v/>
      </c>
      <c r="AC48" s="1216" t="str">
        <f>'🔵クレーム'!N39</f>
        <v/>
      </c>
      <c r="AK48" s="1241"/>
      <c r="AL48" s="1241"/>
      <c r="AM48" s="1242"/>
    </row>
    <row r="49" ht="18.0" customHeight="1">
      <c r="B49" s="1233" t="str">
        <f>IFERROR(__xludf.DUMMYFUNCTION("""COMPUTED_VALUE"""),"ユ")</f>
        <v>ユ</v>
      </c>
      <c r="C49" s="1236">
        <f>IFERROR(__xludf.DUMMYFUNCTION("""COMPUTED_VALUE"""),3.0)</f>
        <v>3</v>
      </c>
      <c r="D49" s="1237" t="str">
        <f>IFERROR(__xludf.DUMMYFUNCTION("""COMPUTED_VALUE"""),"確認中")</f>
        <v>確認中</v>
      </c>
      <c r="E49" s="1238">
        <f>IFERROR(__xludf.DUMMYFUNCTION("""COMPUTED_VALUE"""),2.0)</f>
        <v>2</v>
      </c>
      <c r="F49" s="1243"/>
      <c r="G49" s="1244"/>
      <c r="H49" s="1239"/>
      <c r="I49" s="1234"/>
      <c r="J49" s="1240" t="s">
        <v>832</v>
      </c>
      <c r="K49" s="1233" t="s">
        <v>30</v>
      </c>
      <c r="L49" s="1234">
        <f t="shared" si="5"/>
        <v>1</v>
      </c>
      <c r="M49" s="1235">
        <f t="shared" si="6"/>
        <v>0.125</v>
      </c>
      <c r="O49" s="1213" t="s">
        <v>57</v>
      </c>
      <c r="P49" s="1213" t="s">
        <v>885</v>
      </c>
      <c r="Q49" s="1213" t="s">
        <v>38</v>
      </c>
      <c r="R49" s="1214"/>
      <c r="S49" s="1213" t="s">
        <v>114</v>
      </c>
      <c r="T49" s="1213" t="s">
        <v>627</v>
      </c>
      <c r="U49" s="1215" t="s">
        <v>886</v>
      </c>
      <c r="W49" s="1214" t="str">
        <f>'🔵クレーム'!C40</f>
        <v/>
      </c>
      <c r="X49" s="1214" t="str">
        <f>'🔵クレーム'!D40</f>
        <v/>
      </c>
      <c r="Y49" s="1213" t="str">
        <f>'🔵クレーム'!I40</f>
        <v/>
      </c>
      <c r="Z49" s="1214" t="str">
        <f>'🔵クレーム'!J40</f>
        <v/>
      </c>
      <c r="AA49" s="1214" t="str">
        <f>'🔵クレーム'!K40</f>
        <v/>
      </c>
      <c r="AB49" s="1214" t="str">
        <f>'🔵クレーム'!L40</f>
        <v/>
      </c>
      <c r="AC49" s="1216" t="str">
        <f>'🔵クレーム'!N40</f>
        <v/>
      </c>
      <c r="AK49" s="1241"/>
      <c r="AL49" s="1241"/>
      <c r="AM49" s="1242"/>
    </row>
    <row r="50" ht="18.0" customHeight="1" collapsed="1">
      <c r="B50" s="1233" t="str">
        <f>IFERROR(__xludf.DUMMYFUNCTION("""COMPUTED_VALUE"""),"田中")</f>
        <v>田中</v>
      </c>
      <c r="C50" s="1236">
        <f>IFERROR(__xludf.DUMMYFUNCTION("""COMPUTED_VALUE"""),3.0)</f>
        <v>3</v>
      </c>
      <c r="D50" s="1237" t="str">
        <f>IFERROR(__xludf.DUMMYFUNCTION("""COMPUTED_VALUE"""),"寺島")</f>
        <v>寺島</v>
      </c>
      <c r="E50" s="1238">
        <f>IFERROR(__xludf.DUMMYFUNCTION("""COMPUTED_VALUE"""),1.0)</f>
        <v>1</v>
      </c>
      <c r="F50" s="1243"/>
      <c r="G50" s="1244"/>
      <c r="H50" s="1239"/>
      <c r="I50" s="1234"/>
      <c r="J50" s="1240" t="s">
        <v>832</v>
      </c>
      <c r="K50" s="1245" t="s">
        <v>303</v>
      </c>
      <c r="L50" s="1246">
        <f t="shared" si="5"/>
        <v>8</v>
      </c>
      <c r="M50" s="1247">
        <f t="shared" si="6"/>
        <v>1</v>
      </c>
      <c r="O50" s="1213" t="s">
        <v>61</v>
      </c>
      <c r="P50" s="1213" t="s">
        <v>887</v>
      </c>
      <c r="Q50" s="1213" t="s">
        <v>39</v>
      </c>
      <c r="R50" s="1214"/>
      <c r="S50" s="1213" t="s">
        <v>114</v>
      </c>
      <c r="T50" s="1213" t="s">
        <v>428</v>
      </c>
      <c r="U50" s="1215" t="s">
        <v>888</v>
      </c>
      <c r="W50" s="1214" t="str">
        <f>'🔵クレーム'!C41</f>
        <v/>
      </c>
      <c r="X50" s="1214" t="str">
        <f>'🔵クレーム'!D41</f>
        <v/>
      </c>
      <c r="Y50" s="1213" t="str">
        <f>'🔵クレーム'!I41</f>
        <v/>
      </c>
      <c r="Z50" s="1214" t="str">
        <f>'🔵クレーム'!J41</f>
        <v/>
      </c>
      <c r="AA50" s="1214" t="str">
        <f>'🔵クレーム'!K41</f>
        <v/>
      </c>
      <c r="AB50" s="1214" t="str">
        <f>'🔵クレーム'!L41</f>
        <v/>
      </c>
      <c r="AC50" s="1216" t="str">
        <f>'🔵クレーム'!N41</f>
        <v/>
      </c>
      <c r="AK50" s="1241"/>
      <c r="AL50" s="1241"/>
      <c r="AM50" s="1242"/>
    </row>
    <row r="51" ht="18.0" hidden="1" customHeight="1" outlineLevel="1">
      <c r="B51" s="1233" t="str">
        <f>IFERROR(__xludf.DUMMYFUNCTION("""COMPUTED_VALUE"""),"アリアン")</f>
        <v>アリアン</v>
      </c>
      <c r="C51" s="1236">
        <f>IFERROR(__xludf.DUMMYFUNCTION("""COMPUTED_VALUE"""),2.0)</f>
        <v>2</v>
      </c>
      <c r="D51" s="1237" t="str">
        <f>IFERROR(__xludf.DUMMYFUNCTION("""COMPUTED_VALUE"""),"春名")</f>
        <v>春名</v>
      </c>
      <c r="E51" s="1238">
        <f>IFERROR(__xludf.DUMMYFUNCTION("""COMPUTED_VALUE"""),1.0)</f>
        <v>1</v>
      </c>
      <c r="F51" s="1243"/>
      <c r="G51" s="1244"/>
      <c r="H51" s="1239"/>
      <c r="I51" s="1234"/>
      <c r="J51" s="1248" t="s">
        <v>832</v>
      </c>
      <c r="K51" s="1207"/>
      <c r="O51" s="1213" t="s">
        <v>61</v>
      </c>
      <c r="P51" s="1213" t="s">
        <v>887</v>
      </c>
      <c r="Q51" s="1213" t="s">
        <v>41</v>
      </c>
      <c r="R51" s="1214"/>
      <c r="S51" s="1213" t="s">
        <v>114</v>
      </c>
      <c r="T51" s="1213" t="s">
        <v>423</v>
      </c>
      <c r="U51" s="1215" t="s">
        <v>889</v>
      </c>
      <c r="W51" s="1214" t="str">
        <f>'🔵クレーム'!C42</f>
        <v/>
      </c>
      <c r="X51" s="1214" t="str">
        <f>'🔵クレーム'!D42</f>
        <v/>
      </c>
      <c r="Y51" s="1213" t="str">
        <f>'🔵クレーム'!I42</f>
        <v/>
      </c>
      <c r="Z51" s="1214" t="str">
        <f>'🔵クレーム'!J42</f>
        <v/>
      </c>
      <c r="AA51" s="1214" t="str">
        <f>'🔵クレーム'!K42</f>
        <v/>
      </c>
      <c r="AB51" s="1214" t="str">
        <f>'🔵クレーム'!L42</f>
        <v/>
      </c>
      <c r="AC51" s="1216" t="str">
        <f>'🔵クレーム'!N42</f>
        <v/>
      </c>
      <c r="AK51" s="1241"/>
      <c r="AL51" s="1241"/>
      <c r="AM51" s="1242"/>
    </row>
    <row r="52" ht="18.0" hidden="1" customHeight="1" outlineLevel="1">
      <c r="B52" s="1233" t="str">
        <f>IFERROR(__xludf.DUMMYFUNCTION("""COMPUTED_VALUE"""),"岩田")</f>
        <v>岩田</v>
      </c>
      <c r="C52" s="1236">
        <f>IFERROR(__xludf.DUMMYFUNCTION("""COMPUTED_VALUE"""),2.0)</f>
        <v>2</v>
      </c>
      <c r="D52" s="1237" t="str">
        <f>IFERROR(__xludf.DUMMYFUNCTION("""COMPUTED_VALUE"""),"春名/島村")</f>
        <v>春名/島村</v>
      </c>
      <c r="E52" s="1238">
        <f>IFERROR(__xludf.DUMMYFUNCTION("""COMPUTED_VALUE"""),1.0)</f>
        <v>1</v>
      </c>
      <c r="F52" s="1243"/>
      <c r="G52" s="1244"/>
      <c r="H52" s="1239"/>
      <c r="I52" s="1234"/>
      <c r="J52" s="1248" t="s">
        <v>832</v>
      </c>
      <c r="O52" s="1213" t="s">
        <v>61</v>
      </c>
      <c r="P52" s="1213" t="s">
        <v>871</v>
      </c>
      <c r="Q52" s="1213" t="s">
        <v>30</v>
      </c>
      <c r="R52" s="1214"/>
      <c r="S52" s="1213" t="s">
        <v>890</v>
      </c>
      <c r="T52" s="1213" t="s">
        <v>891</v>
      </c>
      <c r="U52" s="1215" t="s">
        <v>892</v>
      </c>
      <c r="W52" s="1214" t="str">
        <f>'🔵クレーム'!C43</f>
        <v/>
      </c>
      <c r="X52" s="1214" t="str">
        <f>'🔵クレーム'!D43</f>
        <v/>
      </c>
      <c r="Y52" s="1213" t="str">
        <f>'🔵クレーム'!I43</f>
        <v/>
      </c>
      <c r="Z52" s="1214" t="str">
        <f>'🔵クレーム'!J43</f>
        <v/>
      </c>
      <c r="AA52" s="1214" t="str">
        <f>'🔵クレーム'!K43</f>
        <v/>
      </c>
      <c r="AB52" s="1214" t="str">
        <f>'🔵クレーム'!L43</f>
        <v/>
      </c>
      <c r="AC52" s="1216" t="str">
        <f>'🔵クレーム'!N43</f>
        <v/>
      </c>
      <c r="AK52" s="1241"/>
    </row>
    <row r="53" ht="18.0" hidden="1" customHeight="1" outlineLevel="1">
      <c r="B53" s="1233" t="str">
        <f>IFERROR(__xludf.DUMMYFUNCTION("""COMPUTED_VALUE"""),"松野")</f>
        <v>松野</v>
      </c>
      <c r="C53" s="1236">
        <f>IFERROR(__xludf.DUMMYFUNCTION("""COMPUTED_VALUE"""),2.0)</f>
        <v>2</v>
      </c>
      <c r="D53" s="1237" t="str">
        <f>IFERROR(__xludf.DUMMYFUNCTION("""COMPUTED_VALUE"""),"森")</f>
        <v>森</v>
      </c>
      <c r="E53" s="1238">
        <f>IFERROR(__xludf.DUMMYFUNCTION("""COMPUTED_VALUE"""),1.0)</f>
        <v>1</v>
      </c>
      <c r="F53" s="1243"/>
      <c r="G53" s="1244"/>
      <c r="H53" s="1239"/>
      <c r="I53" s="1234"/>
      <c r="J53" s="1248" t="s">
        <v>832</v>
      </c>
      <c r="O53" s="1213" t="s">
        <v>61</v>
      </c>
      <c r="P53" s="1213" t="s">
        <v>871</v>
      </c>
      <c r="Q53" s="1213" t="s">
        <v>40</v>
      </c>
      <c r="R53" s="1214"/>
      <c r="S53" s="1213" t="s">
        <v>890</v>
      </c>
      <c r="T53" s="1213" t="s">
        <v>140</v>
      </c>
      <c r="U53" s="1215" t="s">
        <v>893</v>
      </c>
      <c r="W53" s="1214" t="str">
        <f>'🔵クレーム'!C44</f>
        <v/>
      </c>
      <c r="X53" s="1214" t="str">
        <f>'🔵クレーム'!D44</f>
        <v/>
      </c>
      <c r="Y53" s="1213" t="str">
        <f>'🔵クレーム'!I44</f>
        <v/>
      </c>
      <c r="Z53" s="1214" t="str">
        <f>'🔵クレーム'!J44</f>
        <v/>
      </c>
      <c r="AA53" s="1214" t="str">
        <f>'🔵クレーム'!K44</f>
        <v/>
      </c>
      <c r="AB53" s="1214" t="str">
        <f>'🔵クレーム'!L44</f>
        <v/>
      </c>
      <c r="AC53" s="1216" t="str">
        <f>'🔵クレーム'!N44</f>
        <v/>
      </c>
    </row>
    <row r="54" ht="18.0" hidden="1" customHeight="1" outlineLevel="1">
      <c r="B54" s="1233" t="str">
        <f>IFERROR(__xludf.DUMMYFUNCTION("""COMPUTED_VALUE"""),"橋本")</f>
        <v>橋本</v>
      </c>
      <c r="C54" s="1236">
        <f>IFERROR(__xludf.DUMMYFUNCTION("""COMPUTED_VALUE"""),2.0)</f>
        <v>2</v>
      </c>
      <c r="D54" s="1237" t="str">
        <f>IFERROR(__xludf.DUMMYFUNCTION("""COMPUTED_VALUE"""),"橋本")</f>
        <v>橋本</v>
      </c>
      <c r="E54" s="1238">
        <f>IFERROR(__xludf.DUMMYFUNCTION("""COMPUTED_VALUE"""),1.0)</f>
        <v>1</v>
      </c>
      <c r="F54" s="1243"/>
      <c r="G54" s="1244"/>
      <c r="H54" s="1239"/>
      <c r="I54" s="1234"/>
      <c r="J54" s="1248" t="s">
        <v>832</v>
      </c>
      <c r="O54" s="1213" t="s">
        <v>61</v>
      </c>
      <c r="P54" s="1213" t="s">
        <v>894</v>
      </c>
      <c r="Q54" s="1213" t="s">
        <v>39</v>
      </c>
      <c r="R54" s="1214"/>
      <c r="S54" s="1213" t="s">
        <v>114</v>
      </c>
      <c r="T54" s="1213" t="s">
        <v>419</v>
      </c>
      <c r="U54" s="1215" t="s">
        <v>895</v>
      </c>
      <c r="W54" s="1214" t="str">
        <f>'🔵クレーム'!C45</f>
        <v/>
      </c>
      <c r="X54" s="1214" t="str">
        <f>'🔵クレーム'!D45</f>
        <v/>
      </c>
      <c r="Y54" s="1213" t="str">
        <f>'🔵クレーム'!I45</f>
        <v/>
      </c>
      <c r="Z54" s="1214" t="str">
        <f>'🔵クレーム'!J45</f>
        <v/>
      </c>
      <c r="AA54" s="1214" t="str">
        <f>'🔵クレーム'!K45</f>
        <v/>
      </c>
      <c r="AB54" s="1214" t="str">
        <f>'🔵クレーム'!L45</f>
        <v/>
      </c>
      <c r="AC54" s="1216" t="str">
        <f>'🔵クレーム'!N45</f>
        <v/>
      </c>
    </row>
    <row r="55" ht="18.0" hidden="1" customHeight="1" outlineLevel="1">
      <c r="B55" s="1233" t="str">
        <f>IFERROR(__xludf.DUMMYFUNCTION("""COMPUTED_VALUE"""),"池上")</f>
        <v>池上</v>
      </c>
      <c r="C55" s="1236">
        <f>IFERROR(__xludf.DUMMYFUNCTION("""COMPUTED_VALUE"""),2.0)</f>
        <v>2</v>
      </c>
      <c r="D55" s="1243"/>
      <c r="E55" s="1249"/>
      <c r="F55" s="1243"/>
      <c r="G55" s="1244"/>
      <c r="H55" s="1239"/>
      <c r="I55" s="1234"/>
      <c r="J55" s="1248" t="s">
        <v>832</v>
      </c>
      <c r="O55" s="1213" t="s">
        <v>63</v>
      </c>
      <c r="P55" s="1213" t="s">
        <v>98</v>
      </c>
      <c r="Q55" s="1213" t="s">
        <v>39</v>
      </c>
      <c r="R55" s="1214"/>
      <c r="S55" s="1213" t="s">
        <v>890</v>
      </c>
      <c r="T55" s="1213" t="s">
        <v>890</v>
      </c>
      <c r="U55" s="1215" t="s">
        <v>896</v>
      </c>
      <c r="W55" s="1214" t="str">
        <f>'🔵クレーム'!C46</f>
        <v/>
      </c>
      <c r="X55" s="1214" t="str">
        <f>'🔵クレーム'!D46</f>
        <v/>
      </c>
      <c r="Y55" s="1213" t="str">
        <f>'🔵クレーム'!I46</f>
        <v/>
      </c>
      <c r="Z55" s="1214" t="str">
        <f>'🔵クレーム'!J46</f>
        <v/>
      </c>
      <c r="AA55" s="1214" t="str">
        <f>'🔵クレーム'!K46</f>
        <v/>
      </c>
      <c r="AB55" s="1214" t="str">
        <f>'🔵クレーム'!L46</f>
        <v/>
      </c>
      <c r="AC55" s="1216" t="str">
        <f>'🔵クレーム'!N46</f>
        <v/>
      </c>
    </row>
    <row r="56" ht="18.0" hidden="1" customHeight="1" outlineLevel="1">
      <c r="B56" s="1233" t="str">
        <f>IFERROR(__xludf.DUMMYFUNCTION("""COMPUTED_VALUE"""),"アミナタ")</f>
        <v>アミナタ</v>
      </c>
      <c r="C56" s="1236">
        <f>IFERROR(__xludf.DUMMYFUNCTION("""COMPUTED_VALUE"""),1.0)</f>
        <v>1</v>
      </c>
      <c r="D56" s="1243"/>
      <c r="E56" s="1249"/>
      <c r="F56" s="1243"/>
      <c r="G56" s="1244"/>
      <c r="H56" s="1239"/>
      <c r="I56" s="1234"/>
      <c r="J56" s="1248" t="s">
        <v>832</v>
      </c>
      <c r="O56" s="1213" t="s">
        <v>63</v>
      </c>
      <c r="P56" s="1213" t="s">
        <v>98</v>
      </c>
      <c r="Q56" s="1213" t="s">
        <v>28</v>
      </c>
      <c r="R56" s="1214"/>
      <c r="S56" s="1213" t="s">
        <v>145</v>
      </c>
      <c r="T56" s="1213" t="s">
        <v>145</v>
      </c>
      <c r="U56" s="1215" t="s">
        <v>897</v>
      </c>
      <c r="W56" s="1214" t="str">
        <f>'🔵クレーム'!C47</f>
        <v/>
      </c>
      <c r="X56" s="1214" t="str">
        <f>'🔵クレーム'!D47</f>
        <v/>
      </c>
      <c r="Y56" s="1213" t="str">
        <f>'🔵クレーム'!I47</f>
        <v/>
      </c>
      <c r="Z56" s="1214" t="str">
        <f>'🔵クレーム'!J47</f>
        <v/>
      </c>
      <c r="AA56" s="1214" t="str">
        <f>'🔵クレーム'!K47</f>
        <v/>
      </c>
      <c r="AB56" s="1214" t="str">
        <f>'🔵クレーム'!L47</f>
        <v/>
      </c>
      <c r="AC56" s="1216" t="str">
        <f>'🔵クレーム'!N47</f>
        <v/>
      </c>
    </row>
    <row r="57" ht="18.0" hidden="1" customHeight="1" outlineLevel="1">
      <c r="B57" s="1233" t="str">
        <f>IFERROR(__xludf.DUMMYFUNCTION("""COMPUTED_VALUE"""),"サム")</f>
        <v>サム</v>
      </c>
      <c r="C57" s="1236">
        <f>IFERROR(__xludf.DUMMYFUNCTION("""COMPUTED_VALUE"""),1.0)</f>
        <v>1</v>
      </c>
      <c r="D57" s="1243"/>
      <c r="E57" s="1249"/>
      <c r="F57" s="1243"/>
      <c r="G57" s="1244"/>
      <c r="H57" s="1239"/>
      <c r="I57" s="1234"/>
      <c r="J57" s="1248" t="s">
        <v>832</v>
      </c>
      <c r="O57" s="1213" t="s">
        <v>63</v>
      </c>
      <c r="P57" s="1213" t="s">
        <v>138</v>
      </c>
      <c r="Q57" s="1213" t="s">
        <v>40</v>
      </c>
      <c r="R57" s="1214"/>
      <c r="S57" s="1213" t="s">
        <v>114</v>
      </c>
      <c r="T57" s="1213" t="s">
        <v>627</v>
      </c>
      <c r="U57" s="1215" t="s">
        <v>898</v>
      </c>
      <c r="W57" s="1214" t="str">
        <f>'🔵クレーム'!C48</f>
        <v/>
      </c>
      <c r="X57" s="1214" t="str">
        <f>'🔵クレーム'!D48</f>
        <v/>
      </c>
      <c r="Y57" s="1213" t="str">
        <f>'🔵クレーム'!I48</f>
        <v/>
      </c>
      <c r="Z57" s="1214" t="str">
        <f>'🔵クレーム'!J48</f>
        <v/>
      </c>
      <c r="AA57" s="1214" t="str">
        <f>'🔵クレーム'!K48</f>
        <v/>
      </c>
      <c r="AB57" s="1214" t="str">
        <f>'🔵クレーム'!L48</f>
        <v/>
      </c>
      <c r="AC57" s="1216" t="str">
        <f>'🔵クレーム'!N48</f>
        <v/>
      </c>
    </row>
    <row r="58" ht="18.0" hidden="1" customHeight="1" outlineLevel="1">
      <c r="B58" s="1233" t="str">
        <f>IFERROR(__xludf.DUMMYFUNCTION("""COMPUTED_VALUE"""),"ショマ")</f>
        <v>ショマ</v>
      </c>
      <c r="C58" s="1236">
        <f>IFERROR(__xludf.DUMMYFUNCTION("""COMPUTED_VALUE"""),1.0)</f>
        <v>1</v>
      </c>
      <c r="D58" s="1243"/>
      <c r="E58" s="1249"/>
      <c r="F58" s="1243"/>
      <c r="G58" s="1244"/>
      <c r="H58" s="1239"/>
      <c r="I58" s="1234"/>
      <c r="J58" s="1248" t="s">
        <v>832</v>
      </c>
      <c r="O58" s="1213" t="s">
        <v>63</v>
      </c>
      <c r="P58" s="1213" t="s">
        <v>138</v>
      </c>
      <c r="Q58" s="1213" t="s">
        <v>38</v>
      </c>
      <c r="R58" s="1214"/>
      <c r="S58" s="1213" t="s">
        <v>133</v>
      </c>
      <c r="T58" s="1213" t="s">
        <v>423</v>
      </c>
      <c r="U58" s="1215" t="s">
        <v>899</v>
      </c>
      <c r="W58" s="1214" t="str">
        <f>'🔵クレーム'!C49</f>
        <v/>
      </c>
      <c r="X58" s="1214" t="str">
        <f>'🔵クレーム'!D49</f>
        <v/>
      </c>
      <c r="Y58" s="1213" t="str">
        <f>'🔵クレーム'!I49</f>
        <v/>
      </c>
      <c r="Z58" s="1214" t="str">
        <f>'🔵クレーム'!J49</f>
        <v/>
      </c>
      <c r="AA58" s="1214" t="str">
        <f>'🔵クレーム'!K49</f>
        <v/>
      </c>
      <c r="AB58" s="1214" t="str">
        <f>'🔵クレーム'!L49</f>
        <v/>
      </c>
      <c r="AC58" s="1216" t="str">
        <f>'🔵クレーム'!N49</f>
        <v/>
      </c>
    </row>
    <row r="59" ht="18.0" hidden="1" customHeight="1" outlineLevel="1">
      <c r="B59" s="1233" t="str">
        <f>IFERROR(__xludf.DUMMYFUNCTION("""COMPUTED_VALUE"""),"スシラ")</f>
        <v>スシラ</v>
      </c>
      <c r="C59" s="1236">
        <f>IFERROR(__xludf.DUMMYFUNCTION("""COMPUTED_VALUE"""),1.0)</f>
        <v>1</v>
      </c>
      <c r="D59" s="1243"/>
      <c r="E59" s="1249"/>
      <c r="F59" s="1243"/>
      <c r="G59" s="1244"/>
      <c r="H59" s="1239"/>
      <c r="I59" s="1234"/>
      <c r="J59" s="1248" t="s">
        <v>832</v>
      </c>
      <c r="O59" s="1213" t="s">
        <v>63</v>
      </c>
      <c r="P59" s="1213" t="s">
        <v>138</v>
      </c>
      <c r="Q59" s="1213" t="s">
        <v>28</v>
      </c>
      <c r="R59" s="1214"/>
      <c r="S59" s="1213" t="s">
        <v>900</v>
      </c>
      <c r="T59" s="1213" t="s">
        <v>900</v>
      </c>
      <c r="U59" s="1215" t="s">
        <v>901</v>
      </c>
      <c r="W59" s="1214" t="str">
        <f>'🔵クレーム'!C50</f>
        <v/>
      </c>
      <c r="X59" s="1214" t="str">
        <f>'🔵クレーム'!D50</f>
        <v/>
      </c>
      <c r="Y59" s="1213" t="str">
        <f>'🔵クレーム'!I50</f>
        <v/>
      </c>
      <c r="Z59" s="1214" t="str">
        <f>'🔵クレーム'!J50</f>
        <v/>
      </c>
      <c r="AA59" s="1214" t="str">
        <f>'🔵クレーム'!K50</f>
        <v/>
      </c>
      <c r="AB59" s="1214" t="str">
        <f>'🔵クレーム'!L50</f>
        <v/>
      </c>
      <c r="AC59" s="1216" t="str">
        <f>'🔵クレーム'!N50</f>
        <v/>
      </c>
    </row>
    <row r="60" ht="18.0" hidden="1" customHeight="1" outlineLevel="1">
      <c r="B60" s="1233" t="str">
        <f>IFERROR(__xludf.DUMMYFUNCTION("""COMPUTED_VALUE"""),"デュラ")</f>
        <v>デュラ</v>
      </c>
      <c r="C60" s="1236">
        <f>IFERROR(__xludf.DUMMYFUNCTION("""COMPUTED_VALUE"""),1.0)</f>
        <v>1</v>
      </c>
      <c r="D60" s="1243"/>
      <c r="E60" s="1249"/>
      <c r="F60" s="1243"/>
      <c r="G60" s="1244"/>
      <c r="H60" s="1239"/>
      <c r="I60" s="1234"/>
      <c r="J60" s="1248" t="s">
        <v>832</v>
      </c>
      <c r="O60" s="1213" t="s">
        <v>63</v>
      </c>
      <c r="P60" s="1213" t="s">
        <v>149</v>
      </c>
      <c r="Q60" s="1213" t="s">
        <v>30</v>
      </c>
      <c r="R60" s="1214"/>
      <c r="S60" s="1213" t="s">
        <v>875</v>
      </c>
      <c r="T60" s="1213" t="s">
        <v>630</v>
      </c>
      <c r="U60" s="1215" t="s">
        <v>902</v>
      </c>
      <c r="W60" s="1214" t="str">
        <f>'🔵クレーム'!C51</f>
        <v/>
      </c>
      <c r="X60" s="1214" t="str">
        <f>'🔵クレーム'!D51</f>
        <v/>
      </c>
      <c r="Y60" s="1213" t="str">
        <f>'🔵クレーム'!I51</f>
        <v/>
      </c>
      <c r="Z60" s="1214" t="str">
        <f>'🔵クレーム'!J51</f>
        <v/>
      </c>
      <c r="AA60" s="1214" t="str">
        <f>'🔵クレーム'!K51</f>
        <v/>
      </c>
      <c r="AB60" s="1214" t="str">
        <f>'🔵クレーム'!L51</f>
        <v/>
      </c>
      <c r="AC60" s="1216" t="str">
        <f>'🔵クレーム'!N51</f>
        <v/>
      </c>
    </row>
    <row r="61" ht="18.0" hidden="1" customHeight="1" outlineLevel="1">
      <c r="B61" s="1233" t="str">
        <f>IFERROR(__xludf.DUMMYFUNCTION("""COMPUTED_VALUE"""),"ベル")</f>
        <v>ベル</v>
      </c>
      <c r="C61" s="1236">
        <f>IFERROR(__xludf.DUMMYFUNCTION("""COMPUTED_VALUE"""),1.0)</f>
        <v>1</v>
      </c>
      <c r="D61" s="1243"/>
      <c r="E61" s="1249"/>
      <c r="F61" s="1243"/>
      <c r="G61" s="1244"/>
      <c r="H61" s="1239"/>
      <c r="I61" s="1234"/>
      <c r="J61" s="1248" t="s">
        <v>832</v>
      </c>
      <c r="O61" s="1213" t="s">
        <v>63</v>
      </c>
      <c r="P61" s="1213" t="s">
        <v>883</v>
      </c>
      <c r="Q61" s="1213" t="s">
        <v>41</v>
      </c>
      <c r="R61" s="1214"/>
      <c r="S61" s="1213" t="s">
        <v>145</v>
      </c>
      <c r="T61" s="1213" t="s">
        <v>145</v>
      </c>
      <c r="U61" s="1215" t="s">
        <v>903</v>
      </c>
      <c r="W61" s="1214" t="str">
        <f>'🔵クレーム'!C52</f>
        <v/>
      </c>
      <c r="X61" s="1214" t="str">
        <f>'🔵クレーム'!D52</f>
        <v/>
      </c>
      <c r="Y61" s="1213" t="str">
        <f>'🔵クレーム'!I52</f>
        <v/>
      </c>
      <c r="Z61" s="1214" t="str">
        <f>'🔵クレーム'!J52</f>
        <v/>
      </c>
      <c r="AA61" s="1214" t="str">
        <f>'🔵クレーム'!K52</f>
        <v/>
      </c>
      <c r="AB61" s="1214" t="str">
        <f>'🔵クレーム'!L52</f>
        <v/>
      </c>
      <c r="AC61" s="1216" t="str">
        <f>'🔵クレーム'!N52</f>
        <v/>
      </c>
    </row>
    <row r="62" ht="18.0" hidden="1" customHeight="1" outlineLevel="1">
      <c r="B62" s="1233" t="str">
        <f>IFERROR(__xludf.DUMMYFUNCTION("""COMPUTED_VALUE"""),"ムベヌ")</f>
        <v>ムベヌ</v>
      </c>
      <c r="C62" s="1236">
        <f>IFERROR(__xludf.DUMMYFUNCTION("""COMPUTED_VALUE"""),1.0)</f>
        <v>1</v>
      </c>
      <c r="D62" s="1243"/>
      <c r="E62" s="1249"/>
      <c r="F62" s="1243"/>
      <c r="G62" s="1244"/>
      <c r="H62" s="1239"/>
      <c r="I62" s="1234"/>
      <c r="J62" s="1248" t="s">
        <v>832</v>
      </c>
      <c r="O62" s="1213" t="s">
        <v>63</v>
      </c>
      <c r="P62" s="1213" t="s">
        <v>883</v>
      </c>
      <c r="Q62" s="1213" t="s">
        <v>40</v>
      </c>
      <c r="R62" s="1214"/>
      <c r="S62" s="1213" t="s">
        <v>875</v>
      </c>
      <c r="T62" s="1213" t="s">
        <v>631</v>
      </c>
      <c r="U62" s="1215" t="s">
        <v>904</v>
      </c>
      <c r="W62" s="1214" t="str">
        <f>'🔵クレーム'!C53</f>
        <v/>
      </c>
      <c r="X62" s="1214" t="str">
        <f>'🔵クレーム'!D53</f>
        <v/>
      </c>
      <c r="Y62" s="1213" t="str">
        <f>'🔵クレーム'!I53</f>
        <v/>
      </c>
      <c r="Z62" s="1214" t="str">
        <f>'🔵クレーム'!J53</f>
        <v/>
      </c>
      <c r="AA62" s="1214" t="str">
        <f>'🔵クレーム'!K53</f>
        <v/>
      </c>
      <c r="AB62" s="1214" t="str">
        <f>'🔵クレーム'!L53</f>
        <v/>
      </c>
      <c r="AC62" s="1216" t="str">
        <f>'🔵クレーム'!N53</f>
        <v/>
      </c>
    </row>
    <row r="63" ht="18.0" hidden="1" customHeight="1" outlineLevel="1">
      <c r="B63" s="1233" t="str">
        <f>IFERROR(__xludf.DUMMYFUNCTION("""COMPUTED_VALUE"""),"駒野")</f>
        <v>駒野</v>
      </c>
      <c r="C63" s="1236">
        <f>IFERROR(__xludf.DUMMYFUNCTION("""COMPUTED_VALUE"""),1.0)</f>
        <v>1</v>
      </c>
      <c r="D63" s="1243"/>
      <c r="E63" s="1249"/>
      <c r="F63" s="1243"/>
      <c r="G63" s="1244"/>
      <c r="H63" s="1239"/>
      <c r="I63" s="1234"/>
      <c r="J63" s="1248" t="s">
        <v>832</v>
      </c>
      <c r="O63" s="1213" t="s">
        <v>63</v>
      </c>
      <c r="P63" s="1213" t="s">
        <v>871</v>
      </c>
      <c r="Q63" s="1213" t="s">
        <v>40</v>
      </c>
      <c r="R63" s="1214"/>
      <c r="S63" s="1213" t="s">
        <v>875</v>
      </c>
      <c r="T63" s="1213" t="s">
        <v>627</v>
      </c>
      <c r="U63" s="1215" t="s">
        <v>905</v>
      </c>
      <c r="W63" s="1214" t="str">
        <f>'🔵クレーム'!C54</f>
        <v/>
      </c>
      <c r="X63" s="1214" t="str">
        <f>'🔵クレーム'!D54</f>
        <v/>
      </c>
      <c r="Y63" s="1213" t="str">
        <f>'🔵クレーム'!I54</f>
        <v/>
      </c>
      <c r="Z63" s="1214" t="str">
        <f>'🔵クレーム'!J54</f>
        <v/>
      </c>
      <c r="AA63" s="1214" t="str">
        <f>'🔵クレーム'!K54</f>
        <v/>
      </c>
      <c r="AB63" s="1214" t="str">
        <f>'🔵クレーム'!L54</f>
        <v/>
      </c>
      <c r="AC63" s="1216" t="str">
        <f>'🔵クレーム'!N54</f>
        <v/>
      </c>
    </row>
    <row r="64" ht="18.0" hidden="1" customHeight="1" outlineLevel="1">
      <c r="B64" s="1233" t="str">
        <f>IFERROR(__xludf.DUMMYFUNCTION("""COMPUTED_VALUE"""),"高木")</f>
        <v>高木</v>
      </c>
      <c r="C64" s="1236">
        <f>IFERROR(__xludf.DUMMYFUNCTION("""COMPUTED_VALUE"""),1.0)</f>
        <v>1</v>
      </c>
      <c r="D64" s="1243"/>
      <c r="E64" s="1249"/>
      <c r="F64" s="1243"/>
      <c r="G64" s="1244"/>
      <c r="H64" s="1239"/>
      <c r="I64" s="1234"/>
      <c r="J64" s="1248" t="s">
        <v>832</v>
      </c>
      <c r="O64" s="1213" t="s">
        <v>63</v>
      </c>
      <c r="P64" s="1213" t="s">
        <v>871</v>
      </c>
      <c r="Q64" s="1213" t="s">
        <v>38</v>
      </c>
      <c r="R64" s="1214"/>
      <c r="S64" s="1213" t="s">
        <v>875</v>
      </c>
      <c r="T64" s="1213" t="s">
        <v>413</v>
      </c>
      <c r="U64" s="1215" t="s">
        <v>906</v>
      </c>
      <c r="W64" s="1214" t="str">
        <f>'🔵クレーム'!C55</f>
        <v/>
      </c>
      <c r="X64" s="1214" t="str">
        <f>'🔵クレーム'!D55</f>
        <v/>
      </c>
      <c r="Y64" s="1213" t="str">
        <f>'🔵クレーム'!I55</f>
        <v/>
      </c>
      <c r="Z64" s="1214" t="str">
        <f>'🔵クレーム'!J55</f>
        <v/>
      </c>
      <c r="AA64" s="1214" t="str">
        <f>'🔵クレーム'!K55</f>
        <v/>
      </c>
      <c r="AB64" s="1214" t="str">
        <f>'🔵クレーム'!L55</f>
        <v/>
      </c>
      <c r="AC64" s="1216" t="str">
        <f>'🔵クレーム'!N55</f>
        <v/>
      </c>
    </row>
    <row r="65" ht="18.0" hidden="1" customHeight="1" outlineLevel="1">
      <c r="B65" s="1233"/>
      <c r="C65" s="1236"/>
      <c r="D65" s="1243"/>
      <c r="E65" s="1249"/>
      <c r="F65" s="1243"/>
      <c r="G65" s="1244"/>
      <c r="H65" s="1239"/>
      <c r="I65" s="1234"/>
      <c r="J65" s="1248" t="s">
        <v>832</v>
      </c>
      <c r="O65" s="1213" t="s">
        <v>63</v>
      </c>
      <c r="P65" s="1213" t="s">
        <v>907</v>
      </c>
      <c r="Q65" s="1213" t="s">
        <v>28</v>
      </c>
      <c r="R65" s="1214"/>
      <c r="S65" s="1213" t="s">
        <v>900</v>
      </c>
      <c r="T65" s="1213" t="s">
        <v>900</v>
      </c>
      <c r="U65" s="1215" t="s">
        <v>908</v>
      </c>
      <c r="W65" s="1214" t="str">
        <f>'🔵クレーム'!C56</f>
        <v/>
      </c>
      <c r="X65" s="1214" t="str">
        <f>'🔵クレーム'!D56</f>
        <v/>
      </c>
      <c r="Y65" s="1213" t="str">
        <f>'🔵クレーム'!I56</f>
        <v/>
      </c>
      <c r="Z65" s="1214" t="str">
        <f>'🔵クレーム'!J56</f>
        <v/>
      </c>
      <c r="AA65" s="1214" t="str">
        <f>'🔵クレーム'!K56</f>
        <v/>
      </c>
      <c r="AB65" s="1214" t="str">
        <f>'🔵クレーム'!L56</f>
        <v/>
      </c>
      <c r="AC65" s="1216" t="str">
        <f>'🔵クレーム'!N56</f>
        <v/>
      </c>
    </row>
    <row r="66" ht="18.0" hidden="1" customHeight="1" outlineLevel="1">
      <c r="B66" s="1233"/>
      <c r="C66" s="1236"/>
      <c r="D66" s="1243"/>
      <c r="E66" s="1249"/>
      <c r="F66" s="1243"/>
      <c r="G66" s="1244"/>
      <c r="H66" s="1239"/>
      <c r="I66" s="1234"/>
      <c r="J66" s="1248" t="s">
        <v>832</v>
      </c>
      <c r="O66" s="1213" t="s">
        <v>63</v>
      </c>
      <c r="P66" s="1213" t="s">
        <v>909</v>
      </c>
      <c r="Q66" s="1213" t="s">
        <v>28</v>
      </c>
      <c r="R66" s="1214"/>
      <c r="S66" s="1213" t="s">
        <v>900</v>
      </c>
      <c r="T66" s="1213" t="s">
        <v>900</v>
      </c>
      <c r="U66" s="1215" t="s">
        <v>910</v>
      </c>
      <c r="W66" s="1214" t="str">
        <f>'🔵クレーム'!C57</f>
        <v/>
      </c>
      <c r="X66" s="1214" t="str">
        <f>'🔵クレーム'!D57</f>
        <v/>
      </c>
      <c r="Y66" s="1213" t="str">
        <f>'🔵クレーム'!I57</f>
        <v/>
      </c>
      <c r="Z66" s="1214" t="str">
        <f>'🔵クレーム'!J57</f>
        <v/>
      </c>
      <c r="AA66" s="1214" t="str">
        <f>'🔵クレーム'!K57</f>
        <v/>
      </c>
      <c r="AB66" s="1214" t="str">
        <f>'🔵クレーム'!L57</f>
        <v/>
      </c>
      <c r="AC66" s="1216" t="str">
        <f>'🔵クレーム'!N57</f>
        <v/>
      </c>
    </row>
    <row r="67" ht="18.0" hidden="1" customHeight="1" outlineLevel="1">
      <c r="B67" s="1233"/>
      <c r="C67" s="1236"/>
      <c r="D67" s="1243"/>
      <c r="E67" s="1249"/>
      <c r="F67" s="1243"/>
      <c r="G67" s="1244"/>
      <c r="H67" s="1239"/>
      <c r="I67" s="1234"/>
      <c r="J67" s="1248" t="s">
        <v>832</v>
      </c>
      <c r="O67" s="1213" t="s">
        <v>63</v>
      </c>
      <c r="P67" s="1213" t="s">
        <v>911</v>
      </c>
      <c r="Q67" s="1213" t="s">
        <v>39</v>
      </c>
      <c r="R67" s="1214"/>
      <c r="S67" s="1213" t="s">
        <v>134</v>
      </c>
      <c r="T67" s="1213" t="s">
        <v>134</v>
      </c>
      <c r="U67" s="1215" t="s">
        <v>912</v>
      </c>
      <c r="W67" s="1214" t="str">
        <f>'🔵クレーム'!C58</f>
        <v/>
      </c>
      <c r="X67" s="1214" t="str">
        <f>'🔵クレーム'!D58</f>
        <v/>
      </c>
      <c r="Y67" s="1213" t="str">
        <f>'🔵クレーム'!I58</f>
        <v/>
      </c>
      <c r="Z67" s="1214" t="str">
        <f>'🔵クレーム'!J58</f>
        <v/>
      </c>
      <c r="AA67" s="1214" t="str">
        <f>'🔵クレーム'!K58</f>
        <v/>
      </c>
      <c r="AB67" s="1214" t="str">
        <f>'🔵クレーム'!L58</f>
        <v/>
      </c>
      <c r="AC67" s="1216" t="str">
        <f>'🔵クレーム'!N58</f>
        <v/>
      </c>
    </row>
    <row r="68" ht="18.0" hidden="1" customHeight="1" outlineLevel="1">
      <c r="B68" s="1250"/>
      <c r="C68" s="1244"/>
      <c r="D68" s="1243"/>
      <c r="E68" s="1249"/>
      <c r="F68" s="1243"/>
      <c r="G68" s="1244"/>
      <c r="H68" s="1239"/>
      <c r="I68" s="1234"/>
      <c r="J68" s="1248" t="s">
        <v>832</v>
      </c>
      <c r="O68" s="1213" t="s">
        <v>63</v>
      </c>
      <c r="P68" s="1213" t="s">
        <v>913</v>
      </c>
      <c r="Q68" s="1213" t="s">
        <v>43</v>
      </c>
      <c r="R68" s="1214"/>
      <c r="S68" s="1213" t="s">
        <v>114</v>
      </c>
      <c r="T68" s="1213" t="s">
        <v>140</v>
      </c>
      <c r="U68" s="1215" t="s">
        <v>914</v>
      </c>
      <c r="W68" s="1214" t="str">
        <f>'🔵クレーム'!C59</f>
        <v/>
      </c>
      <c r="X68" s="1214" t="str">
        <f>'🔵クレーム'!D59</f>
        <v/>
      </c>
      <c r="Y68" s="1213" t="str">
        <f>'🔵クレーム'!I59</f>
        <v/>
      </c>
      <c r="Z68" s="1214" t="str">
        <f>'🔵クレーム'!J59</f>
        <v/>
      </c>
      <c r="AA68" s="1214" t="str">
        <f>'🔵クレーム'!K59</f>
        <v/>
      </c>
      <c r="AB68" s="1214" t="str">
        <f>'🔵クレーム'!L59</f>
        <v/>
      </c>
      <c r="AC68" s="1216" t="str">
        <f>'🔵クレーム'!N59</f>
        <v/>
      </c>
    </row>
    <row r="69" ht="18.0" hidden="1" customHeight="1" outlineLevel="1">
      <c r="B69" s="1233"/>
      <c r="C69" s="1236"/>
      <c r="D69" s="1237"/>
      <c r="E69" s="1238"/>
      <c r="F69" s="1243"/>
      <c r="G69" s="1244"/>
      <c r="H69" s="1239"/>
      <c r="I69" s="1234"/>
      <c r="J69" s="1248" t="s">
        <v>832</v>
      </c>
      <c r="O69" s="1213" t="s">
        <v>63</v>
      </c>
      <c r="P69" s="1213" t="s">
        <v>885</v>
      </c>
      <c r="Q69" s="1213" t="s">
        <v>28</v>
      </c>
      <c r="R69" s="1214"/>
      <c r="S69" s="1213" t="s">
        <v>900</v>
      </c>
      <c r="T69" s="1213" t="s">
        <v>900</v>
      </c>
      <c r="U69" s="1215" t="s">
        <v>915</v>
      </c>
      <c r="W69" s="1214" t="str">
        <f>'🔵クレーム'!C60</f>
        <v/>
      </c>
      <c r="X69" s="1214" t="str">
        <f>'🔵クレーム'!D60</f>
        <v/>
      </c>
      <c r="Y69" s="1213" t="str">
        <f>'🔵クレーム'!I60</f>
        <v/>
      </c>
      <c r="Z69" s="1214" t="str">
        <f>'🔵クレーム'!J60</f>
        <v/>
      </c>
      <c r="AA69" s="1214" t="str">
        <f>'🔵クレーム'!K60</f>
        <v/>
      </c>
      <c r="AB69" s="1214" t="str">
        <f>'🔵クレーム'!L60</f>
        <v/>
      </c>
      <c r="AC69" s="1216" t="str">
        <f>'🔵クレーム'!N60</f>
        <v/>
      </c>
    </row>
    <row r="70" ht="18.0" hidden="1" customHeight="1" outlineLevel="1">
      <c r="B70" s="1233"/>
      <c r="C70" s="1236"/>
      <c r="D70" s="1237"/>
      <c r="E70" s="1238"/>
      <c r="F70" s="1243"/>
      <c r="G70" s="1244"/>
      <c r="H70" s="1239"/>
      <c r="I70" s="1234"/>
      <c r="J70" s="1248" t="s">
        <v>832</v>
      </c>
      <c r="O70" s="1213" t="s">
        <v>63</v>
      </c>
      <c r="P70" s="1213" t="s">
        <v>127</v>
      </c>
      <c r="Q70" s="1213" t="s">
        <v>28</v>
      </c>
      <c r="R70" s="1214"/>
      <c r="S70" s="1213" t="s">
        <v>900</v>
      </c>
      <c r="T70" s="1213" t="s">
        <v>900</v>
      </c>
      <c r="U70" s="1215" t="s">
        <v>916</v>
      </c>
      <c r="W70" s="1214" t="str">
        <f>'🔵クレーム'!C61</f>
        <v/>
      </c>
      <c r="X70" s="1214" t="str">
        <f>'🔵クレーム'!D61</f>
        <v/>
      </c>
      <c r="Y70" s="1213" t="str">
        <f>'🔵クレーム'!I61</f>
        <v/>
      </c>
      <c r="Z70" s="1214" t="str">
        <f>'🔵クレーム'!J61</f>
        <v/>
      </c>
      <c r="AA70" s="1214" t="str">
        <f>'🔵クレーム'!K61</f>
        <v/>
      </c>
      <c r="AB70" s="1214" t="str">
        <f>'🔵クレーム'!L61</f>
        <v/>
      </c>
      <c r="AC70" s="1216" t="str">
        <f>'🔵クレーム'!N61</f>
        <v/>
      </c>
    </row>
    <row r="71" ht="18.0" hidden="1" customHeight="1" outlineLevel="1">
      <c r="B71" s="1233"/>
      <c r="C71" s="1236"/>
      <c r="D71" s="1237"/>
      <c r="E71" s="1238"/>
      <c r="F71" s="1243"/>
      <c r="G71" s="1244"/>
      <c r="H71" s="1239"/>
      <c r="I71" s="1234"/>
      <c r="J71" s="1248" t="s">
        <v>832</v>
      </c>
      <c r="O71" s="1213" t="s">
        <v>63</v>
      </c>
      <c r="P71" s="1213" t="s">
        <v>894</v>
      </c>
      <c r="Q71" s="1213" t="s">
        <v>28</v>
      </c>
      <c r="R71" s="1214"/>
      <c r="S71" s="1213" t="s">
        <v>900</v>
      </c>
      <c r="T71" s="1213" t="s">
        <v>900</v>
      </c>
      <c r="U71" s="1215" t="s">
        <v>917</v>
      </c>
      <c r="W71" s="1214" t="str">
        <f>'🔵クレーム'!C62</f>
        <v/>
      </c>
      <c r="X71" s="1214" t="str">
        <f>'🔵クレーム'!D62</f>
        <v/>
      </c>
      <c r="Y71" s="1213" t="str">
        <f>'🔵クレーム'!I62</f>
        <v/>
      </c>
      <c r="Z71" s="1214" t="str">
        <f>'🔵クレーム'!J62</f>
        <v/>
      </c>
      <c r="AA71" s="1214" t="str">
        <f>'🔵クレーム'!K62</f>
        <v/>
      </c>
      <c r="AB71" s="1214" t="str">
        <f>'🔵クレーム'!L62</f>
        <v/>
      </c>
      <c r="AC71" s="1216" t="str">
        <f>'🔵クレーム'!N62</f>
        <v/>
      </c>
    </row>
    <row r="72" ht="18.0" hidden="1" customHeight="1" outlineLevel="1">
      <c r="B72" s="1233"/>
      <c r="C72" s="1236"/>
      <c r="D72" s="1237"/>
      <c r="E72" s="1238"/>
      <c r="F72" s="1243"/>
      <c r="G72" s="1244"/>
      <c r="H72" s="1239"/>
      <c r="I72" s="1234"/>
      <c r="J72" s="1248" t="s">
        <v>832</v>
      </c>
      <c r="O72" s="1213" t="s">
        <v>65</v>
      </c>
      <c r="P72" s="1213" t="s">
        <v>883</v>
      </c>
      <c r="Q72" s="1213" t="s">
        <v>30</v>
      </c>
      <c r="R72" s="1214"/>
      <c r="S72" s="1213" t="s">
        <v>615</v>
      </c>
      <c r="T72" s="1213" t="s">
        <v>615</v>
      </c>
      <c r="U72" s="1215" t="s">
        <v>918</v>
      </c>
      <c r="W72" s="1214" t="str">
        <f>'🔵クレーム'!C63</f>
        <v/>
      </c>
      <c r="X72" s="1214" t="str">
        <f>'🔵クレーム'!D63</f>
        <v/>
      </c>
      <c r="Y72" s="1213" t="str">
        <f>'🔵クレーム'!I63</f>
        <v/>
      </c>
      <c r="Z72" s="1214" t="str">
        <f>'🔵クレーム'!J63</f>
        <v/>
      </c>
      <c r="AA72" s="1214" t="str">
        <f>'🔵クレーム'!K63</f>
        <v/>
      </c>
      <c r="AB72" s="1214" t="str">
        <f>'🔵クレーム'!L63</f>
        <v/>
      </c>
      <c r="AC72" s="1216" t="str">
        <f>'🔵クレーム'!N63</f>
        <v/>
      </c>
    </row>
    <row r="73" ht="18.0" hidden="1" customHeight="1" outlineLevel="1">
      <c r="B73" s="1233"/>
      <c r="C73" s="1236"/>
      <c r="D73" s="1237"/>
      <c r="E73" s="1238"/>
      <c r="F73" s="1243"/>
      <c r="G73" s="1244"/>
      <c r="H73" s="1239"/>
      <c r="I73" s="1234"/>
      <c r="J73" s="1248" t="s">
        <v>832</v>
      </c>
      <c r="O73" s="1213" t="s">
        <v>65</v>
      </c>
      <c r="P73" s="1213" t="s">
        <v>919</v>
      </c>
      <c r="Q73" s="1213" t="s">
        <v>28</v>
      </c>
      <c r="R73" s="1214"/>
      <c r="S73" s="1213"/>
      <c r="T73" s="1213"/>
      <c r="U73" s="1215" t="s">
        <v>920</v>
      </c>
      <c r="W73" s="1214" t="str">
        <f>'🔵クレーム'!C64</f>
        <v/>
      </c>
      <c r="X73" s="1214" t="str">
        <f>'🔵クレーム'!D64</f>
        <v/>
      </c>
      <c r="Y73" s="1213" t="str">
        <f>'🔵クレーム'!I64</f>
        <v/>
      </c>
      <c r="Z73" s="1214" t="str">
        <f>'🔵クレーム'!J64</f>
        <v/>
      </c>
      <c r="AA73" s="1214" t="str">
        <f>'🔵クレーム'!K64</f>
        <v/>
      </c>
      <c r="AB73" s="1214" t="str">
        <f>'🔵クレーム'!L64</f>
        <v/>
      </c>
      <c r="AC73" s="1216" t="str">
        <f>'🔵クレーム'!N64</f>
        <v/>
      </c>
    </row>
    <row r="74" ht="18.0" hidden="1" customHeight="1" outlineLevel="1">
      <c r="B74" s="1233"/>
      <c r="C74" s="1236"/>
      <c r="D74" s="1237"/>
      <c r="E74" s="1238"/>
      <c r="F74" s="1243"/>
      <c r="G74" s="1244"/>
      <c r="H74" s="1239"/>
      <c r="I74" s="1234"/>
      <c r="J74" s="1248" t="s">
        <v>832</v>
      </c>
      <c r="O74" s="1213" t="s">
        <v>65</v>
      </c>
      <c r="P74" s="1213" t="s">
        <v>894</v>
      </c>
      <c r="Q74" s="1213" t="s">
        <v>40</v>
      </c>
      <c r="R74" s="1214"/>
      <c r="S74" s="1213"/>
      <c r="T74" s="1213" t="s">
        <v>140</v>
      </c>
      <c r="U74" s="1215" t="s">
        <v>921</v>
      </c>
      <c r="W74" s="1214" t="str">
        <f>'🔵クレーム'!C65</f>
        <v/>
      </c>
      <c r="X74" s="1214" t="str">
        <f>'🔵クレーム'!D65</f>
        <v/>
      </c>
      <c r="Y74" s="1213" t="str">
        <f>'🔵クレーム'!I65</f>
        <v/>
      </c>
      <c r="Z74" s="1214" t="str">
        <f>'🔵クレーム'!J65</f>
        <v/>
      </c>
      <c r="AA74" s="1214" t="str">
        <f>'🔵クレーム'!K65</f>
        <v/>
      </c>
      <c r="AB74" s="1214" t="str">
        <f>'🔵クレーム'!L65</f>
        <v/>
      </c>
      <c r="AC74" s="1216" t="str">
        <f>'🔵クレーム'!N65</f>
        <v/>
      </c>
    </row>
    <row r="75" ht="18.0" hidden="1" customHeight="1" outlineLevel="1">
      <c r="B75" s="1233"/>
      <c r="C75" s="1236"/>
      <c r="D75" s="1237"/>
      <c r="E75" s="1238"/>
      <c r="F75" s="1243"/>
      <c r="G75" s="1244"/>
      <c r="H75" s="1239"/>
      <c r="I75" s="1234"/>
      <c r="J75" s="1248" t="s">
        <v>832</v>
      </c>
      <c r="O75" s="1213" t="s">
        <v>65</v>
      </c>
      <c r="P75" s="1213" t="s">
        <v>909</v>
      </c>
      <c r="Q75" s="1213" t="s">
        <v>28</v>
      </c>
      <c r="R75" s="1214"/>
      <c r="S75" s="1213" t="s">
        <v>900</v>
      </c>
      <c r="T75" s="1213" t="s">
        <v>900</v>
      </c>
      <c r="U75" s="1215" t="s">
        <v>922</v>
      </c>
      <c r="W75" s="1214" t="str">
        <f>'🔵クレーム'!C66</f>
        <v/>
      </c>
      <c r="X75" s="1214" t="str">
        <f>'🔵クレーム'!D66</f>
        <v/>
      </c>
      <c r="Y75" s="1213" t="str">
        <f>'🔵クレーム'!I66</f>
        <v/>
      </c>
      <c r="Z75" s="1214" t="str">
        <f>'🔵クレーム'!J66</f>
        <v/>
      </c>
      <c r="AA75" s="1214" t="str">
        <f>'🔵クレーム'!K66</f>
        <v/>
      </c>
      <c r="AB75" s="1214" t="str">
        <f>'🔵クレーム'!L66</f>
        <v/>
      </c>
      <c r="AC75" s="1216" t="str">
        <f>'🔵クレーム'!N66</f>
        <v/>
      </c>
    </row>
    <row r="76" ht="18.0" hidden="1" customHeight="1" outlineLevel="1">
      <c r="B76" s="1233"/>
      <c r="C76" s="1236"/>
      <c r="D76" s="1237"/>
      <c r="E76" s="1238"/>
      <c r="F76" s="1243"/>
      <c r="G76" s="1244"/>
      <c r="H76" s="1239"/>
      <c r="I76" s="1234"/>
      <c r="J76" s="1248" t="s">
        <v>832</v>
      </c>
      <c r="O76" s="1213" t="s">
        <v>65</v>
      </c>
      <c r="P76" s="1213" t="s">
        <v>883</v>
      </c>
      <c r="Q76" s="1213" t="s">
        <v>28</v>
      </c>
      <c r="R76" s="1214"/>
      <c r="S76" s="1213" t="s">
        <v>900</v>
      </c>
      <c r="T76" s="1213" t="s">
        <v>900</v>
      </c>
      <c r="U76" s="1215" t="s">
        <v>923</v>
      </c>
      <c r="W76" s="1214" t="str">
        <f>'🔵クレーム'!C67</f>
        <v/>
      </c>
      <c r="X76" s="1214" t="str">
        <f>'🔵クレーム'!D67</f>
        <v/>
      </c>
      <c r="Y76" s="1213" t="str">
        <f>'🔵クレーム'!I67</f>
        <v/>
      </c>
      <c r="Z76" s="1214" t="str">
        <f>'🔵クレーム'!J67</f>
        <v/>
      </c>
      <c r="AA76" s="1214" t="str">
        <f>'🔵クレーム'!K67</f>
        <v/>
      </c>
      <c r="AB76" s="1214" t="str">
        <f>'🔵クレーム'!L67</f>
        <v/>
      </c>
      <c r="AC76" s="1216" t="str">
        <f>'🔵クレーム'!N67</f>
        <v/>
      </c>
    </row>
    <row r="77" ht="18.0" hidden="1" customHeight="1" outlineLevel="1">
      <c r="B77" s="1233"/>
      <c r="C77" s="1236"/>
      <c r="D77" s="1243"/>
      <c r="E77" s="1249"/>
      <c r="F77" s="1243"/>
      <c r="G77" s="1244"/>
      <c r="H77" s="1239"/>
      <c r="I77" s="1234"/>
      <c r="J77" s="1248" t="s">
        <v>832</v>
      </c>
      <c r="O77" s="1213" t="s">
        <v>65</v>
      </c>
      <c r="P77" s="1213" t="s">
        <v>924</v>
      </c>
      <c r="Q77" s="1213" t="s">
        <v>28</v>
      </c>
      <c r="R77" s="1214"/>
      <c r="S77" s="1213" t="s">
        <v>900</v>
      </c>
      <c r="T77" s="1213" t="s">
        <v>900</v>
      </c>
      <c r="U77" s="1215" t="s">
        <v>925</v>
      </c>
      <c r="W77" s="1214" t="str">
        <f>'🔵クレーム'!C68</f>
        <v/>
      </c>
      <c r="X77" s="1214" t="str">
        <f>'🔵クレーム'!D68</f>
        <v/>
      </c>
      <c r="Y77" s="1213" t="str">
        <f>'🔵クレーム'!I68</f>
        <v/>
      </c>
      <c r="Z77" s="1214" t="str">
        <f>'🔵クレーム'!J68</f>
        <v/>
      </c>
      <c r="AA77" s="1214" t="str">
        <f>'🔵クレーム'!K68</f>
        <v/>
      </c>
      <c r="AB77" s="1214" t="str">
        <f>'🔵クレーム'!L68</f>
        <v/>
      </c>
      <c r="AC77" s="1216" t="str">
        <f>'🔵クレーム'!N68</f>
        <v/>
      </c>
    </row>
    <row r="78" ht="18.0" hidden="1" customHeight="1" outlineLevel="1">
      <c r="B78" s="1233"/>
      <c r="C78" s="1236"/>
      <c r="D78" s="1243"/>
      <c r="E78" s="1249"/>
      <c r="F78" s="1243"/>
      <c r="G78" s="1244"/>
      <c r="H78" s="1239"/>
      <c r="I78" s="1234"/>
      <c r="J78" s="1248" t="s">
        <v>832</v>
      </c>
      <c r="O78" s="1213" t="s">
        <v>65</v>
      </c>
      <c r="P78" s="1213" t="s">
        <v>924</v>
      </c>
      <c r="Q78" s="1213" t="s">
        <v>40</v>
      </c>
      <c r="R78" s="1214"/>
      <c r="S78" s="1213"/>
      <c r="T78" s="1213" t="s">
        <v>150</v>
      </c>
      <c r="U78" s="1215" t="s">
        <v>926</v>
      </c>
      <c r="W78" s="1214" t="str">
        <f>'🔵クレーム'!C69</f>
        <v/>
      </c>
      <c r="X78" s="1214" t="str">
        <f>'🔵クレーム'!D69</f>
        <v/>
      </c>
      <c r="Y78" s="1213" t="str">
        <f>'🔵クレーム'!I69</f>
        <v/>
      </c>
      <c r="Z78" s="1214" t="str">
        <f>'🔵クレーム'!J69</f>
        <v/>
      </c>
      <c r="AA78" s="1214" t="str">
        <f>'🔵クレーム'!K69</f>
        <v/>
      </c>
      <c r="AB78" s="1214" t="str">
        <f>'🔵クレーム'!L69</f>
        <v/>
      </c>
      <c r="AC78" s="1216" t="str">
        <f>'🔵クレーム'!N69</f>
        <v/>
      </c>
    </row>
    <row r="79" ht="18.0" hidden="1" customHeight="1" outlineLevel="1">
      <c r="B79" s="1233"/>
      <c r="C79" s="1236"/>
      <c r="D79" s="1243"/>
      <c r="E79" s="1249"/>
      <c r="F79" s="1243"/>
      <c r="G79" s="1244"/>
      <c r="H79" s="1239"/>
      <c r="I79" s="1234"/>
      <c r="J79" s="1248" t="s">
        <v>832</v>
      </c>
      <c r="O79" s="1213" t="s">
        <v>65</v>
      </c>
      <c r="P79" s="1213" t="s">
        <v>878</v>
      </c>
      <c r="Q79" s="1213" t="s">
        <v>38</v>
      </c>
      <c r="R79" s="1214"/>
      <c r="S79" s="1213" t="s">
        <v>299</v>
      </c>
      <c r="T79" s="1213" t="s">
        <v>432</v>
      </c>
      <c r="U79" s="1215" t="s">
        <v>927</v>
      </c>
      <c r="W79" s="1214" t="str">
        <f>'🔵クレーム'!C70</f>
        <v/>
      </c>
      <c r="X79" s="1214" t="str">
        <f>'🔵クレーム'!D70</f>
        <v/>
      </c>
      <c r="Y79" s="1213" t="str">
        <f>'🔵クレーム'!I70</f>
        <v/>
      </c>
      <c r="Z79" s="1214" t="str">
        <f>'🔵クレーム'!J70</f>
        <v/>
      </c>
      <c r="AA79" s="1214" t="str">
        <f>'🔵クレーム'!K70</f>
        <v/>
      </c>
      <c r="AB79" s="1214" t="str">
        <f>'🔵クレーム'!L70</f>
        <v/>
      </c>
      <c r="AC79" s="1216" t="str">
        <f>'🔵クレーム'!N70</f>
        <v/>
      </c>
    </row>
    <row r="80" ht="18.0" hidden="1" customHeight="1" outlineLevel="1">
      <c r="B80" s="1233"/>
      <c r="C80" s="1236"/>
      <c r="D80" s="1243"/>
      <c r="E80" s="1249"/>
      <c r="F80" s="1243"/>
      <c r="G80" s="1244"/>
      <c r="H80" s="1239"/>
      <c r="I80" s="1234"/>
      <c r="J80" s="1248" t="s">
        <v>832</v>
      </c>
      <c r="O80" s="1213" t="s">
        <v>65</v>
      </c>
      <c r="P80" s="1213" t="s">
        <v>885</v>
      </c>
      <c r="Q80" s="1213" t="s">
        <v>28</v>
      </c>
      <c r="R80" s="1214"/>
      <c r="S80" s="1213"/>
      <c r="T80" s="1213"/>
      <c r="U80" s="1215" t="s">
        <v>928</v>
      </c>
      <c r="W80" s="1214" t="str">
        <f>'🔵クレーム'!C71</f>
        <v/>
      </c>
      <c r="X80" s="1214" t="str">
        <f>'🔵クレーム'!D71</f>
        <v/>
      </c>
      <c r="Y80" s="1213" t="str">
        <f>'🔵クレーム'!I71</f>
        <v/>
      </c>
      <c r="Z80" s="1214" t="str">
        <f>'🔵クレーム'!J71</f>
        <v/>
      </c>
      <c r="AA80" s="1214" t="str">
        <f>'🔵クレーム'!K71</f>
        <v/>
      </c>
      <c r="AB80" s="1214" t="str">
        <f>'🔵クレーム'!L71</f>
        <v/>
      </c>
      <c r="AC80" s="1216" t="str">
        <f>'🔵クレーム'!N71</f>
        <v/>
      </c>
    </row>
    <row r="81" ht="18.0" hidden="1" customHeight="1" outlineLevel="1">
      <c r="B81" s="1233"/>
      <c r="C81" s="1236"/>
      <c r="D81" s="1243"/>
      <c r="E81" s="1249"/>
      <c r="F81" s="1243"/>
      <c r="G81" s="1244"/>
      <c r="H81" s="1239"/>
      <c r="I81" s="1234"/>
      <c r="J81" s="1248" t="s">
        <v>832</v>
      </c>
      <c r="O81" s="1213" t="s">
        <v>65</v>
      </c>
      <c r="P81" s="1213" t="s">
        <v>929</v>
      </c>
      <c r="Q81" s="1213" t="s">
        <v>28</v>
      </c>
      <c r="R81" s="1214"/>
      <c r="S81" s="1213"/>
      <c r="T81" s="1213" t="s">
        <v>630</v>
      </c>
      <c r="U81" s="1215" t="s">
        <v>930</v>
      </c>
      <c r="W81" s="1214" t="str">
        <f>'🔵クレーム'!C72</f>
        <v/>
      </c>
      <c r="X81" s="1214" t="str">
        <f>'🔵クレーム'!D72</f>
        <v/>
      </c>
      <c r="Y81" s="1213" t="str">
        <f>'🔵クレーム'!I72</f>
        <v/>
      </c>
      <c r="Z81" s="1214" t="str">
        <f>'🔵クレーム'!J72</f>
        <v/>
      </c>
      <c r="AA81" s="1214" t="str">
        <f>'🔵クレーム'!K72</f>
        <v/>
      </c>
      <c r="AB81" s="1214" t="str">
        <f>'🔵クレーム'!L72</f>
        <v/>
      </c>
      <c r="AC81" s="1216" t="str">
        <f>'🔵クレーム'!N72</f>
        <v/>
      </c>
    </row>
    <row r="82" ht="18.0" hidden="1" customHeight="1" outlineLevel="1">
      <c r="B82" s="1233"/>
      <c r="C82" s="1236"/>
      <c r="D82" s="1243"/>
      <c r="E82" s="1249"/>
      <c r="F82" s="1243"/>
      <c r="G82" s="1244"/>
      <c r="H82" s="1239"/>
      <c r="I82" s="1234"/>
      <c r="J82" s="1248" t="s">
        <v>832</v>
      </c>
      <c r="O82" s="1213" t="s">
        <v>65</v>
      </c>
      <c r="P82" s="1213" t="s">
        <v>913</v>
      </c>
      <c r="Q82" s="1213" t="s">
        <v>39</v>
      </c>
      <c r="R82" s="1214"/>
      <c r="S82" s="1213" t="s">
        <v>114</v>
      </c>
      <c r="T82" s="1213" t="s">
        <v>632</v>
      </c>
      <c r="U82" s="1215" t="s">
        <v>931</v>
      </c>
      <c r="W82" s="1214" t="str">
        <f>'🔵クレーム'!C73</f>
        <v/>
      </c>
      <c r="X82" s="1214" t="str">
        <f>'🔵クレーム'!D73</f>
        <v/>
      </c>
      <c r="Y82" s="1213" t="str">
        <f>'🔵クレーム'!I73</f>
        <v/>
      </c>
      <c r="Z82" s="1214" t="str">
        <f>'🔵クレーム'!J73</f>
        <v/>
      </c>
      <c r="AA82" s="1214" t="str">
        <f>'🔵クレーム'!K73</f>
        <v/>
      </c>
      <c r="AB82" s="1214" t="str">
        <f>'🔵クレーム'!L73</f>
        <v/>
      </c>
      <c r="AC82" s="1216" t="str">
        <f>'🔵クレーム'!N73</f>
        <v/>
      </c>
    </row>
    <row r="83" ht="18.0" hidden="1" customHeight="1" outlineLevel="1">
      <c r="B83" s="1233"/>
      <c r="C83" s="1236"/>
      <c r="D83" s="1243"/>
      <c r="E83" s="1249"/>
      <c r="F83" s="1243"/>
      <c r="G83" s="1244"/>
      <c r="H83" s="1239"/>
      <c r="I83" s="1234"/>
      <c r="J83" s="1248" t="s">
        <v>832</v>
      </c>
      <c r="O83" s="1213" t="s">
        <v>65</v>
      </c>
      <c r="P83" s="1213" t="s">
        <v>932</v>
      </c>
      <c r="Q83" s="1213" t="s">
        <v>28</v>
      </c>
      <c r="R83" s="1214"/>
      <c r="S83" s="1213"/>
      <c r="T83" s="1213"/>
      <c r="U83" s="1215" t="s">
        <v>933</v>
      </c>
      <c r="W83" s="1214" t="str">
        <f>'🔵クレーム'!C74</f>
        <v/>
      </c>
      <c r="X83" s="1214" t="str">
        <f>'🔵クレーム'!D74</f>
        <v/>
      </c>
      <c r="Y83" s="1213" t="str">
        <f>'🔵クレーム'!I74</f>
        <v/>
      </c>
      <c r="Z83" s="1214" t="str">
        <f>'🔵クレーム'!J74</f>
        <v/>
      </c>
      <c r="AA83" s="1214" t="str">
        <f>'🔵クレーム'!K74</f>
        <v/>
      </c>
      <c r="AB83" s="1214" t="str">
        <f>'🔵クレーム'!L74</f>
        <v/>
      </c>
      <c r="AC83" s="1216" t="str">
        <f>'🔵クレーム'!N74</f>
        <v/>
      </c>
    </row>
    <row r="84" ht="18.0" hidden="1" customHeight="1" outlineLevel="1">
      <c r="B84" s="1233"/>
      <c r="C84" s="1236"/>
      <c r="D84" s="1243"/>
      <c r="E84" s="1249"/>
      <c r="F84" s="1243"/>
      <c r="G84" s="1244"/>
      <c r="H84" s="1239"/>
      <c r="I84" s="1234"/>
      <c r="J84" s="1248" t="s">
        <v>832</v>
      </c>
      <c r="O84" s="1213" t="s">
        <v>65</v>
      </c>
      <c r="P84" s="1213" t="s">
        <v>913</v>
      </c>
      <c r="Q84" s="1213" t="s">
        <v>28</v>
      </c>
      <c r="R84" s="1214"/>
      <c r="S84" s="1213"/>
      <c r="T84" s="1213"/>
      <c r="U84" s="1215" t="s">
        <v>934</v>
      </c>
      <c r="W84" s="1214" t="str">
        <f>'🔵クレーム'!C75</f>
        <v/>
      </c>
      <c r="X84" s="1214" t="str">
        <f>'🔵クレーム'!D75</f>
        <v/>
      </c>
      <c r="Y84" s="1213" t="str">
        <f>'🔵クレーム'!I75</f>
        <v/>
      </c>
      <c r="Z84" s="1214" t="str">
        <f>'🔵クレーム'!J75</f>
        <v/>
      </c>
      <c r="AA84" s="1214" t="str">
        <f>'🔵クレーム'!K75</f>
        <v/>
      </c>
      <c r="AB84" s="1214" t="str">
        <f>'🔵クレーム'!L75</f>
        <v/>
      </c>
      <c r="AC84" s="1216" t="str">
        <f>'🔵クレーム'!N75</f>
        <v/>
      </c>
    </row>
    <row r="85" ht="18.0" hidden="1" customHeight="1" outlineLevel="1">
      <c r="B85" s="1233"/>
      <c r="C85" s="1236"/>
      <c r="D85" s="1243"/>
      <c r="E85" s="1249"/>
      <c r="F85" s="1243"/>
      <c r="G85" s="1244"/>
      <c r="H85" s="1239"/>
      <c r="I85" s="1234"/>
      <c r="J85" s="1248" t="s">
        <v>832</v>
      </c>
      <c r="O85" s="1213" t="s">
        <v>67</v>
      </c>
      <c r="P85" s="1213" t="s">
        <v>98</v>
      </c>
      <c r="Q85" s="1213" t="s">
        <v>30</v>
      </c>
      <c r="R85" s="1214"/>
      <c r="S85" s="1213" t="s">
        <v>133</v>
      </c>
      <c r="T85" s="1213" t="s">
        <v>417</v>
      </c>
      <c r="U85" s="1215" t="s">
        <v>935</v>
      </c>
      <c r="W85" s="1214" t="str">
        <f>'🔵クレーム'!C76</f>
        <v/>
      </c>
      <c r="X85" s="1214" t="str">
        <f>'🔵クレーム'!D76</f>
        <v/>
      </c>
      <c r="Y85" s="1213" t="str">
        <f>'🔵クレーム'!I76</f>
        <v/>
      </c>
      <c r="Z85" s="1214" t="str">
        <f>'🔵クレーム'!J76</f>
        <v/>
      </c>
      <c r="AA85" s="1214" t="str">
        <f>'🔵クレーム'!K76</f>
        <v/>
      </c>
      <c r="AB85" s="1214" t="str">
        <f>'🔵クレーム'!L76</f>
        <v/>
      </c>
      <c r="AC85" s="1216" t="str">
        <f>'🔵クレーム'!N76</f>
        <v/>
      </c>
    </row>
    <row r="86" ht="18.0" hidden="1" customHeight="1" outlineLevel="1">
      <c r="B86" s="1233"/>
      <c r="C86" s="1236"/>
      <c r="D86" s="1243"/>
      <c r="E86" s="1249"/>
      <c r="F86" s="1243"/>
      <c r="G86" s="1244"/>
      <c r="H86" s="1239"/>
      <c r="I86" s="1234"/>
      <c r="J86" s="1248" t="s">
        <v>832</v>
      </c>
      <c r="O86" s="1213" t="s">
        <v>67</v>
      </c>
      <c r="P86" s="1213" t="s">
        <v>138</v>
      </c>
      <c r="Q86" s="1213" t="s">
        <v>28</v>
      </c>
      <c r="R86" s="1214"/>
      <c r="S86" s="1213" t="s">
        <v>133</v>
      </c>
      <c r="T86" s="1213" t="s">
        <v>133</v>
      </c>
      <c r="U86" s="1215" t="s">
        <v>936</v>
      </c>
      <c r="W86" s="1214" t="str">
        <f>'🔵クレーム'!C77</f>
        <v/>
      </c>
      <c r="X86" s="1214" t="str">
        <f>'🔵クレーム'!D77</f>
        <v/>
      </c>
      <c r="Y86" s="1213" t="str">
        <f>'🔵クレーム'!I77</f>
        <v/>
      </c>
      <c r="Z86" s="1214" t="str">
        <f>'🔵クレーム'!J77</f>
        <v/>
      </c>
      <c r="AA86" s="1214" t="str">
        <f>'🔵クレーム'!K77</f>
        <v/>
      </c>
      <c r="AB86" s="1214" t="str">
        <f>'🔵クレーム'!L77</f>
        <v/>
      </c>
      <c r="AC86" s="1216" t="str">
        <f>'🔵クレーム'!N77</f>
        <v/>
      </c>
    </row>
    <row r="87" ht="18.0" hidden="1" customHeight="1" outlineLevel="1">
      <c r="B87" s="1233"/>
      <c r="C87" s="1236"/>
      <c r="D87" s="1243"/>
      <c r="E87" s="1249"/>
      <c r="F87" s="1243"/>
      <c r="G87" s="1244"/>
      <c r="H87" s="1239"/>
      <c r="I87" s="1234"/>
      <c r="J87" s="1248" t="s">
        <v>832</v>
      </c>
      <c r="O87" s="1213" t="s">
        <v>67</v>
      </c>
      <c r="P87" s="1213" t="s">
        <v>937</v>
      </c>
      <c r="Q87" s="1213" t="s">
        <v>39</v>
      </c>
      <c r="R87" s="1214"/>
      <c r="S87" s="1213" t="s">
        <v>938</v>
      </c>
      <c r="T87" s="1213" t="s">
        <v>123</v>
      </c>
      <c r="U87" s="1215" t="s">
        <v>939</v>
      </c>
      <c r="W87" s="1214" t="str">
        <f>'🔵クレーム'!C78</f>
        <v/>
      </c>
      <c r="X87" s="1214" t="str">
        <f>'🔵クレーム'!D78</f>
        <v/>
      </c>
      <c r="Y87" s="1213" t="str">
        <f>'🔵クレーム'!I78</f>
        <v/>
      </c>
      <c r="Z87" s="1214" t="str">
        <f>'🔵クレーム'!J78</f>
        <v/>
      </c>
      <c r="AA87" s="1214" t="str">
        <f>'🔵クレーム'!K78</f>
        <v/>
      </c>
      <c r="AB87" s="1214" t="str">
        <f>'🔵クレーム'!L78</f>
        <v/>
      </c>
      <c r="AC87" s="1216" t="str">
        <f>'🔵クレーム'!N78</f>
        <v/>
      </c>
    </row>
    <row r="88" ht="18.0" hidden="1" customHeight="1" outlineLevel="1">
      <c r="B88" s="1233"/>
      <c r="C88" s="1236"/>
      <c r="D88" s="1243"/>
      <c r="E88" s="1249"/>
      <c r="F88" s="1243"/>
      <c r="G88" s="1244"/>
      <c r="H88" s="1239"/>
      <c r="I88" s="1234"/>
      <c r="J88" s="1248" t="s">
        <v>832</v>
      </c>
      <c r="O88" s="1213" t="s">
        <v>67</v>
      </c>
      <c r="P88" s="1213" t="s">
        <v>919</v>
      </c>
      <c r="Q88" s="1213" t="s">
        <v>39</v>
      </c>
      <c r="R88" s="1214"/>
      <c r="S88" s="1213" t="s">
        <v>875</v>
      </c>
      <c r="T88" s="1213" t="s">
        <v>630</v>
      </c>
      <c r="U88" s="1215" t="s">
        <v>940</v>
      </c>
      <c r="W88" s="1214" t="str">
        <f>'🔵クレーム'!C79</f>
        <v/>
      </c>
      <c r="X88" s="1214" t="str">
        <f>'🔵クレーム'!D79</f>
        <v/>
      </c>
      <c r="Y88" s="1213" t="str">
        <f>'🔵クレーム'!I79</f>
        <v/>
      </c>
      <c r="Z88" s="1214" t="str">
        <f>'🔵クレーム'!J79</f>
        <v/>
      </c>
      <c r="AA88" s="1214" t="str">
        <f>'🔵クレーム'!K79</f>
        <v/>
      </c>
      <c r="AB88" s="1214" t="str">
        <f>'🔵クレーム'!L79</f>
        <v/>
      </c>
      <c r="AC88" s="1216" t="str">
        <f>'🔵クレーム'!N79</f>
        <v/>
      </c>
    </row>
    <row r="89" ht="18.0" hidden="1" customHeight="1" outlineLevel="1">
      <c r="B89" s="1233"/>
      <c r="C89" s="1236"/>
      <c r="D89" s="1243"/>
      <c r="E89" s="1249"/>
      <c r="F89" s="1243"/>
      <c r="G89" s="1244"/>
      <c r="H89" s="1239"/>
      <c r="I89" s="1234"/>
      <c r="J89" s="1248" t="s">
        <v>832</v>
      </c>
      <c r="O89" s="1213" t="s">
        <v>67</v>
      </c>
      <c r="P89" s="1213" t="s">
        <v>887</v>
      </c>
      <c r="Q89" s="1213" t="s">
        <v>28</v>
      </c>
      <c r="R89" s="1214"/>
      <c r="S89" s="1213" t="s">
        <v>133</v>
      </c>
      <c r="T89" s="1213" t="s">
        <v>133</v>
      </c>
      <c r="U89" s="1215" t="s">
        <v>941</v>
      </c>
      <c r="W89" s="1214" t="str">
        <f>'🔵クレーム'!C80</f>
        <v/>
      </c>
      <c r="X89" s="1214" t="str">
        <f>'🔵クレーム'!D80</f>
        <v/>
      </c>
      <c r="Y89" s="1213" t="str">
        <f>'🔵クレーム'!I80</f>
        <v/>
      </c>
      <c r="Z89" s="1214" t="str">
        <f>'🔵クレーム'!J80</f>
        <v/>
      </c>
      <c r="AA89" s="1214" t="str">
        <f>'🔵クレーム'!K80</f>
        <v/>
      </c>
      <c r="AB89" s="1214" t="str">
        <f>'🔵クレーム'!L80</f>
        <v/>
      </c>
      <c r="AC89" s="1216" t="str">
        <f>'🔵クレーム'!N80</f>
        <v/>
      </c>
    </row>
    <row r="90" ht="18.0" hidden="1" customHeight="1" outlineLevel="1">
      <c r="B90" s="1251"/>
      <c r="C90" s="1252"/>
      <c r="D90" s="1253"/>
      <c r="E90" s="1254"/>
      <c r="F90" s="1253"/>
      <c r="G90" s="1252"/>
      <c r="H90" s="1253"/>
      <c r="I90" s="1246"/>
      <c r="J90" s="1254" t="s">
        <v>832</v>
      </c>
      <c r="O90" s="1213" t="s">
        <v>67</v>
      </c>
      <c r="P90" s="1213" t="s">
        <v>132</v>
      </c>
      <c r="Q90" s="1213" t="s">
        <v>41</v>
      </c>
      <c r="R90" s="1214"/>
      <c r="S90" s="1213" t="s">
        <v>114</v>
      </c>
      <c r="T90" s="1213" t="s">
        <v>630</v>
      </c>
      <c r="U90" s="1215" t="s">
        <v>942</v>
      </c>
      <c r="W90" s="1214" t="str">
        <f>'🔵クレーム'!C81</f>
        <v/>
      </c>
      <c r="X90" s="1214" t="str">
        <f>'🔵クレーム'!D81</f>
        <v/>
      </c>
      <c r="Y90" s="1213" t="str">
        <f>'🔵クレーム'!I81</f>
        <v/>
      </c>
      <c r="Z90" s="1214" t="str">
        <f>'🔵クレーム'!J81</f>
        <v/>
      </c>
      <c r="AA90" s="1214" t="str">
        <f>'🔵クレーム'!K81</f>
        <v/>
      </c>
      <c r="AB90" s="1214" t="str">
        <f>'🔵クレーム'!L81</f>
        <v/>
      </c>
      <c r="AC90" s="1216" t="str">
        <f>'🔵クレーム'!N81</f>
        <v/>
      </c>
    </row>
    <row r="91">
      <c r="B91" s="503"/>
      <c r="C91" s="503"/>
      <c r="D91" s="503"/>
      <c r="E91" s="503"/>
      <c r="F91" s="503"/>
      <c r="G91" s="503"/>
      <c r="H91" s="503"/>
      <c r="I91" s="503"/>
      <c r="J91" s="503" t="s">
        <v>832</v>
      </c>
      <c r="K91" s="503"/>
      <c r="L91" s="503"/>
      <c r="O91" s="1213" t="s">
        <v>67</v>
      </c>
      <c r="P91" s="1213" t="s">
        <v>943</v>
      </c>
      <c r="Q91" s="1213" t="s">
        <v>40</v>
      </c>
      <c r="R91" s="1214"/>
      <c r="S91" s="1213" t="s">
        <v>133</v>
      </c>
      <c r="T91" s="1213" t="s">
        <v>133</v>
      </c>
      <c r="U91" s="1215" t="s">
        <v>944</v>
      </c>
      <c r="W91" s="1214" t="str">
        <f>'🔵クレーム'!C82</f>
        <v/>
      </c>
      <c r="X91" s="1214" t="str">
        <f>'🔵クレーム'!D82</f>
        <v/>
      </c>
      <c r="Y91" s="1213" t="str">
        <f>'🔵クレーム'!I82</f>
        <v/>
      </c>
      <c r="Z91" s="1214" t="str">
        <f>'🔵クレーム'!J82</f>
        <v/>
      </c>
      <c r="AA91" s="1214" t="str">
        <f>'🔵クレーム'!K82</f>
        <v/>
      </c>
      <c r="AB91" s="1214" t="str">
        <f>'🔵クレーム'!L82</f>
        <v/>
      </c>
      <c r="AC91" s="1216" t="str">
        <f>'🔵クレーム'!N82</f>
        <v/>
      </c>
    </row>
    <row r="92">
      <c r="B92" s="1255" t="s">
        <v>945</v>
      </c>
      <c r="C92" s="1137"/>
      <c r="D92" s="1137"/>
      <c r="E92" s="1137"/>
      <c r="F92" s="1137"/>
      <c r="G92" s="1137"/>
      <c r="H92" s="1137"/>
      <c r="I92" s="1137"/>
      <c r="J92" s="1137"/>
      <c r="K92" s="1137"/>
      <c r="L92" s="1137"/>
      <c r="M92" s="1138"/>
      <c r="O92" s="1213" t="s">
        <v>67</v>
      </c>
      <c r="P92" s="1213" t="s">
        <v>132</v>
      </c>
      <c r="Q92" s="1213" t="s">
        <v>30</v>
      </c>
      <c r="R92" s="1214"/>
      <c r="S92" s="1213" t="s">
        <v>946</v>
      </c>
      <c r="T92" s="1213" t="s">
        <v>419</v>
      </c>
      <c r="U92" s="1215" t="s">
        <v>947</v>
      </c>
      <c r="W92" s="1214" t="str">
        <f>'🔵クレーム'!C83</f>
        <v/>
      </c>
      <c r="X92" s="1214" t="str">
        <f>'🔵クレーム'!D83</f>
        <v/>
      </c>
      <c r="Y92" s="1213" t="str">
        <f>'🔵クレーム'!I83</f>
        <v/>
      </c>
      <c r="Z92" s="1214" t="str">
        <f>'🔵クレーム'!J83</f>
        <v/>
      </c>
      <c r="AA92" s="1214" t="str">
        <f>'🔵クレーム'!K83</f>
        <v/>
      </c>
      <c r="AB92" s="1214" t="str">
        <f>'🔵クレーム'!L83</f>
        <v/>
      </c>
      <c r="AC92" s="1216" t="str">
        <f>'🔵クレーム'!N83</f>
        <v/>
      </c>
    </row>
    <row r="93" ht="30.75" customHeight="1">
      <c r="B93" s="1256" t="s">
        <v>114</v>
      </c>
      <c r="C93" s="231"/>
      <c r="D93" s="1257" t="s">
        <v>862</v>
      </c>
      <c r="F93" s="5"/>
      <c r="M93" s="1208"/>
      <c r="O93" s="1213" t="s">
        <v>67</v>
      </c>
      <c r="P93" s="1213" t="s">
        <v>894</v>
      </c>
      <c r="Q93" s="1213" t="s">
        <v>30</v>
      </c>
      <c r="R93" s="1214"/>
      <c r="S93" s="1213" t="s">
        <v>946</v>
      </c>
      <c r="T93" s="1213" t="s">
        <v>115</v>
      </c>
      <c r="U93" s="1215" t="s">
        <v>948</v>
      </c>
      <c r="W93" s="1214" t="str">
        <f>'🔵クレーム'!C84</f>
        <v/>
      </c>
      <c r="X93" s="1214" t="str">
        <f>'🔵クレーム'!D84</f>
        <v/>
      </c>
      <c r="Y93" s="1213" t="str">
        <f>'🔵クレーム'!I84</f>
        <v/>
      </c>
      <c r="Z93" s="1214" t="str">
        <f>'🔵クレーム'!J84</f>
        <v/>
      </c>
      <c r="AA93" s="1214" t="str">
        <f>'🔵クレーム'!K84</f>
        <v/>
      </c>
      <c r="AB93" s="1214" t="str">
        <f>'🔵クレーム'!L84</f>
        <v/>
      </c>
      <c r="AC93" s="1216" t="str">
        <f>'🔵クレーム'!N84</f>
        <v/>
      </c>
    </row>
    <row r="94">
      <c r="B94" s="1258" t="s">
        <v>81</v>
      </c>
      <c r="C94" s="1259" t="s">
        <v>82</v>
      </c>
      <c r="D94" s="1259" t="s">
        <v>79</v>
      </c>
      <c r="E94" s="1260" t="s">
        <v>89</v>
      </c>
      <c r="F94" s="1260" t="s">
        <v>90</v>
      </c>
      <c r="G94" s="1261" t="s">
        <v>92</v>
      </c>
      <c r="H94" s="1262"/>
      <c r="I94" s="1262"/>
      <c r="J94" s="1262"/>
      <c r="K94" s="1262"/>
      <c r="L94" s="1262"/>
      <c r="M94" s="1263"/>
      <c r="O94" s="1213" t="s">
        <v>67</v>
      </c>
      <c r="P94" s="1213" t="s">
        <v>932</v>
      </c>
      <c r="Q94" s="1213" t="s">
        <v>30</v>
      </c>
      <c r="R94" s="1214"/>
      <c r="S94" s="1213" t="s">
        <v>133</v>
      </c>
      <c r="T94" s="1213" t="s">
        <v>419</v>
      </c>
      <c r="U94" s="1215" t="s">
        <v>949</v>
      </c>
      <c r="W94" s="1214" t="str">
        <f>'🔵クレーム'!C85</f>
        <v/>
      </c>
      <c r="X94" s="1214" t="str">
        <f>'🔵クレーム'!D85</f>
        <v/>
      </c>
      <c r="Y94" s="1213" t="str">
        <f>'🔵クレーム'!I85</f>
        <v/>
      </c>
      <c r="Z94" s="1214" t="str">
        <f>'🔵クレーム'!J85</f>
        <v/>
      </c>
      <c r="AA94" s="1214" t="str">
        <f>'🔵クレーム'!K85</f>
        <v/>
      </c>
      <c r="AB94" s="1214" t="str">
        <f>'🔵クレーム'!L85</f>
        <v/>
      </c>
      <c r="AC94" s="1216" t="str">
        <f>'🔵クレーム'!N85</f>
        <v/>
      </c>
    </row>
    <row r="95">
      <c r="B95" s="126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5" t="str">
        <f>IFERROR(__xludf.DUMMYFUNCTION("""COMPUTED_VALUE"""),"20日")</f>
        <v>20日</v>
      </c>
      <c r="D95" s="1266" t="str">
        <f>IFERROR(__xludf.DUMMYFUNCTION("""COMPUTED_VALUE"""),"残置")</f>
        <v>残置</v>
      </c>
      <c r="E95" s="966" t="str">
        <f>IFERROR(__xludf.DUMMYFUNCTION("""COMPUTED_VALUE"""),"島村")</f>
        <v>島村</v>
      </c>
      <c r="F95" s="966" t="str">
        <f>IFERROR(__xludf.DUMMYFUNCTION("""COMPUTED_VALUE"""),"ベル")</f>
        <v>ベル</v>
      </c>
      <c r="G95" s="1267" t="str">
        <f>IFERROR(__xludf.DUMMYFUNCTION("""COMPUTED_VALUE"""),"冷蔵庫内に飲みかけのペットボトルが残されていた")</f>
        <v>冷蔵庫内に飲みかけのペットボトルが残されていた</v>
      </c>
      <c r="H95" s="216"/>
      <c r="I95" s="216"/>
      <c r="J95" s="216"/>
      <c r="K95" s="216"/>
      <c r="L95" s="216"/>
      <c r="M95" s="1268"/>
      <c r="O95" s="1213" t="s">
        <v>67</v>
      </c>
      <c r="P95" s="1213" t="s">
        <v>932</v>
      </c>
      <c r="Q95" s="1213" t="s">
        <v>39</v>
      </c>
      <c r="R95" s="1214"/>
      <c r="S95" s="1213" t="s">
        <v>875</v>
      </c>
      <c r="T95" s="1213" t="s">
        <v>410</v>
      </c>
      <c r="U95" s="1215" t="s">
        <v>950</v>
      </c>
      <c r="W95" s="1214" t="str">
        <f>'🔵クレーム'!C86</f>
        <v/>
      </c>
      <c r="X95" s="1214" t="str">
        <f>'🔵クレーム'!D86</f>
        <v/>
      </c>
      <c r="Y95" s="1213" t="str">
        <f>'🔵クレーム'!I86</f>
        <v/>
      </c>
      <c r="Z95" s="1214" t="str">
        <f>'🔵クレーム'!J86</f>
        <v/>
      </c>
      <c r="AA95" s="1214" t="str">
        <f>'🔵クレーム'!K86</f>
        <v/>
      </c>
      <c r="AB95" s="1214" t="str">
        <f>'🔵クレーム'!L86</f>
        <v/>
      </c>
      <c r="AC95" s="1216" t="str">
        <f>'🔵クレーム'!N86</f>
        <v/>
      </c>
    </row>
    <row r="96">
      <c r="B96" s="1269"/>
      <c r="C96" s="966"/>
      <c r="D96" s="966"/>
      <c r="E96" s="966"/>
      <c r="F96" s="966"/>
      <c r="G96" s="1267"/>
      <c r="H96" s="216"/>
      <c r="I96" s="216"/>
      <c r="J96" s="216"/>
      <c r="K96" s="216"/>
      <c r="L96" s="216"/>
      <c r="M96" s="1268"/>
      <c r="O96" s="1213" t="s">
        <v>67</v>
      </c>
      <c r="P96" s="1213" t="s">
        <v>909</v>
      </c>
      <c r="Q96" s="1213" t="s">
        <v>28</v>
      </c>
      <c r="R96" s="1214"/>
      <c r="S96" s="1213" t="s">
        <v>900</v>
      </c>
      <c r="T96" s="1213" t="s">
        <v>900</v>
      </c>
      <c r="U96" s="1215" t="s">
        <v>951</v>
      </c>
      <c r="W96" s="1214" t="str">
        <f>'🔵クレーム'!C87</f>
        <v/>
      </c>
      <c r="X96" s="1214" t="str">
        <f>'🔵クレーム'!D87</f>
        <v/>
      </c>
      <c r="Y96" s="1213" t="str">
        <f>'🔵クレーム'!I87</f>
        <v/>
      </c>
      <c r="Z96" s="1214" t="str">
        <f>'🔵クレーム'!J87</f>
        <v/>
      </c>
      <c r="AA96" s="1214" t="str">
        <f>'🔵クレーム'!K87</f>
        <v/>
      </c>
      <c r="AB96" s="1214" t="str">
        <f>'🔵クレーム'!L87</f>
        <v/>
      </c>
      <c r="AC96" s="1216" t="str">
        <f>'🔵クレーム'!N87</f>
        <v/>
      </c>
    </row>
    <row r="97">
      <c r="B97" s="1269"/>
      <c r="C97" s="966"/>
      <c r="D97" s="966"/>
      <c r="E97" s="966"/>
      <c r="F97" s="966"/>
      <c r="G97" s="1267"/>
      <c r="H97" s="216"/>
      <c r="I97" s="216"/>
      <c r="J97" s="216"/>
      <c r="K97" s="216"/>
      <c r="L97" s="216"/>
      <c r="M97" s="1268"/>
      <c r="O97" s="1213" t="s">
        <v>69</v>
      </c>
      <c r="P97" s="1213" t="s">
        <v>952</v>
      </c>
      <c r="Q97" s="1213" t="s">
        <v>38</v>
      </c>
      <c r="R97" s="1214"/>
      <c r="S97" s="1213" t="s">
        <v>938</v>
      </c>
      <c r="T97" s="1213" t="s">
        <v>134</v>
      </c>
      <c r="U97" s="1215" t="s">
        <v>953</v>
      </c>
      <c r="W97" s="1214" t="str">
        <f>'🔵クレーム'!C88</f>
        <v/>
      </c>
      <c r="X97" s="1214" t="str">
        <f>'🔵クレーム'!D88</f>
        <v/>
      </c>
      <c r="Y97" s="1213" t="str">
        <f>'🔵クレーム'!I88</f>
        <v/>
      </c>
      <c r="Z97" s="1214" t="str">
        <f>'🔵クレーム'!J88</f>
        <v/>
      </c>
      <c r="AA97" s="1214" t="str">
        <f>'🔵クレーム'!K88</f>
        <v/>
      </c>
      <c r="AB97" s="1214" t="str">
        <f>'🔵クレーム'!L88</f>
        <v/>
      </c>
      <c r="AC97" s="1216" t="str">
        <f>'🔵クレーム'!N88</f>
        <v/>
      </c>
    </row>
    <row r="98">
      <c r="B98" s="1269"/>
      <c r="C98" s="966"/>
      <c r="D98" s="966"/>
      <c r="E98" s="966"/>
      <c r="F98" s="966"/>
      <c r="G98" s="1267"/>
      <c r="H98" s="216"/>
      <c r="I98" s="216"/>
      <c r="J98" s="216"/>
      <c r="K98" s="216"/>
      <c r="L98" s="216"/>
      <c r="M98" s="1268"/>
      <c r="O98" s="1213" t="s">
        <v>69</v>
      </c>
      <c r="P98" s="1213" t="s">
        <v>954</v>
      </c>
      <c r="Q98" s="1213" t="s">
        <v>43</v>
      </c>
      <c r="R98" s="1214"/>
      <c r="S98" s="1213" t="s">
        <v>114</v>
      </c>
      <c r="T98" s="1213" t="s">
        <v>429</v>
      </c>
      <c r="U98" s="1215" t="s">
        <v>955</v>
      </c>
      <c r="W98" s="1214" t="str">
        <f>'🔵クレーム'!C89</f>
        <v/>
      </c>
      <c r="X98" s="1214" t="str">
        <f>'🔵クレーム'!D89</f>
        <v/>
      </c>
      <c r="Y98" s="1213" t="str">
        <f>'🔵クレーム'!I89</f>
        <v/>
      </c>
      <c r="Z98" s="1214" t="str">
        <f>'🔵クレーム'!J89</f>
        <v/>
      </c>
      <c r="AA98" s="1214" t="str">
        <f>'🔵クレーム'!K89</f>
        <v/>
      </c>
      <c r="AB98" s="1214" t="str">
        <f>'🔵クレーム'!L89</f>
        <v/>
      </c>
      <c r="AC98" s="1216" t="str">
        <f>'🔵クレーム'!N89</f>
        <v/>
      </c>
    </row>
    <row r="99">
      <c r="B99" s="1269"/>
      <c r="C99" s="966"/>
      <c r="D99" s="966"/>
      <c r="E99" s="966"/>
      <c r="F99" s="966"/>
      <c r="G99" s="1267"/>
      <c r="H99" s="216"/>
      <c r="I99" s="216"/>
      <c r="J99" s="216"/>
      <c r="K99" s="216"/>
      <c r="L99" s="216"/>
      <c r="M99" s="1268"/>
      <c r="O99" s="1213" t="s">
        <v>69</v>
      </c>
      <c r="P99" s="1213" t="s">
        <v>954</v>
      </c>
      <c r="Q99" s="1213" t="s">
        <v>28</v>
      </c>
      <c r="R99" s="1214"/>
      <c r="S99" s="1213"/>
      <c r="T99" s="1214"/>
      <c r="U99" s="1215" t="s">
        <v>956</v>
      </c>
      <c r="W99" s="1214" t="str">
        <f>'🔵クレーム'!C90</f>
        <v/>
      </c>
      <c r="X99" s="1214" t="str">
        <f>'🔵クレーム'!D90</f>
        <v/>
      </c>
      <c r="Y99" s="1213" t="str">
        <f>'🔵クレーム'!I90</f>
        <v/>
      </c>
      <c r="Z99" s="1214" t="str">
        <f>'🔵クレーム'!J90</f>
        <v/>
      </c>
      <c r="AA99" s="1214" t="str">
        <f>'🔵クレーム'!K90</f>
        <v/>
      </c>
      <c r="AB99" s="1214" t="str">
        <f>'🔵クレーム'!L90</f>
        <v/>
      </c>
      <c r="AC99" s="1216" t="str">
        <f>'🔵クレーム'!N90</f>
        <v/>
      </c>
    </row>
    <row r="100">
      <c r="B100" s="1269"/>
      <c r="C100" s="966"/>
      <c r="D100" s="966"/>
      <c r="E100" s="966"/>
      <c r="F100" s="966"/>
      <c r="G100" s="1267"/>
      <c r="H100" s="216"/>
      <c r="I100" s="216"/>
      <c r="J100" s="216"/>
      <c r="K100" s="216"/>
      <c r="L100" s="216"/>
      <c r="M100" s="1268"/>
      <c r="O100" s="1213" t="s">
        <v>67</v>
      </c>
      <c r="P100" s="1213" t="s">
        <v>885</v>
      </c>
      <c r="Q100" s="1213" t="s">
        <v>28</v>
      </c>
      <c r="R100" s="1214"/>
      <c r="S100" s="1213"/>
      <c r="T100" s="1213"/>
      <c r="U100" s="1215" t="s">
        <v>957</v>
      </c>
      <c r="W100" s="1214" t="str">
        <f>'🔵クレーム'!C91</f>
        <v/>
      </c>
      <c r="X100" s="1214" t="str">
        <f>'🔵クレーム'!D91</f>
        <v/>
      </c>
      <c r="Y100" s="1213" t="str">
        <f>'🔵クレーム'!I91</f>
        <v/>
      </c>
      <c r="Z100" s="1214" t="str">
        <f>'🔵クレーム'!J91</f>
        <v/>
      </c>
      <c r="AA100" s="1214" t="str">
        <f>'🔵クレーム'!K91</f>
        <v/>
      </c>
      <c r="AB100" s="1214" t="str">
        <f>'🔵クレーム'!L91</f>
        <v/>
      </c>
      <c r="AC100" s="1216" t="str">
        <f>'🔵クレーム'!N91</f>
        <v/>
      </c>
    </row>
    <row r="101">
      <c r="B101" s="1269"/>
      <c r="C101" s="966"/>
      <c r="D101" s="966"/>
      <c r="E101" s="966"/>
      <c r="F101" s="966"/>
      <c r="G101" s="1267"/>
      <c r="H101" s="216"/>
      <c r="I101" s="216"/>
      <c r="J101" s="216"/>
      <c r="K101" s="216"/>
      <c r="L101" s="216"/>
      <c r="M101" s="1268"/>
      <c r="O101" s="1213" t="s">
        <v>69</v>
      </c>
      <c r="P101" s="1213" t="s">
        <v>120</v>
      </c>
      <c r="Q101" s="1213" t="s">
        <v>39</v>
      </c>
      <c r="R101" s="1214"/>
      <c r="S101" s="1213" t="s">
        <v>875</v>
      </c>
      <c r="T101" s="1213" t="s">
        <v>419</v>
      </c>
      <c r="U101" s="1215" t="s">
        <v>958</v>
      </c>
      <c r="W101" s="1214" t="str">
        <f>'🔵クレーム'!C92</f>
        <v/>
      </c>
      <c r="X101" s="1214" t="str">
        <f>'🔵クレーム'!D92</f>
        <v/>
      </c>
      <c r="Y101" s="1213" t="str">
        <f>'🔵クレーム'!I92</f>
        <v/>
      </c>
      <c r="Z101" s="1214" t="str">
        <f>'🔵クレーム'!J92</f>
        <v/>
      </c>
      <c r="AA101" s="1214" t="str">
        <f>'🔵クレーム'!K92</f>
        <v/>
      </c>
      <c r="AB101" s="1214" t="str">
        <f>'🔵クレーム'!L92</f>
        <v/>
      </c>
      <c r="AC101" s="1216" t="str">
        <f>'🔵クレーム'!N92</f>
        <v/>
      </c>
    </row>
    <row r="102">
      <c r="B102" s="1269"/>
      <c r="C102" s="966"/>
      <c r="D102" s="966"/>
      <c r="E102" s="966"/>
      <c r="F102" s="966"/>
      <c r="G102" s="1267"/>
      <c r="H102" s="216"/>
      <c r="I102" s="216"/>
      <c r="J102" s="216"/>
      <c r="K102" s="216"/>
      <c r="L102" s="216"/>
      <c r="M102" s="1268"/>
      <c r="O102" s="1213" t="s">
        <v>69</v>
      </c>
      <c r="P102" s="1213" t="s">
        <v>907</v>
      </c>
      <c r="Q102" s="1213" t="s">
        <v>28</v>
      </c>
      <c r="R102" s="1214"/>
      <c r="S102" s="1213" t="s">
        <v>133</v>
      </c>
      <c r="T102" s="1213" t="s">
        <v>134</v>
      </c>
      <c r="U102" s="1215" t="s">
        <v>959</v>
      </c>
      <c r="W102" s="1214" t="str">
        <f>'🔵クレーム'!C93</f>
        <v/>
      </c>
      <c r="X102" s="1214" t="str">
        <f>'🔵クレーム'!D93</f>
        <v/>
      </c>
      <c r="Y102" s="1213" t="str">
        <f>'🔵クレーム'!I93</f>
        <v/>
      </c>
      <c r="Z102" s="1214" t="str">
        <f>'🔵クレーム'!J93</f>
        <v/>
      </c>
      <c r="AA102" s="1214" t="str">
        <f>'🔵クレーム'!K93</f>
        <v/>
      </c>
      <c r="AB102" s="1214" t="str">
        <f>'🔵クレーム'!L93</f>
        <v/>
      </c>
      <c r="AC102" s="1216" t="str">
        <f>'🔵クレーム'!N93</f>
        <v/>
      </c>
    </row>
    <row r="103">
      <c r="B103" s="1269"/>
      <c r="C103" s="966"/>
      <c r="D103" s="966"/>
      <c r="E103" s="966"/>
      <c r="F103" s="966"/>
      <c r="G103" s="1267"/>
      <c r="H103" s="216"/>
      <c r="I103" s="216"/>
      <c r="J103" s="216"/>
      <c r="K103" s="216"/>
      <c r="L103" s="216"/>
      <c r="M103" s="1268"/>
      <c r="O103" s="1213" t="s">
        <v>69</v>
      </c>
      <c r="P103" s="1213" t="s">
        <v>909</v>
      </c>
      <c r="Q103" s="1213" t="s">
        <v>41</v>
      </c>
      <c r="R103" s="1214"/>
      <c r="S103" s="1213" t="s">
        <v>960</v>
      </c>
      <c r="T103" s="1213" t="s">
        <v>431</v>
      </c>
      <c r="U103" s="1215" t="s">
        <v>961</v>
      </c>
      <c r="W103" s="1214" t="str">
        <f>'🔵クレーム'!C94</f>
        <v/>
      </c>
      <c r="X103" s="1214" t="str">
        <f>'🔵クレーム'!D94</f>
        <v/>
      </c>
      <c r="Y103" s="1213" t="str">
        <f>'🔵クレーム'!I94</f>
        <v/>
      </c>
      <c r="Z103" s="1214" t="str">
        <f>'🔵クレーム'!J94</f>
        <v/>
      </c>
      <c r="AA103" s="1214" t="str">
        <f>'🔵クレーム'!K94</f>
        <v/>
      </c>
      <c r="AB103" s="1214" t="str">
        <f>'🔵クレーム'!L94</f>
        <v/>
      </c>
      <c r="AC103" s="1216" t="str">
        <f>'🔵クレーム'!N94</f>
        <v/>
      </c>
    </row>
    <row r="104">
      <c r="B104" s="1269"/>
      <c r="C104" s="966"/>
      <c r="D104" s="966"/>
      <c r="E104" s="966"/>
      <c r="F104" s="966"/>
      <c r="G104" s="1267"/>
      <c r="H104" s="216"/>
      <c r="I104" s="216"/>
      <c r="J104" s="216"/>
      <c r="K104" s="216"/>
      <c r="L104" s="216"/>
      <c r="M104" s="1268"/>
      <c r="O104" s="1213" t="s">
        <v>69</v>
      </c>
      <c r="P104" s="1213" t="s">
        <v>106</v>
      </c>
      <c r="Q104" s="1213" t="s">
        <v>30</v>
      </c>
      <c r="R104" s="1214"/>
      <c r="S104" s="1213" t="s">
        <v>938</v>
      </c>
      <c r="T104" s="1213" t="s">
        <v>134</v>
      </c>
      <c r="U104" s="1215" t="s">
        <v>962</v>
      </c>
      <c r="W104" s="1214" t="str">
        <f>'🔵クレーム'!C95</f>
        <v/>
      </c>
      <c r="X104" s="1214" t="str">
        <f>'🔵クレーム'!D95</f>
        <v/>
      </c>
      <c r="Y104" s="1213" t="str">
        <f>'🔵クレーム'!I95</f>
        <v/>
      </c>
      <c r="Z104" s="1214" t="str">
        <f>'🔵クレーム'!J95</f>
        <v/>
      </c>
      <c r="AA104" s="1214" t="str">
        <f>'🔵クレーム'!K95</f>
        <v/>
      </c>
      <c r="AB104" s="1214" t="str">
        <f>'🔵クレーム'!L95</f>
        <v/>
      </c>
      <c r="AC104" s="1216" t="str">
        <f>'🔵クレーム'!N95</f>
        <v/>
      </c>
    </row>
    <row r="105">
      <c r="B105" s="1269"/>
      <c r="C105" s="966"/>
      <c r="D105" s="966"/>
      <c r="E105" s="966"/>
      <c r="F105" s="966"/>
      <c r="G105" s="1267"/>
      <c r="H105" s="216"/>
      <c r="I105" s="216"/>
      <c r="J105" s="216"/>
      <c r="K105" s="216"/>
      <c r="L105" s="216"/>
      <c r="M105" s="1268"/>
      <c r="O105" s="1213" t="s">
        <v>69</v>
      </c>
      <c r="P105" s="1213" t="s">
        <v>932</v>
      </c>
      <c r="Q105" s="1213" t="s">
        <v>39</v>
      </c>
      <c r="R105" s="1214"/>
      <c r="S105" s="1213" t="s">
        <v>875</v>
      </c>
      <c r="T105" s="1213" t="s">
        <v>631</v>
      </c>
      <c r="U105" s="1215" t="s">
        <v>963</v>
      </c>
      <c r="W105" s="1214" t="str">
        <f>'🔵クレーム'!C96</f>
        <v/>
      </c>
      <c r="X105" s="1214" t="str">
        <f>'🔵クレーム'!D96</f>
        <v/>
      </c>
      <c r="Y105" s="1213" t="str">
        <f>'🔵クレーム'!I96</f>
        <v/>
      </c>
      <c r="Z105" s="1214" t="str">
        <f>'🔵クレーム'!J96</f>
        <v/>
      </c>
      <c r="AA105" s="1214" t="str">
        <f>'🔵クレーム'!K96</f>
        <v/>
      </c>
      <c r="AB105" s="1214" t="str">
        <f>'🔵クレーム'!L96</f>
        <v/>
      </c>
      <c r="AC105" s="1216" t="str">
        <f>'🔵クレーム'!N96</f>
        <v/>
      </c>
    </row>
    <row r="106">
      <c r="B106" s="1269"/>
      <c r="C106" s="966"/>
      <c r="D106" s="966"/>
      <c r="E106" s="966"/>
      <c r="F106" s="966"/>
      <c r="G106" s="1267"/>
      <c r="H106" s="216"/>
      <c r="I106" s="216"/>
      <c r="J106" s="216"/>
      <c r="K106" s="216"/>
      <c r="L106" s="216"/>
      <c r="M106" s="1268"/>
      <c r="O106" s="1213" t="s">
        <v>69</v>
      </c>
      <c r="P106" s="1213" t="s">
        <v>878</v>
      </c>
      <c r="Q106" s="1213" t="s">
        <v>30</v>
      </c>
      <c r="R106" s="1214"/>
      <c r="S106" s="1213" t="s">
        <v>875</v>
      </c>
      <c r="T106" s="1213" t="s">
        <v>423</v>
      </c>
      <c r="U106" s="1215" t="s">
        <v>964</v>
      </c>
      <c r="W106" s="1214" t="str">
        <f>'🔵クレーム'!C97</f>
        <v/>
      </c>
      <c r="X106" s="1214" t="str">
        <f>'🔵クレーム'!D97</f>
        <v/>
      </c>
      <c r="Y106" s="1213" t="str">
        <f>'🔵クレーム'!I97</f>
        <v/>
      </c>
      <c r="Z106" s="1214" t="str">
        <f>'🔵クレーム'!J97</f>
        <v/>
      </c>
      <c r="AA106" s="1214" t="str">
        <f>'🔵クレーム'!K97</f>
        <v/>
      </c>
      <c r="AB106" s="1214" t="str">
        <f>'🔵クレーム'!L97</f>
        <v/>
      </c>
      <c r="AC106" s="1216" t="str">
        <f>'🔵クレーム'!N97</f>
        <v/>
      </c>
    </row>
    <row r="107">
      <c r="B107" s="1269"/>
      <c r="C107" s="966"/>
      <c r="D107" s="966"/>
      <c r="E107" s="966"/>
      <c r="F107" s="966"/>
      <c r="G107" s="1267"/>
      <c r="H107" s="216"/>
      <c r="I107" s="216"/>
      <c r="J107" s="216"/>
      <c r="K107" s="216"/>
      <c r="L107" s="216"/>
      <c r="M107" s="1268"/>
      <c r="O107" s="1213" t="s">
        <v>69</v>
      </c>
      <c r="P107" s="1213" t="s">
        <v>965</v>
      </c>
      <c r="Q107" s="1213" t="s">
        <v>43</v>
      </c>
      <c r="R107" s="1214"/>
      <c r="S107" s="1213" t="s">
        <v>938</v>
      </c>
      <c r="T107" s="1213" t="s">
        <v>123</v>
      </c>
      <c r="U107" s="1216"/>
      <c r="W107" s="1214" t="str">
        <f>'🔵クレーム'!C98</f>
        <v/>
      </c>
      <c r="X107" s="1214" t="str">
        <f>'🔵クレーム'!D98</f>
        <v/>
      </c>
      <c r="Y107" s="1213" t="str">
        <f>'🔵クレーム'!I98</f>
        <v/>
      </c>
      <c r="Z107" s="1214" t="str">
        <f>'🔵クレーム'!J98</f>
        <v/>
      </c>
      <c r="AA107" s="1214" t="str">
        <f>'🔵クレーム'!K98</f>
        <v/>
      </c>
      <c r="AB107" s="1214" t="str">
        <f>'🔵クレーム'!L98</f>
        <v/>
      </c>
      <c r="AC107" s="1216" t="str">
        <f>'🔵クレーム'!N98</f>
        <v/>
      </c>
    </row>
    <row r="108">
      <c r="B108" s="1269"/>
      <c r="C108" s="966"/>
      <c r="D108" s="966"/>
      <c r="E108" s="966"/>
      <c r="F108" s="966"/>
      <c r="G108" s="1267"/>
      <c r="H108" s="216"/>
      <c r="I108" s="216"/>
      <c r="J108" s="216"/>
      <c r="K108" s="216"/>
      <c r="L108" s="216"/>
      <c r="M108" s="1268"/>
      <c r="O108" s="1213" t="s">
        <v>71</v>
      </c>
      <c r="P108" s="1213" t="s">
        <v>98</v>
      </c>
      <c r="Q108" s="1213" t="s">
        <v>28</v>
      </c>
      <c r="R108" s="1214"/>
      <c r="S108" s="1213"/>
      <c r="T108" s="1213"/>
      <c r="U108" s="1215" t="s">
        <v>966</v>
      </c>
      <c r="W108" s="1214" t="str">
        <f>'🔵クレーム'!C99</f>
        <v/>
      </c>
      <c r="X108" s="1214" t="str">
        <f>'🔵クレーム'!D99</f>
        <v/>
      </c>
      <c r="Y108" s="1213" t="str">
        <f>'🔵クレーム'!I99</f>
        <v/>
      </c>
      <c r="Z108" s="1214" t="str">
        <f>'🔵クレーム'!J99</f>
        <v/>
      </c>
      <c r="AA108" s="1214" t="str">
        <f>'🔵クレーム'!K99</f>
        <v/>
      </c>
      <c r="AB108" s="1214" t="str">
        <f>'🔵クレーム'!L99</f>
        <v/>
      </c>
      <c r="AC108" s="1216" t="str">
        <f>'🔵クレーム'!N99</f>
        <v/>
      </c>
    </row>
    <row r="109">
      <c r="B109" s="1269"/>
      <c r="C109" s="966"/>
      <c r="D109" s="966"/>
      <c r="E109" s="966"/>
      <c r="F109" s="966"/>
      <c r="G109" s="1267"/>
      <c r="H109" s="216"/>
      <c r="I109" s="216"/>
      <c r="J109" s="216"/>
      <c r="K109" s="216"/>
      <c r="L109" s="216"/>
      <c r="M109" s="1268"/>
      <c r="O109" s="1213" t="s">
        <v>71</v>
      </c>
      <c r="P109" s="1213" t="s">
        <v>913</v>
      </c>
      <c r="Q109" s="1213" t="s">
        <v>39</v>
      </c>
      <c r="R109" s="1214"/>
      <c r="S109" s="1213" t="s">
        <v>938</v>
      </c>
      <c r="T109" s="1213" t="s">
        <v>615</v>
      </c>
      <c r="U109" s="1215" t="s">
        <v>967</v>
      </c>
      <c r="W109" s="1214" t="str">
        <f>'🔵クレーム'!C100</f>
        <v/>
      </c>
      <c r="X109" s="1214" t="str">
        <f>'🔵クレーム'!D100</f>
        <v/>
      </c>
      <c r="Y109" s="1213" t="str">
        <f>'🔵クレーム'!I100</f>
        <v/>
      </c>
      <c r="Z109" s="1214" t="str">
        <f>'🔵クレーム'!J100</f>
        <v/>
      </c>
      <c r="AA109" s="1214" t="str">
        <f>'🔵クレーム'!K100</f>
        <v/>
      </c>
      <c r="AB109" s="1214" t="str">
        <f>'🔵クレーム'!L100</f>
        <v/>
      </c>
      <c r="AC109" s="1216" t="str">
        <f>'🔵クレーム'!N100</f>
        <v/>
      </c>
    </row>
    <row r="110">
      <c r="B110" s="1269"/>
      <c r="C110" s="966"/>
      <c r="D110" s="966"/>
      <c r="E110" s="966"/>
      <c r="F110" s="966"/>
      <c r="G110" s="1267"/>
      <c r="H110" s="216"/>
      <c r="I110" s="216"/>
      <c r="J110" s="216"/>
      <c r="K110" s="216"/>
      <c r="L110" s="216"/>
      <c r="M110" s="1268"/>
      <c r="O110" s="1213" t="s">
        <v>71</v>
      </c>
      <c r="P110" s="1213" t="s">
        <v>968</v>
      </c>
      <c r="Q110" s="1213" t="s">
        <v>28</v>
      </c>
      <c r="R110" s="1214"/>
      <c r="S110" s="1213"/>
      <c r="T110" s="1213"/>
      <c r="U110" s="1215" t="s">
        <v>969</v>
      </c>
      <c r="W110" s="1214" t="str">
        <f>'🔵クレーム'!C101</f>
        <v/>
      </c>
      <c r="X110" s="1214" t="str">
        <f>'🔵クレーム'!D101</f>
        <v/>
      </c>
      <c r="Y110" s="1213" t="str">
        <f>'🔵クレーム'!I101</f>
        <v/>
      </c>
      <c r="Z110" s="1214" t="str">
        <f>'🔵クレーム'!J101</f>
        <v/>
      </c>
      <c r="AA110" s="1214" t="str">
        <f>'🔵クレーム'!K101</f>
        <v/>
      </c>
      <c r="AB110" s="1214" t="str">
        <f>'🔵クレーム'!L101</f>
        <v/>
      </c>
      <c r="AC110" s="1216" t="str">
        <f>'🔵クレーム'!N101</f>
        <v/>
      </c>
    </row>
    <row r="111">
      <c r="B111" s="1269"/>
      <c r="C111" s="966"/>
      <c r="D111" s="966"/>
      <c r="E111" s="966"/>
      <c r="F111" s="966"/>
      <c r="G111" s="1267"/>
      <c r="H111" s="216"/>
      <c r="I111" s="216"/>
      <c r="J111" s="216"/>
      <c r="K111" s="216"/>
      <c r="L111" s="216"/>
      <c r="M111" s="1268"/>
      <c r="O111" s="1213" t="s">
        <v>71</v>
      </c>
      <c r="P111" s="1213" t="s">
        <v>932</v>
      </c>
      <c r="Q111" s="1213" t="s">
        <v>28</v>
      </c>
      <c r="R111" s="1214"/>
      <c r="S111" s="1213"/>
      <c r="T111" s="1213"/>
      <c r="U111" s="1215" t="s">
        <v>970</v>
      </c>
      <c r="W111" s="1214" t="str">
        <f>'🔵クレーム'!C102</f>
        <v/>
      </c>
      <c r="X111" s="1214" t="str">
        <f>'🔵クレーム'!D102</f>
        <v/>
      </c>
      <c r="Y111" s="1213" t="str">
        <f>'🔵クレーム'!I102</f>
        <v/>
      </c>
      <c r="Z111" s="1214" t="str">
        <f>'🔵クレーム'!J102</f>
        <v/>
      </c>
      <c r="AA111" s="1214" t="str">
        <f>'🔵クレーム'!K102</f>
        <v/>
      </c>
      <c r="AB111" s="1214" t="str">
        <f>'🔵クレーム'!L102</f>
        <v/>
      </c>
      <c r="AC111" s="1216" t="str">
        <f>'🔵クレーム'!N102</f>
        <v/>
      </c>
    </row>
    <row r="112">
      <c r="B112" s="1269"/>
      <c r="C112" s="966"/>
      <c r="D112" s="966"/>
      <c r="E112" s="966"/>
      <c r="F112" s="966"/>
      <c r="G112" s="1267"/>
      <c r="H112" s="216"/>
      <c r="I112" s="216"/>
      <c r="J112" s="216"/>
      <c r="K112" s="216"/>
      <c r="L112" s="216"/>
      <c r="M112" s="1268"/>
      <c r="O112" s="1213" t="s">
        <v>71</v>
      </c>
      <c r="P112" s="1213" t="s">
        <v>885</v>
      </c>
      <c r="Q112" s="1213" t="s">
        <v>28</v>
      </c>
      <c r="R112" s="1214"/>
      <c r="S112" s="1213"/>
      <c r="T112" s="1213"/>
      <c r="U112" s="1215" t="s">
        <v>971</v>
      </c>
      <c r="W112" s="1214" t="str">
        <f>'🔵クレーム'!C103</f>
        <v/>
      </c>
      <c r="X112" s="1214" t="str">
        <f>'🔵クレーム'!D103</f>
        <v/>
      </c>
      <c r="Y112" s="1213" t="str">
        <f>'🔵クレーム'!I103</f>
        <v/>
      </c>
      <c r="Z112" s="1214" t="str">
        <f>'🔵クレーム'!J103</f>
        <v/>
      </c>
      <c r="AA112" s="1214" t="str">
        <f>'🔵クレーム'!K103</f>
        <v/>
      </c>
      <c r="AB112" s="1214" t="str">
        <f>'🔵クレーム'!L103</f>
        <v/>
      </c>
      <c r="AC112" s="1216" t="str">
        <f>'🔵クレーム'!N103</f>
        <v/>
      </c>
    </row>
    <row r="113">
      <c r="B113" s="1270"/>
      <c r="C113" s="966"/>
      <c r="D113" s="966"/>
      <c r="E113" s="966"/>
      <c r="F113" s="966"/>
      <c r="G113" s="1267"/>
      <c r="H113" s="216"/>
      <c r="I113" s="216"/>
      <c r="J113" s="216"/>
      <c r="K113" s="216"/>
      <c r="L113" s="216"/>
      <c r="M113" s="1268"/>
      <c r="O113" s="1213" t="s">
        <v>73</v>
      </c>
      <c r="P113" s="1213" t="s">
        <v>149</v>
      </c>
      <c r="Q113" s="1213" t="s">
        <v>39</v>
      </c>
      <c r="R113" s="1214"/>
      <c r="S113" s="1213" t="s">
        <v>938</v>
      </c>
      <c r="T113" s="1213" t="s">
        <v>134</v>
      </c>
      <c r="U113" s="1215" t="s">
        <v>972</v>
      </c>
      <c r="W113" s="1214" t="str">
        <f>'🔵クレーム'!C104</f>
        <v/>
      </c>
      <c r="X113" s="1214" t="str">
        <f>'🔵クレーム'!D104</f>
        <v/>
      </c>
      <c r="Y113" s="1213" t="str">
        <f>'🔵クレーム'!I104</f>
        <v/>
      </c>
      <c r="Z113" s="1214" t="str">
        <f>'🔵クレーム'!J104</f>
        <v/>
      </c>
      <c r="AA113" s="1214" t="str">
        <f>'🔵クレーム'!K104</f>
        <v/>
      </c>
      <c r="AB113" s="1214" t="str">
        <f>'🔵クレーム'!L104</f>
        <v/>
      </c>
      <c r="AC113" s="1216" t="str">
        <f>'🔵クレーム'!N104</f>
        <v/>
      </c>
    </row>
    <row r="114">
      <c r="B114" s="1270"/>
      <c r="C114" s="966"/>
      <c r="D114" s="966"/>
      <c r="E114" s="966"/>
      <c r="F114" s="966"/>
      <c r="G114" s="1267"/>
      <c r="H114" s="216"/>
      <c r="I114" s="216"/>
      <c r="J114" s="216"/>
      <c r="K114" s="216"/>
      <c r="L114" s="216"/>
      <c r="M114" s="1268"/>
      <c r="O114" s="1213" t="s">
        <v>73</v>
      </c>
      <c r="P114" s="1213" t="s">
        <v>887</v>
      </c>
      <c r="Q114" s="1213" t="s">
        <v>28</v>
      </c>
      <c r="R114" s="1214"/>
      <c r="S114" s="1213"/>
      <c r="T114" s="1213"/>
      <c r="U114" s="1215" t="s">
        <v>973</v>
      </c>
      <c r="W114" s="1214" t="str">
        <f>'🔵クレーム'!C105</f>
        <v/>
      </c>
      <c r="X114" s="1214" t="str">
        <f>'🔵クレーム'!D105</f>
        <v/>
      </c>
      <c r="Y114" s="1213" t="str">
        <f>'🔵クレーム'!I105</f>
        <v/>
      </c>
      <c r="Z114" s="1214" t="str">
        <f>'🔵クレーム'!J105</f>
        <v/>
      </c>
      <c r="AA114" s="1214" t="str">
        <f>'🔵クレーム'!K105</f>
        <v/>
      </c>
      <c r="AB114" s="1214" t="str">
        <f>'🔵クレーム'!L105</f>
        <v/>
      </c>
      <c r="AC114" s="1216" t="str">
        <f>'🔵クレーム'!N105</f>
        <v/>
      </c>
    </row>
    <row r="115">
      <c r="B115" s="1270"/>
      <c r="C115" s="966"/>
      <c r="D115" s="966"/>
      <c r="E115" s="966"/>
      <c r="F115" s="966"/>
      <c r="G115" s="1267"/>
      <c r="H115" s="216"/>
      <c r="I115" s="216"/>
      <c r="J115" s="216"/>
      <c r="K115" s="216"/>
      <c r="L115" s="216"/>
      <c r="M115" s="1268"/>
      <c r="O115" s="1213" t="s">
        <v>73</v>
      </c>
      <c r="P115" s="1213" t="s">
        <v>919</v>
      </c>
      <c r="Q115" s="1213" t="s">
        <v>28</v>
      </c>
      <c r="R115" s="1214"/>
      <c r="S115" s="1213"/>
      <c r="T115" s="1213"/>
      <c r="U115" s="1215" t="s">
        <v>974</v>
      </c>
      <c r="W115" s="1214" t="str">
        <f>'🔵クレーム'!C106</f>
        <v/>
      </c>
      <c r="X115" s="1214" t="str">
        <f>'🔵クレーム'!D106</f>
        <v/>
      </c>
      <c r="Y115" s="1213" t="str">
        <f>'🔵クレーム'!I106</f>
        <v/>
      </c>
      <c r="Z115" s="1214" t="str">
        <f>'🔵クレーム'!J106</f>
        <v/>
      </c>
      <c r="AA115" s="1214" t="str">
        <f>'🔵クレーム'!K106</f>
        <v/>
      </c>
      <c r="AB115" s="1214" t="str">
        <f>'🔵クレーム'!L106</f>
        <v/>
      </c>
      <c r="AC115" s="1216" t="str">
        <f>'🔵クレーム'!N106</f>
        <v/>
      </c>
    </row>
    <row r="116">
      <c r="B116" s="1270"/>
      <c r="C116" s="966"/>
      <c r="D116" s="966"/>
      <c r="E116" s="966"/>
      <c r="F116" s="966"/>
      <c r="G116" s="1267"/>
      <c r="H116" s="216"/>
      <c r="I116" s="216"/>
      <c r="J116" s="216"/>
      <c r="K116" s="216"/>
      <c r="L116" s="216"/>
      <c r="M116" s="1268"/>
      <c r="O116" s="1213" t="s">
        <v>73</v>
      </c>
      <c r="P116" s="1213" t="s">
        <v>907</v>
      </c>
      <c r="Q116" s="1213" t="s">
        <v>43</v>
      </c>
      <c r="R116" s="1214"/>
      <c r="S116" s="1213" t="s">
        <v>938</v>
      </c>
      <c r="T116" s="1213" t="s">
        <v>615</v>
      </c>
      <c r="U116" s="1215" t="s">
        <v>975</v>
      </c>
      <c r="W116" s="1214" t="str">
        <f>'🔵クレーム'!C107</f>
        <v/>
      </c>
      <c r="X116" s="1214" t="str">
        <f>'🔵クレーム'!D107</f>
        <v/>
      </c>
      <c r="Y116" s="1213" t="str">
        <f>'🔵クレーム'!I107</f>
        <v/>
      </c>
      <c r="Z116" s="1214" t="str">
        <f>'🔵クレーム'!J107</f>
        <v/>
      </c>
      <c r="AA116" s="1214" t="str">
        <f>'🔵クレーム'!K107</f>
        <v/>
      </c>
      <c r="AB116" s="1214" t="str">
        <f>'🔵クレーム'!L107</f>
        <v/>
      </c>
      <c r="AC116" s="1216" t="str">
        <f>'🔵クレーム'!N107</f>
        <v/>
      </c>
    </row>
    <row r="117">
      <c r="B117" s="1270"/>
      <c r="C117" s="966"/>
      <c r="D117" s="966"/>
      <c r="E117" s="966"/>
      <c r="F117" s="966"/>
      <c r="G117" s="1267"/>
      <c r="H117" s="216"/>
      <c r="I117" s="216"/>
      <c r="J117" s="216"/>
      <c r="K117" s="216"/>
      <c r="L117" s="216"/>
      <c r="M117" s="1268"/>
      <c r="O117" s="1213"/>
      <c r="P117" s="1213"/>
      <c r="Q117" s="1213"/>
      <c r="R117" s="1214"/>
      <c r="S117" s="1213"/>
      <c r="T117" s="1213"/>
      <c r="U117" s="1271"/>
      <c r="W117" s="1214" t="str">
        <f>'🔵クレーム'!C108</f>
        <v/>
      </c>
      <c r="X117" s="1214" t="str">
        <f>'🔵クレーム'!D108</f>
        <v/>
      </c>
      <c r="Y117" s="1213" t="str">
        <f>'🔵クレーム'!I108</f>
        <v/>
      </c>
      <c r="Z117" s="1214" t="str">
        <f>'🔵クレーム'!J108</f>
        <v/>
      </c>
      <c r="AA117" s="1214" t="str">
        <f>'🔵クレーム'!K108</f>
        <v/>
      </c>
      <c r="AB117" s="1214" t="str">
        <f>'🔵クレーム'!L108</f>
        <v/>
      </c>
      <c r="AC117" s="1216" t="str">
        <f>'🔵クレーム'!N108</f>
        <v/>
      </c>
    </row>
    <row r="118">
      <c r="B118" s="1270"/>
      <c r="C118" s="966"/>
      <c r="D118" s="966"/>
      <c r="E118" s="966"/>
      <c r="F118" s="966"/>
      <c r="G118" s="1267"/>
      <c r="H118" s="216"/>
      <c r="I118" s="216"/>
      <c r="J118" s="216"/>
      <c r="K118" s="216"/>
      <c r="L118" s="216"/>
      <c r="M118" s="1268"/>
      <c r="O118" s="1213"/>
      <c r="P118" s="1213"/>
      <c r="Q118" s="1213"/>
      <c r="R118" s="1214"/>
      <c r="S118" s="1213"/>
      <c r="T118" s="1213"/>
      <c r="U118" s="1271"/>
      <c r="W118" s="1214" t="str">
        <f>'🔵クレーム'!C109</f>
        <v/>
      </c>
      <c r="X118" s="1214" t="str">
        <f>'🔵クレーム'!D109</f>
        <v/>
      </c>
      <c r="Y118" s="1213" t="str">
        <f>'🔵クレーム'!I109</f>
        <v/>
      </c>
      <c r="Z118" s="1214" t="str">
        <f>'🔵クレーム'!J109</f>
        <v/>
      </c>
      <c r="AA118" s="1214" t="str">
        <f>'🔵クレーム'!K109</f>
        <v/>
      </c>
      <c r="AB118" s="1214" t="str">
        <f>'🔵クレーム'!L109</f>
        <v/>
      </c>
      <c r="AC118" s="1216" t="str">
        <f>'🔵クレーム'!N109</f>
        <v/>
      </c>
    </row>
    <row r="119">
      <c r="B119" s="1270"/>
      <c r="C119" s="966"/>
      <c r="D119" s="966"/>
      <c r="E119" s="966"/>
      <c r="F119" s="966"/>
      <c r="G119" s="1267"/>
      <c r="H119" s="216"/>
      <c r="I119" s="216"/>
      <c r="J119" s="216"/>
      <c r="K119" s="216"/>
      <c r="L119" s="216"/>
      <c r="M119" s="1268"/>
      <c r="O119" s="1213"/>
      <c r="P119" s="1213"/>
      <c r="Q119" s="1213"/>
      <c r="R119" s="1214"/>
      <c r="S119" s="1213"/>
      <c r="T119" s="1213"/>
      <c r="U119" s="1271"/>
      <c r="W119" s="1214" t="str">
        <f>'🔵クレーム'!C110</f>
        <v/>
      </c>
      <c r="X119" s="1214" t="str">
        <f>'🔵クレーム'!D110</f>
        <v/>
      </c>
      <c r="Y119" s="1213" t="str">
        <f>'🔵クレーム'!I110</f>
        <v/>
      </c>
      <c r="Z119" s="1214" t="str">
        <f>'🔵クレーム'!J110</f>
        <v/>
      </c>
      <c r="AA119" s="1214" t="str">
        <f>'🔵クレーム'!K110</f>
        <v/>
      </c>
      <c r="AB119" s="1214" t="str">
        <f>'🔵クレーム'!L110</f>
        <v/>
      </c>
      <c r="AC119" s="1216" t="str">
        <f>'🔵クレーム'!N110</f>
        <v/>
      </c>
    </row>
    <row r="120" collapsed="1">
      <c r="B120" s="1270"/>
      <c r="C120" s="966"/>
      <c r="D120" s="966"/>
      <c r="E120" s="966"/>
      <c r="F120" s="966"/>
      <c r="G120" s="1267"/>
      <c r="H120" s="216"/>
      <c r="I120" s="216"/>
      <c r="J120" s="216"/>
      <c r="K120" s="216"/>
      <c r="L120" s="216"/>
      <c r="M120" s="1268"/>
      <c r="O120" s="1213"/>
      <c r="P120" s="1213"/>
      <c r="Q120" s="1213"/>
      <c r="R120" s="1214"/>
      <c r="S120" s="1213"/>
      <c r="T120" s="1213"/>
      <c r="U120" s="1271"/>
      <c r="W120" s="1214" t="str">
        <f>'🔵クレーム'!C111</f>
        <v/>
      </c>
      <c r="X120" s="1214" t="str">
        <f>'🔵クレーム'!D111</f>
        <v/>
      </c>
      <c r="Y120" s="1213" t="str">
        <f>'🔵クレーム'!I111</f>
        <v/>
      </c>
      <c r="Z120" s="1214" t="str">
        <f>'🔵クレーム'!J111</f>
        <v/>
      </c>
      <c r="AA120" s="1214" t="str">
        <f>'🔵クレーム'!K111</f>
        <v/>
      </c>
      <c r="AB120" s="1214" t="str">
        <f>'🔵クレーム'!L111</f>
        <v/>
      </c>
      <c r="AC120" s="1216" t="str">
        <f>'🔵クレーム'!N111</f>
        <v/>
      </c>
    </row>
    <row r="121" hidden="1" outlineLevel="1">
      <c r="B121" s="1270"/>
      <c r="C121" s="966"/>
      <c r="D121" s="966"/>
      <c r="E121" s="966"/>
      <c r="F121" s="966"/>
      <c r="G121" s="1267"/>
      <c r="H121" s="216"/>
      <c r="I121" s="216"/>
      <c r="J121" s="216"/>
      <c r="K121" s="216"/>
      <c r="L121" s="216"/>
      <c r="M121" s="1268"/>
      <c r="O121" s="1213"/>
      <c r="P121" s="1213"/>
      <c r="Q121" s="1213"/>
      <c r="R121" s="1214"/>
      <c r="S121" s="1213"/>
      <c r="T121" s="1213"/>
      <c r="U121" s="1271"/>
      <c r="W121" s="1214" t="str">
        <f>'🔵クレーム'!C112</f>
        <v/>
      </c>
      <c r="X121" s="1214" t="str">
        <f>'🔵クレーム'!D112</f>
        <v/>
      </c>
      <c r="Y121" s="1213" t="str">
        <f>'🔵クレーム'!I112</f>
        <v/>
      </c>
      <c r="Z121" s="1214" t="str">
        <f>'🔵クレーム'!J112</f>
        <v/>
      </c>
      <c r="AA121" s="1214" t="str">
        <f>'🔵クレーム'!K112</f>
        <v/>
      </c>
      <c r="AB121" s="1214" t="str">
        <f>'🔵クレーム'!L112</f>
        <v/>
      </c>
      <c r="AC121" s="1216" t="str">
        <f>'🔵クレーム'!N112</f>
        <v/>
      </c>
    </row>
    <row r="122" hidden="1" outlineLevel="1">
      <c r="B122" s="1270"/>
      <c r="C122" s="966"/>
      <c r="D122" s="966"/>
      <c r="E122" s="966"/>
      <c r="F122" s="966"/>
      <c r="G122" s="1267"/>
      <c r="H122" s="216"/>
      <c r="I122" s="216"/>
      <c r="J122" s="216"/>
      <c r="K122" s="216"/>
      <c r="L122" s="216"/>
      <c r="M122" s="1268"/>
      <c r="O122" s="1213"/>
      <c r="P122" s="1213"/>
      <c r="Q122" s="1213"/>
      <c r="R122" s="1214"/>
      <c r="S122" s="1213"/>
      <c r="T122" s="1213"/>
      <c r="U122" s="1271"/>
      <c r="W122" s="1214" t="str">
        <f>'🔵クレーム'!C113</f>
        <v/>
      </c>
      <c r="X122" s="1214" t="str">
        <f>'🔵クレーム'!D113</f>
        <v/>
      </c>
      <c r="Y122" s="1213" t="str">
        <f>'🔵クレーム'!I113</f>
        <v/>
      </c>
      <c r="Z122" s="1214" t="str">
        <f>'🔵クレーム'!J113</f>
        <v/>
      </c>
      <c r="AA122" s="1214" t="str">
        <f>'🔵クレーム'!K113</f>
        <v/>
      </c>
      <c r="AB122" s="1214" t="str">
        <f>'🔵クレーム'!L113</f>
        <v/>
      </c>
      <c r="AC122" s="1216" t="str">
        <f>'🔵クレーム'!N113</f>
        <v/>
      </c>
    </row>
    <row r="123" hidden="1" outlineLevel="1">
      <c r="B123" s="1270"/>
      <c r="C123" s="966"/>
      <c r="D123" s="966"/>
      <c r="E123" s="966"/>
      <c r="F123" s="966"/>
      <c r="G123" s="1267"/>
      <c r="H123" s="216"/>
      <c r="I123" s="216"/>
      <c r="J123" s="216"/>
      <c r="K123" s="216"/>
      <c r="L123" s="216"/>
      <c r="M123" s="1268"/>
      <c r="O123" s="1213"/>
      <c r="P123" s="1213"/>
      <c r="Q123" s="1213"/>
      <c r="R123" s="1214"/>
      <c r="S123" s="1213"/>
      <c r="T123" s="1213"/>
      <c r="U123" s="1271"/>
      <c r="W123" s="1214" t="str">
        <f>'🔵クレーム'!C114</f>
        <v/>
      </c>
      <c r="X123" s="1214" t="str">
        <f>'🔵クレーム'!D114</f>
        <v/>
      </c>
      <c r="Y123" s="1213" t="str">
        <f>'🔵クレーム'!I114</f>
        <v/>
      </c>
      <c r="Z123" s="1214" t="str">
        <f>'🔵クレーム'!J114</f>
        <v/>
      </c>
      <c r="AA123" s="1214" t="str">
        <f>'🔵クレーム'!K114</f>
        <v/>
      </c>
      <c r="AB123" s="1214" t="str">
        <f>'🔵クレーム'!L114</f>
        <v/>
      </c>
      <c r="AC123" s="1216" t="str">
        <f>'🔵クレーム'!N114</f>
        <v/>
      </c>
    </row>
    <row r="124" hidden="1" outlineLevel="1">
      <c r="B124" s="1270"/>
      <c r="C124" s="966"/>
      <c r="D124" s="966"/>
      <c r="E124" s="966"/>
      <c r="F124" s="966"/>
      <c r="G124" s="1267"/>
      <c r="H124" s="216"/>
      <c r="I124" s="216"/>
      <c r="J124" s="216"/>
      <c r="K124" s="216"/>
      <c r="L124" s="216"/>
      <c r="M124" s="1268"/>
      <c r="O124" s="1213"/>
      <c r="P124" s="1213"/>
      <c r="Q124" s="1213"/>
      <c r="R124" s="1214"/>
      <c r="S124" s="1213"/>
      <c r="T124" s="1213"/>
      <c r="U124" s="1271"/>
      <c r="W124" s="1214" t="str">
        <f>'🔵クレーム'!C115</f>
        <v/>
      </c>
      <c r="X124" s="1214" t="str">
        <f>'🔵クレーム'!D115</f>
        <v/>
      </c>
      <c r="Y124" s="1213" t="str">
        <f>'🔵クレーム'!I115</f>
        <v/>
      </c>
      <c r="Z124" s="1214" t="str">
        <f>'🔵クレーム'!J115</f>
        <v/>
      </c>
      <c r="AA124" s="1214" t="str">
        <f>'🔵クレーム'!K115</f>
        <v/>
      </c>
      <c r="AB124" s="1214" t="str">
        <f>'🔵クレーム'!L115</f>
        <v/>
      </c>
      <c r="AC124" s="1216" t="str">
        <f>'🔵クレーム'!N115</f>
        <v/>
      </c>
    </row>
    <row r="125" hidden="1" outlineLevel="1">
      <c r="B125" s="1270"/>
      <c r="C125" s="966"/>
      <c r="D125" s="966"/>
      <c r="E125" s="966"/>
      <c r="F125" s="966"/>
      <c r="G125" s="1267"/>
      <c r="H125" s="216"/>
      <c r="I125" s="216"/>
      <c r="J125" s="216"/>
      <c r="K125" s="216"/>
      <c r="L125" s="216"/>
      <c r="M125" s="1268"/>
      <c r="O125" s="1213"/>
      <c r="P125" s="1213"/>
      <c r="Q125" s="1213"/>
      <c r="R125" s="1214"/>
      <c r="S125" s="1213"/>
      <c r="T125" s="1213"/>
      <c r="U125" s="1271"/>
      <c r="W125" s="1214" t="str">
        <f>'🔵クレーム'!C116</f>
        <v/>
      </c>
      <c r="X125" s="1214" t="str">
        <f>'🔵クレーム'!D116</f>
        <v/>
      </c>
      <c r="Y125" s="1213" t="str">
        <f>'🔵クレーム'!I116</f>
        <v/>
      </c>
      <c r="Z125" s="1214" t="str">
        <f>'🔵クレーム'!J116</f>
        <v/>
      </c>
      <c r="AA125" s="1214" t="str">
        <f>'🔵クレーム'!K116</f>
        <v/>
      </c>
      <c r="AB125" s="1214" t="str">
        <f>'🔵クレーム'!L116</f>
        <v/>
      </c>
      <c r="AC125" s="1216" t="str">
        <f>'🔵クレーム'!N116</f>
        <v/>
      </c>
    </row>
    <row r="126" hidden="1" outlineLevel="1">
      <c r="B126" s="1270"/>
      <c r="C126" s="966"/>
      <c r="D126" s="966"/>
      <c r="E126" s="966"/>
      <c r="F126" s="966"/>
      <c r="G126" s="1267"/>
      <c r="H126" s="216"/>
      <c r="I126" s="216"/>
      <c r="J126" s="216"/>
      <c r="K126" s="216"/>
      <c r="L126" s="216"/>
      <c r="M126" s="1268"/>
      <c r="O126" s="1213"/>
      <c r="P126" s="1213"/>
      <c r="Q126" s="1213"/>
      <c r="R126" s="1214"/>
      <c r="S126" s="1213"/>
      <c r="T126" s="1213"/>
      <c r="U126" s="1271"/>
      <c r="W126" s="1214" t="str">
        <f>'🔵クレーム'!C117</f>
        <v/>
      </c>
      <c r="X126" s="1214" t="str">
        <f>'🔵クレーム'!D117</f>
        <v/>
      </c>
      <c r="Y126" s="1213" t="str">
        <f>'🔵クレーム'!I117</f>
        <v/>
      </c>
      <c r="Z126" s="1214" t="str">
        <f>'🔵クレーム'!J117</f>
        <v/>
      </c>
      <c r="AA126" s="1214" t="str">
        <f>'🔵クレーム'!K117</f>
        <v/>
      </c>
      <c r="AB126" s="1214" t="str">
        <f>'🔵クレーム'!L117</f>
        <v/>
      </c>
      <c r="AC126" s="1216" t="str">
        <f>'🔵クレーム'!N117</f>
        <v/>
      </c>
    </row>
    <row r="127" hidden="1" outlineLevel="1">
      <c r="B127" s="1270"/>
      <c r="C127" s="966"/>
      <c r="D127" s="966"/>
      <c r="E127" s="966"/>
      <c r="F127" s="966"/>
      <c r="G127" s="1267"/>
      <c r="H127" s="216"/>
      <c r="I127" s="216"/>
      <c r="J127" s="216"/>
      <c r="K127" s="216"/>
      <c r="L127" s="216"/>
      <c r="M127" s="1268"/>
      <c r="O127" s="1213"/>
      <c r="P127" s="1213"/>
      <c r="Q127" s="1213"/>
      <c r="R127" s="1214"/>
      <c r="S127" s="1213"/>
      <c r="T127" s="1213"/>
      <c r="U127" s="1271"/>
      <c r="W127" s="1214" t="str">
        <f>'🔵クレーム'!C118</f>
        <v/>
      </c>
      <c r="X127" s="1214" t="str">
        <f>'🔵クレーム'!D118</f>
        <v/>
      </c>
      <c r="Y127" s="1213" t="str">
        <f>'🔵クレーム'!I118</f>
        <v/>
      </c>
      <c r="Z127" s="1214" t="str">
        <f>'🔵クレーム'!J118</f>
        <v/>
      </c>
      <c r="AA127" s="1214" t="str">
        <f>'🔵クレーム'!K118</f>
        <v/>
      </c>
      <c r="AB127" s="1214" t="str">
        <f>'🔵クレーム'!L118</f>
        <v/>
      </c>
      <c r="AC127" s="1216" t="str">
        <f>'🔵クレーム'!N118</f>
        <v/>
      </c>
    </row>
    <row r="128" hidden="1" outlineLevel="1">
      <c r="B128" s="1270"/>
      <c r="C128" s="966"/>
      <c r="D128" s="966"/>
      <c r="E128" s="966"/>
      <c r="F128" s="966"/>
      <c r="G128" s="1267"/>
      <c r="H128" s="216"/>
      <c r="I128" s="216"/>
      <c r="J128" s="216"/>
      <c r="K128" s="216"/>
      <c r="L128" s="216"/>
      <c r="M128" s="1268"/>
      <c r="O128" s="1213"/>
      <c r="P128" s="1213"/>
      <c r="Q128" s="1213"/>
      <c r="R128" s="1214"/>
      <c r="S128" s="1213"/>
      <c r="T128" s="1213"/>
      <c r="U128" s="1271"/>
      <c r="W128" s="1214" t="str">
        <f>'🔵クレーム'!C119</f>
        <v/>
      </c>
      <c r="X128" s="1214" t="str">
        <f>'🔵クレーム'!D119</f>
        <v/>
      </c>
      <c r="Y128" s="1213" t="str">
        <f>'🔵クレーム'!I119</f>
        <v/>
      </c>
      <c r="Z128" s="1214" t="str">
        <f>'🔵クレーム'!J119</f>
        <v/>
      </c>
      <c r="AA128" s="1214" t="str">
        <f>'🔵クレーム'!K119</f>
        <v/>
      </c>
      <c r="AB128" s="1214" t="str">
        <f>'🔵クレーム'!L119</f>
        <v/>
      </c>
      <c r="AC128" s="1216" t="str">
        <f>'🔵クレーム'!N119</f>
        <v/>
      </c>
    </row>
    <row r="129" hidden="1" outlineLevel="1">
      <c r="B129" s="1270"/>
      <c r="C129" s="966"/>
      <c r="D129" s="966"/>
      <c r="E129" s="966"/>
      <c r="F129" s="966"/>
      <c r="G129" s="1267"/>
      <c r="H129" s="216"/>
      <c r="I129" s="216"/>
      <c r="J129" s="216"/>
      <c r="K129" s="216"/>
      <c r="L129" s="216"/>
      <c r="M129" s="1268"/>
      <c r="O129" s="1213"/>
      <c r="P129" s="1213"/>
      <c r="Q129" s="1213"/>
      <c r="R129" s="1214"/>
      <c r="S129" s="1213"/>
      <c r="T129" s="1213"/>
      <c r="U129" s="1271"/>
      <c r="W129" s="1214" t="str">
        <f>'🔵クレーム'!C120</f>
        <v/>
      </c>
      <c r="X129" s="1214" t="str">
        <f>'🔵クレーム'!D120</f>
        <v/>
      </c>
      <c r="Y129" s="1213" t="str">
        <f>'🔵クレーム'!I120</f>
        <v/>
      </c>
      <c r="Z129" s="1214" t="str">
        <f>'🔵クレーム'!J120</f>
        <v/>
      </c>
      <c r="AA129" s="1214" t="str">
        <f>'🔵クレーム'!K120</f>
        <v/>
      </c>
      <c r="AB129" s="1214" t="str">
        <f>'🔵クレーム'!L120</f>
        <v/>
      </c>
      <c r="AC129" s="1216" t="str">
        <f>'🔵クレーム'!N120</f>
        <v/>
      </c>
    </row>
    <row r="130" hidden="1" outlineLevel="1">
      <c r="B130" s="1270"/>
      <c r="C130" s="966"/>
      <c r="D130" s="966"/>
      <c r="E130" s="966"/>
      <c r="F130" s="966"/>
      <c r="G130" s="1267"/>
      <c r="H130" s="216"/>
      <c r="I130" s="216"/>
      <c r="J130" s="216"/>
      <c r="K130" s="216"/>
      <c r="L130" s="216"/>
      <c r="M130" s="1268"/>
      <c r="O130" s="1213"/>
      <c r="P130" s="1213"/>
      <c r="Q130" s="1213"/>
      <c r="R130" s="1214"/>
      <c r="S130" s="1213"/>
      <c r="T130" s="1213"/>
      <c r="U130" s="1271"/>
      <c r="W130" s="1214" t="str">
        <f>'🔵クレーム'!C121</f>
        <v/>
      </c>
      <c r="X130" s="1214" t="str">
        <f>'🔵クレーム'!D121</f>
        <v/>
      </c>
      <c r="Y130" s="1213" t="str">
        <f>'🔵クレーム'!I121</f>
        <v/>
      </c>
      <c r="Z130" s="1214" t="str">
        <f>'🔵クレーム'!J121</f>
        <v/>
      </c>
      <c r="AA130" s="1214" t="str">
        <f>'🔵クレーム'!K121</f>
        <v/>
      </c>
      <c r="AB130" s="1214" t="str">
        <f>'🔵クレーム'!L121</f>
        <v/>
      </c>
      <c r="AC130" s="1216" t="str">
        <f>'🔵クレーム'!N121</f>
        <v/>
      </c>
    </row>
    <row r="131" hidden="1" outlineLevel="1">
      <c r="B131" s="1270"/>
      <c r="C131" s="966"/>
      <c r="D131" s="966"/>
      <c r="E131" s="966"/>
      <c r="F131" s="966"/>
      <c r="G131" s="1267"/>
      <c r="H131" s="216"/>
      <c r="I131" s="216"/>
      <c r="J131" s="216"/>
      <c r="K131" s="216"/>
      <c r="L131" s="216"/>
      <c r="M131" s="1268"/>
      <c r="O131" s="1213"/>
      <c r="P131" s="1213"/>
      <c r="Q131" s="1213"/>
      <c r="R131" s="1214"/>
      <c r="S131" s="1213"/>
      <c r="T131" s="1213"/>
      <c r="U131" s="1271"/>
      <c r="W131" s="1214" t="str">
        <f>'🔵クレーム'!C122</f>
        <v/>
      </c>
      <c r="X131" s="1214" t="str">
        <f>'🔵クレーム'!D122</f>
        <v/>
      </c>
      <c r="Y131" s="1213" t="str">
        <f>'🔵クレーム'!I122</f>
        <v/>
      </c>
      <c r="Z131" s="1214" t="str">
        <f>'🔵クレーム'!J122</f>
        <v/>
      </c>
      <c r="AA131" s="1214" t="str">
        <f>'🔵クレーム'!K122</f>
        <v/>
      </c>
      <c r="AB131" s="1214" t="str">
        <f>'🔵クレーム'!L122</f>
        <v/>
      </c>
      <c r="AC131" s="1216" t="str">
        <f>'🔵クレーム'!N122</f>
        <v/>
      </c>
    </row>
    <row r="132" hidden="1" outlineLevel="1">
      <c r="B132" s="1270"/>
      <c r="C132" s="966"/>
      <c r="D132" s="966"/>
      <c r="E132" s="966"/>
      <c r="F132" s="966"/>
      <c r="G132" s="1267"/>
      <c r="H132" s="216"/>
      <c r="I132" s="216"/>
      <c r="J132" s="216"/>
      <c r="K132" s="216"/>
      <c r="L132" s="216"/>
      <c r="M132" s="1268"/>
      <c r="O132" s="1213"/>
      <c r="P132" s="1213"/>
      <c r="Q132" s="1213"/>
      <c r="R132" s="1214"/>
      <c r="S132" s="1213"/>
      <c r="T132" s="1213"/>
      <c r="U132" s="1271"/>
      <c r="W132" s="1214" t="str">
        <f>'🔵クレーム'!C123</f>
        <v/>
      </c>
      <c r="X132" s="1214" t="str">
        <f>'🔵クレーム'!D123</f>
        <v/>
      </c>
      <c r="Y132" s="1213" t="str">
        <f>'🔵クレーム'!I123</f>
        <v/>
      </c>
      <c r="Z132" s="1214" t="str">
        <f>'🔵クレーム'!J123</f>
        <v/>
      </c>
      <c r="AA132" s="1214" t="str">
        <f>'🔵クレーム'!K123</f>
        <v/>
      </c>
      <c r="AB132" s="1214" t="str">
        <f>'🔵クレーム'!L123</f>
        <v/>
      </c>
      <c r="AC132" s="1216" t="str">
        <f>'🔵クレーム'!N123</f>
        <v/>
      </c>
    </row>
    <row r="133" hidden="1" outlineLevel="1">
      <c r="B133" s="1270"/>
      <c r="C133" s="966"/>
      <c r="D133" s="966"/>
      <c r="E133" s="966"/>
      <c r="F133" s="966"/>
      <c r="G133" s="1267"/>
      <c r="H133" s="216"/>
      <c r="I133" s="216"/>
      <c r="J133" s="216"/>
      <c r="K133" s="216"/>
      <c r="L133" s="216"/>
      <c r="M133" s="1268"/>
      <c r="O133" s="1213"/>
      <c r="P133" s="1213"/>
      <c r="Q133" s="1213"/>
      <c r="R133" s="1214"/>
      <c r="S133" s="1213"/>
      <c r="T133" s="1213"/>
      <c r="U133" s="1271"/>
      <c r="W133" s="1214" t="str">
        <f>'🔵クレーム'!C124</f>
        <v/>
      </c>
      <c r="X133" s="1214" t="str">
        <f>'🔵クレーム'!D124</f>
        <v/>
      </c>
      <c r="Y133" s="1213" t="str">
        <f>'🔵クレーム'!I124</f>
        <v/>
      </c>
      <c r="Z133" s="1214" t="str">
        <f>'🔵クレーム'!J124</f>
        <v/>
      </c>
      <c r="AA133" s="1214" t="str">
        <f>'🔵クレーム'!K124</f>
        <v/>
      </c>
      <c r="AB133" s="1214" t="str">
        <f>'🔵クレーム'!L124</f>
        <v/>
      </c>
      <c r="AC133" s="1216" t="str">
        <f>'🔵クレーム'!N124</f>
        <v/>
      </c>
    </row>
    <row r="134" hidden="1" outlineLevel="1">
      <c r="B134" s="1270"/>
      <c r="C134" s="966"/>
      <c r="D134" s="966"/>
      <c r="E134" s="966"/>
      <c r="F134" s="966"/>
      <c r="G134" s="1267"/>
      <c r="H134" s="216"/>
      <c r="I134" s="216"/>
      <c r="J134" s="216"/>
      <c r="K134" s="216"/>
      <c r="L134" s="216"/>
      <c r="M134" s="1268"/>
      <c r="O134" s="1213"/>
      <c r="P134" s="1213"/>
      <c r="Q134" s="1213"/>
      <c r="R134" s="1214"/>
      <c r="S134" s="1213"/>
      <c r="T134" s="1213"/>
      <c r="U134" s="1271"/>
      <c r="W134" s="1214" t="str">
        <f>'🔵クレーム'!C125</f>
        <v/>
      </c>
      <c r="X134" s="1214" t="str">
        <f>'🔵クレーム'!D125</f>
        <v/>
      </c>
      <c r="Y134" s="1213" t="str">
        <f>'🔵クレーム'!I125</f>
        <v/>
      </c>
      <c r="Z134" s="1214" t="str">
        <f>'🔵クレーム'!J125</f>
        <v/>
      </c>
      <c r="AA134" s="1214" t="str">
        <f>'🔵クレーム'!K125</f>
        <v/>
      </c>
      <c r="AB134" s="1214" t="str">
        <f>'🔵クレーム'!L125</f>
        <v/>
      </c>
      <c r="AC134" s="1216" t="str">
        <f>'🔵クレーム'!N125</f>
        <v/>
      </c>
    </row>
    <row r="135" hidden="1" outlineLevel="1">
      <c r="B135" s="1270"/>
      <c r="C135" s="966"/>
      <c r="D135" s="966"/>
      <c r="E135" s="966"/>
      <c r="F135" s="966"/>
      <c r="G135" s="1267"/>
      <c r="H135" s="216"/>
      <c r="I135" s="216"/>
      <c r="J135" s="216"/>
      <c r="K135" s="216"/>
      <c r="L135" s="216"/>
      <c r="M135" s="1268"/>
      <c r="O135" s="1213"/>
      <c r="P135" s="1213"/>
      <c r="Q135" s="1213"/>
      <c r="R135" s="1214"/>
      <c r="S135" s="1213"/>
      <c r="T135" s="1213"/>
      <c r="U135" s="1271"/>
      <c r="W135" s="1214" t="str">
        <f>'🔵クレーム'!C126</f>
        <v/>
      </c>
      <c r="X135" s="1214" t="str">
        <f>'🔵クレーム'!D126</f>
        <v/>
      </c>
      <c r="Y135" s="1213" t="str">
        <f>'🔵クレーム'!I126</f>
        <v/>
      </c>
      <c r="Z135" s="1214" t="str">
        <f>'🔵クレーム'!J126</f>
        <v/>
      </c>
      <c r="AA135" s="1214" t="str">
        <f>'🔵クレーム'!K126</f>
        <v/>
      </c>
      <c r="AB135" s="1214" t="str">
        <f>'🔵クレーム'!L126</f>
        <v/>
      </c>
      <c r="AC135" s="1216" t="str">
        <f>'🔵クレーム'!N126</f>
        <v/>
      </c>
    </row>
    <row r="136" hidden="1" outlineLevel="1">
      <c r="B136" s="1270"/>
      <c r="C136" s="966"/>
      <c r="D136" s="966"/>
      <c r="E136" s="966"/>
      <c r="F136" s="966"/>
      <c r="G136" s="1267"/>
      <c r="H136" s="216"/>
      <c r="I136" s="216"/>
      <c r="J136" s="216"/>
      <c r="K136" s="216"/>
      <c r="L136" s="216"/>
      <c r="M136" s="1268"/>
      <c r="O136" s="1213"/>
      <c r="P136" s="1213"/>
      <c r="Q136" s="1213"/>
      <c r="R136" s="1214"/>
      <c r="S136" s="1213"/>
      <c r="T136" s="1213"/>
      <c r="U136" s="1271"/>
      <c r="W136" s="1214" t="str">
        <f>'🔵クレーム'!C127</f>
        <v/>
      </c>
      <c r="X136" s="1214" t="str">
        <f>'🔵クレーム'!D127</f>
        <v/>
      </c>
      <c r="Y136" s="1213" t="str">
        <f>'🔵クレーム'!I127</f>
        <v/>
      </c>
      <c r="Z136" s="1214" t="str">
        <f>'🔵クレーム'!J127</f>
        <v/>
      </c>
      <c r="AA136" s="1214" t="str">
        <f>'🔵クレーム'!K127</f>
        <v/>
      </c>
      <c r="AB136" s="1214" t="str">
        <f>'🔵クレーム'!L127</f>
        <v/>
      </c>
      <c r="AC136" s="1216" t="str">
        <f>'🔵クレーム'!N127</f>
        <v/>
      </c>
    </row>
    <row r="137" hidden="1" outlineLevel="1">
      <c r="B137" s="1270"/>
      <c r="C137" s="966"/>
      <c r="D137" s="966"/>
      <c r="E137" s="966"/>
      <c r="F137" s="966"/>
      <c r="G137" s="1267"/>
      <c r="H137" s="216"/>
      <c r="I137" s="216"/>
      <c r="J137" s="216"/>
      <c r="K137" s="216"/>
      <c r="L137" s="216"/>
      <c r="M137" s="1268"/>
      <c r="O137" s="1213"/>
      <c r="P137" s="1213"/>
      <c r="Q137" s="1213"/>
      <c r="R137" s="1214"/>
      <c r="S137" s="1213"/>
      <c r="T137" s="1213"/>
      <c r="U137" s="1271"/>
      <c r="W137" s="1214" t="str">
        <f>'🔵クレーム'!C128</f>
        <v/>
      </c>
      <c r="X137" s="1214" t="str">
        <f>'🔵クレーム'!D128</f>
        <v/>
      </c>
      <c r="Y137" s="1213" t="str">
        <f>'🔵クレーム'!I128</f>
        <v/>
      </c>
      <c r="Z137" s="1214" t="str">
        <f>'🔵クレーム'!J128</f>
        <v/>
      </c>
      <c r="AA137" s="1214" t="str">
        <f>'🔵クレーム'!K128</f>
        <v/>
      </c>
      <c r="AB137" s="1214" t="str">
        <f>'🔵クレーム'!L128</f>
        <v/>
      </c>
      <c r="AC137" s="1216" t="str">
        <f>'🔵クレーム'!N128</f>
        <v/>
      </c>
    </row>
    <row r="138" hidden="1" outlineLevel="1">
      <c r="B138" s="1270"/>
      <c r="C138" s="966"/>
      <c r="D138" s="966"/>
      <c r="E138" s="966"/>
      <c r="F138" s="966"/>
      <c r="G138" s="1267"/>
      <c r="H138" s="216"/>
      <c r="I138" s="216"/>
      <c r="J138" s="216"/>
      <c r="K138" s="216"/>
      <c r="L138" s="216"/>
      <c r="M138" s="1268"/>
      <c r="O138" s="1213"/>
      <c r="P138" s="1213"/>
      <c r="Q138" s="1213"/>
      <c r="R138" s="1214"/>
      <c r="S138" s="1213"/>
      <c r="T138" s="1213"/>
      <c r="U138" s="1271"/>
      <c r="W138" s="1214" t="str">
        <f>'🔵クレーム'!C129</f>
        <v/>
      </c>
      <c r="X138" s="1214" t="str">
        <f>'🔵クレーム'!D129</f>
        <v/>
      </c>
      <c r="Y138" s="1213" t="str">
        <f>'🔵クレーム'!I129</f>
        <v/>
      </c>
      <c r="Z138" s="1214" t="str">
        <f>'🔵クレーム'!J129</f>
        <v/>
      </c>
      <c r="AA138" s="1214" t="str">
        <f>'🔵クレーム'!K129</f>
        <v/>
      </c>
      <c r="AB138" s="1214" t="str">
        <f>'🔵クレーム'!L129</f>
        <v/>
      </c>
      <c r="AC138" s="1216" t="str">
        <f>'🔵クレーム'!N129</f>
        <v/>
      </c>
    </row>
    <row r="139" hidden="1" outlineLevel="1">
      <c r="B139" s="1270"/>
      <c r="C139" s="966"/>
      <c r="D139" s="966"/>
      <c r="E139" s="966"/>
      <c r="F139" s="966"/>
      <c r="G139" s="1267"/>
      <c r="H139" s="216"/>
      <c r="I139" s="216"/>
      <c r="J139" s="216"/>
      <c r="K139" s="216"/>
      <c r="L139" s="216"/>
      <c r="M139" s="1268"/>
      <c r="O139" s="1213"/>
      <c r="P139" s="1213"/>
      <c r="Q139" s="1213"/>
      <c r="R139" s="1214"/>
      <c r="S139" s="1213"/>
      <c r="T139" s="1213"/>
      <c r="U139" s="1271"/>
      <c r="W139" s="1214" t="str">
        <f>'🔵クレーム'!C130</f>
        <v/>
      </c>
      <c r="X139" s="1214" t="str">
        <f>'🔵クレーム'!D130</f>
        <v/>
      </c>
      <c r="Y139" s="1213" t="str">
        <f>'🔵クレーム'!I130</f>
        <v/>
      </c>
      <c r="Z139" s="1214" t="str">
        <f>'🔵クレーム'!J130</f>
        <v/>
      </c>
      <c r="AA139" s="1214" t="str">
        <f>'🔵クレーム'!K130</f>
        <v/>
      </c>
      <c r="AB139" s="1214" t="str">
        <f>'🔵クレーム'!L130</f>
        <v/>
      </c>
      <c r="AC139" s="1216" t="str">
        <f>'🔵クレーム'!N130</f>
        <v/>
      </c>
    </row>
    <row r="140" hidden="1" outlineLevel="1">
      <c r="B140" s="1270"/>
      <c r="C140" s="966"/>
      <c r="D140" s="966"/>
      <c r="E140" s="966"/>
      <c r="F140" s="966"/>
      <c r="G140" s="1267"/>
      <c r="H140" s="216"/>
      <c r="I140" s="216"/>
      <c r="J140" s="216"/>
      <c r="K140" s="216"/>
      <c r="L140" s="216"/>
      <c r="M140" s="1268"/>
      <c r="O140" s="1213"/>
      <c r="P140" s="1213"/>
      <c r="Q140" s="1213"/>
      <c r="R140" s="1214"/>
      <c r="S140" s="1213"/>
      <c r="T140" s="1213"/>
      <c r="U140" s="1271"/>
      <c r="W140" s="1214" t="str">
        <f>'🔵クレーム'!C131</f>
        <v/>
      </c>
      <c r="X140" s="1214" t="str">
        <f>'🔵クレーム'!D131</f>
        <v/>
      </c>
      <c r="Y140" s="1213" t="str">
        <f>'🔵クレーム'!I131</f>
        <v/>
      </c>
      <c r="Z140" s="1214" t="str">
        <f>'🔵クレーム'!J131</f>
        <v/>
      </c>
      <c r="AA140" s="1214" t="str">
        <f>'🔵クレーム'!K131</f>
        <v/>
      </c>
      <c r="AB140" s="1214" t="str">
        <f>'🔵クレーム'!L131</f>
        <v/>
      </c>
      <c r="AC140" s="1216" t="str">
        <f>'🔵クレーム'!N131</f>
        <v/>
      </c>
    </row>
    <row r="141" hidden="1" outlineLevel="1">
      <c r="B141" s="1270"/>
      <c r="C141" s="966"/>
      <c r="D141" s="966"/>
      <c r="E141" s="966"/>
      <c r="F141" s="966"/>
      <c r="G141" s="1267"/>
      <c r="H141" s="216"/>
      <c r="I141" s="216"/>
      <c r="J141" s="216"/>
      <c r="K141" s="216"/>
      <c r="L141" s="216"/>
      <c r="M141" s="1268"/>
      <c r="O141" s="1213"/>
      <c r="P141" s="1213"/>
      <c r="Q141" s="1213"/>
      <c r="R141" s="1214"/>
      <c r="S141" s="1213"/>
      <c r="T141" s="1213"/>
      <c r="U141" s="1271"/>
      <c r="W141" s="1214" t="str">
        <f>'🔵クレーム'!C132</f>
        <v/>
      </c>
      <c r="X141" s="1214" t="str">
        <f>'🔵クレーム'!D132</f>
        <v/>
      </c>
      <c r="Y141" s="1213" t="str">
        <f>'🔵クレーム'!I132</f>
        <v/>
      </c>
      <c r="Z141" s="1214" t="str">
        <f>'🔵クレーム'!J132</f>
        <v/>
      </c>
      <c r="AA141" s="1214" t="str">
        <f>'🔵クレーム'!K132</f>
        <v/>
      </c>
      <c r="AB141" s="1214" t="str">
        <f>'🔵クレーム'!L132</f>
        <v/>
      </c>
      <c r="AC141" s="1216" t="str">
        <f>'🔵クレーム'!N132</f>
        <v/>
      </c>
    </row>
    <row r="142" hidden="1" outlineLevel="1">
      <c r="B142" s="1270"/>
      <c r="C142" s="966"/>
      <c r="D142" s="966"/>
      <c r="E142" s="966"/>
      <c r="F142" s="966"/>
      <c r="G142" s="1267"/>
      <c r="H142" s="216"/>
      <c r="I142" s="216"/>
      <c r="J142" s="216"/>
      <c r="K142" s="216"/>
      <c r="L142" s="216"/>
      <c r="M142" s="1268"/>
      <c r="O142" s="1213"/>
      <c r="P142" s="1213"/>
      <c r="Q142" s="1213"/>
      <c r="R142" s="1214"/>
      <c r="S142" s="1213"/>
      <c r="T142" s="1213"/>
      <c r="U142" s="1271"/>
      <c r="W142" s="1214" t="str">
        <f>'🔵クレーム'!C133</f>
        <v/>
      </c>
      <c r="X142" s="1214" t="str">
        <f>'🔵クレーム'!D133</f>
        <v/>
      </c>
      <c r="Y142" s="1213" t="str">
        <f>'🔵クレーム'!I133</f>
        <v/>
      </c>
      <c r="Z142" s="1214" t="str">
        <f>'🔵クレーム'!J133</f>
        <v/>
      </c>
      <c r="AA142" s="1214" t="str">
        <f>'🔵クレーム'!K133</f>
        <v/>
      </c>
      <c r="AB142" s="1214" t="str">
        <f>'🔵クレーム'!L133</f>
        <v/>
      </c>
      <c r="AC142" s="1216" t="str">
        <f>'🔵クレーム'!N133</f>
        <v/>
      </c>
    </row>
    <row r="143" hidden="1" outlineLevel="1">
      <c r="B143" s="1270"/>
      <c r="C143" s="966"/>
      <c r="D143" s="966"/>
      <c r="E143" s="966"/>
      <c r="F143" s="966"/>
      <c r="G143" s="1267"/>
      <c r="H143" s="216"/>
      <c r="I143" s="216"/>
      <c r="J143" s="216"/>
      <c r="K143" s="216"/>
      <c r="L143" s="216"/>
      <c r="M143" s="1268"/>
      <c r="O143" s="1213"/>
      <c r="P143" s="1213"/>
      <c r="Q143" s="1213"/>
      <c r="R143" s="1214"/>
      <c r="S143" s="1213"/>
      <c r="T143" s="1213"/>
      <c r="U143" s="1271"/>
      <c r="W143" s="1214" t="str">
        <f>'🔵クレーム'!C134</f>
        <v/>
      </c>
      <c r="X143" s="1214" t="str">
        <f>'🔵クレーム'!D134</f>
        <v/>
      </c>
      <c r="Y143" s="1213" t="str">
        <f>'🔵クレーム'!I134</f>
        <v/>
      </c>
      <c r="Z143" s="1214" t="str">
        <f>'🔵クレーム'!J134</f>
        <v/>
      </c>
      <c r="AA143" s="1214" t="str">
        <f>'🔵クレーム'!K134</f>
        <v/>
      </c>
      <c r="AB143" s="1214" t="str">
        <f>'🔵クレーム'!L134</f>
        <v/>
      </c>
      <c r="AC143" s="1216" t="str">
        <f>'🔵クレーム'!N134</f>
        <v/>
      </c>
    </row>
    <row r="144" hidden="1" outlineLevel="1">
      <c r="B144" s="1270"/>
      <c r="C144" s="966"/>
      <c r="D144" s="966"/>
      <c r="E144" s="966"/>
      <c r="F144" s="966"/>
      <c r="G144" s="1267"/>
      <c r="H144" s="216"/>
      <c r="I144" s="216"/>
      <c r="J144" s="216"/>
      <c r="K144" s="216"/>
      <c r="L144" s="216"/>
      <c r="M144" s="1268"/>
      <c r="O144" s="1213"/>
      <c r="P144" s="1213"/>
      <c r="Q144" s="1213"/>
      <c r="R144" s="1214"/>
      <c r="S144" s="1213"/>
      <c r="T144" s="1213"/>
      <c r="U144" s="1271"/>
      <c r="W144" s="1214" t="str">
        <f>'🔵クレーム'!C135</f>
        <v/>
      </c>
      <c r="X144" s="1214" t="str">
        <f>'🔵クレーム'!D135</f>
        <v/>
      </c>
      <c r="Y144" s="1213" t="str">
        <f>'🔵クレーム'!I135</f>
        <v/>
      </c>
      <c r="Z144" s="1214" t="str">
        <f>'🔵クレーム'!J135</f>
        <v/>
      </c>
      <c r="AA144" s="1214" t="str">
        <f>'🔵クレーム'!K135</f>
        <v/>
      </c>
      <c r="AB144" s="1214" t="str">
        <f>'🔵クレーム'!L135</f>
        <v/>
      </c>
      <c r="AC144" s="1216" t="str">
        <f>'🔵クレーム'!N135</f>
        <v/>
      </c>
    </row>
    <row r="145" hidden="1" outlineLevel="1">
      <c r="B145" s="1270"/>
      <c r="C145" s="966"/>
      <c r="D145" s="966"/>
      <c r="E145" s="966"/>
      <c r="F145" s="966"/>
      <c r="G145" s="1267"/>
      <c r="H145" s="216"/>
      <c r="I145" s="216"/>
      <c r="J145" s="216"/>
      <c r="K145" s="216"/>
      <c r="L145" s="216"/>
      <c r="M145" s="1268"/>
      <c r="O145" s="1213"/>
      <c r="P145" s="1213"/>
      <c r="Q145" s="1213"/>
      <c r="R145" s="1214"/>
      <c r="S145" s="1213"/>
      <c r="T145" s="1213"/>
      <c r="U145" s="1271"/>
      <c r="W145" s="1214" t="str">
        <f>'🔵クレーム'!C136</f>
        <v/>
      </c>
      <c r="X145" s="1214" t="str">
        <f>'🔵クレーム'!D136</f>
        <v/>
      </c>
      <c r="Y145" s="1213" t="str">
        <f>'🔵クレーム'!I136</f>
        <v/>
      </c>
      <c r="Z145" s="1214" t="str">
        <f>'🔵クレーム'!J136</f>
        <v/>
      </c>
      <c r="AA145" s="1214" t="str">
        <f>'🔵クレーム'!K136</f>
        <v/>
      </c>
      <c r="AB145" s="1214" t="str">
        <f>'🔵クレーム'!L136</f>
        <v/>
      </c>
      <c r="AC145" s="1216" t="str">
        <f>'🔵クレーム'!N136</f>
        <v/>
      </c>
    </row>
    <row r="146" hidden="1" outlineLevel="1">
      <c r="B146" s="1270"/>
      <c r="C146" s="966"/>
      <c r="D146" s="966"/>
      <c r="E146" s="966"/>
      <c r="F146" s="966"/>
      <c r="G146" s="1267"/>
      <c r="H146" s="216"/>
      <c r="I146" s="216"/>
      <c r="J146" s="216"/>
      <c r="K146" s="216"/>
      <c r="L146" s="216"/>
      <c r="M146" s="1268"/>
      <c r="O146" s="1213"/>
      <c r="P146" s="1213"/>
      <c r="Q146" s="1213"/>
      <c r="R146" s="1214"/>
      <c r="S146" s="1213"/>
      <c r="T146" s="1213"/>
      <c r="U146" s="1271"/>
      <c r="W146" s="1214" t="str">
        <f>'🔵クレーム'!C137</f>
        <v/>
      </c>
      <c r="X146" s="1214" t="str">
        <f>'🔵クレーム'!D137</f>
        <v/>
      </c>
      <c r="Y146" s="1213" t="str">
        <f>'🔵クレーム'!I137</f>
        <v/>
      </c>
      <c r="Z146" s="1214" t="str">
        <f>'🔵クレーム'!J137</f>
        <v/>
      </c>
      <c r="AA146" s="1214" t="str">
        <f>'🔵クレーム'!K137</f>
        <v/>
      </c>
      <c r="AB146" s="1214" t="str">
        <f>'🔵クレーム'!L137</f>
        <v/>
      </c>
      <c r="AC146" s="1216" t="str">
        <f>'🔵クレーム'!N137</f>
        <v/>
      </c>
    </row>
    <row r="147" hidden="1" outlineLevel="1">
      <c r="B147" s="1270"/>
      <c r="C147" s="966"/>
      <c r="D147" s="966"/>
      <c r="E147" s="966"/>
      <c r="F147" s="966"/>
      <c r="G147" s="1267"/>
      <c r="H147" s="216"/>
      <c r="I147" s="216"/>
      <c r="J147" s="216"/>
      <c r="K147" s="216"/>
      <c r="L147" s="216"/>
      <c r="M147" s="1268"/>
      <c r="O147" s="1214"/>
      <c r="P147" s="1214"/>
      <c r="Q147" s="1214"/>
      <c r="R147" s="1214"/>
      <c r="S147" s="1214"/>
      <c r="T147" s="1214"/>
      <c r="U147" s="1216"/>
      <c r="W147" s="1214" t="str">
        <f>'🔵クレーム'!C138</f>
        <v/>
      </c>
      <c r="X147" s="1214" t="str">
        <f>'🔵クレーム'!D138</f>
        <v/>
      </c>
      <c r="Y147" s="1213" t="str">
        <f>'🔵クレーム'!I138</f>
        <v/>
      </c>
      <c r="Z147" s="1214" t="str">
        <f>'🔵クレーム'!J138</f>
        <v/>
      </c>
      <c r="AA147" s="1214" t="str">
        <f>'🔵クレーム'!K138</f>
        <v/>
      </c>
      <c r="AB147" s="1214" t="str">
        <f>'🔵クレーム'!L138</f>
        <v/>
      </c>
      <c r="AC147" s="1216" t="str">
        <f>'🔵クレーム'!N138</f>
        <v/>
      </c>
    </row>
    <row r="148" hidden="1" outlineLevel="1">
      <c r="B148" s="1270"/>
      <c r="C148" s="966"/>
      <c r="D148" s="966"/>
      <c r="E148" s="966"/>
      <c r="F148" s="966"/>
      <c r="G148" s="1267"/>
      <c r="H148" s="216"/>
      <c r="I148" s="216"/>
      <c r="J148" s="216"/>
      <c r="K148" s="216"/>
      <c r="L148" s="216"/>
      <c r="M148" s="1268"/>
      <c r="O148" s="1214"/>
      <c r="P148" s="1214"/>
      <c r="Q148" s="1214"/>
      <c r="R148" s="1214"/>
      <c r="S148" s="1214"/>
      <c r="T148" s="1214"/>
      <c r="U148" s="1216"/>
      <c r="W148" s="1214" t="str">
        <f>'🔵クレーム'!C139</f>
        <v/>
      </c>
      <c r="X148" s="1214" t="str">
        <f>'🔵クレーム'!D139</f>
        <v/>
      </c>
      <c r="Y148" s="1213" t="str">
        <f>'🔵クレーム'!I139</f>
        <v/>
      </c>
      <c r="Z148" s="1214" t="str">
        <f>'🔵クレーム'!J139</f>
        <v/>
      </c>
      <c r="AA148" s="1214" t="str">
        <f>'🔵クレーム'!K139</f>
        <v/>
      </c>
      <c r="AB148" s="1214" t="str">
        <f>'🔵クレーム'!L139</f>
        <v/>
      </c>
      <c r="AC148" s="1216" t="str">
        <f>'🔵クレーム'!N139</f>
        <v/>
      </c>
    </row>
    <row r="149" hidden="1" outlineLevel="1">
      <c r="B149" s="1270"/>
      <c r="C149" s="966"/>
      <c r="D149" s="966"/>
      <c r="E149" s="966"/>
      <c r="F149" s="966"/>
      <c r="G149" s="1267"/>
      <c r="H149" s="216"/>
      <c r="I149" s="216"/>
      <c r="J149" s="216"/>
      <c r="K149" s="216"/>
      <c r="L149" s="216"/>
      <c r="M149" s="1268"/>
      <c r="O149" s="1214"/>
      <c r="P149" s="1214"/>
      <c r="Q149" s="1214"/>
      <c r="R149" s="1214"/>
      <c r="S149" s="1214"/>
      <c r="T149" s="1214"/>
      <c r="U149" s="1216"/>
      <c r="W149" s="1214" t="str">
        <f>'🔵クレーム'!C140</f>
        <v/>
      </c>
      <c r="X149" s="1214" t="str">
        <f>'🔵クレーム'!D140</f>
        <v/>
      </c>
      <c r="Y149" s="1213" t="str">
        <f>'🔵クレーム'!I140</f>
        <v/>
      </c>
      <c r="Z149" s="1214" t="str">
        <f>'🔵クレーム'!J140</f>
        <v/>
      </c>
      <c r="AA149" s="1214" t="str">
        <f>'🔵クレーム'!K140</f>
        <v/>
      </c>
      <c r="AB149" s="1214" t="str">
        <f>'🔵クレーム'!L140</f>
        <v/>
      </c>
      <c r="AC149" s="1216" t="str">
        <f>'🔵クレーム'!N140</f>
        <v/>
      </c>
    </row>
    <row r="150" hidden="1" outlineLevel="1">
      <c r="B150" s="1270"/>
      <c r="C150" s="966"/>
      <c r="D150" s="966"/>
      <c r="E150" s="966"/>
      <c r="F150" s="966"/>
      <c r="G150" s="1267"/>
      <c r="H150" s="216"/>
      <c r="I150" s="216"/>
      <c r="J150" s="216"/>
      <c r="K150" s="216"/>
      <c r="L150" s="216"/>
      <c r="M150" s="1268"/>
      <c r="O150" s="1214"/>
      <c r="P150" s="1214"/>
      <c r="Q150" s="1214"/>
      <c r="R150" s="1214"/>
      <c r="S150" s="1214"/>
      <c r="T150" s="1214"/>
      <c r="U150" s="1216"/>
      <c r="W150" s="1214" t="str">
        <f>'🔵クレーム'!C141</f>
        <v/>
      </c>
      <c r="X150" s="1214" t="str">
        <f>'🔵クレーム'!D141</f>
        <v/>
      </c>
      <c r="Y150" s="1213" t="str">
        <f>'🔵クレーム'!I141</f>
        <v/>
      </c>
      <c r="Z150" s="1214" t="str">
        <f>'🔵クレーム'!J141</f>
        <v/>
      </c>
      <c r="AA150" s="1214" t="str">
        <f>'🔵クレーム'!K141</f>
        <v/>
      </c>
      <c r="AB150" s="1214" t="str">
        <f>'🔵クレーム'!L141</f>
        <v/>
      </c>
      <c r="AC150" s="1216" t="str">
        <f>'🔵クレーム'!N141</f>
        <v/>
      </c>
    </row>
    <row r="151" hidden="1" outlineLevel="1">
      <c r="B151" s="1270"/>
      <c r="C151" s="966"/>
      <c r="D151" s="966"/>
      <c r="E151" s="966"/>
      <c r="F151" s="966"/>
      <c r="G151" s="1267"/>
      <c r="H151" s="216"/>
      <c r="I151" s="216"/>
      <c r="J151" s="216"/>
      <c r="K151" s="216"/>
      <c r="L151" s="216"/>
      <c r="M151" s="1268"/>
      <c r="O151" s="1214"/>
      <c r="P151" s="1214"/>
      <c r="Q151" s="1214"/>
      <c r="R151" s="1214"/>
      <c r="S151" s="1214"/>
      <c r="T151" s="1214"/>
      <c r="U151" s="1216"/>
      <c r="W151" s="1214" t="str">
        <f>'🔵クレーム'!C142</f>
        <v/>
      </c>
      <c r="X151" s="1214" t="str">
        <f>'🔵クレーム'!D142</f>
        <v/>
      </c>
      <c r="Y151" s="1213" t="str">
        <f>'🔵クレーム'!I142</f>
        <v/>
      </c>
      <c r="Z151" s="1214" t="str">
        <f>'🔵クレーム'!J142</f>
        <v/>
      </c>
      <c r="AA151" s="1214" t="str">
        <f>'🔵クレーム'!K142</f>
        <v/>
      </c>
      <c r="AB151" s="1214" t="str">
        <f>'🔵クレーム'!L142</f>
        <v/>
      </c>
      <c r="AC151" s="1216" t="str">
        <f>'🔵クレーム'!N142</f>
        <v/>
      </c>
    </row>
    <row r="152" hidden="1" outlineLevel="1">
      <c r="B152" s="1270"/>
      <c r="C152" s="966"/>
      <c r="D152" s="966"/>
      <c r="E152" s="966"/>
      <c r="F152" s="966"/>
      <c r="G152" s="1267"/>
      <c r="H152" s="216"/>
      <c r="I152" s="216"/>
      <c r="J152" s="216"/>
      <c r="K152" s="216"/>
      <c r="L152" s="216"/>
      <c r="M152" s="1268"/>
      <c r="O152" s="1214"/>
      <c r="P152" s="1214"/>
      <c r="Q152" s="1214"/>
      <c r="R152" s="1214"/>
      <c r="S152" s="1214"/>
      <c r="T152" s="1214"/>
      <c r="U152" s="1216"/>
      <c r="W152" s="1214" t="str">
        <f>'🔵クレーム'!C143</f>
        <v/>
      </c>
      <c r="X152" s="1214" t="str">
        <f>'🔵クレーム'!D143</f>
        <v/>
      </c>
      <c r="Y152" s="1213" t="str">
        <f>'🔵クレーム'!I143</f>
        <v/>
      </c>
      <c r="Z152" s="1214" t="str">
        <f>'🔵クレーム'!J143</f>
        <v/>
      </c>
      <c r="AA152" s="1214" t="str">
        <f>'🔵クレーム'!K143</f>
        <v/>
      </c>
      <c r="AB152" s="1214" t="str">
        <f>'🔵クレーム'!L143</f>
        <v/>
      </c>
      <c r="AC152" s="1216" t="str">
        <f>'🔵クレーム'!N143</f>
        <v/>
      </c>
    </row>
    <row r="153" hidden="1" outlineLevel="1">
      <c r="B153" s="1270"/>
      <c r="C153" s="966"/>
      <c r="D153" s="966"/>
      <c r="E153" s="966"/>
      <c r="F153" s="966"/>
      <c r="G153" s="1267"/>
      <c r="H153" s="216"/>
      <c r="I153" s="216"/>
      <c r="J153" s="216"/>
      <c r="K153" s="216"/>
      <c r="L153" s="216"/>
      <c r="M153" s="1268"/>
      <c r="O153" s="1214"/>
      <c r="P153" s="1214"/>
      <c r="Q153" s="1214"/>
      <c r="R153" s="1214"/>
      <c r="S153" s="1214"/>
      <c r="T153" s="1214"/>
      <c r="U153" s="1216"/>
      <c r="W153" s="1214" t="str">
        <f>'🔵クレーム'!C144</f>
        <v/>
      </c>
      <c r="X153" s="1214" t="str">
        <f>'🔵クレーム'!D144</f>
        <v/>
      </c>
      <c r="Y153" s="1213" t="str">
        <f>'🔵クレーム'!I144</f>
        <v/>
      </c>
      <c r="Z153" s="1214" t="str">
        <f>'🔵クレーム'!J144</f>
        <v/>
      </c>
      <c r="AA153" s="1214" t="str">
        <f>'🔵クレーム'!K144</f>
        <v/>
      </c>
      <c r="AB153" s="1214" t="str">
        <f>'🔵クレーム'!L144</f>
        <v/>
      </c>
      <c r="AC153" s="1216" t="str">
        <f>'🔵クレーム'!N144</f>
        <v/>
      </c>
    </row>
    <row r="154" hidden="1" outlineLevel="1">
      <c r="B154" s="1270"/>
      <c r="C154" s="966"/>
      <c r="D154" s="966"/>
      <c r="E154" s="966"/>
      <c r="F154" s="966"/>
      <c r="G154" s="1267"/>
      <c r="H154" s="216"/>
      <c r="I154" s="216"/>
      <c r="J154" s="216"/>
      <c r="K154" s="216"/>
      <c r="L154" s="216"/>
      <c r="M154" s="1268"/>
      <c r="O154" s="1214"/>
      <c r="P154" s="1214"/>
      <c r="Q154" s="1214"/>
      <c r="R154" s="1214"/>
      <c r="S154" s="1214"/>
      <c r="T154" s="1214"/>
      <c r="U154" s="1216"/>
      <c r="W154" s="1214" t="str">
        <f>'🔵クレーム'!C145</f>
        <v/>
      </c>
      <c r="X154" s="1214" t="str">
        <f>'🔵クレーム'!D145</f>
        <v/>
      </c>
      <c r="Y154" s="1213" t="str">
        <f>'🔵クレーム'!I145</f>
        <v/>
      </c>
      <c r="Z154" s="1214" t="str">
        <f>'🔵クレーム'!J145</f>
        <v/>
      </c>
      <c r="AA154" s="1214" t="str">
        <f>'🔵クレーム'!K145</f>
        <v/>
      </c>
      <c r="AB154" s="1214" t="str">
        <f>'🔵クレーム'!L145</f>
        <v/>
      </c>
      <c r="AC154" s="1216" t="str">
        <f>'🔵クレーム'!N145</f>
        <v/>
      </c>
    </row>
    <row r="155" hidden="1" outlineLevel="1">
      <c r="B155" s="1270"/>
      <c r="C155" s="966"/>
      <c r="D155" s="966"/>
      <c r="E155" s="966"/>
      <c r="F155" s="966"/>
      <c r="G155" s="1267"/>
      <c r="H155" s="216"/>
      <c r="I155" s="216"/>
      <c r="J155" s="216"/>
      <c r="K155" s="216"/>
      <c r="L155" s="216"/>
      <c r="M155" s="1268"/>
      <c r="O155" s="1214"/>
      <c r="P155" s="1214"/>
      <c r="Q155" s="1214"/>
      <c r="R155" s="1214"/>
      <c r="S155" s="1214"/>
      <c r="T155" s="1214"/>
      <c r="U155" s="1216"/>
      <c r="W155" s="1214" t="str">
        <f>'🔵クレーム'!C146</f>
        <v/>
      </c>
      <c r="X155" s="1214" t="str">
        <f>'🔵クレーム'!D146</f>
        <v/>
      </c>
      <c r="Y155" s="1213" t="str">
        <f>'🔵クレーム'!I146</f>
        <v/>
      </c>
      <c r="Z155" s="1214" t="str">
        <f>'🔵クレーム'!J146</f>
        <v/>
      </c>
      <c r="AA155" s="1214" t="str">
        <f>'🔵クレーム'!K146</f>
        <v/>
      </c>
      <c r="AB155" s="1214" t="str">
        <f>'🔵クレーム'!L146</f>
        <v/>
      </c>
      <c r="AC155" s="1216" t="str">
        <f>'🔵クレーム'!N146</f>
        <v/>
      </c>
    </row>
    <row r="156" hidden="1" outlineLevel="1">
      <c r="B156" s="1270"/>
      <c r="C156" s="966"/>
      <c r="D156" s="966"/>
      <c r="E156" s="966"/>
      <c r="F156" s="966"/>
      <c r="G156" s="1267"/>
      <c r="H156" s="216"/>
      <c r="I156" s="216"/>
      <c r="J156" s="216"/>
      <c r="K156" s="216"/>
      <c r="L156" s="216"/>
      <c r="M156" s="1268"/>
      <c r="O156" s="1214"/>
      <c r="P156" s="1214"/>
      <c r="Q156" s="1214"/>
      <c r="R156" s="1214"/>
      <c r="S156" s="1214"/>
      <c r="T156" s="1214"/>
      <c r="U156" s="1216"/>
      <c r="W156" s="1214" t="str">
        <f>'🔵クレーム'!C147</f>
        <v/>
      </c>
      <c r="X156" s="1214" t="str">
        <f>'🔵クレーム'!D147</f>
        <v/>
      </c>
      <c r="Y156" s="1213" t="str">
        <f>'🔵クレーム'!I147</f>
        <v/>
      </c>
      <c r="Z156" s="1214" t="str">
        <f>'🔵クレーム'!J147</f>
        <v/>
      </c>
      <c r="AA156" s="1214" t="str">
        <f>'🔵クレーム'!K147</f>
        <v/>
      </c>
      <c r="AB156" s="1214" t="str">
        <f>'🔵クレーム'!L147</f>
        <v/>
      </c>
      <c r="AC156" s="1216" t="str">
        <f>'🔵クレーム'!N147</f>
        <v/>
      </c>
    </row>
    <row r="157" hidden="1" outlineLevel="1">
      <c r="B157" s="1270"/>
      <c r="C157" s="966"/>
      <c r="D157" s="966"/>
      <c r="E157" s="966"/>
      <c r="F157" s="966"/>
      <c r="G157" s="1267"/>
      <c r="H157" s="216"/>
      <c r="I157" s="216"/>
      <c r="J157" s="216"/>
      <c r="K157" s="216"/>
      <c r="L157" s="216"/>
      <c r="M157" s="1268"/>
      <c r="O157" s="1214"/>
      <c r="P157" s="1214"/>
      <c r="Q157" s="1214"/>
      <c r="R157" s="1214"/>
      <c r="S157" s="1214"/>
      <c r="T157" s="1214"/>
      <c r="U157" s="1216"/>
      <c r="W157" s="1214" t="str">
        <f>'🔵クレーム'!C148</f>
        <v/>
      </c>
      <c r="X157" s="1214" t="str">
        <f>'🔵クレーム'!D148</f>
        <v/>
      </c>
      <c r="Y157" s="1213" t="str">
        <f>'🔵クレーム'!I148</f>
        <v/>
      </c>
      <c r="Z157" s="1214" t="str">
        <f>'🔵クレーム'!J148</f>
        <v/>
      </c>
      <c r="AA157" s="1214" t="str">
        <f>'🔵クレーム'!K148</f>
        <v/>
      </c>
      <c r="AB157" s="1214" t="str">
        <f>'🔵クレーム'!L148</f>
        <v/>
      </c>
      <c r="AC157" s="1216" t="str">
        <f>'🔵クレーム'!N148</f>
        <v/>
      </c>
    </row>
    <row r="158" hidden="1" outlineLevel="1">
      <c r="B158" s="1270"/>
      <c r="C158" s="966"/>
      <c r="D158" s="966"/>
      <c r="E158" s="966"/>
      <c r="F158" s="966"/>
      <c r="G158" s="1267"/>
      <c r="H158" s="216"/>
      <c r="I158" s="216"/>
      <c r="J158" s="216"/>
      <c r="K158" s="216"/>
      <c r="L158" s="216"/>
      <c r="M158" s="1268"/>
      <c r="O158" s="1214"/>
      <c r="P158" s="1214"/>
      <c r="Q158" s="1214"/>
      <c r="R158" s="1214"/>
      <c r="S158" s="1214"/>
      <c r="T158" s="1214"/>
      <c r="U158" s="1216"/>
      <c r="W158" s="1214" t="str">
        <f>'🔵クレーム'!C149</f>
        <v/>
      </c>
      <c r="X158" s="1214" t="str">
        <f>'🔵クレーム'!D149</f>
        <v/>
      </c>
      <c r="Y158" s="1213" t="str">
        <f>'🔵クレーム'!I149</f>
        <v/>
      </c>
      <c r="Z158" s="1214" t="str">
        <f>'🔵クレーム'!J149</f>
        <v/>
      </c>
      <c r="AA158" s="1214" t="str">
        <f>'🔵クレーム'!K149</f>
        <v/>
      </c>
      <c r="AB158" s="1214" t="str">
        <f>'🔵クレーム'!L149</f>
        <v/>
      </c>
      <c r="AC158" s="1216" t="str">
        <f>'🔵クレーム'!N149</f>
        <v/>
      </c>
    </row>
    <row r="159" hidden="1" outlineLevel="1">
      <c r="B159" s="1270"/>
      <c r="C159" s="966"/>
      <c r="D159" s="966"/>
      <c r="E159" s="966"/>
      <c r="F159" s="966"/>
      <c r="G159" s="1267"/>
      <c r="H159" s="216"/>
      <c r="I159" s="216"/>
      <c r="J159" s="216"/>
      <c r="K159" s="216"/>
      <c r="L159" s="216"/>
      <c r="M159" s="1268"/>
      <c r="O159" s="1214"/>
      <c r="P159" s="1214"/>
      <c r="Q159" s="1214"/>
      <c r="R159" s="1214"/>
      <c r="S159" s="1214"/>
      <c r="T159" s="1214"/>
      <c r="U159" s="1216"/>
      <c r="W159" s="1214" t="str">
        <f>'🔵クレーム'!C150</f>
        <v/>
      </c>
      <c r="X159" s="1214" t="str">
        <f>'🔵クレーム'!D150</f>
        <v/>
      </c>
      <c r="Y159" s="1213" t="str">
        <f>'🔵クレーム'!I150</f>
        <v/>
      </c>
      <c r="Z159" s="1214" t="str">
        <f>'🔵クレーム'!J150</f>
        <v/>
      </c>
      <c r="AA159" s="1214" t="str">
        <f>'🔵クレーム'!K150</f>
        <v/>
      </c>
      <c r="AB159" s="1214" t="str">
        <f>'🔵クレーム'!L150</f>
        <v/>
      </c>
      <c r="AC159" s="1216" t="str">
        <f>'🔵クレーム'!N150</f>
        <v/>
      </c>
    </row>
    <row r="160" hidden="1" outlineLevel="1">
      <c r="B160" s="1270"/>
      <c r="C160" s="966"/>
      <c r="D160" s="966"/>
      <c r="E160" s="966"/>
      <c r="F160" s="966"/>
      <c r="G160" s="1267"/>
      <c r="H160" s="216"/>
      <c r="I160" s="216"/>
      <c r="J160" s="216"/>
      <c r="K160" s="216"/>
      <c r="L160" s="216"/>
      <c r="M160" s="1268"/>
      <c r="O160" s="1214"/>
      <c r="P160" s="1214"/>
      <c r="Q160" s="1214"/>
      <c r="R160" s="1214"/>
      <c r="S160" s="1214"/>
      <c r="T160" s="1214"/>
      <c r="U160" s="1216"/>
      <c r="W160" s="1214" t="str">
        <f>'🔵クレーム'!C151</f>
        <v/>
      </c>
      <c r="X160" s="1214" t="str">
        <f>'🔵クレーム'!D151</f>
        <v/>
      </c>
      <c r="Y160" s="1213" t="str">
        <f>'🔵クレーム'!I151</f>
        <v/>
      </c>
      <c r="Z160" s="1214" t="str">
        <f>'🔵クレーム'!J151</f>
        <v/>
      </c>
      <c r="AA160" s="1214" t="str">
        <f>'🔵クレーム'!K151</f>
        <v/>
      </c>
      <c r="AB160" s="1214" t="str">
        <f>'🔵クレーム'!L151</f>
        <v/>
      </c>
      <c r="AC160" s="1216" t="str">
        <f>'🔵クレーム'!N151</f>
        <v/>
      </c>
    </row>
    <row r="161" hidden="1" outlineLevel="1">
      <c r="B161" s="1270"/>
      <c r="C161" s="966"/>
      <c r="D161" s="966"/>
      <c r="E161" s="966"/>
      <c r="F161" s="966"/>
      <c r="G161" s="1267"/>
      <c r="H161" s="216"/>
      <c r="I161" s="216"/>
      <c r="J161" s="216"/>
      <c r="K161" s="216"/>
      <c r="L161" s="216"/>
      <c r="M161" s="1268"/>
      <c r="O161" s="1214"/>
      <c r="P161" s="1214"/>
      <c r="Q161" s="1214"/>
      <c r="R161" s="1214"/>
      <c r="S161" s="1214"/>
      <c r="T161" s="1214"/>
      <c r="U161" s="1216"/>
      <c r="W161" s="1214" t="str">
        <f>'🔵クレーム'!C152</f>
        <v/>
      </c>
      <c r="X161" s="1214" t="str">
        <f>'🔵クレーム'!D152</f>
        <v/>
      </c>
      <c r="Y161" s="1213" t="str">
        <f>'🔵クレーム'!I152</f>
        <v/>
      </c>
      <c r="Z161" s="1214" t="str">
        <f>'🔵クレーム'!J152</f>
        <v/>
      </c>
      <c r="AA161" s="1214" t="str">
        <f>'🔵クレーム'!K152</f>
        <v/>
      </c>
      <c r="AB161" s="1214" t="str">
        <f>'🔵クレーム'!L152</f>
        <v/>
      </c>
      <c r="AC161" s="1216" t="str">
        <f>'🔵クレーム'!N152</f>
        <v/>
      </c>
    </row>
    <row r="162" hidden="1" outlineLevel="1">
      <c r="B162" s="1270"/>
      <c r="C162" s="966"/>
      <c r="D162" s="966"/>
      <c r="E162" s="966"/>
      <c r="F162" s="966"/>
      <c r="G162" s="1267"/>
      <c r="H162" s="216"/>
      <c r="I162" s="216"/>
      <c r="J162" s="216"/>
      <c r="K162" s="216"/>
      <c r="L162" s="216"/>
      <c r="M162" s="1268"/>
      <c r="O162" s="1214"/>
      <c r="P162" s="1214"/>
      <c r="Q162" s="1214"/>
      <c r="R162" s="1214"/>
      <c r="S162" s="1214"/>
      <c r="T162" s="1214"/>
      <c r="U162" s="1216"/>
      <c r="W162" s="1214" t="str">
        <f>'🔵クレーム'!C153</f>
        <v/>
      </c>
      <c r="X162" s="1214" t="str">
        <f>'🔵クレーム'!D153</f>
        <v/>
      </c>
      <c r="Y162" s="1213" t="str">
        <f>'🔵クレーム'!I153</f>
        <v/>
      </c>
      <c r="Z162" s="1214" t="str">
        <f>'🔵クレーム'!J153</f>
        <v/>
      </c>
      <c r="AA162" s="1214" t="str">
        <f>'🔵クレーム'!K153</f>
        <v/>
      </c>
      <c r="AB162" s="1214" t="str">
        <f>'🔵クレーム'!L153</f>
        <v/>
      </c>
      <c r="AC162" s="1216" t="str">
        <f>'🔵クレーム'!N153</f>
        <v/>
      </c>
    </row>
    <row r="163" hidden="1" outlineLevel="1">
      <c r="B163" s="1270"/>
      <c r="C163" s="966"/>
      <c r="D163" s="966"/>
      <c r="E163" s="966"/>
      <c r="F163" s="966"/>
      <c r="G163" s="1267"/>
      <c r="H163" s="216"/>
      <c r="I163" s="216"/>
      <c r="J163" s="216"/>
      <c r="K163" s="216"/>
      <c r="L163" s="216"/>
      <c r="M163" s="1268"/>
      <c r="O163" s="1214"/>
      <c r="P163" s="1214"/>
      <c r="Q163" s="1214"/>
      <c r="R163" s="1214"/>
      <c r="S163" s="1214"/>
      <c r="T163" s="1214"/>
      <c r="U163" s="1216"/>
      <c r="W163" s="1214" t="str">
        <f>'🔵クレーム'!C154</f>
        <v/>
      </c>
      <c r="X163" s="1214" t="str">
        <f>'🔵クレーム'!D154</f>
        <v/>
      </c>
      <c r="Y163" s="1213" t="str">
        <f>'🔵クレーム'!I154</f>
        <v/>
      </c>
      <c r="Z163" s="1214" t="str">
        <f>'🔵クレーム'!J154</f>
        <v/>
      </c>
      <c r="AA163" s="1214" t="str">
        <f>'🔵クレーム'!K154</f>
        <v/>
      </c>
      <c r="AB163" s="1214" t="str">
        <f>'🔵クレーム'!L154</f>
        <v/>
      </c>
      <c r="AC163" s="1216" t="str">
        <f>'🔵クレーム'!N154</f>
        <v/>
      </c>
    </row>
    <row r="164" hidden="1" outlineLevel="1">
      <c r="B164" s="1270"/>
      <c r="C164" s="966"/>
      <c r="D164" s="966"/>
      <c r="E164" s="966"/>
      <c r="F164" s="966"/>
      <c r="G164" s="1267"/>
      <c r="H164" s="216"/>
      <c r="I164" s="216"/>
      <c r="J164" s="216"/>
      <c r="K164" s="216"/>
      <c r="L164" s="216"/>
      <c r="M164" s="1268"/>
      <c r="O164" s="1214"/>
      <c r="P164" s="1214"/>
      <c r="Q164" s="1214"/>
      <c r="R164" s="1214"/>
      <c r="S164" s="1214"/>
      <c r="T164" s="1214"/>
      <c r="U164" s="1216"/>
      <c r="W164" s="1214" t="str">
        <f>'🔵クレーム'!C155</f>
        <v/>
      </c>
      <c r="X164" s="1214" t="str">
        <f>'🔵クレーム'!D155</f>
        <v/>
      </c>
      <c r="Y164" s="1213" t="str">
        <f>'🔵クレーム'!I155</f>
        <v/>
      </c>
      <c r="Z164" s="1214" t="str">
        <f>'🔵クレーム'!J155</f>
        <v/>
      </c>
      <c r="AA164" s="1214" t="str">
        <f>'🔵クレーム'!K155</f>
        <v/>
      </c>
      <c r="AB164" s="1214" t="str">
        <f>'🔵クレーム'!L155</f>
        <v/>
      </c>
      <c r="AC164" s="1216" t="str">
        <f>'🔵クレーム'!N155</f>
        <v/>
      </c>
    </row>
    <row r="165" hidden="1" outlineLevel="1">
      <c r="B165" s="1270"/>
      <c r="C165" s="966"/>
      <c r="D165" s="966"/>
      <c r="E165" s="966"/>
      <c r="F165" s="966"/>
      <c r="G165" s="1267"/>
      <c r="H165" s="216"/>
      <c r="I165" s="216"/>
      <c r="J165" s="216"/>
      <c r="K165" s="216"/>
      <c r="L165" s="216"/>
      <c r="M165" s="1268"/>
      <c r="O165" s="1214"/>
      <c r="P165" s="1214"/>
      <c r="Q165" s="1214"/>
      <c r="R165" s="1214"/>
      <c r="S165" s="1214"/>
      <c r="T165" s="1214"/>
      <c r="U165" s="1216"/>
      <c r="W165" s="1214" t="str">
        <f>'🔵クレーム'!C156</f>
        <v/>
      </c>
      <c r="X165" s="1214" t="str">
        <f>'🔵クレーム'!D156</f>
        <v/>
      </c>
      <c r="Y165" s="1213" t="str">
        <f>'🔵クレーム'!I156</f>
        <v/>
      </c>
      <c r="Z165" s="1214" t="str">
        <f>'🔵クレーム'!J156</f>
        <v/>
      </c>
      <c r="AA165" s="1214" t="str">
        <f>'🔵クレーム'!K156</f>
        <v/>
      </c>
      <c r="AB165" s="1214" t="str">
        <f>'🔵クレーム'!L156</f>
        <v/>
      </c>
      <c r="AC165" s="1216" t="str">
        <f>'🔵クレーム'!N156</f>
        <v/>
      </c>
    </row>
    <row r="166" hidden="1" outlineLevel="1">
      <c r="B166" s="1270"/>
      <c r="C166" s="966"/>
      <c r="D166" s="966"/>
      <c r="E166" s="966"/>
      <c r="F166" s="966"/>
      <c r="G166" s="1267"/>
      <c r="H166" s="216"/>
      <c r="I166" s="216"/>
      <c r="J166" s="216"/>
      <c r="K166" s="216"/>
      <c r="L166" s="216"/>
      <c r="M166" s="1268"/>
      <c r="O166" s="1214"/>
      <c r="P166" s="1214"/>
      <c r="Q166" s="1214"/>
      <c r="R166" s="1214"/>
      <c r="S166" s="1214"/>
      <c r="T166" s="1214"/>
      <c r="U166" s="1216"/>
      <c r="W166" s="1214" t="str">
        <f>'🔵クレーム'!C157</f>
        <v/>
      </c>
      <c r="X166" s="1214" t="str">
        <f>'🔵クレーム'!D157</f>
        <v/>
      </c>
      <c r="Y166" s="1213" t="str">
        <f>'🔵クレーム'!I157</f>
        <v/>
      </c>
      <c r="Z166" s="1214" t="str">
        <f>'🔵クレーム'!J157</f>
        <v/>
      </c>
      <c r="AA166" s="1214" t="str">
        <f>'🔵クレーム'!K157</f>
        <v/>
      </c>
      <c r="AB166" s="1214" t="str">
        <f>'🔵クレーム'!L157</f>
        <v/>
      </c>
      <c r="AC166" s="1216" t="str">
        <f>'🔵クレーム'!N157</f>
        <v/>
      </c>
    </row>
    <row r="167" hidden="1" outlineLevel="1">
      <c r="B167" s="1270"/>
      <c r="C167" s="966"/>
      <c r="D167" s="966"/>
      <c r="E167" s="966"/>
      <c r="F167" s="966"/>
      <c r="G167" s="1267"/>
      <c r="H167" s="216"/>
      <c r="I167" s="216"/>
      <c r="J167" s="216"/>
      <c r="K167" s="216"/>
      <c r="L167" s="216"/>
      <c r="M167" s="1268"/>
      <c r="O167" s="1214"/>
      <c r="P167" s="1214"/>
      <c r="Q167" s="1214"/>
      <c r="R167" s="1214"/>
      <c r="S167" s="1214"/>
      <c r="T167" s="1214"/>
      <c r="U167" s="1216"/>
      <c r="W167" s="1214" t="str">
        <f>'🔵クレーム'!C158</f>
        <v/>
      </c>
      <c r="X167" s="1214" t="str">
        <f>'🔵クレーム'!D158</f>
        <v/>
      </c>
      <c r="Y167" s="1213" t="str">
        <f>'🔵クレーム'!I158</f>
        <v/>
      </c>
      <c r="Z167" s="1214" t="str">
        <f>'🔵クレーム'!J158</f>
        <v/>
      </c>
      <c r="AA167" s="1214" t="str">
        <f>'🔵クレーム'!K158</f>
        <v/>
      </c>
      <c r="AB167" s="1214" t="str">
        <f>'🔵クレーム'!L158</f>
        <v/>
      </c>
      <c r="AC167" s="1216" t="str">
        <f>'🔵クレーム'!N158</f>
        <v/>
      </c>
    </row>
    <row r="168" hidden="1" outlineLevel="1">
      <c r="B168" s="1270"/>
      <c r="C168" s="966"/>
      <c r="D168" s="966"/>
      <c r="E168" s="966"/>
      <c r="F168" s="966"/>
      <c r="G168" s="1267"/>
      <c r="H168" s="216"/>
      <c r="I168" s="216"/>
      <c r="J168" s="216"/>
      <c r="K168" s="216"/>
      <c r="L168" s="216"/>
      <c r="M168" s="1268"/>
      <c r="O168" s="1214"/>
      <c r="P168" s="1214"/>
      <c r="Q168" s="1214"/>
      <c r="R168" s="1214"/>
      <c r="S168" s="1214"/>
      <c r="T168" s="1214"/>
      <c r="U168" s="1216"/>
      <c r="W168" s="1214" t="str">
        <f>'🔵クレーム'!C159</f>
        <v/>
      </c>
      <c r="X168" s="1214" t="str">
        <f>'🔵クレーム'!D159</f>
        <v/>
      </c>
      <c r="Y168" s="1213" t="str">
        <f>'🔵クレーム'!I159</f>
        <v/>
      </c>
      <c r="Z168" s="1214" t="str">
        <f>'🔵クレーム'!J159</f>
        <v/>
      </c>
      <c r="AA168" s="1214" t="str">
        <f>'🔵クレーム'!K159</f>
        <v/>
      </c>
      <c r="AB168" s="1214" t="str">
        <f>'🔵クレーム'!L159</f>
        <v/>
      </c>
      <c r="AC168" s="1216" t="str">
        <f>'🔵クレーム'!N159</f>
        <v/>
      </c>
    </row>
    <row r="169" hidden="1" outlineLevel="1">
      <c r="B169" s="1270"/>
      <c r="C169" s="966"/>
      <c r="D169" s="966"/>
      <c r="E169" s="966"/>
      <c r="F169" s="966"/>
      <c r="G169" s="1267"/>
      <c r="H169" s="216"/>
      <c r="I169" s="216"/>
      <c r="J169" s="216"/>
      <c r="K169" s="216"/>
      <c r="L169" s="216"/>
      <c r="M169" s="1268"/>
      <c r="O169" s="1214"/>
      <c r="P169" s="1214"/>
      <c r="Q169" s="1214"/>
      <c r="R169" s="1214"/>
      <c r="S169" s="1214"/>
      <c r="T169" s="1214"/>
      <c r="U169" s="1214"/>
      <c r="W169" s="1214" t="str">
        <f>'🔵クレーム'!C160</f>
        <v/>
      </c>
      <c r="X169" s="1214" t="str">
        <f>'🔵クレーム'!D160</f>
        <v/>
      </c>
      <c r="Y169" s="1213" t="str">
        <f>'🔵クレーム'!I160</f>
        <v/>
      </c>
      <c r="Z169" s="1214" t="str">
        <f>'🔵クレーム'!J160</f>
        <v/>
      </c>
      <c r="AA169" s="1214" t="str">
        <f>'🔵クレーム'!K160</f>
        <v/>
      </c>
      <c r="AB169" s="1214" t="str">
        <f>'🔵クレーム'!L160</f>
        <v/>
      </c>
      <c r="AC169" s="1216" t="str">
        <f>'🔵クレーム'!N160</f>
        <v/>
      </c>
    </row>
    <row r="170" hidden="1" outlineLevel="1">
      <c r="B170" s="1270"/>
      <c r="C170" s="966"/>
      <c r="D170" s="966"/>
      <c r="E170" s="966"/>
      <c r="F170" s="966"/>
      <c r="G170" s="1267"/>
      <c r="H170" s="216"/>
      <c r="I170" s="216"/>
      <c r="J170" s="216"/>
      <c r="K170" s="216"/>
      <c r="L170" s="216"/>
      <c r="M170" s="1268"/>
      <c r="O170" s="1214"/>
      <c r="P170" s="1214"/>
      <c r="Q170" s="1214"/>
      <c r="R170" s="1214"/>
      <c r="S170" s="1214"/>
      <c r="T170" s="1214"/>
      <c r="U170" s="1214"/>
      <c r="W170" s="1214" t="str">
        <f>'🔵クレーム'!C161</f>
        <v/>
      </c>
      <c r="X170" s="1214" t="str">
        <f>'🔵クレーム'!D161</f>
        <v/>
      </c>
      <c r="Y170" s="1213" t="str">
        <f>'🔵クレーム'!I161</f>
        <v/>
      </c>
      <c r="Z170" s="1214" t="str">
        <f>'🔵クレーム'!J161</f>
        <v/>
      </c>
      <c r="AA170" s="1214" t="str">
        <f>'🔵クレーム'!K161</f>
        <v/>
      </c>
      <c r="AB170" s="1214" t="str">
        <f>'🔵クレーム'!L161</f>
        <v/>
      </c>
      <c r="AC170" s="1216" t="str">
        <f>'🔵クレーム'!N161</f>
        <v/>
      </c>
    </row>
    <row r="171" hidden="1" outlineLevel="1">
      <c r="B171" s="1270"/>
      <c r="C171" s="966"/>
      <c r="D171" s="966"/>
      <c r="E171" s="966"/>
      <c r="F171" s="966"/>
      <c r="G171" s="1267"/>
      <c r="H171" s="216"/>
      <c r="I171" s="216"/>
      <c r="J171" s="216"/>
      <c r="K171" s="216"/>
      <c r="L171" s="216"/>
      <c r="M171" s="1268"/>
      <c r="O171" s="1214"/>
      <c r="P171" s="1214"/>
      <c r="Q171" s="1214"/>
      <c r="R171" s="1214"/>
      <c r="S171" s="1214"/>
      <c r="T171" s="1214"/>
      <c r="U171" s="1214"/>
      <c r="W171" s="1214" t="str">
        <f>'🔵クレーム'!C162</f>
        <v/>
      </c>
      <c r="X171" s="1214" t="str">
        <f>'🔵クレーム'!D162</f>
        <v/>
      </c>
      <c r="Y171" s="1213" t="str">
        <f>'🔵クレーム'!I162</f>
        <v/>
      </c>
      <c r="Z171" s="1214" t="str">
        <f>'🔵クレーム'!J162</f>
        <v/>
      </c>
      <c r="AA171" s="1214" t="str">
        <f>'🔵クレーム'!K162</f>
        <v/>
      </c>
      <c r="AB171" s="1214" t="str">
        <f>'🔵クレーム'!L162</f>
        <v/>
      </c>
      <c r="AC171" s="1216" t="str">
        <f>'🔵クレーム'!N162</f>
        <v/>
      </c>
    </row>
    <row r="172" hidden="1" outlineLevel="1">
      <c r="B172" s="1270"/>
      <c r="C172" s="966"/>
      <c r="D172" s="966"/>
      <c r="E172" s="966"/>
      <c r="F172" s="966"/>
      <c r="G172" s="1267"/>
      <c r="H172" s="216"/>
      <c r="I172" s="216"/>
      <c r="J172" s="216"/>
      <c r="K172" s="216"/>
      <c r="L172" s="216"/>
      <c r="M172" s="1268"/>
      <c r="O172" s="1214"/>
      <c r="P172" s="1214"/>
      <c r="Q172" s="1214"/>
      <c r="R172" s="1214"/>
      <c r="S172" s="1214"/>
      <c r="T172" s="1214"/>
      <c r="U172" s="1214"/>
      <c r="W172" s="1214" t="str">
        <f>'🔵クレーム'!C163</f>
        <v/>
      </c>
      <c r="X172" s="1214" t="str">
        <f>'🔵クレーム'!D163</f>
        <v/>
      </c>
      <c r="Y172" s="1213" t="str">
        <f>'🔵クレーム'!I163</f>
        <v/>
      </c>
      <c r="Z172" s="1214" t="str">
        <f>'🔵クレーム'!J163</f>
        <v/>
      </c>
      <c r="AA172" s="1214" t="str">
        <f>'🔵クレーム'!K163</f>
        <v/>
      </c>
      <c r="AB172" s="1214" t="str">
        <f>'🔵クレーム'!L163</f>
        <v/>
      </c>
      <c r="AC172" s="1216" t="str">
        <f>'🔵クレーム'!N163</f>
        <v/>
      </c>
    </row>
    <row r="173" hidden="1" outlineLevel="1">
      <c r="B173" s="1270"/>
      <c r="C173" s="966"/>
      <c r="D173" s="966"/>
      <c r="E173" s="966"/>
      <c r="F173" s="966"/>
      <c r="G173" s="1267"/>
      <c r="H173" s="216"/>
      <c r="I173" s="216"/>
      <c r="J173" s="216"/>
      <c r="K173" s="216"/>
      <c r="L173" s="216"/>
      <c r="M173" s="1268"/>
      <c r="O173" s="1214"/>
      <c r="P173" s="1214"/>
      <c r="Q173" s="1214"/>
      <c r="R173" s="1214"/>
      <c r="S173" s="1214"/>
      <c r="T173" s="1214"/>
      <c r="U173" s="1214"/>
      <c r="W173" s="1214" t="str">
        <f>'🔵クレーム'!C164</f>
        <v/>
      </c>
      <c r="X173" s="1214" t="str">
        <f>'🔵クレーム'!D164</f>
        <v/>
      </c>
      <c r="Y173" s="1213" t="str">
        <f>'🔵クレーム'!I164</f>
        <v/>
      </c>
      <c r="Z173" s="1214" t="str">
        <f>'🔵クレーム'!J164</f>
        <v/>
      </c>
      <c r="AA173" s="1214" t="str">
        <f>'🔵クレーム'!K164</f>
        <v/>
      </c>
      <c r="AB173" s="1214" t="str">
        <f>'🔵クレーム'!L164</f>
        <v/>
      </c>
      <c r="AC173" s="1216" t="str">
        <f>'🔵クレーム'!N164</f>
        <v/>
      </c>
    </row>
    <row r="174" hidden="1" outlineLevel="1">
      <c r="B174" s="1270"/>
      <c r="C174" s="966"/>
      <c r="D174" s="966"/>
      <c r="E174" s="966"/>
      <c r="F174" s="966"/>
      <c r="G174" s="1267"/>
      <c r="H174" s="216"/>
      <c r="I174" s="216"/>
      <c r="J174" s="216"/>
      <c r="K174" s="216"/>
      <c r="L174" s="216"/>
      <c r="M174" s="1268"/>
      <c r="O174" s="1214"/>
      <c r="P174" s="1214"/>
      <c r="Q174" s="1214"/>
      <c r="R174" s="1214"/>
      <c r="S174" s="1214"/>
      <c r="T174" s="1214"/>
      <c r="U174" s="1214"/>
      <c r="W174" s="1214" t="str">
        <f>'🔵クレーム'!C165</f>
        <v/>
      </c>
      <c r="X174" s="1214" t="str">
        <f>'🔵クレーム'!D165</f>
        <v/>
      </c>
      <c r="Y174" s="1213" t="str">
        <f>'🔵クレーム'!I165</f>
        <v/>
      </c>
      <c r="Z174" s="1214" t="str">
        <f>'🔵クレーム'!J165</f>
        <v/>
      </c>
      <c r="AA174" s="1214" t="str">
        <f>'🔵クレーム'!K165</f>
        <v/>
      </c>
      <c r="AB174" s="1214" t="str">
        <f>'🔵クレーム'!L165</f>
        <v/>
      </c>
      <c r="AC174" s="1216" t="str">
        <f>'🔵クレーム'!N165</f>
        <v/>
      </c>
    </row>
    <row r="175" hidden="1" outlineLevel="1">
      <c r="B175" s="1270"/>
      <c r="C175" s="966"/>
      <c r="D175" s="966"/>
      <c r="E175" s="966"/>
      <c r="F175" s="966"/>
      <c r="G175" s="1267"/>
      <c r="H175" s="216"/>
      <c r="I175" s="216"/>
      <c r="J175" s="216"/>
      <c r="K175" s="216"/>
      <c r="L175" s="216"/>
      <c r="M175" s="1268"/>
      <c r="O175" s="1214"/>
      <c r="P175" s="1214"/>
      <c r="Q175" s="1214"/>
      <c r="R175" s="1214"/>
      <c r="S175" s="1214"/>
      <c r="T175" s="1214"/>
      <c r="U175" s="1214"/>
      <c r="W175" s="1214" t="str">
        <f>'🔵クレーム'!C166</f>
        <v/>
      </c>
      <c r="X175" s="1214" t="str">
        <f>'🔵クレーム'!D166</f>
        <v/>
      </c>
      <c r="Y175" s="1213" t="str">
        <f>'🔵クレーム'!I166</f>
        <v/>
      </c>
      <c r="Z175" s="1214" t="str">
        <f>'🔵クレーム'!J166</f>
        <v/>
      </c>
      <c r="AA175" s="1214" t="str">
        <f>'🔵クレーム'!K166</f>
        <v/>
      </c>
      <c r="AB175" s="1214" t="str">
        <f>'🔵クレーム'!L166</f>
        <v/>
      </c>
      <c r="AC175" s="1216" t="str">
        <f>'🔵クレーム'!N166</f>
        <v/>
      </c>
    </row>
    <row r="176" hidden="1" outlineLevel="1">
      <c r="B176" s="1270"/>
      <c r="C176" s="966"/>
      <c r="D176" s="966"/>
      <c r="E176" s="966"/>
      <c r="F176" s="966"/>
      <c r="G176" s="1267"/>
      <c r="H176" s="216"/>
      <c r="I176" s="216"/>
      <c r="J176" s="216"/>
      <c r="K176" s="216"/>
      <c r="L176" s="216"/>
      <c r="M176" s="1268"/>
      <c r="O176" s="1214"/>
      <c r="P176" s="1214"/>
      <c r="Q176" s="1214"/>
      <c r="R176" s="1214"/>
      <c r="S176" s="1214"/>
      <c r="T176" s="1214"/>
      <c r="U176" s="1214"/>
      <c r="W176" s="1214" t="str">
        <f>'🔵クレーム'!C167</f>
        <v/>
      </c>
      <c r="X176" s="1214" t="str">
        <f>'🔵クレーム'!D167</f>
        <v/>
      </c>
      <c r="Y176" s="1213" t="str">
        <f>'🔵クレーム'!I167</f>
        <v/>
      </c>
      <c r="Z176" s="1214" t="str">
        <f>'🔵クレーム'!J167</f>
        <v/>
      </c>
      <c r="AA176" s="1214" t="str">
        <f>'🔵クレーム'!K167</f>
        <v/>
      </c>
      <c r="AB176" s="1214" t="str">
        <f>'🔵クレーム'!L167</f>
        <v/>
      </c>
      <c r="AC176" s="1216" t="str">
        <f>'🔵クレーム'!N167</f>
        <v/>
      </c>
    </row>
    <row r="177" hidden="1" outlineLevel="1">
      <c r="B177" s="1270"/>
      <c r="C177" s="966"/>
      <c r="D177" s="966"/>
      <c r="E177" s="966"/>
      <c r="F177" s="966"/>
      <c r="G177" s="1267"/>
      <c r="H177" s="216"/>
      <c r="I177" s="216"/>
      <c r="J177" s="216"/>
      <c r="K177" s="216"/>
      <c r="L177" s="216"/>
      <c r="M177" s="1268"/>
      <c r="O177" s="1214"/>
      <c r="P177" s="1214"/>
      <c r="Q177" s="1214"/>
      <c r="R177" s="1214"/>
      <c r="S177" s="1214"/>
      <c r="T177" s="1214"/>
      <c r="U177" s="1214"/>
      <c r="W177" s="1214" t="str">
        <f>'🔵クレーム'!C168</f>
        <v/>
      </c>
      <c r="X177" s="1214" t="str">
        <f>'🔵クレーム'!D168</f>
        <v/>
      </c>
      <c r="Y177" s="1213" t="str">
        <f>'🔵クレーム'!I168</f>
        <v/>
      </c>
      <c r="Z177" s="1214" t="str">
        <f>'🔵クレーム'!J168</f>
        <v/>
      </c>
      <c r="AA177" s="1214" t="str">
        <f>'🔵クレーム'!K168</f>
        <v/>
      </c>
      <c r="AB177" s="1214" t="str">
        <f>'🔵クレーム'!L168</f>
        <v/>
      </c>
      <c r="AC177" s="1216" t="str">
        <f>'🔵クレーム'!N168</f>
        <v/>
      </c>
    </row>
    <row r="178" hidden="1" outlineLevel="1">
      <c r="B178" s="1270"/>
      <c r="C178" s="966"/>
      <c r="D178" s="966"/>
      <c r="E178" s="966"/>
      <c r="F178" s="966"/>
      <c r="G178" s="1267"/>
      <c r="H178" s="216"/>
      <c r="I178" s="216"/>
      <c r="J178" s="216"/>
      <c r="K178" s="216"/>
      <c r="L178" s="216"/>
      <c r="M178" s="1268"/>
      <c r="O178" s="1214"/>
      <c r="P178" s="1214"/>
      <c r="Q178" s="1214"/>
      <c r="R178" s="1214"/>
      <c r="S178" s="1214"/>
      <c r="T178" s="1214"/>
      <c r="U178" s="1214"/>
      <c r="W178" s="1214" t="str">
        <f>'🔵クレーム'!C169</f>
        <v/>
      </c>
      <c r="X178" s="1214" t="str">
        <f>'🔵クレーム'!D169</f>
        <v/>
      </c>
      <c r="Y178" s="1213" t="str">
        <f>'🔵クレーム'!I169</f>
        <v/>
      </c>
      <c r="Z178" s="1214" t="str">
        <f>'🔵クレーム'!J169</f>
        <v/>
      </c>
      <c r="AA178" s="1214" t="str">
        <f>'🔵クレーム'!K169</f>
        <v/>
      </c>
      <c r="AB178" s="1214" t="str">
        <f>'🔵クレーム'!L169</f>
        <v/>
      </c>
      <c r="AC178" s="1216" t="str">
        <f>'🔵クレーム'!N169</f>
        <v/>
      </c>
    </row>
    <row r="179" hidden="1" outlineLevel="1">
      <c r="B179" s="1270"/>
      <c r="C179" s="966"/>
      <c r="D179" s="966"/>
      <c r="E179" s="966"/>
      <c r="F179" s="966"/>
      <c r="G179" s="1267"/>
      <c r="H179" s="216"/>
      <c r="I179" s="216"/>
      <c r="J179" s="216"/>
      <c r="K179" s="216"/>
      <c r="L179" s="216"/>
      <c r="M179" s="1268"/>
      <c r="O179" s="1214"/>
      <c r="P179" s="1214"/>
      <c r="Q179" s="1214"/>
      <c r="R179" s="1214"/>
      <c r="S179" s="1214"/>
      <c r="T179" s="1214"/>
      <c r="U179" s="1214"/>
      <c r="W179" s="1214" t="str">
        <f>'🔵クレーム'!C170</f>
        <v/>
      </c>
      <c r="X179" s="1214" t="str">
        <f>'🔵クレーム'!D170</f>
        <v/>
      </c>
      <c r="Y179" s="1213" t="str">
        <f>'🔵クレーム'!I170</f>
        <v/>
      </c>
      <c r="Z179" s="1214" t="str">
        <f>'🔵クレーム'!J170</f>
        <v/>
      </c>
      <c r="AA179" s="1214" t="str">
        <f>'🔵クレーム'!K170</f>
        <v/>
      </c>
      <c r="AB179" s="1214" t="str">
        <f>'🔵クレーム'!L170</f>
        <v/>
      </c>
      <c r="AC179" s="1216" t="str">
        <f>'🔵クレーム'!N170</f>
        <v/>
      </c>
    </row>
    <row r="180" hidden="1" outlineLevel="1">
      <c r="B180" s="1270"/>
      <c r="C180" s="966"/>
      <c r="D180" s="966"/>
      <c r="E180" s="966"/>
      <c r="F180" s="966"/>
      <c r="G180" s="1267"/>
      <c r="H180" s="216"/>
      <c r="I180" s="216"/>
      <c r="J180" s="216"/>
      <c r="K180" s="216"/>
      <c r="L180" s="216"/>
      <c r="M180" s="1268"/>
      <c r="O180" s="1214"/>
      <c r="P180" s="1214"/>
      <c r="Q180" s="1214"/>
      <c r="R180" s="1214"/>
      <c r="S180" s="1214"/>
      <c r="T180" s="1214"/>
      <c r="U180" s="1214"/>
      <c r="W180" s="1214" t="str">
        <f>'🔵クレーム'!C171</f>
        <v/>
      </c>
      <c r="X180" s="1214" t="str">
        <f>'🔵クレーム'!D171</f>
        <v/>
      </c>
      <c r="Y180" s="1213" t="str">
        <f>'🔵クレーム'!I171</f>
        <v/>
      </c>
      <c r="Z180" s="1214" t="str">
        <f>'🔵クレーム'!J171</f>
        <v/>
      </c>
      <c r="AA180" s="1214" t="str">
        <f>'🔵クレーム'!K171</f>
        <v/>
      </c>
      <c r="AB180" s="1214" t="str">
        <f>'🔵クレーム'!L171</f>
        <v/>
      </c>
      <c r="AC180" s="1216" t="str">
        <f>'🔵クレーム'!N171</f>
        <v/>
      </c>
    </row>
    <row r="181" hidden="1" outlineLevel="1">
      <c r="B181" s="1270"/>
      <c r="C181" s="966"/>
      <c r="D181" s="966"/>
      <c r="E181" s="966"/>
      <c r="F181" s="966"/>
      <c r="G181" s="1267"/>
      <c r="H181" s="216"/>
      <c r="I181" s="216"/>
      <c r="J181" s="216"/>
      <c r="K181" s="216"/>
      <c r="L181" s="216"/>
      <c r="M181" s="1268"/>
      <c r="O181" s="1214"/>
      <c r="P181" s="1214"/>
      <c r="Q181" s="1214"/>
      <c r="R181" s="1214"/>
      <c r="S181" s="1214"/>
      <c r="T181" s="1214"/>
      <c r="U181" s="1214"/>
      <c r="W181" s="1214" t="str">
        <f>'🔵クレーム'!C172</f>
        <v/>
      </c>
      <c r="X181" s="1214" t="str">
        <f>'🔵クレーム'!D172</f>
        <v/>
      </c>
      <c r="Y181" s="1213" t="str">
        <f>'🔵クレーム'!I172</f>
        <v/>
      </c>
      <c r="Z181" s="1214" t="str">
        <f>'🔵クレーム'!J172</f>
        <v/>
      </c>
      <c r="AA181" s="1214" t="str">
        <f>'🔵クレーム'!K172</f>
        <v/>
      </c>
      <c r="AB181" s="1214" t="str">
        <f>'🔵クレーム'!L172</f>
        <v/>
      </c>
      <c r="AC181" s="1216" t="str">
        <f>'🔵クレーム'!N172</f>
        <v/>
      </c>
    </row>
    <row r="182" hidden="1" outlineLevel="1">
      <c r="B182" s="1270"/>
      <c r="C182" s="966"/>
      <c r="D182" s="966"/>
      <c r="E182" s="966"/>
      <c r="F182" s="966"/>
      <c r="G182" s="1267"/>
      <c r="H182" s="216"/>
      <c r="I182" s="216"/>
      <c r="J182" s="216"/>
      <c r="K182" s="216"/>
      <c r="L182" s="216"/>
      <c r="M182" s="1268"/>
      <c r="O182" s="1214"/>
      <c r="P182" s="1214"/>
      <c r="Q182" s="1214"/>
      <c r="R182" s="1214"/>
      <c r="S182" s="1214"/>
      <c r="T182" s="1214"/>
      <c r="U182" s="1214"/>
      <c r="W182" s="1214" t="str">
        <f>'🔵クレーム'!C173</f>
        <v/>
      </c>
      <c r="X182" s="1214" t="str">
        <f>'🔵クレーム'!D173</f>
        <v/>
      </c>
      <c r="Y182" s="1213" t="str">
        <f>'🔵クレーム'!I173</f>
        <v/>
      </c>
      <c r="Z182" s="1214" t="str">
        <f>'🔵クレーム'!J173</f>
        <v/>
      </c>
      <c r="AA182" s="1214" t="str">
        <f>'🔵クレーム'!K173</f>
        <v/>
      </c>
      <c r="AB182" s="1214" t="str">
        <f>'🔵クレーム'!L173</f>
        <v/>
      </c>
      <c r="AC182" s="1216" t="str">
        <f>'🔵クレーム'!N173</f>
        <v/>
      </c>
    </row>
    <row r="183" hidden="1" outlineLevel="1">
      <c r="B183" s="1270"/>
      <c r="C183" s="966"/>
      <c r="D183" s="966"/>
      <c r="E183" s="966"/>
      <c r="F183" s="966"/>
      <c r="G183" s="1267"/>
      <c r="H183" s="216"/>
      <c r="I183" s="216"/>
      <c r="J183" s="216"/>
      <c r="K183" s="216"/>
      <c r="L183" s="216"/>
      <c r="M183" s="1268"/>
      <c r="O183" s="1214"/>
      <c r="P183" s="1214"/>
      <c r="Q183" s="1214"/>
      <c r="R183" s="1214"/>
      <c r="S183" s="1214"/>
      <c r="T183" s="1214"/>
      <c r="U183" s="1214"/>
      <c r="W183" s="1214" t="str">
        <f>'🔵クレーム'!C174</f>
        <v/>
      </c>
      <c r="X183" s="1214" t="str">
        <f>'🔵クレーム'!D174</f>
        <v/>
      </c>
      <c r="Y183" s="1213" t="str">
        <f>'🔵クレーム'!I174</f>
        <v/>
      </c>
      <c r="Z183" s="1214" t="str">
        <f>'🔵クレーム'!J174</f>
        <v/>
      </c>
      <c r="AA183" s="1214" t="str">
        <f>'🔵クレーム'!K174</f>
        <v/>
      </c>
      <c r="AB183" s="1214" t="str">
        <f>'🔵クレーム'!L174</f>
        <v/>
      </c>
      <c r="AC183" s="1216" t="str">
        <f>'🔵クレーム'!N174</f>
        <v/>
      </c>
    </row>
    <row r="184" hidden="1" outlineLevel="1">
      <c r="B184" s="1270"/>
      <c r="C184" s="966"/>
      <c r="D184" s="966"/>
      <c r="E184" s="966"/>
      <c r="F184" s="966"/>
      <c r="G184" s="1267"/>
      <c r="H184" s="216"/>
      <c r="I184" s="216"/>
      <c r="J184" s="216"/>
      <c r="K184" s="216"/>
      <c r="L184" s="216"/>
      <c r="M184" s="1268"/>
      <c r="O184" s="1214"/>
      <c r="P184" s="1214"/>
      <c r="Q184" s="1214"/>
      <c r="R184" s="1214"/>
      <c r="S184" s="1214"/>
      <c r="T184" s="1214"/>
      <c r="U184" s="1214"/>
      <c r="W184" s="1214" t="str">
        <f>'🔵クレーム'!C175</f>
        <v/>
      </c>
      <c r="X184" s="1214" t="str">
        <f>'🔵クレーム'!D175</f>
        <v/>
      </c>
      <c r="Y184" s="1213" t="str">
        <f>'🔵クレーム'!I175</f>
        <v/>
      </c>
      <c r="Z184" s="1214" t="str">
        <f>'🔵クレーム'!J175</f>
        <v/>
      </c>
      <c r="AA184" s="1214" t="str">
        <f>'🔵クレーム'!K175</f>
        <v/>
      </c>
      <c r="AB184" s="1214" t="str">
        <f>'🔵クレーム'!L175</f>
        <v/>
      </c>
      <c r="AC184" s="1216" t="str">
        <f>'🔵クレーム'!N175</f>
        <v/>
      </c>
    </row>
    <row r="185" hidden="1" outlineLevel="1">
      <c r="B185" s="1270"/>
      <c r="C185" s="966"/>
      <c r="D185" s="966"/>
      <c r="E185" s="966"/>
      <c r="F185" s="966"/>
      <c r="G185" s="1267"/>
      <c r="H185" s="216"/>
      <c r="I185" s="216"/>
      <c r="J185" s="216"/>
      <c r="K185" s="216"/>
      <c r="L185" s="216"/>
      <c r="M185" s="1268"/>
      <c r="O185" s="1214"/>
      <c r="P185" s="1214"/>
      <c r="Q185" s="1214"/>
      <c r="R185" s="1214"/>
      <c r="S185" s="1214"/>
      <c r="T185" s="1214"/>
      <c r="U185" s="1214"/>
      <c r="W185" s="1214" t="str">
        <f>'🔵クレーム'!C176</f>
        <v/>
      </c>
      <c r="X185" s="1214" t="str">
        <f>'🔵クレーム'!D176</f>
        <v/>
      </c>
      <c r="Y185" s="1213" t="str">
        <f>'🔵クレーム'!I176</f>
        <v/>
      </c>
      <c r="Z185" s="1214" t="str">
        <f>'🔵クレーム'!J176</f>
        <v/>
      </c>
      <c r="AA185" s="1214" t="str">
        <f>'🔵クレーム'!K176</f>
        <v/>
      </c>
      <c r="AB185" s="1214" t="str">
        <f>'🔵クレーム'!L176</f>
        <v/>
      </c>
      <c r="AC185" s="1216" t="str">
        <f>'🔵クレーム'!N176</f>
        <v/>
      </c>
    </row>
    <row r="186" hidden="1" outlineLevel="1">
      <c r="B186" s="1270"/>
      <c r="C186" s="966"/>
      <c r="D186" s="966"/>
      <c r="E186" s="966"/>
      <c r="F186" s="966"/>
      <c r="G186" s="1267"/>
      <c r="H186" s="216"/>
      <c r="I186" s="216"/>
      <c r="J186" s="216"/>
      <c r="K186" s="216"/>
      <c r="L186" s="216"/>
      <c r="M186" s="1268"/>
      <c r="O186" s="1214"/>
      <c r="P186" s="1214"/>
      <c r="Q186" s="1214"/>
      <c r="R186" s="1214"/>
      <c r="S186" s="1214"/>
      <c r="T186" s="1214"/>
      <c r="U186" s="1214"/>
      <c r="W186" s="1214" t="str">
        <f>'🔵クレーム'!C177</f>
        <v/>
      </c>
      <c r="X186" s="1214" t="str">
        <f>'🔵クレーム'!D177</f>
        <v/>
      </c>
      <c r="Y186" s="1213" t="str">
        <f>'🔵クレーム'!I177</f>
        <v/>
      </c>
      <c r="Z186" s="1214" t="str">
        <f>'🔵クレーム'!J177</f>
        <v/>
      </c>
      <c r="AA186" s="1214" t="str">
        <f>'🔵クレーム'!K177</f>
        <v/>
      </c>
      <c r="AB186" s="1214" t="str">
        <f>'🔵クレーム'!L177</f>
        <v/>
      </c>
      <c r="AC186" s="1216" t="str">
        <f>'🔵クレーム'!N177</f>
        <v/>
      </c>
    </row>
    <row r="187" hidden="1" outlineLevel="1">
      <c r="B187" s="1270"/>
      <c r="C187" s="966"/>
      <c r="D187" s="966"/>
      <c r="E187" s="966"/>
      <c r="F187" s="966"/>
      <c r="G187" s="1267"/>
      <c r="H187" s="216"/>
      <c r="I187" s="216"/>
      <c r="J187" s="216"/>
      <c r="K187" s="216"/>
      <c r="L187" s="216"/>
      <c r="M187" s="1268"/>
      <c r="O187" s="1214"/>
      <c r="P187" s="1214"/>
      <c r="Q187" s="1214"/>
      <c r="R187" s="1214"/>
      <c r="S187" s="1214"/>
      <c r="T187" s="1214"/>
      <c r="U187" s="1214"/>
      <c r="W187" s="1214" t="str">
        <f>'🔵クレーム'!C178</f>
        <v/>
      </c>
      <c r="X187" s="1214" t="str">
        <f>'🔵クレーム'!D178</f>
        <v/>
      </c>
      <c r="Y187" s="1213" t="str">
        <f>'🔵クレーム'!I178</f>
        <v/>
      </c>
      <c r="Z187" s="1214" t="str">
        <f>'🔵クレーム'!J178</f>
        <v/>
      </c>
      <c r="AA187" s="1214" t="str">
        <f>'🔵クレーム'!K178</f>
        <v/>
      </c>
      <c r="AB187" s="1214" t="str">
        <f>'🔵クレーム'!L178</f>
        <v/>
      </c>
      <c r="AC187" s="1216" t="str">
        <f>'🔵クレーム'!N178</f>
        <v/>
      </c>
    </row>
    <row r="188" hidden="1" outlineLevel="1">
      <c r="B188" s="1270"/>
      <c r="C188" s="966"/>
      <c r="D188" s="966"/>
      <c r="E188" s="966"/>
      <c r="F188" s="966"/>
      <c r="G188" s="1267"/>
      <c r="H188" s="216"/>
      <c r="I188" s="216"/>
      <c r="J188" s="216"/>
      <c r="K188" s="216"/>
      <c r="L188" s="216"/>
      <c r="M188" s="1268"/>
      <c r="O188" s="1214"/>
      <c r="P188" s="1214"/>
      <c r="Q188" s="1214"/>
      <c r="R188" s="1214"/>
      <c r="S188" s="1214"/>
      <c r="T188" s="1214"/>
      <c r="U188" s="1214"/>
      <c r="W188" s="1214" t="str">
        <f>'🔵クレーム'!C179</f>
        <v/>
      </c>
      <c r="X188" s="1214" t="str">
        <f>'🔵クレーム'!D179</f>
        <v/>
      </c>
      <c r="Y188" s="1213" t="str">
        <f>'🔵クレーム'!I179</f>
        <v/>
      </c>
      <c r="Z188" s="1214" t="str">
        <f>'🔵クレーム'!J179</f>
        <v/>
      </c>
      <c r="AA188" s="1214" t="str">
        <f>'🔵クレーム'!K179</f>
        <v/>
      </c>
      <c r="AB188" s="1214" t="str">
        <f>'🔵クレーム'!L179</f>
        <v/>
      </c>
      <c r="AC188" s="1216" t="str">
        <f>'🔵クレーム'!N179</f>
        <v/>
      </c>
    </row>
    <row r="189" hidden="1" outlineLevel="1">
      <c r="B189" s="1270"/>
      <c r="C189" s="966"/>
      <c r="D189" s="966"/>
      <c r="E189" s="966"/>
      <c r="F189" s="966"/>
      <c r="G189" s="1267"/>
      <c r="H189" s="216"/>
      <c r="I189" s="216"/>
      <c r="J189" s="216"/>
      <c r="K189" s="216"/>
      <c r="L189" s="216"/>
      <c r="M189" s="1268"/>
      <c r="O189" s="1214"/>
      <c r="P189" s="1214"/>
      <c r="Q189" s="1214"/>
      <c r="R189" s="1214"/>
      <c r="S189" s="1214"/>
      <c r="T189" s="1214"/>
      <c r="U189" s="1214"/>
      <c r="W189" s="1214" t="str">
        <f>'🔵クレーム'!C180</f>
        <v/>
      </c>
      <c r="X189" s="1214" t="str">
        <f>'🔵クレーム'!D180</f>
        <v/>
      </c>
      <c r="Y189" s="1213" t="str">
        <f>'🔵クレーム'!I180</f>
        <v/>
      </c>
      <c r="Z189" s="1214" t="str">
        <f>'🔵クレーム'!J180</f>
        <v/>
      </c>
      <c r="AA189" s="1214" t="str">
        <f>'🔵クレーム'!K180</f>
        <v/>
      </c>
      <c r="AB189" s="1214" t="str">
        <f>'🔵クレーム'!L180</f>
        <v/>
      </c>
      <c r="AC189" s="1216" t="str">
        <f>'🔵クレーム'!N180</f>
        <v/>
      </c>
    </row>
    <row r="190" hidden="1" outlineLevel="1">
      <c r="B190" s="1270"/>
      <c r="C190" s="966"/>
      <c r="D190" s="966"/>
      <c r="E190" s="966"/>
      <c r="F190" s="966"/>
      <c r="G190" s="1267"/>
      <c r="H190" s="216"/>
      <c r="I190" s="216"/>
      <c r="J190" s="216"/>
      <c r="K190" s="216"/>
      <c r="L190" s="216"/>
      <c r="M190" s="1268"/>
      <c r="O190" s="1214"/>
      <c r="P190" s="1214"/>
      <c r="Q190" s="1214"/>
      <c r="R190" s="1214"/>
      <c r="S190" s="1214"/>
      <c r="T190" s="1214"/>
      <c r="U190" s="1214"/>
      <c r="W190" s="1214" t="str">
        <f>'🔵クレーム'!C181</f>
        <v/>
      </c>
      <c r="X190" s="1214" t="str">
        <f>'🔵クレーム'!D181</f>
        <v/>
      </c>
      <c r="Y190" s="1213" t="str">
        <f>'🔵クレーム'!I181</f>
        <v/>
      </c>
      <c r="Z190" s="1214" t="str">
        <f>'🔵クレーム'!J181</f>
        <v/>
      </c>
      <c r="AA190" s="1214" t="str">
        <f>'🔵クレーム'!K181</f>
        <v/>
      </c>
      <c r="AB190" s="1214" t="str">
        <f>'🔵クレーム'!L181</f>
        <v/>
      </c>
      <c r="AC190" s="1216" t="str">
        <f>'🔵クレーム'!N181</f>
        <v/>
      </c>
    </row>
    <row r="191" hidden="1" outlineLevel="1">
      <c r="B191" s="1270"/>
      <c r="C191" s="966"/>
      <c r="D191" s="966"/>
      <c r="E191" s="966"/>
      <c r="F191" s="966"/>
      <c r="G191" s="1267"/>
      <c r="H191" s="216"/>
      <c r="I191" s="216"/>
      <c r="J191" s="216"/>
      <c r="K191" s="216"/>
      <c r="L191" s="216"/>
      <c r="M191" s="1268"/>
      <c r="O191" s="1214"/>
      <c r="P191" s="1214"/>
      <c r="Q191" s="1214"/>
      <c r="R191" s="1214"/>
      <c r="S191" s="1214"/>
      <c r="T191" s="1214"/>
      <c r="U191" s="1214"/>
      <c r="W191" s="1214" t="str">
        <f>'🔵クレーム'!C182</f>
        <v/>
      </c>
      <c r="X191" s="1214" t="str">
        <f>'🔵クレーム'!D182</f>
        <v/>
      </c>
      <c r="Y191" s="1213" t="str">
        <f>'🔵クレーム'!I182</f>
        <v/>
      </c>
      <c r="Z191" s="1214" t="str">
        <f>'🔵クレーム'!J182</f>
        <v/>
      </c>
      <c r="AA191" s="1214" t="str">
        <f>'🔵クレーム'!K182</f>
        <v/>
      </c>
      <c r="AB191" s="1214" t="str">
        <f>'🔵クレーム'!L182</f>
        <v/>
      </c>
      <c r="AC191" s="1216" t="str">
        <f>'🔵クレーム'!N182</f>
        <v/>
      </c>
    </row>
    <row r="192" hidden="1" outlineLevel="1">
      <c r="B192" s="1270"/>
      <c r="C192" s="966"/>
      <c r="D192" s="966"/>
      <c r="E192" s="966"/>
      <c r="F192" s="966"/>
      <c r="G192" s="1267"/>
      <c r="H192" s="216"/>
      <c r="I192" s="216"/>
      <c r="J192" s="216"/>
      <c r="K192" s="216"/>
      <c r="L192" s="216"/>
      <c r="M192" s="1268"/>
      <c r="O192" s="1214"/>
      <c r="P192" s="1214"/>
      <c r="Q192" s="1214"/>
      <c r="R192" s="1214"/>
      <c r="S192" s="1214"/>
      <c r="T192" s="1214"/>
      <c r="U192" s="1214"/>
      <c r="W192" s="1214" t="str">
        <f>'🔵クレーム'!C183</f>
        <v/>
      </c>
      <c r="X192" s="1214" t="str">
        <f>'🔵クレーム'!D183</f>
        <v/>
      </c>
      <c r="Y192" s="1213" t="str">
        <f>'🔵クレーム'!I183</f>
        <v/>
      </c>
      <c r="Z192" s="1214" t="str">
        <f>'🔵クレーム'!J183</f>
        <v/>
      </c>
      <c r="AA192" s="1214" t="str">
        <f>'🔵クレーム'!K183</f>
        <v/>
      </c>
      <c r="AB192" s="1214" t="str">
        <f>'🔵クレーム'!L183</f>
        <v/>
      </c>
      <c r="AC192" s="1216" t="str">
        <f>'🔵クレーム'!N183</f>
        <v/>
      </c>
    </row>
    <row r="193" hidden="1" outlineLevel="1">
      <c r="B193" s="1270"/>
      <c r="C193" s="966"/>
      <c r="D193" s="966"/>
      <c r="E193" s="966"/>
      <c r="F193" s="966"/>
      <c r="G193" s="1267"/>
      <c r="H193" s="216"/>
      <c r="I193" s="216"/>
      <c r="J193" s="216"/>
      <c r="K193" s="216"/>
      <c r="L193" s="216"/>
      <c r="M193" s="1268"/>
      <c r="O193" s="1214"/>
      <c r="P193" s="1214"/>
      <c r="Q193" s="1214"/>
      <c r="R193" s="1214"/>
      <c r="S193" s="1214"/>
      <c r="T193" s="1214"/>
      <c r="U193" s="1214"/>
      <c r="W193" s="1214" t="str">
        <f>'🔵クレーム'!C184</f>
        <v/>
      </c>
      <c r="X193" s="1214" t="str">
        <f>'🔵クレーム'!D184</f>
        <v/>
      </c>
      <c r="Y193" s="1213" t="str">
        <f>'🔵クレーム'!I184</f>
        <v/>
      </c>
      <c r="Z193" s="1214" t="str">
        <f>'🔵クレーム'!J184</f>
        <v/>
      </c>
      <c r="AA193" s="1214" t="str">
        <f>'🔵クレーム'!K184</f>
        <v/>
      </c>
      <c r="AB193" s="1214" t="str">
        <f>'🔵クレーム'!L184</f>
        <v/>
      </c>
      <c r="AC193" s="1216" t="str">
        <f>'🔵クレーム'!N184</f>
        <v/>
      </c>
    </row>
    <row r="194" hidden="1" outlineLevel="1">
      <c r="B194" s="1270"/>
      <c r="C194" s="966"/>
      <c r="D194" s="966"/>
      <c r="E194" s="966"/>
      <c r="F194" s="966"/>
      <c r="G194" s="1267"/>
      <c r="H194" s="216"/>
      <c r="I194" s="216"/>
      <c r="J194" s="216"/>
      <c r="K194" s="216"/>
      <c r="L194" s="216"/>
      <c r="M194" s="1268"/>
      <c r="O194" s="1214"/>
      <c r="P194" s="1214"/>
      <c r="Q194" s="1214"/>
      <c r="R194" s="1214"/>
      <c r="S194" s="1214"/>
      <c r="T194" s="1214"/>
      <c r="U194" s="1214"/>
      <c r="W194" s="1214" t="str">
        <f>'🔵クレーム'!C185</f>
        <v/>
      </c>
      <c r="X194" s="1214" t="str">
        <f>'🔵クレーム'!D185</f>
        <v/>
      </c>
      <c r="Y194" s="1213" t="str">
        <f>'🔵クレーム'!I185</f>
        <v/>
      </c>
      <c r="Z194" s="1214" t="str">
        <f>'🔵クレーム'!J185</f>
        <v/>
      </c>
      <c r="AA194" s="1214" t="str">
        <f>'🔵クレーム'!K185</f>
        <v/>
      </c>
      <c r="AB194" s="1214" t="str">
        <f>'🔵クレーム'!L185</f>
        <v/>
      </c>
      <c r="AC194" s="1216" t="str">
        <f>'🔵クレーム'!N185</f>
        <v/>
      </c>
    </row>
    <row r="195" hidden="1" outlineLevel="1">
      <c r="B195" s="1270"/>
      <c r="C195" s="966"/>
      <c r="D195" s="966"/>
      <c r="E195" s="966"/>
      <c r="F195" s="966"/>
      <c r="G195" s="1267"/>
      <c r="H195" s="216"/>
      <c r="I195" s="216"/>
      <c r="J195" s="216"/>
      <c r="K195" s="216"/>
      <c r="L195" s="216"/>
      <c r="M195" s="1268"/>
      <c r="O195" s="1214"/>
      <c r="P195" s="1214"/>
      <c r="Q195" s="1214"/>
      <c r="R195" s="1214"/>
      <c r="S195" s="1214"/>
      <c r="T195" s="1214"/>
      <c r="U195" s="1214"/>
      <c r="W195" s="1214" t="str">
        <f>'🔵クレーム'!C186</f>
        <v/>
      </c>
      <c r="X195" s="1214" t="str">
        <f>'🔵クレーム'!D186</f>
        <v/>
      </c>
      <c r="Y195" s="1213" t="str">
        <f>'🔵クレーム'!I186</f>
        <v/>
      </c>
      <c r="Z195" s="1214" t="str">
        <f>'🔵クレーム'!J186</f>
        <v/>
      </c>
      <c r="AA195" s="1214" t="str">
        <f>'🔵クレーム'!K186</f>
        <v/>
      </c>
      <c r="AB195" s="1214" t="str">
        <f>'🔵クレーム'!L186</f>
        <v/>
      </c>
      <c r="AC195" s="1216" t="str">
        <f>'🔵クレーム'!N186</f>
        <v/>
      </c>
    </row>
    <row r="196" hidden="1" outlineLevel="1">
      <c r="B196" s="1270"/>
      <c r="C196" s="966"/>
      <c r="D196" s="966"/>
      <c r="E196" s="966"/>
      <c r="F196" s="966"/>
      <c r="G196" s="1267"/>
      <c r="H196" s="216"/>
      <c r="I196" s="216"/>
      <c r="J196" s="216"/>
      <c r="K196" s="216"/>
      <c r="L196" s="216"/>
      <c r="M196" s="1268"/>
      <c r="O196" s="1214"/>
      <c r="P196" s="1214"/>
      <c r="Q196" s="1214"/>
      <c r="R196" s="1214"/>
      <c r="S196" s="1214"/>
      <c r="T196" s="1214"/>
      <c r="U196" s="1214"/>
      <c r="W196" s="1214" t="str">
        <f>'🔵クレーム'!C187</f>
        <v/>
      </c>
      <c r="X196" s="1214" t="str">
        <f>'🔵クレーム'!D187</f>
        <v/>
      </c>
      <c r="Y196" s="1213" t="str">
        <f>'🔵クレーム'!I187</f>
        <v/>
      </c>
      <c r="Z196" s="1214" t="str">
        <f>'🔵クレーム'!J187</f>
        <v/>
      </c>
      <c r="AA196" s="1214" t="str">
        <f>'🔵クレーム'!K187</f>
        <v/>
      </c>
      <c r="AB196" s="1214" t="str">
        <f>'🔵クレーム'!L187</f>
        <v/>
      </c>
      <c r="AC196" s="1216" t="str">
        <f>'🔵クレーム'!N187</f>
        <v/>
      </c>
    </row>
    <row r="197" hidden="1" outlineLevel="1">
      <c r="B197" s="1270"/>
      <c r="C197" s="966"/>
      <c r="D197" s="966"/>
      <c r="E197" s="966"/>
      <c r="F197" s="966"/>
      <c r="G197" s="1267"/>
      <c r="H197" s="216"/>
      <c r="I197" s="216"/>
      <c r="J197" s="216"/>
      <c r="K197" s="216"/>
      <c r="L197" s="216"/>
      <c r="M197" s="1268"/>
      <c r="O197" s="1214"/>
      <c r="P197" s="1214"/>
      <c r="Q197" s="1214"/>
      <c r="R197" s="1214"/>
      <c r="S197" s="1214"/>
      <c r="T197" s="1214"/>
      <c r="U197" s="1214"/>
      <c r="W197" s="1214" t="str">
        <f>'🔵クレーム'!C188</f>
        <v/>
      </c>
      <c r="X197" s="1214" t="str">
        <f>'🔵クレーム'!D188</f>
        <v/>
      </c>
      <c r="Y197" s="1213" t="str">
        <f>'🔵クレーム'!I188</f>
        <v/>
      </c>
      <c r="Z197" s="1214" t="str">
        <f>'🔵クレーム'!J188</f>
        <v/>
      </c>
      <c r="AA197" s="1214" t="str">
        <f>'🔵クレーム'!K188</f>
        <v/>
      </c>
      <c r="AB197" s="1214" t="str">
        <f>'🔵クレーム'!L188</f>
        <v/>
      </c>
      <c r="AC197" s="1216" t="str">
        <f>'🔵クレーム'!N188</f>
        <v/>
      </c>
    </row>
    <row r="198" hidden="1" outlineLevel="1">
      <c r="B198" s="1270"/>
      <c r="C198" s="966"/>
      <c r="D198" s="966"/>
      <c r="E198" s="966"/>
      <c r="F198" s="966"/>
      <c r="G198" s="1267"/>
      <c r="H198" s="216"/>
      <c r="I198" s="216"/>
      <c r="J198" s="216"/>
      <c r="K198" s="216"/>
      <c r="L198" s="216"/>
      <c r="M198" s="1268"/>
      <c r="O198" s="1214"/>
      <c r="P198" s="1214"/>
      <c r="Q198" s="1214"/>
      <c r="R198" s="1214"/>
      <c r="S198" s="1214"/>
      <c r="T198" s="1214"/>
      <c r="U198" s="1214"/>
      <c r="W198" s="1214" t="str">
        <f>'🔵クレーム'!C189</f>
        <v/>
      </c>
      <c r="X198" s="1214" t="str">
        <f>'🔵クレーム'!D189</f>
        <v/>
      </c>
      <c r="Y198" s="1213" t="str">
        <f>'🔵クレーム'!I189</f>
        <v/>
      </c>
      <c r="Z198" s="1214" t="str">
        <f>'🔵クレーム'!J189</f>
        <v/>
      </c>
      <c r="AA198" s="1214" t="str">
        <f>'🔵クレーム'!K189</f>
        <v/>
      </c>
      <c r="AB198" s="1214" t="str">
        <f>'🔵クレーム'!L189</f>
        <v/>
      </c>
      <c r="AC198" s="1216" t="str">
        <f>'🔵クレーム'!N189</f>
        <v/>
      </c>
    </row>
    <row r="199" hidden="1" outlineLevel="1">
      <c r="B199" s="1270"/>
      <c r="C199" s="966"/>
      <c r="D199" s="966"/>
      <c r="E199" s="966"/>
      <c r="F199" s="966"/>
      <c r="G199" s="1267"/>
      <c r="H199" s="216"/>
      <c r="I199" s="216"/>
      <c r="J199" s="216"/>
      <c r="K199" s="216"/>
      <c r="L199" s="216"/>
      <c r="M199" s="1268"/>
      <c r="O199" s="1214"/>
      <c r="P199" s="1214"/>
      <c r="Q199" s="1214"/>
      <c r="R199" s="1214"/>
      <c r="S199" s="1214"/>
      <c r="T199" s="1214"/>
      <c r="U199" s="1214"/>
      <c r="W199" s="1214" t="str">
        <f>'🔵クレーム'!C190</f>
        <v/>
      </c>
      <c r="X199" s="1214" t="str">
        <f>'🔵クレーム'!D190</f>
        <v/>
      </c>
      <c r="Y199" s="1213" t="str">
        <f>'🔵クレーム'!I190</f>
        <v/>
      </c>
      <c r="Z199" s="1214" t="str">
        <f>'🔵クレーム'!J190</f>
        <v/>
      </c>
      <c r="AA199" s="1214" t="str">
        <f>'🔵クレーム'!K190</f>
        <v/>
      </c>
      <c r="AB199" s="1214" t="str">
        <f>'🔵クレーム'!L190</f>
        <v/>
      </c>
      <c r="AC199" s="1216" t="str">
        <f>'🔵クレーム'!N190</f>
        <v/>
      </c>
    </row>
    <row r="200" hidden="1" outlineLevel="1">
      <c r="B200" s="1270"/>
      <c r="C200" s="966"/>
      <c r="D200" s="966"/>
      <c r="E200" s="966"/>
      <c r="F200" s="966"/>
      <c r="G200" s="1267"/>
      <c r="H200" s="216"/>
      <c r="I200" s="216"/>
      <c r="J200" s="216"/>
      <c r="K200" s="216"/>
      <c r="L200" s="216"/>
      <c r="M200" s="1268"/>
      <c r="O200" s="1214"/>
      <c r="P200" s="1214"/>
      <c r="Q200" s="1214"/>
      <c r="R200" s="1214"/>
      <c r="S200" s="1214"/>
      <c r="T200" s="1214"/>
      <c r="U200" s="1214"/>
      <c r="W200" s="1214" t="str">
        <f>'🔵クレーム'!C191</f>
        <v/>
      </c>
      <c r="X200" s="1214" t="str">
        <f>'🔵クレーム'!D191</f>
        <v/>
      </c>
      <c r="Y200" s="1213" t="str">
        <f>'🔵クレーム'!I191</f>
        <v/>
      </c>
      <c r="Z200" s="1214" t="str">
        <f>'🔵クレーム'!J191</f>
        <v/>
      </c>
      <c r="AA200" s="1214" t="str">
        <f>'🔵クレーム'!K191</f>
        <v/>
      </c>
      <c r="AB200" s="1214" t="str">
        <f>'🔵クレーム'!L191</f>
        <v/>
      </c>
      <c r="AC200" s="1216" t="str">
        <f>'🔵クレーム'!N191</f>
        <v/>
      </c>
    </row>
    <row r="201" hidden="1" outlineLevel="1">
      <c r="B201" s="1270"/>
      <c r="C201" s="966"/>
      <c r="D201" s="966"/>
      <c r="E201" s="966"/>
      <c r="F201" s="966"/>
      <c r="G201" s="1267"/>
      <c r="H201" s="216"/>
      <c r="I201" s="216"/>
      <c r="J201" s="216"/>
      <c r="K201" s="216"/>
      <c r="L201" s="216"/>
      <c r="M201" s="1268"/>
      <c r="O201" s="1214"/>
      <c r="P201" s="1214"/>
      <c r="Q201" s="1214"/>
      <c r="R201" s="1214"/>
      <c r="S201" s="1214"/>
      <c r="T201" s="1214"/>
      <c r="U201" s="1214"/>
      <c r="W201" s="1214" t="str">
        <f>'🔵クレーム'!C192</f>
        <v/>
      </c>
      <c r="X201" s="1214" t="str">
        <f>'🔵クレーム'!D192</f>
        <v/>
      </c>
      <c r="Y201" s="1213" t="str">
        <f>'🔵クレーム'!I192</f>
        <v/>
      </c>
      <c r="Z201" s="1214" t="str">
        <f>'🔵クレーム'!J192</f>
        <v/>
      </c>
      <c r="AA201" s="1214" t="str">
        <f>'🔵クレーム'!K192</f>
        <v/>
      </c>
      <c r="AB201" s="1214" t="str">
        <f>'🔵クレーム'!L192</f>
        <v/>
      </c>
      <c r="AC201" s="1216" t="str">
        <f>'🔵クレーム'!N192</f>
        <v/>
      </c>
    </row>
    <row r="202" hidden="1" outlineLevel="1">
      <c r="B202" s="1270"/>
      <c r="C202" s="966"/>
      <c r="D202" s="966"/>
      <c r="E202" s="966"/>
      <c r="F202" s="966"/>
      <c r="G202" s="1267"/>
      <c r="H202" s="216"/>
      <c r="I202" s="216"/>
      <c r="J202" s="216"/>
      <c r="K202" s="216"/>
      <c r="L202" s="216"/>
      <c r="M202" s="1268"/>
      <c r="O202" s="1214"/>
      <c r="P202" s="1214"/>
      <c r="Q202" s="1214"/>
      <c r="R202" s="1214"/>
      <c r="S202" s="1214"/>
      <c r="T202" s="1214"/>
      <c r="U202" s="1214"/>
      <c r="W202" s="1214" t="str">
        <f>'🔵クレーム'!C193</f>
        <v/>
      </c>
      <c r="X202" s="1214" t="str">
        <f>'🔵クレーム'!D193</f>
        <v/>
      </c>
      <c r="Y202" s="1213" t="str">
        <f>'🔵クレーム'!I193</f>
        <v/>
      </c>
      <c r="Z202" s="1214" t="str">
        <f>'🔵クレーム'!J193</f>
        <v/>
      </c>
      <c r="AA202" s="1214" t="str">
        <f>'🔵クレーム'!K193</f>
        <v/>
      </c>
      <c r="AB202" s="1214" t="str">
        <f>'🔵クレーム'!L193</f>
        <v/>
      </c>
      <c r="AC202" s="1216" t="str">
        <f>'🔵クレーム'!N193</f>
        <v/>
      </c>
    </row>
    <row r="203" hidden="1" outlineLevel="1">
      <c r="B203" s="1270"/>
      <c r="C203" s="966"/>
      <c r="D203" s="966"/>
      <c r="E203" s="966"/>
      <c r="F203" s="966"/>
      <c r="G203" s="1267"/>
      <c r="H203" s="216"/>
      <c r="I203" s="216"/>
      <c r="J203" s="216"/>
      <c r="K203" s="216"/>
      <c r="L203" s="216"/>
      <c r="M203" s="1268"/>
      <c r="O203" s="1214"/>
      <c r="P203" s="1214"/>
      <c r="Q203" s="1214"/>
      <c r="R203" s="1214"/>
      <c r="S203" s="1214"/>
      <c r="T203" s="1214"/>
      <c r="U203" s="1214"/>
      <c r="W203" s="1214" t="str">
        <f>'🔵クレーム'!C194</f>
        <v/>
      </c>
      <c r="X203" s="1214" t="str">
        <f>'🔵クレーム'!D194</f>
        <v/>
      </c>
      <c r="Y203" s="1213" t="str">
        <f>'🔵クレーム'!I194</f>
        <v/>
      </c>
      <c r="Z203" s="1214" t="str">
        <f>'🔵クレーム'!J194</f>
        <v/>
      </c>
      <c r="AA203" s="1214" t="str">
        <f>'🔵クレーム'!K194</f>
        <v/>
      </c>
      <c r="AB203" s="1214" t="str">
        <f>'🔵クレーム'!L194</f>
        <v/>
      </c>
      <c r="AC203" s="1216" t="str">
        <f>'🔵クレーム'!N194</f>
        <v/>
      </c>
    </row>
    <row r="204" hidden="1" outlineLevel="1">
      <c r="B204" s="1270"/>
      <c r="C204" s="966"/>
      <c r="D204" s="966"/>
      <c r="E204" s="966"/>
      <c r="F204" s="966"/>
      <c r="G204" s="1267"/>
      <c r="H204" s="216"/>
      <c r="I204" s="216"/>
      <c r="J204" s="216"/>
      <c r="K204" s="216"/>
      <c r="L204" s="216"/>
      <c r="M204" s="1268"/>
      <c r="O204" s="1214"/>
      <c r="P204" s="1214"/>
      <c r="Q204" s="1214"/>
      <c r="R204" s="1214"/>
      <c r="S204" s="1214"/>
      <c r="T204" s="1214"/>
      <c r="U204" s="1214"/>
      <c r="W204" s="1214" t="str">
        <f>'🔵クレーム'!C195</f>
        <v/>
      </c>
      <c r="X204" s="1214" t="str">
        <f>'🔵クレーム'!D195</f>
        <v/>
      </c>
      <c r="Y204" s="1213" t="str">
        <f>'🔵クレーム'!I195</f>
        <v/>
      </c>
      <c r="Z204" s="1214" t="str">
        <f>'🔵クレーム'!J195</f>
        <v/>
      </c>
      <c r="AA204" s="1214" t="str">
        <f>'🔵クレーム'!K195</f>
        <v/>
      </c>
      <c r="AB204" s="1214" t="str">
        <f>'🔵クレーム'!L195</f>
        <v/>
      </c>
      <c r="AC204" s="1216" t="str">
        <f>'🔵クレーム'!N195</f>
        <v/>
      </c>
    </row>
    <row r="205" hidden="1" outlineLevel="1">
      <c r="B205" s="1270"/>
      <c r="C205" s="966"/>
      <c r="D205" s="966"/>
      <c r="E205" s="966"/>
      <c r="F205" s="966"/>
      <c r="G205" s="1267"/>
      <c r="H205" s="216"/>
      <c r="I205" s="216"/>
      <c r="J205" s="216"/>
      <c r="K205" s="216"/>
      <c r="L205" s="216"/>
      <c r="M205" s="1268"/>
      <c r="O205" s="1214"/>
      <c r="P205" s="1214"/>
      <c r="Q205" s="1214"/>
      <c r="R205" s="1214"/>
      <c r="S205" s="1214"/>
      <c r="T205" s="1214"/>
      <c r="U205" s="1214"/>
      <c r="W205" s="1214" t="str">
        <f>'🔵クレーム'!C196</f>
        <v/>
      </c>
      <c r="X205" s="1214" t="str">
        <f>'🔵クレーム'!D196</f>
        <v/>
      </c>
      <c r="Y205" s="1213" t="str">
        <f>'🔵クレーム'!I196</f>
        <v/>
      </c>
      <c r="Z205" s="1214" t="str">
        <f>'🔵クレーム'!J196</f>
        <v/>
      </c>
      <c r="AA205" s="1214" t="str">
        <f>'🔵クレーム'!K196</f>
        <v/>
      </c>
      <c r="AB205" s="1214" t="str">
        <f>'🔵クレーム'!L196</f>
        <v/>
      </c>
      <c r="AC205" s="1216" t="str">
        <f>'🔵クレーム'!N196</f>
        <v/>
      </c>
    </row>
    <row r="206" hidden="1" outlineLevel="1">
      <c r="B206" s="1270"/>
      <c r="C206" s="966"/>
      <c r="D206" s="966"/>
      <c r="E206" s="966"/>
      <c r="F206" s="966"/>
      <c r="G206" s="1267"/>
      <c r="H206" s="216"/>
      <c r="I206" s="216"/>
      <c r="J206" s="216"/>
      <c r="K206" s="216"/>
      <c r="L206" s="216"/>
      <c r="M206" s="1268"/>
      <c r="O206" s="1214"/>
      <c r="P206" s="1214"/>
      <c r="Q206" s="1214"/>
      <c r="R206" s="1214"/>
      <c r="S206" s="1214"/>
      <c r="T206" s="1214"/>
      <c r="U206" s="1214"/>
      <c r="W206" s="1214" t="str">
        <f>'🔵クレーム'!C197</f>
        <v/>
      </c>
      <c r="X206" s="1214" t="str">
        <f>'🔵クレーム'!D197</f>
        <v/>
      </c>
      <c r="Y206" s="1213" t="str">
        <f>'🔵クレーム'!I197</f>
        <v/>
      </c>
      <c r="Z206" s="1214" t="str">
        <f>'🔵クレーム'!J197</f>
        <v/>
      </c>
      <c r="AA206" s="1214" t="str">
        <f>'🔵クレーム'!K197</f>
        <v/>
      </c>
      <c r="AB206" s="1214" t="str">
        <f>'🔵クレーム'!L197</f>
        <v/>
      </c>
      <c r="AC206" s="1216" t="str">
        <f>'🔵クレーム'!N197</f>
        <v/>
      </c>
    </row>
    <row r="207" hidden="1" outlineLevel="1">
      <c r="B207" s="1270"/>
      <c r="C207" s="966"/>
      <c r="D207" s="966"/>
      <c r="E207" s="966"/>
      <c r="F207" s="966"/>
      <c r="G207" s="1267"/>
      <c r="H207" s="216"/>
      <c r="I207" s="216"/>
      <c r="J207" s="216"/>
      <c r="K207" s="216"/>
      <c r="L207" s="216"/>
      <c r="M207" s="1268"/>
      <c r="O207" s="1214"/>
      <c r="P207" s="1214"/>
      <c r="Q207" s="1214"/>
      <c r="R207" s="1214"/>
      <c r="S207" s="1214"/>
      <c r="T207" s="1214"/>
      <c r="U207" s="1214"/>
      <c r="W207" s="1214" t="str">
        <f>'🔵クレーム'!C198</f>
        <v/>
      </c>
      <c r="X207" s="1214" t="str">
        <f>'🔵クレーム'!D198</f>
        <v/>
      </c>
      <c r="Y207" s="1213" t="str">
        <f>'🔵クレーム'!I198</f>
        <v/>
      </c>
      <c r="Z207" s="1214" t="str">
        <f>'🔵クレーム'!J198</f>
        <v/>
      </c>
      <c r="AA207" s="1214" t="str">
        <f>'🔵クレーム'!K198</f>
        <v/>
      </c>
      <c r="AB207" s="1214" t="str">
        <f>'🔵クレーム'!L198</f>
        <v/>
      </c>
      <c r="AC207" s="1216" t="str">
        <f>'🔵クレーム'!N198</f>
        <v/>
      </c>
    </row>
    <row r="208" hidden="1" outlineLevel="1">
      <c r="B208" s="1270"/>
      <c r="C208" s="966"/>
      <c r="D208" s="966"/>
      <c r="E208" s="966"/>
      <c r="F208" s="966"/>
      <c r="G208" s="1267"/>
      <c r="H208" s="216"/>
      <c r="I208" s="216"/>
      <c r="J208" s="216"/>
      <c r="K208" s="216"/>
      <c r="L208" s="216"/>
      <c r="M208" s="1268"/>
      <c r="O208" s="1214"/>
      <c r="P208" s="1214"/>
      <c r="Q208" s="1214"/>
      <c r="R208" s="1214"/>
      <c r="S208" s="1214"/>
      <c r="T208" s="1214"/>
      <c r="U208" s="1214"/>
      <c r="W208" s="1214" t="str">
        <f>'🔵クレーム'!C199</f>
        <v/>
      </c>
      <c r="X208" s="1214" t="str">
        <f>'🔵クレーム'!D199</f>
        <v/>
      </c>
      <c r="Y208" s="1213" t="str">
        <f>'🔵クレーム'!I199</f>
        <v/>
      </c>
      <c r="Z208" s="1214" t="str">
        <f>'🔵クレーム'!J199</f>
        <v/>
      </c>
      <c r="AA208" s="1214" t="str">
        <f>'🔵クレーム'!K199</f>
        <v/>
      </c>
      <c r="AB208" s="1214" t="str">
        <f>'🔵クレーム'!L199</f>
        <v/>
      </c>
      <c r="AC208" s="1216" t="str">
        <f>'🔵クレーム'!N199</f>
        <v/>
      </c>
    </row>
    <row r="209" hidden="1" outlineLevel="1">
      <c r="B209" s="1270"/>
      <c r="C209" s="966"/>
      <c r="D209" s="966"/>
      <c r="E209" s="966"/>
      <c r="F209" s="966"/>
      <c r="G209" s="1267"/>
      <c r="H209" s="216"/>
      <c r="I209" s="216"/>
      <c r="J209" s="216"/>
      <c r="K209" s="216"/>
      <c r="L209" s="216"/>
      <c r="M209" s="1268"/>
      <c r="O209" s="1214"/>
      <c r="P209" s="1214"/>
      <c r="Q209" s="1214"/>
      <c r="R209" s="1214"/>
      <c r="S209" s="1214"/>
      <c r="T209" s="1214"/>
      <c r="U209" s="1214"/>
      <c r="W209" s="1214" t="str">
        <f>'🔵クレーム'!C200</f>
        <v/>
      </c>
      <c r="X209" s="1214" t="str">
        <f>'🔵クレーム'!D200</f>
        <v/>
      </c>
      <c r="Y209" s="1213" t="str">
        <f>'🔵クレーム'!I200</f>
        <v/>
      </c>
      <c r="Z209" s="1214" t="str">
        <f>'🔵クレーム'!J200</f>
        <v/>
      </c>
      <c r="AA209" s="1214" t="str">
        <f>'🔵クレーム'!K200</f>
        <v/>
      </c>
      <c r="AB209" s="1214" t="str">
        <f>'🔵クレーム'!L200</f>
        <v/>
      </c>
      <c r="AC209" s="1216" t="str">
        <f>'🔵クレーム'!N200</f>
        <v/>
      </c>
    </row>
    <row r="210" hidden="1" outlineLevel="1">
      <c r="B210" s="1270"/>
      <c r="C210" s="966"/>
      <c r="D210" s="966"/>
      <c r="E210" s="966"/>
      <c r="F210" s="966"/>
      <c r="G210" s="1267"/>
      <c r="H210" s="216"/>
      <c r="I210" s="216"/>
      <c r="J210" s="216"/>
      <c r="K210" s="216"/>
      <c r="L210" s="216"/>
      <c r="M210" s="1268"/>
      <c r="O210" s="1214"/>
      <c r="P210" s="1214"/>
      <c r="Q210" s="1214"/>
      <c r="R210" s="1214"/>
      <c r="S210" s="1214"/>
      <c r="T210" s="1214"/>
      <c r="U210" s="1214"/>
      <c r="W210" s="1214" t="str">
        <f>'🔵クレーム'!C201</f>
        <v/>
      </c>
      <c r="X210" s="1214" t="str">
        <f>'🔵クレーム'!D201</f>
        <v/>
      </c>
      <c r="Y210" s="1213" t="str">
        <f>'🔵クレーム'!I201</f>
        <v/>
      </c>
      <c r="Z210" s="1214" t="str">
        <f>'🔵クレーム'!J201</f>
        <v/>
      </c>
      <c r="AA210" s="1214" t="str">
        <f>'🔵クレーム'!K201</f>
        <v/>
      </c>
      <c r="AB210" s="1214" t="str">
        <f>'🔵クレーム'!L201</f>
        <v/>
      </c>
      <c r="AC210" s="1216" t="str">
        <f>'🔵クレーム'!N201</f>
        <v/>
      </c>
    </row>
    <row r="211" hidden="1" outlineLevel="1">
      <c r="B211" s="1270"/>
      <c r="C211" s="966"/>
      <c r="D211" s="966"/>
      <c r="E211" s="966"/>
      <c r="F211" s="966"/>
      <c r="G211" s="1267"/>
      <c r="H211" s="216"/>
      <c r="I211" s="216"/>
      <c r="J211" s="216"/>
      <c r="K211" s="216"/>
      <c r="L211" s="216"/>
      <c r="M211" s="1268"/>
      <c r="O211" s="1214"/>
      <c r="P211" s="1214"/>
      <c r="Q211" s="1214"/>
      <c r="R211" s="1214"/>
      <c r="S211" s="1214"/>
      <c r="T211" s="1214"/>
      <c r="U211" s="1214"/>
      <c r="W211" s="1214" t="str">
        <f>'🔵クレーム'!C202</f>
        <v/>
      </c>
      <c r="X211" s="1214" t="str">
        <f>'🔵クレーム'!D202</f>
        <v/>
      </c>
      <c r="Y211" s="1213" t="str">
        <f>'🔵クレーム'!I202</f>
        <v/>
      </c>
      <c r="Z211" s="1214" t="str">
        <f>'🔵クレーム'!J202</f>
        <v/>
      </c>
      <c r="AA211" s="1214" t="str">
        <f>'🔵クレーム'!K202</f>
        <v/>
      </c>
      <c r="AB211" s="1214" t="str">
        <f>'🔵クレーム'!L202</f>
        <v/>
      </c>
      <c r="AC211" s="1216" t="str">
        <f>'🔵クレーム'!N202</f>
        <v/>
      </c>
    </row>
    <row r="212" hidden="1" outlineLevel="1">
      <c r="B212" s="1270"/>
      <c r="C212" s="966"/>
      <c r="D212" s="966"/>
      <c r="E212" s="966"/>
      <c r="F212" s="966"/>
      <c r="G212" s="1267"/>
      <c r="H212" s="216"/>
      <c r="I212" s="216"/>
      <c r="J212" s="216"/>
      <c r="K212" s="216"/>
      <c r="L212" s="216"/>
      <c r="M212" s="1268"/>
      <c r="O212" s="1214"/>
      <c r="P212" s="1214"/>
      <c r="Q212" s="1214"/>
      <c r="R212" s="1214"/>
      <c r="S212" s="1214"/>
      <c r="T212" s="1214"/>
      <c r="U212" s="1214"/>
      <c r="W212" s="1214" t="str">
        <f>'🔵クレーム'!C203</f>
        <v/>
      </c>
      <c r="X212" s="1214" t="str">
        <f>'🔵クレーム'!D203</f>
        <v/>
      </c>
      <c r="Y212" s="1213" t="str">
        <f>'🔵クレーム'!I203</f>
        <v/>
      </c>
      <c r="Z212" s="1214" t="str">
        <f>'🔵クレーム'!J203</f>
        <v/>
      </c>
      <c r="AA212" s="1214" t="str">
        <f>'🔵クレーム'!K203</f>
        <v/>
      </c>
      <c r="AB212" s="1214" t="str">
        <f>'🔵クレーム'!L203</f>
        <v/>
      </c>
      <c r="AC212" s="1216" t="str">
        <f>'🔵クレーム'!N203</f>
        <v/>
      </c>
    </row>
    <row r="213" hidden="1" outlineLevel="1">
      <c r="B213" s="1270"/>
      <c r="C213" s="966"/>
      <c r="D213" s="966"/>
      <c r="E213" s="966"/>
      <c r="F213" s="966"/>
      <c r="G213" s="1267"/>
      <c r="H213" s="216"/>
      <c r="I213" s="216"/>
      <c r="J213" s="216"/>
      <c r="K213" s="216"/>
      <c r="L213" s="216"/>
      <c r="M213" s="1268"/>
      <c r="O213" s="1214"/>
      <c r="P213" s="1214"/>
      <c r="Q213" s="1214"/>
      <c r="R213" s="1214"/>
      <c r="S213" s="1214"/>
      <c r="T213" s="1214"/>
      <c r="U213" s="1214"/>
      <c r="W213" s="1214" t="str">
        <f>'🔵クレーム'!C204</f>
        <v/>
      </c>
      <c r="X213" s="1214" t="str">
        <f>'🔵クレーム'!D204</f>
        <v/>
      </c>
      <c r="Y213" s="1213" t="str">
        <f>'🔵クレーム'!I204</f>
        <v/>
      </c>
      <c r="Z213" s="1214" t="str">
        <f>'🔵クレーム'!J204</f>
        <v/>
      </c>
      <c r="AA213" s="1214" t="str">
        <f>'🔵クレーム'!K204</f>
        <v/>
      </c>
      <c r="AB213" s="1214" t="str">
        <f>'🔵クレーム'!L204</f>
        <v/>
      </c>
      <c r="AC213" s="1216" t="str">
        <f>'🔵クレーム'!N204</f>
        <v/>
      </c>
    </row>
    <row r="214" hidden="1" outlineLevel="1">
      <c r="B214" s="1270"/>
      <c r="C214" s="966"/>
      <c r="D214" s="966"/>
      <c r="E214" s="966"/>
      <c r="F214" s="966"/>
      <c r="G214" s="1267"/>
      <c r="H214" s="216"/>
      <c r="I214" s="216"/>
      <c r="J214" s="216"/>
      <c r="K214" s="216"/>
      <c r="L214" s="216"/>
      <c r="M214" s="1268"/>
      <c r="O214" s="1214"/>
      <c r="P214" s="1214"/>
      <c r="Q214" s="1214"/>
      <c r="R214" s="1214"/>
      <c r="S214" s="1214"/>
      <c r="T214" s="1214"/>
      <c r="U214" s="1214"/>
      <c r="W214" s="1214" t="str">
        <f>'🔵クレーム'!C205</f>
        <v/>
      </c>
      <c r="X214" s="1214" t="str">
        <f>'🔵クレーム'!D205</f>
        <v/>
      </c>
      <c r="Y214" s="1213" t="str">
        <f>'🔵クレーム'!I205</f>
        <v/>
      </c>
      <c r="Z214" s="1214" t="str">
        <f>'🔵クレーム'!J205</f>
        <v/>
      </c>
      <c r="AA214" s="1214" t="str">
        <f>'🔵クレーム'!K205</f>
        <v/>
      </c>
      <c r="AB214" s="1214" t="str">
        <f>'🔵クレーム'!L205</f>
        <v/>
      </c>
      <c r="AC214" s="1216" t="str">
        <f>'🔵クレーム'!N205</f>
        <v/>
      </c>
    </row>
    <row r="215" hidden="1" outlineLevel="1">
      <c r="B215" s="1270"/>
      <c r="C215" s="966"/>
      <c r="D215" s="966"/>
      <c r="E215" s="966"/>
      <c r="F215" s="966"/>
      <c r="G215" s="1267"/>
      <c r="H215" s="216"/>
      <c r="I215" s="216"/>
      <c r="J215" s="216"/>
      <c r="K215" s="216"/>
      <c r="L215" s="216"/>
      <c r="M215" s="1268"/>
      <c r="O215" s="1214"/>
      <c r="P215" s="1214"/>
      <c r="Q215" s="1214"/>
      <c r="R215" s="1214"/>
      <c r="S215" s="1214"/>
      <c r="T215" s="1214"/>
      <c r="U215" s="1214"/>
      <c r="W215" s="1214" t="str">
        <f>'🔵クレーム'!C206</f>
        <v/>
      </c>
      <c r="X215" s="1214" t="str">
        <f>'🔵クレーム'!D206</f>
        <v/>
      </c>
      <c r="Y215" s="1213" t="str">
        <f>'🔵クレーム'!I206</f>
        <v/>
      </c>
      <c r="Z215" s="1214" t="str">
        <f>'🔵クレーム'!J206</f>
        <v/>
      </c>
      <c r="AA215" s="1214" t="str">
        <f>'🔵クレーム'!K206</f>
        <v/>
      </c>
      <c r="AB215" s="1214" t="str">
        <f>'🔵クレーム'!L206</f>
        <v/>
      </c>
      <c r="AC215" s="1216" t="str">
        <f>'🔵クレーム'!N206</f>
        <v/>
      </c>
    </row>
    <row r="216" hidden="1" outlineLevel="1">
      <c r="B216" s="1270"/>
      <c r="C216" s="966"/>
      <c r="D216" s="966"/>
      <c r="E216" s="966"/>
      <c r="F216" s="966"/>
      <c r="G216" s="1267"/>
      <c r="H216" s="216"/>
      <c r="I216" s="216"/>
      <c r="J216" s="216"/>
      <c r="K216" s="216"/>
      <c r="L216" s="216"/>
      <c r="M216" s="1268"/>
      <c r="O216" s="1214"/>
      <c r="P216" s="1214"/>
      <c r="Q216" s="1214"/>
      <c r="R216" s="1214"/>
      <c r="S216" s="1214"/>
      <c r="T216" s="1214"/>
      <c r="U216" s="1214"/>
      <c r="W216" s="1214" t="str">
        <f>'🔵クレーム'!C207</f>
        <v/>
      </c>
      <c r="X216" s="1214" t="str">
        <f>'🔵クレーム'!D207</f>
        <v/>
      </c>
      <c r="Y216" s="1213" t="str">
        <f>'🔵クレーム'!I207</f>
        <v/>
      </c>
      <c r="Z216" s="1214" t="str">
        <f>'🔵クレーム'!J207</f>
        <v/>
      </c>
      <c r="AA216" s="1214" t="str">
        <f>'🔵クレーム'!K207</f>
        <v/>
      </c>
      <c r="AB216" s="1214" t="str">
        <f>'🔵クレーム'!L207</f>
        <v/>
      </c>
      <c r="AC216" s="1216" t="str">
        <f>'🔵クレーム'!N207</f>
        <v/>
      </c>
    </row>
    <row r="217" hidden="1" outlineLevel="1">
      <c r="B217" s="1270"/>
      <c r="C217" s="966"/>
      <c r="D217" s="966"/>
      <c r="E217" s="966"/>
      <c r="F217" s="966"/>
      <c r="G217" s="1267"/>
      <c r="H217" s="216"/>
      <c r="I217" s="216"/>
      <c r="J217" s="216"/>
      <c r="K217" s="216"/>
      <c r="L217" s="216"/>
      <c r="M217" s="1268"/>
      <c r="O217" s="1214"/>
      <c r="P217" s="1214"/>
      <c r="Q217" s="1214"/>
      <c r="R217" s="1214"/>
      <c r="S217" s="1214"/>
      <c r="T217" s="1214"/>
      <c r="U217" s="1214"/>
      <c r="W217" s="1214" t="str">
        <f>'🔵クレーム'!C208</f>
        <v/>
      </c>
      <c r="X217" s="1214" t="str">
        <f>'🔵クレーム'!D208</f>
        <v/>
      </c>
      <c r="Y217" s="1213" t="str">
        <f>'🔵クレーム'!I208</f>
        <v/>
      </c>
      <c r="Z217" s="1214" t="str">
        <f>'🔵クレーム'!J208</f>
        <v/>
      </c>
      <c r="AA217" s="1214" t="str">
        <f>'🔵クレーム'!K208</f>
        <v/>
      </c>
      <c r="AB217" s="1214" t="str">
        <f>'🔵クレーム'!L208</f>
        <v/>
      </c>
      <c r="AC217" s="1216" t="str">
        <f>'🔵クレーム'!N208</f>
        <v/>
      </c>
    </row>
    <row r="218" hidden="1" outlineLevel="1">
      <c r="B218" s="1270"/>
      <c r="C218" s="966"/>
      <c r="D218" s="966"/>
      <c r="E218" s="966"/>
      <c r="F218" s="966"/>
      <c r="G218" s="1267"/>
      <c r="H218" s="216"/>
      <c r="I218" s="216"/>
      <c r="J218" s="216"/>
      <c r="K218" s="216"/>
      <c r="L218" s="216"/>
      <c r="M218" s="1268"/>
      <c r="O218" s="1214"/>
      <c r="P218" s="1214"/>
      <c r="Q218" s="1214"/>
      <c r="R218" s="1214"/>
      <c r="S218" s="1214"/>
      <c r="T218" s="1214"/>
      <c r="U218" s="1214"/>
      <c r="W218" s="1214" t="str">
        <f>'🔵クレーム'!C209</f>
        <v/>
      </c>
      <c r="X218" s="1214" t="str">
        <f>'🔵クレーム'!D209</f>
        <v/>
      </c>
      <c r="Y218" s="1213" t="str">
        <f>'🔵クレーム'!I209</f>
        <v/>
      </c>
      <c r="Z218" s="1214" t="str">
        <f>'🔵クレーム'!J209</f>
        <v/>
      </c>
      <c r="AA218" s="1214" t="str">
        <f>'🔵クレーム'!K209</f>
        <v/>
      </c>
      <c r="AB218" s="1214" t="str">
        <f>'🔵クレーム'!L209</f>
        <v/>
      </c>
      <c r="AC218" s="1216" t="str">
        <f>'🔵クレーム'!N209</f>
        <v/>
      </c>
    </row>
    <row r="219" hidden="1" outlineLevel="1">
      <c r="B219" s="1270"/>
      <c r="C219" s="966"/>
      <c r="D219" s="966"/>
      <c r="E219" s="966"/>
      <c r="F219" s="966"/>
      <c r="G219" s="1267"/>
      <c r="H219" s="216"/>
      <c r="I219" s="216"/>
      <c r="J219" s="216"/>
      <c r="K219" s="216"/>
      <c r="L219" s="216"/>
      <c r="M219" s="1268"/>
      <c r="O219" s="1214"/>
      <c r="P219" s="1214"/>
      <c r="Q219" s="1214"/>
      <c r="R219" s="1214"/>
      <c r="S219" s="1214"/>
      <c r="T219" s="1214"/>
      <c r="U219" s="1214"/>
      <c r="W219" s="1214" t="str">
        <f>'🔵クレーム'!C210</f>
        <v/>
      </c>
      <c r="X219" s="1214" t="str">
        <f>'🔵クレーム'!D210</f>
        <v/>
      </c>
      <c r="Y219" s="1213" t="str">
        <f>'🔵クレーム'!I210</f>
        <v/>
      </c>
      <c r="Z219" s="1214" t="str">
        <f>'🔵クレーム'!J210</f>
        <v/>
      </c>
      <c r="AA219" s="1214" t="str">
        <f>'🔵クレーム'!K210</f>
        <v/>
      </c>
      <c r="AB219" s="1214" t="str">
        <f>'🔵クレーム'!L210</f>
        <v/>
      </c>
      <c r="AC219" s="1216" t="str">
        <f>'🔵クレーム'!N210</f>
        <v/>
      </c>
    </row>
    <row r="220" hidden="1" outlineLevel="1">
      <c r="B220" s="1270"/>
      <c r="C220" s="966"/>
      <c r="D220" s="966"/>
      <c r="E220" s="966"/>
      <c r="F220" s="966"/>
      <c r="G220" s="1267"/>
      <c r="H220" s="216"/>
      <c r="I220" s="216"/>
      <c r="J220" s="216"/>
      <c r="K220" s="216"/>
      <c r="L220" s="216"/>
      <c r="M220" s="1268"/>
      <c r="O220" s="1214"/>
      <c r="P220" s="1214"/>
      <c r="Q220" s="1214"/>
      <c r="R220" s="1214"/>
      <c r="S220" s="1214"/>
      <c r="T220" s="1214"/>
      <c r="U220" s="1214"/>
      <c r="W220" s="1214" t="str">
        <f>'🔵クレーム'!C211</f>
        <v/>
      </c>
      <c r="X220" s="1214" t="str">
        <f>'🔵クレーム'!D211</f>
        <v/>
      </c>
      <c r="Y220" s="1213" t="str">
        <f>'🔵クレーム'!I211</f>
        <v/>
      </c>
      <c r="Z220" s="1214" t="str">
        <f>'🔵クレーム'!J211</f>
        <v/>
      </c>
      <c r="AA220" s="1214" t="str">
        <f>'🔵クレーム'!K211</f>
        <v/>
      </c>
      <c r="AB220" s="1214" t="str">
        <f>'🔵クレーム'!L211</f>
        <v/>
      </c>
      <c r="AC220" s="1216" t="str">
        <f>'🔵クレーム'!N211</f>
        <v/>
      </c>
    </row>
    <row r="221" hidden="1" outlineLevel="1">
      <c r="B221" s="1270"/>
      <c r="C221" s="966"/>
      <c r="D221" s="966"/>
      <c r="E221" s="966"/>
      <c r="F221" s="966"/>
      <c r="G221" s="1267"/>
      <c r="H221" s="216"/>
      <c r="I221" s="216"/>
      <c r="J221" s="216"/>
      <c r="K221" s="216"/>
      <c r="L221" s="216"/>
      <c r="M221" s="1268"/>
      <c r="O221" s="1214"/>
      <c r="P221" s="1214"/>
      <c r="Q221" s="1214"/>
      <c r="R221" s="1214"/>
      <c r="S221" s="1214"/>
      <c r="T221" s="1214"/>
      <c r="U221" s="1214"/>
      <c r="W221" s="1214" t="str">
        <f>'🔵クレーム'!C212</f>
        <v/>
      </c>
      <c r="X221" s="1214" t="str">
        <f>'🔵クレーム'!D212</f>
        <v/>
      </c>
      <c r="Y221" s="1213" t="str">
        <f>'🔵クレーム'!I212</f>
        <v/>
      </c>
      <c r="Z221" s="1214" t="str">
        <f>'🔵クレーム'!J212</f>
        <v/>
      </c>
      <c r="AA221" s="1214" t="str">
        <f>'🔵クレーム'!K212</f>
        <v/>
      </c>
      <c r="AB221" s="1214" t="str">
        <f>'🔵クレーム'!L212</f>
        <v/>
      </c>
      <c r="AC221" s="1216" t="str">
        <f>'🔵クレーム'!N212</f>
        <v/>
      </c>
    </row>
    <row r="222" hidden="1" outlineLevel="1">
      <c r="B222" s="1270"/>
      <c r="C222" s="966"/>
      <c r="D222" s="966"/>
      <c r="E222" s="966"/>
      <c r="F222" s="966"/>
      <c r="G222" s="1267"/>
      <c r="H222" s="216"/>
      <c r="I222" s="216"/>
      <c r="J222" s="216"/>
      <c r="K222" s="216"/>
      <c r="L222" s="216"/>
      <c r="M222" s="1268"/>
      <c r="O222" s="1214"/>
      <c r="P222" s="1214"/>
      <c r="Q222" s="1214"/>
      <c r="R222" s="1214"/>
      <c r="S222" s="1214"/>
      <c r="T222" s="1214"/>
      <c r="U222" s="1214"/>
      <c r="W222" s="1214" t="str">
        <f>'🔵クレーム'!C213</f>
        <v/>
      </c>
      <c r="X222" s="1214" t="str">
        <f>'🔵クレーム'!D213</f>
        <v/>
      </c>
      <c r="Y222" s="1213" t="str">
        <f>'🔵クレーム'!I213</f>
        <v/>
      </c>
      <c r="Z222" s="1214" t="str">
        <f>'🔵クレーム'!J213</f>
        <v/>
      </c>
      <c r="AA222" s="1214" t="str">
        <f>'🔵クレーム'!K213</f>
        <v/>
      </c>
      <c r="AB222" s="1214" t="str">
        <f>'🔵クレーム'!L213</f>
        <v/>
      </c>
      <c r="AC222" s="1216" t="str">
        <f>'🔵クレーム'!N213</f>
        <v/>
      </c>
    </row>
    <row r="223" hidden="1" outlineLevel="1">
      <c r="B223" s="1270"/>
      <c r="C223" s="966"/>
      <c r="D223" s="966"/>
      <c r="E223" s="966"/>
      <c r="F223" s="966"/>
      <c r="G223" s="1267"/>
      <c r="H223" s="216"/>
      <c r="I223" s="216"/>
      <c r="J223" s="216"/>
      <c r="K223" s="216"/>
      <c r="L223" s="216"/>
      <c r="M223" s="1268"/>
      <c r="O223" s="1214"/>
      <c r="P223" s="1214"/>
      <c r="Q223" s="1214"/>
      <c r="R223" s="1214"/>
      <c r="S223" s="1214"/>
      <c r="T223" s="1214"/>
      <c r="U223" s="1214"/>
      <c r="W223" s="1214" t="str">
        <f>'🔵クレーム'!C214</f>
        <v/>
      </c>
      <c r="X223" s="1214" t="str">
        <f>'🔵クレーム'!D214</f>
        <v/>
      </c>
      <c r="Y223" s="1213" t="str">
        <f>'🔵クレーム'!I214</f>
        <v/>
      </c>
      <c r="Z223" s="1214" t="str">
        <f>'🔵クレーム'!J214</f>
        <v/>
      </c>
      <c r="AA223" s="1214" t="str">
        <f>'🔵クレーム'!K214</f>
        <v/>
      </c>
      <c r="AB223" s="1214" t="str">
        <f>'🔵クレーム'!L214</f>
        <v/>
      </c>
      <c r="AC223" s="1216" t="str">
        <f>'🔵クレーム'!N214</f>
        <v/>
      </c>
    </row>
    <row r="224" hidden="1" outlineLevel="1">
      <c r="B224" s="1270"/>
      <c r="C224" s="966"/>
      <c r="D224" s="966"/>
      <c r="E224" s="966"/>
      <c r="F224" s="966"/>
      <c r="G224" s="1267"/>
      <c r="H224" s="216"/>
      <c r="I224" s="216"/>
      <c r="J224" s="216"/>
      <c r="K224" s="216"/>
      <c r="L224" s="216"/>
      <c r="M224" s="1268"/>
      <c r="O224" s="1214"/>
      <c r="P224" s="1214"/>
      <c r="Q224" s="1214"/>
      <c r="R224" s="1214"/>
      <c r="S224" s="1214"/>
      <c r="T224" s="1214"/>
      <c r="U224" s="1214"/>
      <c r="W224" s="1214" t="str">
        <f>'🔵クレーム'!C215</f>
        <v/>
      </c>
      <c r="X224" s="1214" t="str">
        <f>'🔵クレーム'!D215</f>
        <v/>
      </c>
      <c r="Y224" s="1213" t="str">
        <f>'🔵クレーム'!I215</f>
        <v/>
      </c>
      <c r="Z224" s="1214" t="str">
        <f>'🔵クレーム'!J215</f>
        <v/>
      </c>
      <c r="AA224" s="1214" t="str">
        <f>'🔵クレーム'!K215</f>
        <v/>
      </c>
      <c r="AB224" s="1214" t="str">
        <f>'🔵クレーム'!L215</f>
        <v/>
      </c>
      <c r="AC224" s="1216" t="str">
        <f>'🔵クレーム'!N215</f>
        <v/>
      </c>
    </row>
    <row r="225" hidden="1" outlineLevel="1">
      <c r="B225" s="1270"/>
      <c r="C225" s="966"/>
      <c r="D225" s="966"/>
      <c r="E225" s="966"/>
      <c r="F225" s="966"/>
      <c r="G225" s="1267"/>
      <c r="H225" s="216"/>
      <c r="I225" s="216"/>
      <c r="J225" s="216"/>
      <c r="K225" s="216"/>
      <c r="L225" s="216"/>
      <c r="M225" s="1268"/>
      <c r="O225" s="1214"/>
      <c r="P225" s="1214"/>
      <c r="Q225" s="1214"/>
      <c r="R225" s="1214"/>
      <c r="S225" s="1214"/>
      <c r="T225" s="1214"/>
      <c r="U225" s="1214"/>
      <c r="W225" s="1214" t="str">
        <f>'🔵クレーム'!C216</f>
        <v/>
      </c>
      <c r="X225" s="1214" t="str">
        <f>'🔵クレーム'!D216</f>
        <v/>
      </c>
      <c r="Y225" s="1213" t="str">
        <f>'🔵クレーム'!I216</f>
        <v/>
      </c>
      <c r="Z225" s="1214" t="str">
        <f>'🔵クレーム'!J216</f>
        <v/>
      </c>
      <c r="AA225" s="1214" t="str">
        <f>'🔵クレーム'!K216</f>
        <v/>
      </c>
      <c r="AB225" s="1214" t="str">
        <f>'🔵クレーム'!L216</f>
        <v/>
      </c>
      <c r="AC225" s="1216" t="str">
        <f>'🔵クレーム'!N216</f>
        <v/>
      </c>
    </row>
    <row r="226" hidden="1" outlineLevel="1">
      <c r="B226" s="1270"/>
      <c r="C226" s="966"/>
      <c r="D226" s="966"/>
      <c r="E226" s="966"/>
      <c r="F226" s="966"/>
      <c r="G226" s="1267"/>
      <c r="H226" s="216"/>
      <c r="I226" s="216"/>
      <c r="J226" s="216"/>
      <c r="K226" s="216"/>
      <c r="L226" s="216"/>
      <c r="M226" s="1268"/>
      <c r="O226" s="1214"/>
      <c r="P226" s="1214"/>
      <c r="Q226" s="1214"/>
      <c r="R226" s="1214"/>
      <c r="S226" s="1214"/>
      <c r="T226" s="1214"/>
      <c r="U226" s="1214"/>
      <c r="W226" s="1214" t="str">
        <f>'🔵クレーム'!C217</f>
        <v/>
      </c>
      <c r="X226" s="1214" t="str">
        <f>'🔵クレーム'!D217</f>
        <v/>
      </c>
      <c r="Y226" s="1213" t="str">
        <f>'🔵クレーム'!I217</f>
        <v/>
      </c>
      <c r="Z226" s="1214" t="str">
        <f>'🔵クレーム'!J217</f>
        <v/>
      </c>
      <c r="AA226" s="1214" t="str">
        <f>'🔵クレーム'!K217</f>
        <v/>
      </c>
      <c r="AB226" s="1214" t="str">
        <f>'🔵クレーム'!L217</f>
        <v/>
      </c>
      <c r="AC226" s="1216" t="str">
        <f>'🔵クレーム'!N217</f>
        <v/>
      </c>
    </row>
    <row r="227" hidden="1" outlineLevel="1">
      <c r="B227" s="1270"/>
      <c r="C227" s="966"/>
      <c r="D227" s="966"/>
      <c r="E227" s="966"/>
      <c r="F227" s="966"/>
      <c r="G227" s="1267"/>
      <c r="H227" s="216"/>
      <c r="I227" s="216"/>
      <c r="J227" s="216"/>
      <c r="K227" s="216"/>
      <c r="L227" s="216"/>
      <c r="M227" s="1268"/>
      <c r="O227" s="1214"/>
      <c r="P227" s="1214"/>
      <c r="Q227" s="1214"/>
      <c r="R227" s="1214"/>
      <c r="S227" s="1214"/>
      <c r="T227" s="1214"/>
      <c r="U227" s="1214"/>
      <c r="W227" s="1214" t="str">
        <f>'🔵クレーム'!C218</f>
        <v/>
      </c>
      <c r="X227" s="1214" t="str">
        <f>'🔵クレーム'!D218</f>
        <v/>
      </c>
      <c r="Y227" s="1213" t="str">
        <f>'🔵クレーム'!I218</f>
        <v/>
      </c>
      <c r="Z227" s="1214" t="str">
        <f>'🔵クレーム'!J218</f>
        <v/>
      </c>
      <c r="AA227" s="1214" t="str">
        <f>'🔵クレーム'!K218</f>
        <v/>
      </c>
      <c r="AB227" s="1214" t="str">
        <f>'🔵クレーム'!L218</f>
        <v/>
      </c>
      <c r="AC227" s="1216" t="str">
        <f>'🔵クレーム'!N218</f>
        <v/>
      </c>
    </row>
    <row r="228" hidden="1" outlineLevel="1">
      <c r="B228" s="1270"/>
      <c r="C228" s="966"/>
      <c r="D228" s="966"/>
      <c r="E228" s="966"/>
      <c r="F228" s="966"/>
      <c r="G228" s="1267"/>
      <c r="H228" s="216"/>
      <c r="I228" s="216"/>
      <c r="J228" s="216"/>
      <c r="K228" s="216"/>
      <c r="L228" s="216"/>
      <c r="M228" s="1268"/>
      <c r="O228" s="1214"/>
      <c r="P228" s="1214"/>
      <c r="Q228" s="1214"/>
      <c r="R228" s="1214"/>
      <c r="S228" s="1214"/>
      <c r="T228" s="1214"/>
      <c r="U228" s="1214"/>
      <c r="W228" s="1214" t="str">
        <f>'🔵クレーム'!C219</f>
        <v/>
      </c>
      <c r="X228" s="1214" t="str">
        <f>'🔵クレーム'!D219</f>
        <v/>
      </c>
      <c r="Y228" s="1213" t="str">
        <f>'🔵クレーム'!I219</f>
        <v/>
      </c>
      <c r="Z228" s="1214" t="str">
        <f>'🔵クレーム'!J219</f>
        <v/>
      </c>
      <c r="AA228" s="1214" t="str">
        <f>'🔵クレーム'!K219</f>
        <v/>
      </c>
      <c r="AB228" s="1214" t="str">
        <f>'🔵クレーム'!L219</f>
        <v/>
      </c>
      <c r="AC228" s="1216" t="str">
        <f>'🔵クレーム'!N219</f>
        <v/>
      </c>
    </row>
    <row r="229" hidden="1" outlineLevel="1">
      <c r="B229" s="1270"/>
      <c r="C229" s="966"/>
      <c r="D229" s="966"/>
      <c r="E229" s="966"/>
      <c r="F229" s="966"/>
      <c r="G229" s="1267"/>
      <c r="H229" s="216"/>
      <c r="I229" s="216"/>
      <c r="J229" s="216"/>
      <c r="K229" s="216"/>
      <c r="L229" s="216"/>
      <c r="M229" s="1268"/>
      <c r="O229" s="1214"/>
      <c r="P229" s="1214"/>
      <c r="Q229" s="1214"/>
      <c r="R229" s="1214"/>
      <c r="S229" s="1214"/>
      <c r="T229" s="1214"/>
      <c r="U229" s="1214"/>
      <c r="W229" s="1214" t="str">
        <f>'🔵クレーム'!C220</f>
        <v/>
      </c>
      <c r="X229" s="1214" t="str">
        <f>'🔵クレーム'!D220</f>
        <v/>
      </c>
      <c r="Y229" s="1213" t="str">
        <f>'🔵クレーム'!I220</f>
        <v/>
      </c>
      <c r="Z229" s="1214" t="str">
        <f>'🔵クレーム'!J220</f>
        <v/>
      </c>
      <c r="AA229" s="1214" t="str">
        <f>'🔵クレーム'!K220</f>
        <v/>
      </c>
      <c r="AB229" s="1214" t="str">
        <f>'🔵クレーム'!L220</f>
        <v/>
      </c>
      <c r="AC229" s="1216" t="str">
        <f>'🔵クレーム'!N220</f>
        <v/>
      </c>
    </row>
    <row r="230" hidden="1" outlineLevel="1">
      <c r="B230" s="1270"/>
      <c r="C230" s="966"/>
      <c r="D230" s="966"/>
      <c r="E230" s="966"/>
      <c r="F230" s="966"/>
      <c r="G230" s="1267"/>
      <c r="H230" s="216"/>
      <c r="I230" s="216"/>
      <c r="J230" s="216"/>
      <c r="K230" s="216"/>
      <c r="L230" s="216"/>
      <c r="M230" s="1268"/>
      <c r="O230" s="1214"/>
      <c r="P230" s="1214"/>
      <c r="Q230" s="1214"/>
      <c r="R230" s="1214"/>
      <c r="S230" s="1214"/>
      <c r="T230" s="1214"/>
      <c r="U230" s="1214"/>
      <c r="W230" s="1214" t="str">
        <f>'🔵クレーム'!C221</f>
        <v/>
      </c>
      <c r="X230" s="1214" t="str">
        <f>'🔵クレーム'!D221</f>
        <v/>
      </c>
      <c r="Y230" s="1213" t="str">
        <f>'🔵クレーム'!I221</f>
        <v/>
      </c>
      <c r="Z230" s="1214" t="str">
        <f>'🔵クレーム'!J221</f>
        <v/>
      </c>
      <c r="AA230" s="1214" t="str">
        <f>'🔵クレーム'!K221</f>
        <v/>
      </c>
      <c r="AB230" s="1214" t="str">
        <f>'🔵クレーム'!L221</f>
        <v/>
      </c>
      <c r="AC230" s="1216" t="str">
        <f>'🔵クレーム'!N221</f>
        <v/>
      </c>
    </row>
    <row r="231" hidden="1" outlineLevel="1">
      <c r="B231" s="1270"/>
      <c r="C231" s="966"/>
      <c r="D231" s="966"/>
      <c r="E231" s="966"/>
      <c r="F231" s="966"/>
      <c r="G231" s="1267"/>
      <c r="H231" s="216"/>
      <c r="I231" s="216"/>
      <c r="J231" s="216"/>
      <c r="K231" s="216"/>
      <c r="L231" s="216"/>
      <c r="M231" s="1268"/>
      <c r="O231" s="1214"/>
      <c r="P231" s="1214"/>
      <c r="Q231" s="1214"/>
      <c r="R231" s="1214"/>
      <c r="S231" s="1214"/>
      <c r="T231" s="1214"/>
      <c r="U231" s="1214"/>
      <c r="W231" s="1214" t="str">
        <f>'🔵クレーム'!C222</f>
        <v/>
      </c>
      <c r="X231" s="1214" t="str">
        <f>'🔵クレーム'!D222</f>
        <v/>
      </c>
      <c r="Y231" s="1213" t="str">
        <f>'🔵クレーム'!I222</f>
        <v/>
      </c>
      <c r="Z231" s="1214" t="str">
        <f>'🔵クレーム'!J222</f>
        <v/>
      </c>
      <c r="AA231" s="1214" t="str">
        <f>'🔵クレーム'!K222</f>
        <v/>
      </c>
      <c r="AB231" s="1214" t="str">
        <f>'🔵クレーム'!L222</f>
        <v/>
      </c>
      <c r="AC231" s="1216" t="str">
        <f>'🔵クレーム'!N222</f>
        <v/>
      </c>
    </row>
    <row r="232" hidden="1" outlineLevel="1">
      <c r="B232" s="1270"/>
      <c r="C232" s="966"/>
      <c r="D232" s="966"/>
      <c r="E232" s="966"/>
      <c r="F232" s="966"/>
      <c r="G232" s="1267"/>
      <c r="H232" s="216"/>
      <c r="I232" s="216"/>
      <c r="J232" s="216"/>
      <c r="K232" s="216"/>
      <c r="L232" s="216"/>
      <c r="M232" s="1268"/>
      <c r="O232" s="1214"/>
      <c r="P232" s="1214"/>
      <c r="Q232" s="1214"/>
      <c r="R232" s="1214"/>
      <c r="S232" s="1214"/>
      <c r="T232" s="1214"/>
      <c r="U232" s="1214"/>
      <c r="W232" s="1214" t="str">
        <f>'🔵クレーム'!C223</f>
        <v/>
      </c>
      <c r="X232" s="1214" t="str">
        <f>'🔵クレーム'!D223</f>
        <v/>
      </c>
      <c r="Y232" s="1213" t="str">
        <f>'🔵クレーム'!I223</f>
        <v/>
      </c>
      <c r="Z232" s="1214" t="str">
        <f>'🔵クレーム'!J223</f>
        <v/>
      </c>
      <c r="AA232" s="1214" t="str">
        <f>'🔵クレーム'!K223</f>
        <v/>
      </c>
      <c r="AB232" s="1214" t="str">
        <f>'🔵クレーム'!L223</f>
        <v/>
      </c>
      <c r="AC232" s="1216" t="str">
        <f>'🔵クレーム'!N223</f>
        <v/>
      </c>
    </row>
    <row r="233" hidden="1" outlineLevel="1">
      <c r="B233" s="1270"/>
      <c r="C233" s="966"/>
      <c r="D233" s="966"/>
      <c r="E233" s="966"/>
      <c r="F233" s="966"/>
      <c r="G233" s="1267"/>
      <c r="H233" s="216"/>
      <c r="I233" s="216"/>
      <c r="J233" s="216"/>
      <c r="K233" s="216"/>
      <c r="L233" s="216"/>
      <c r="M233" s="1268"/>
      <c r="O233" s="1214"/>
      <c r="P233" s="1214"/>
      <c r="Q233" s="1214"/>
      <c r="R233" s="1214"/>
      <c r="S233" s="1214"/>
      <c r="T233" s="1214"/>
      <c r="U233" s="1214"/>
      <c r="W233" s="1214" t="str">
        <f>'🔵クレーム'!C224</f>
        <v/>
      </c>
      <c r="X233" s="1214" t="str">
        <f>'🔵クレーム'!D224</f>
        <v/>
      </c>
      <c r="Y233" s="1213" t="str">
        <f>'🔵クレーム'!I224</f>
        <v/>
      </c>
      <c r="Z233" s="1214" t="str">
        <f>'🔵クレーム'!J224</f>
        <v/>
      </c>
      <c r="AA233" s="1214" t="str">
        <f>'🔵クレーム'!K224</f>
        <v/>
      </c>
      <c r="AB233" s="1214" t="str">
        <f>'🔵クレーム'!L224</f>
        <v/>
      </c>
      <c r="AC233" s="1216" t="str">
        <f>'🔵クレーム'!N224</f>
        <v/>
      </c>
    </row>
    <row r="234" hidden="1" outlineLevel="1">
      <c r="B234" s="1270"/>
      <c r="C234" s="966"/>
      <c r="D234" s="966"/>
      <c r="E234" s="966"/>
      <c r="F234" s="966"/>
      <c r="G234" s="1267"/>
      <c r="H234" s="216"/>
      <c r="I234" s="216"/>
      <c r="J234" s="216"/>
      <c r="K234" s="216"/>
      <c r="L234" s="216"/>
      <c r="M234" s="1268"/>
      <c r="O234" s="1214"/>
      <c r="P234" s="1214"/>
      <c r="Q234" s="1214"/>
      <c r="R234" s="1214"/>
      <c r="S234" s="1214"/>
      <c r="T234" s="1214"/>
      <c r="U234" s="1214"/>
      <c r="W234" s="1214" t="str">
        <f>'🔵クレーム'!C225</f>
        <v/>
      </c>
      <c r="X234" s="1214" t="str">
        <f>'🔵クレーム'!D225</f>
        <v/>
      </c>
      <c r="Y234" s="1213" t="str">
        <f>'🔵クレーム'!I225</f>
        <v/>
      </c>
      <c r="Z234" s="1214" t="str">
        <f>'🔵クレーム'!J225</f>
        <v/>
      </c>
      <c r="AA234" s="1214" t="str">
        <f>'🔵クレーム'!K225</f>
        <v/>
      </c>
      <c r="AB234" s="1214" t="str">
        <f>'🔵クレーム'!L225</f>
        <v/>
      </c>
      <c r="AC234" s="1216" t="str">
        <f>'🔵クレーム'!N225</f>
        <v/>
      </c>
    </row>
    <row r="235" hidden="1" outlineLevel="1">
      <c r="B235" s="1270"/>
      <c r="C235" s="966"/>
      <c r="D235" s="966"/>
      <c r="E235" s="966"/>
      <c r="F235" s="966"/>
      <c r="G235" s="1267"/>
      <c r="H235" s="216"/>
      <c r="I235" s="216"/>
      <c r="J235" s="216"/>
      <c r="K235" s="216"/>
      <c r="L235" s="216"/>
      <c r="M235" s="1268"/>
      <c r="O235" s="1214"/>
      <c r="P235" s="1214"/>
      <c r="Q235" s="1214"/>
      <c r="R235" s="1214"/>
      <c r="S235" s="1214"/>
      <c r="T235" s="1214"/>
      <c r="U235" s="1214"/>
      <c r="W235" s="1214" t="str">
        <f>'🔵クレーム'!C226</f>
        <v/>
      </c>
      <c r="X235" s="1214" t="str">
        <f>'🔵クレーム'!D226</f>
        <v/>
      </c>
      <c r="Y235" s="1213" t="str">
        <f>'🔵クレーム'!I226</f>
        <v/>
      </c>
      <c r="Z235" s="1214" t="str">
        <f>'🔵クレーム'!J226</f>
        <v/>
      </c>
      <c r="AA235" s="1214" t="str">
        <f>'🔵クレーム'!K226</f>
        <v/>
      </c>
      <c r="AB235" s="1214" t="str">
        <f>'🔵クレーム'!L226</f>
        <v/>
      </c>
      <c r="AC235" s="1216" t="str">
        <f>'🔵クレーム'!N226</f>
        <v/>
      </c>
    </row>
    <row r="236" hidden="1" outlineLevel="1">
      <c r="B236" s="1270"/>
      <c r="C236" s="966"/>
      <c r="D236" s="966"/>
      <c r="E236" s="966"/>
      <c r="F236" s="966"/>
      <c r="G236" s="1267"/>
      <c r="H236" s="216"/>
      <c r="I236" s="216"/>
      <c r="J236" s="216"/>
      <c r="K236" s="216"/>
      <c r="L236" s="216"/>
      <c r="M236" s="1268"/>
      <c r="O236" s="1214"/>
      <c r="P236" s="1214"/>
      <c r="Q236" s="1214"/>
      <c r="R236" s="1214"/>
      <c r="S236" s="1214"/>
      <c r="T236" s="1214"/>
      <c r="U236" s="1214"/>
      <c r="W236" s="1214" t="str">
        <f>'🔵クレーム'!C227</f>
        <v/>
      </c>
      <c r="X236" s="1214" t="str">
        <f>'🔵クレーム'!D227</f>
        <v/>
      </c>
      <c r="Y236" s="1213" t="str">
        <f>'🔵クレーム'!I227</f>
        <v/>
      </c>
      <c r="Z236" s="1214" t="str">
        <f>'🔵クレーム'!J227</f>
        <v/>
      </c>
      <c r="AA236" s="1214" t="str">
        <f>'🔵クレーム'!K227</f>
        <v/>
      </c>
      <c r="AB236" s="1214" t="str">
        <f>'🔵クレーム'!L227</f>
        <v/>
      </c>
      <c r="AC236" s="1216" t="str">
        <f>'🔵クレーム'!N227</f>
        <v/>
      </c>
    </row>
    <row r="237" hidden="1" outlineLevel="1">
      <c r="B237" s="1270"/>
      <c r="C237" s="966"/>
      <c r="D237" s="966"/>
      <c r="E237" s="966"/>
      <c r="F237" s="966"/>
      <c r="G237" s="1267"/>
      <c r="H237" s="216"/>
      <c r="I237" s="216"/>
      <c r="J237" s="216"/>
      <c r="K237" s="216"/>
      <c r="L237" s="216"/>
      <c r="M237" s="1268"/>
      <c r="O237" s="1214"/>
      <c r="P237" s="1214"/>
      <c r="Q237" s="1214"/>
      <c r="R237" s="1214"/>
      <c r="S237" s="1214"/>
      <c r="T237" s="1214"/>
      <c r="U237" s="1214"/>
      <c r="W237" s="1214" t="str">
        <f>'🔵クレーム'!C228</f>
        <v/>
      </c>
      <c r="X237" s="1214" t="str">
        <f>'🔵クレーム'!D228</f>
        <v/>
      </c>
      <c r="Y237" s="1213" t="str">
        <f>'🔵クレーム'!I228</f>
        <v/>
      </c>
      <c r="Z237" s="1214" t="str">
        <f>'🔵クレーム'!J228</f>
        <v/>
      </c>
      <c r="AA237" s="1214" t="str">
        <f>'🔵クレーム'!K228</f>
        <v/>
      </c>
      <c r="AB237" s="1214" t="str">
        <f>'🔵クレーム'!L228</f>
        <v/>
      </c>
      <c r="AC237" s="1216" t="str">
        <f>'🔵クレーム'!N228</f>
        <v/>
      </c>
    </row>
    <row r="238" hidden="1" outlineLevel="1">
      <c r="B238" s="1270"/>
      <c r="C238" s="966"/>
      <c r="D238" s="966"/>
      <c r="E238" s="966"/>
      <c r="F238" s="966"/>
      <c r="G238" s="1267"/>
      <c r="H238" s="216"/>
      <c r="I238" s="216"/>
      <c r="J238" s="216"/>
      <c r="K238" s="216"/>
      <c r="L238" s="216"/>
      <c r="M238" s="1268"/>
      <c r="O238" s="1214"/>
      <c r="P238" s="1214"/>
      <c r="Q238" s="1214"/>
      <c r="R238" s="1214"/>
      <c r="S238" s="1214"/>
      <c r="T238" s="1214"/>
      <c r="U238" s="1214"/>
      <c r="W238" s="1214" t="str">
        <f>'🔵クレーム'!C229</f>
        <v/>
      </c>
      <c r="X238" s="1214" t="str">
        <f>'🔵クレーム'!D229</f>
        <v/>
      </c>
      <c r="Y238" s="1213" t="str">
        <f>'🔵クレーム'!I229</f>
        <v/>
      </c>
      <c r="Z238" s="1214" t="str">
        <f>'🔵クレーム'!J229</f>
        <v/>
      </c>
      <c r="AA238" s="1214" t="str">
        <f>'🔵クレーム'!K229</f>
        <v/>
      </c>
      <c r="AB238" s="1214" t="str">
        <f>'🔵クレーム'!L229</f>
        <v/>
      </c>
      <c r="AC238" s="1216" t="str">
        <f>'🔵クレーム'!N229</f>
        <v/>
      </c>
    </row>
    <row r="239" hidden="1" outlineLevel="1">
      <c r="B239" s="1270"/>
      <c r="C239" s="966"/>
      <c r="D239" s="966"/>
      <c r="E239" s="966"/>
      <c r="F239" s="966"/>
      <c r="G239" s="1267"/>
      <c r="H239" s="216"/>
      <c r="I239" s="216"/>
      <c r="J239" s="216"/>
      <c r="K239" s="216"/>
      <c r="L239" s="216"/>
      <c r="M239" s="1268"/>
      <c r="O239" s="1214"/>
      <c r="P239" s="1214"/>
      <c r="Q239" s="1214"/>
      <c r="R239" s="1214"/>
      <c r="S239" s="1214"/>
      <c r="T239" s="1214"/>
      <c r="U239" s="1214"/>
      <c r="W239" s="1214" t="str">
        <f>'🔵クレーム'!C230</f>
        <v/>
      </c>
      <c r="X239" s="1214" t="str">
        <f>'🔵クレーム'!D230</f>
        <v/>
      </c>
      <c r="Y239" s="1213" t="str">
        <f>'🔵クレーム'!I230</f>
        <v/>
      </c>
      <c r="Z239" s="1214" t="str">
        <f>'🔵クレーム'!J230</f>
        <v/>
      </c>
      <c r="AA239" s="1214" t="str">
        <f>'🔵クレーム'!K230</f>
        <v/>
      </c>
      <c r="AB239" s="1214" t="str">
        <f>'🔵クレーム'!L230</f>
        <v/>
      </c>
      <c r="AC239" s="1216" t="str">
        <f>'🔵クレーム'!N230</f>
        <v/>
      </c>
    </row>
    <row r="240" hidden="1" outlineLevel="1">
      <c r="B240" s="1270"/>
      <c r="C240" s="966"/>
      <c r="D240" s="966"/>
      <c r="E240" s="966"/>
      <c r="F240" s="966"/>
      <c r="G240" s="1267"/>
      <c r="H240" s="216"/>
      <c r="I240" s="216"/>
      <c r="J240" s="216"/>
      <c r="K240" s="216"/>
      <c r="L240" s="216"/>
      <c r="M240" s="1268"/>
      <c r="O240" s="1214"/>
      <c r="P240" s="1214"/>
      <c r="Q240" s="1214"/>
      <c r="R240" s="1214"/>
      <c r="S240" s="1214"/>
      <c r="T240" s="1214"/>
      <c r="U240" s="1214"/>
      <c r="W240" s="1214" t="str">
        <f>'🔵クレーム'!C231</f>
        <v/>
      </c>
      <c r="X240" s="1214" t="str">
        <f>'🔵クレーム'!D231</f>
        <v/>
      </c>
      <c r="Y240" s="1213" t="str">
        <f>'🔵クレーム'!I231</f>
        <v/>
      </c>
      <c r="Z240" s="1214" t="str">
        <f>'🔵クレーム'!J231</f>
        <v/>
      </c>
      <c r="AA240" s="1214" t="str">
        <f>'🔵クレーム'!K231</f>
        <v/>
      </c>
      <c r="AB240" s="1214" t="str">
        <f>'🔵クレーム'!L231</f>
        <v/>
      </c>
      <c r="AC240" s="1216" t="str">
        <f>'🔵クレーム'!N231</f>
        <v/>
      </c>
    </row>
    <row r="241" hidden="1" outlineLevel="1">
      <c r="B241" s="1270"/>
      <c r="C241" s="966"/>
      <c r="D241" s="966"/>
      <c r="E241" s="966"/>
      <c r="F241" s="966"/>
      <c r="G241" s="1267"/>
      <c r="H241" s="216"/>
      <c r="I241" s="216"/>
      <c r="J241" s="216"/>
      <c r="K241" s="216"/>
      <c r="L241" s="216"/>
      <c r="M241" s="1268"/>
      <c r="O241" s="1214"/>
      <c r="P241" s="1214"/>
      <c r="Q241" s="1214"/>
      <c r="R241" s="1214"/>
      <c r="S241" s="1214"/>
      <c r="T241" s="1214"/>
      <c r="U241" s="1214"/>
      <c r="W241" s="1214" t="str">
        <f>'🔵クレーム'!C232</f>
        <v/>
      </c>
      <c r="X241" s="1214" t="str">
        <f>'🔵クレーム'!D232</f>
        <v/>
      </c>
      <c r="Y241" s="1213" t="str">
        <f>'🔵クレーム'!I232</f>
        <v/>
      </c>
      <c r="Z241" s="1214" t="str">
        <f>'🔵クレーム'!J232</f>
        <v/>
      </c>
      <c r="AA241" s="1214" t="str">
        <f>'🔵クレーム'!K232</f>
        <v/>
      </c>
      <c r="AB241" s="1214" t="str">
        <f>'🔵クレーム'!L232</f>
        <v/>
      </c>
      <c r="AC241" s="1216" t="str">
        <f>'🔵クレーム'!N232</f>
        <v/>
      </c>
    </row>
    <row r="242" hidden="1" outlineLevel="1">
      <c r="B242" s="1270"/>
      <c r="C242" s="966"/>
      <c r="D242" s="966"/>
      <c r="E242" s="966"/>
      <c r="F242" s="966"/>
      <c r="G242" s="1267"/>
      <c r="H242" s="216"/>
      <c r="I242" s="216"/>
      <c r="J242" s="216"/>
      <c r="K242" s="216"/>
      <c r="L242" s="216"/>
      <c r="M242" s="1268"/>
      <c r="O242" s="1214"/>
      <c r="P242" s="1214"/>
      <c r="Q242" s="1214"/>
      <c r="R242" s="1214"/>
      <c r="S242" s="1214"/>
      <c r="T242" s="1214"/>
      <c r="U242" s="1214"/>
      <c r="W242" s="1214" t="str">
        <f>'🔵クレーム'!C233</f>
        <v/>
      </c>
      <c r="X242" s="1214" t="str">
        <f>'🔵クレーム'!D233</f>
        <v/>
      </c>
      <c r="Y242" s="1213" t="str">
        <f>'🔵クレーム'!I233</f>
        <v/>
      </c>
      <c r="Z242" s="1214" t="str">
        <f>'🔵クレーム'!J233</f>
        <v/>
      </c>
      <c r="AA242" s="1214" t="str">
        <f>'🔵クレーム'!K233</f>
        <v/>
      </c>
      <c r="AB242" s="1214" t="str">
        <f>'🔵クレーム'!L233</f>
        <v/>
      </c>
      <c r="AC242" s="1216" t="str">
        <f>'🔵クレーム'!N233</f>
        <v/>
      </c>
    </row>
    <row r="243" hidden="1" outlineLevel="1">
      <c r="B243" s="1270"/>
      <c r="C243" s="966"/>
      <c r="D243" s="966"/>
      <c r="E243" s="966"/>
      <c r="F243" s="966"/>
      <c r="G243" s="1267"/>
      <c r="H243" s="216"/>
      <c r="I243" s="216"/>
      <c r="J243" s="216"/>
      <c r="K243" s="216"/>
      <c r="L243" s="216"/>
      <c r="M243" s="1268"/>
      <c r="O243" s="1214"/>
      <c r="P243" s="1214"/>
      <c r="Q243" s="1214"/>
      <c r="R243" s="1214"/>
      <c r="S243" s="1214"/>
      <c r="T243" s="1214"/>
      <c r="U243" s="1214"/>
      <c r="W243" s="1214" t="str">
        <f>'🔵クレーム'!C234</f>
        <v/>
      </c>
      <c r="X243" s="1214" t="str">
        <f>'🔵クレーム'!D234</f>
        <v/>
      </c>
      <c r="Y243" s="1213" t="str">
        <f>'🔵クレーム'!I234</f>
        <v/>
      </c>
      <c r="Z243" s="1214" t="str">
        <f>'🔵クレーム'!J234</f>
        <v/>
      </c>
      <c r="AA243" s="1214" t="str">
        <f>'🔵クレーム'!K234</f>
        <v/>
      </c>
      <c r="AB243" s="1214" t="str">
        <f>'🔵クレーム'!L234</f>
        <v/>
      </c>
      <c r="AC243" s="1216" t="str">
        <f>'🔵クレーム'!N234</f>
        <v/>
      </c>
    </row>
    <row r="244" hidden="1" outlineLevel="1">
      <c r="B244" s="1270"/>
      <c r="C244" s="966"/>
      <c r="D244" s="966"/>
      <c r="E244" s="966"/>
      <c r="F244" s="966"/>
      <c r="G244" s="1267"/>
      <c r="H244" s="216"/>
      <c r="I244" s="216"/>
      <c r="J244" s="216"/>
      <c r="K244" s="216"/>
      <c r="L244" s="216"/>
      <c r="M244" s="1268"/>
      <c r="O244" s="1214"/>
      <c r="P244" s="1214"/>
      <c r="Q244" s="1214"/>
      <c r="R244" s="1214"/>
      <c r="S244" s="1214"/>
      <c r="T244" s="1214"/>
      <c r="U244" s="1214"/>
      <c r="W244" s="1214" t="str">
        <f>'🔵クレーム'!C235</f>
        <v/>
      </c>
      <c r="X244" s="1214" t="str">
        <f>'🔵クレーム'!D235</f>
        <v/>
      </c>
      <c r="Y244" s="1213" t="str">
        <f>'🔵クレーム'!I235</f>
        <v/>
      </c>
      <c r="Z244" s="1214" t="str">
        <f>'🔵クレーム'!J235</f>
        <v/>
      </c>
      <c r="AA244" s="1214" t="str">
        <f>'🔵クレーム'!K235</f>
        <v/>
      </c>
      <c r="AB244" s="1214" t="str">
        <f>'🔵クレーム'!L235</f>
        <v/>
      </c>
      <c r="AC244" s="1216" t="str">
        <f>'🔵クレーム'!N235</f>
        <v/>
      </c>
    </row>
    <row r="245" hidden="1" outlineLevel="1">
      <c r="B245" s="1270"/>
      <c r="C245" s="966"/>
      <c r="D245" s="966"/>
      <c r="E245" s="966"/>
      <c r="F245" s="966"/>
      <c r="G245" s="1267"/>
      <c r="H245" s="216"/>
      <c r="I245" s="216"/>
      <c r="J245" s="216"/>
      <c r="K245" s="216"/>
      <c r="L245" s="216"/>
      <c r="M245" s="1268"/>
      <c r="O245" s="1214"/>
      <c r="P245" s="1214"/>
      <c r="Q245" s="1214"/>
      <c r="R245" s="1214"/>
      <c r="S245" s="1214"/>
      <c r="T245" s="1214"/>
      <c r="U245" s="1214"/>
      <c r="W245" s="1214" t="str">
        <f>'🔵クレーム'!C236</f>
        <v/>
      </c>
      <c r="X245" s="1214" t="str">
        <f>'🔵クレーム'!D236</f>
        <v/>
      </c>
      <c r="Y245" s="1213" t="str">
        <f>'🔵クレーム'!I236</f>
        <v/>
      </c>
      <c r="Z245" s="1214" t="str">
        <f>'🔵クレーム'!J236</f>
        <v/>
      </c>
      <c r="AA245" s="1214" t="str">
        <f>'🔵クレーム'!K236</f>
        <v/>
      </c>
      <c r="AB245" s="1214" t="str">
        <f>'🔵クレーム'!L236</f>
        <v/>
      </c>
      <c r="AC245" s="1216" t="str">
        <f>'🔵クレーム'!N236</f>
        <v/>
      </c>
    </row>
    <row r="246" hidden="1" outlineLevel="1">
      <c r="B246" s="1270"/>
      <c r="C246" s="966"/>
      <c r="D246" s="966"/>
      <c r="E246" s="966"/>
      <c r="F246" s="966"/>
      <c r="G246" s="1267"/>
      <c r="H246" s="216"/>
      <c r="I246" s="216"/>
      <c r="J246" s="216"/>
      <c r="K246" s="216"/>
      <c r="L246" s="216"/>
      <c r="M246" s="1268"/>
      <c r="O246" s="1214"/>
      <c r="P246" s="1214"/>
      <c r="Q246" s="1214"/>
      <c r="R246" s="1214"/>
      <c r="S246" s="1214"/>
      <c r="T246" s="1214"/>
      <c r="U246" s="1214"/>
      <c r="W246" s="1214" t="str">
        <f>'🔵クレーム'!C237</f>
        <v/>
      </c>
      <c r="X246" s="1214" t="str">
        <f>'🔵クレーム'!D237</f>
        <v/>
      </c>
      <c r="Y246" s="1213" t="str">
        <f>'🔵クレーム'!I237</f>
        <v/>
      </c>
      <c r="Z246" s="1214" t="str">
        <f>'🔵クレーム'!J237</f>
        <v/>
      </c>
      <c r="AA246" s="1214" t="str">
        <f>'🔵クレーム'!K237</f>
        <v/>
      </c>
      <c r="AB246" s="1214" t="str">
        <f>'🔵クレーム'!L237</f>
        <v/>
      </c>
      <c r="AC246" s="1216" t="str">
        <f>'🔵クレーム'!N237</f>
        <v/>
      </c>
    </row>
    <row r="247" hidden="1" outlineLevel="1">
      <c r="B247" s="1270"/>
      <c r="C247" s="966"/>
      <c r="D247" s="966"/>
      <c r="E247" s="966"/>
      <c r="F247" s="966"/>
      <c r="G247" s="1267"/>
      <c r="H247" s="216"/>
      <c r="I247" s="216"/>
      <c r="J247" s="216"/>
      <c r="K247" s="216"/>
      <c r="L247" s="216"/>
      <c r="M247" s="1268"/>
      <c r="O247" s="1214"/>
      <c r="P247" s="1214"/>
      <c r="Q247" s="1214"/>
      <c r="R247" s="1214"/>
      <c r="S247" s="1214"/>
      <c r="T247" s="1214"/>
      <c r="U247" s="1214"/>
      <c r="W247" s="1214" t="str">
        <f>'🔵クレーム'!C238</f>
        <v/>
      </c>
      <c r="X247" s="1214" t="str">
        <f>'🔵クレーム'!D238</f>
        <v/>
      </c>
      <c r="Y247" s="1213" t="str">
        <f>'🔵クレーム'!I238</f>
        <v/>
      </c>
      <c r="Z247" s="1214" t="str">
        <f>'🔵クレーム'!J238</f>
        <v/>
      </c>
      <c r="AA247" s="1214" t="str">
        <f>'🔵クレーム'!K238</f>
        <v/>
      </c>
      <c r="AB247" s="1214" t="str">
        <f>'🔵クレーム'!L238</f>
        <v/>
      </c>
      <c r="AC247" s="1216" t="str">
        <f>'🔵クレーム'!N238</f>
        <v/>
      </c>
    </row>
    <row r="248" hidden="1" outlineLevel="1">
      <c r="B248" s="1270"/>
      <c r="C248" s="966"/>
      <c r="D248" s="966"/>
      <c r="E248" s="966"/>
      <c r="F248" s="966"/>
      <c r="G248" s="1267"/>
      <c r="H248" s="216"/>
      <c r="I248" s="216"/>
      <c r="J248" s="216"/>
      <c r="K248" s="216"/>
      <c r="L248" s="216"/>
      <c r="M248" s="1268"/>
      <c r="O248" s="1214"/>
      <c r="P248" s="1214"/>
      <c r="Q248" s="1214"/>
      <c r="R248" s="1214"/>
      <c r="S248" s="1214"/>
      <c r="T248" s="1214"/>
      <c r="U248" s="1214"/>
      <c r="W248" s="1214" t="str">
        <f>'🔵クレーム'!C239</f>
        <v/>
      </c>
      <c r="X248" s="1214" t="str">
        <f>'🔵クレーム'!D239</f>
        <v/>
      </c>
      <c r="Y248" s="1213" t="str">
        <f>'🔵クレーム'!I239</f>
        <v/>
      </c>
      <c r="Z248" s="1214" t="str">
        <f>'🔵クレーム'!J239</f>
        <v/>
      </c>
      <c r="AA248" s="1214" t="str">
        <f>'🔵クレーム'!K239</f>
        <v/>
      </c>
      <c r="AB248" s="1214" t="str">
        <f>'🔵クレーム'!L239</f>
        <v/>
      </c>
      <c r="AC248" s="1216" t="str">
        <f>'🔵クレーム'!N239</f>
        <v/>
      </c>
    </row>
    <row r="249" hidden="1" outlineLevel="1">
      <c r="B249" s="1270"/>
      <c r="C249" s="966"/>
      <c r="D249" s="966"/>
      <c r="E249" s="966"/>
      <c r="F249" s="966"/>
      <c r="G249" s="1267"/>
      <c r="H249" s="216"/>
      <c r="I249" s="216"/>
      <c r="J249" s="216"/>
      <c r="K249" s="216"/>
      <c r="L249" s="216"/>
      <c r="M249" s="1268"/>
      <c r="O249" s="1214"/>
      <c r="P249" s="1214"/>
      <c r="Q249" s="1214"/>
      <c r="R249" s="1214"/>
      <c r="S249" s="1214"/>
      <c r="T249" s="1214"/>
      <c r="U249" s="1214"/>
      <c r="W249" s="1214" t="str">
        <f>'🔵クレーム'!C240</f>
        <v/>
      </c>
      <c r="X249" s="1214" t="str">
        <f>'🔵クレーム'!D240</f>
        <v/>
      </c>
      <c r="Y249" s="1213" t="str">
        <f>'🔵クレーム'!I240</f>
        <v/>
      </c>
      <c r="Z249" s="1214" t="str">
        <f>'🔵クレーム'!J240</f>
        <v/>
      </c>
      <c r="AA249" s="1214" t="str">
        <f>'🔵クレーム'!K240</f>
        <v/>
      </c>
      <c r="AB249" s="1214" t="str">
        <f>'🔵クレーム'!L240</f>
        <v/>
      </c>
      <c r="AC249" s="1216" t="str">
        <f>'🔵クレーム'!N240</f>
        <v/>
      </c>
    </row>
    <row r="250" hidden="1" outlineLevel="1">
      <c r="B250" s="1270"/>
      <c r="C250" s="966"/>
      <c r="D250" s="966"/>
      <c r="E250" s="966"/>
      <c r="F250" s="966"/>
      <c r="G250" s="1267"/>
      <c r="H250" s="216"/>
      <c r="I250" s="216"/>
      <c r="J250" s="216"/>
      <c r="K250" s="216"/>
      <c r="L250" s="216"/>
      <c r="M250" s="1268"/>
      <c r="O250" s="1214"/>
      <c r="P250" s="1214"/>
      <c r="Q250" s="1214"/>
      <c r="R250" s="1214"/>
      <c r="S250" s="1214"/>
      <c r="T250" s="1214"/>
      <c r="U250" s="1214"/>
      <c r="W250" s="1214" t="str">
        <f>'🔵クレーム'!C241</f>
        <v/>
      </c>
      <c r="X250" s="1214" t="str">
        <f>'🔵クレーム'!D241</f>
        <v/>
      </c>
      <c r="Y250" s="1213" t="str">
        <f>'🔵クレーム'!I241</f>
        <v/>
      </c>
      <c r="Z250" s="1214" t="str">
        <f>'🔵クレーム'!J241</f>
        <v/>
      </c>
      <c r="AA250" s="1214" t="str">
        <f>'🔵クレーム'!K241</f>
        <v/>
      </c>
      <c r="AB250" s="1214" t="str">
        <f>'🔵クレーム'!L241</f>
        <v/>
      </c>
      <c r="AC250" s="1216" t="str">
        <f>'🔵クレーム'!N241</f>
        <v/>
      </c>
    </row>
    <row r="251" hidden="1" outlineLevel="1">
      <c r="B251" s="1270"/>
      <c r="C251" s="966"/>
      <c r="D251" s="966"/>
      <c r="E251" s="966"/>
      <c r="F251" s="966"/>
      <c r="G251" s="1267"/>
      <c r="H251" s="216"/>
      <c r="I251" s="216"/>
      <c r="J251" s="216"/>
      <c r="K251" s="216"/>
      <c r="L251" s="216"/>
      <c r="M251" s="1268"/>
      <c r="O251" s="1214"/>
      <c r="P251" s="1214"/>
      <c r="Q251" s="1214"/>
      <c r="R251" s="1214"/>
      <c r="S251" s="1214"/>
      <c r="T251" s="1214"/>
      <c r="U251" s="1214"/>
      <c r="W251" s="1214" t="str">
        <f>'🔵クレーム'!C242</f>
        <v/>
      </c>
      <c r="X251" s="1214" t="str">
        <f>'🔵クレーム'!D242</f>
        <v/>
      </c>
      <c r="Y251" s="1213" t="str">
        <f>'🔵クレーム'!I242</f>
        <v/>
      </c>
      <c r="Z251" s="1214" t="str">
        <f>'🔵クレーム'!J242</f>
        <v/>
      </c>
      <c r="AA251" s="1214" t="str">
        <f>'🔵クレーム'!K242</f>
        <v/>
      </c>
      <c r="AB251" s="1214" t="str">
        <f>'🔵クレーム'!L242</f>
        <v/>
      </c>
      <c r="AC251" s="1216" t="str">
        <f>'🔵クレーム'!N242</f>
        <v/>
      </c>
    </row>
    <row r="252" hidden="1" outlineLevel="1">
      <c r="B252" s="1270"/>
      <c r="C252" s="966"/>
      <c r="D252" s="966"/>
      <c r="E252" s="966"/>
      <c r="F252" s="966"/>
      <c r="G252" s="1267"/>
      <c r="H252" s="216"/>
      <c r="I252" s="216"/>
      <c r="J252" s="216"/>
      <c r="K252" s="216"/>
      <c r="L252" s="216"/>
      <c r="M252" s="1268"/>
      <c r="O252" s="1214"/>
      <c r="P252" s="1214"/>
      <c r="Q252" s="1214"/>
      <c r="R252" s="1214"/>
      <c r="S252" s="1214"/>
      <c r="T252" s="1214"/>
      <c r="U252" s="1214"/>
      <c r="W252" s="1214" t="str">
        <f>'🔵クレーム'!C243</f>
        <v/>
      </c>
      <c r="X252" s="1214" t="str">
        <f>'🔵クレーム'!D243</f>
        <v/>
      </c>
      <c r="Y252" s="1213" t="str">
        <f>'🔵クレーム'!I243</f>
        <v/>
      </c>
      <c r="Z252" s="1214" t="str">
        <f>'🔵クレーム'!J243</f>
        <v/>
      </c>
      <c r="AA252" s="1214" t="str">
        <f>'🔵クレーム'!K243</f>
        <v/>
      </c>
      <c r="AB252" s="1214" t="str">
        <f>'🔵クレーム'!L243</f>
        <v/>
      </c>
      <c r="AC252" s="1216" t="str">
        <f>'🔵クレーム'!N243</f>
        <v/>
      </c>
    </row>
    <row r="253" hidden="1" outlineLevel="1">
      <c r="B253" s="1270"/>
      <c r="C253" s="966"/>
      <c r="D253" s="966"/>
      <c r="E253" s="966"/>
      <c r="F253" s="966"/>
      <c r="G253" s="1267"/>
      <c r="H253" s="216"/>
      <c r="I253" s="216"/>
      <c r="J253" s="216"/>
      <c r="K253" s="216"/>
      <c r="L253" s="216"/>
      <c r="M253" s="1268"/>
      <c r="O253" s="1214"/>
      <c r="P253" s="1214"/>
      <c r="Q253" s="1214"/>
      <c r="R253" s="1214"/>
      <c r="S253" s="1214"/>
      <c r="T253" s="1214"/>
      <c r="U253" s="1214"/>
      <c r="W253" s="1214" t="str">
        <f>'🔵クレーム'!C244</f>
        <v/>
      </c>
      <c r="X253" s="1214" t="str">
        <f>'🔵クレーム'!D244</f>
        <v/>
      </c>
      <c r="Y253" s="1213" t="str">
        <f>'🔵クレーム'!I244</f>
        <v/>
      </c>
      <c r="Z253" s="1214" t="str">
        <f>'🔵クレーム'!J244</f>
        <v/>
      </c>
      <c r="AA253" s="1214" t="str">
        <f>'🔵クレーム'!K244</f>
        <v/>
      </c>
      <c r="AB253" s="1214" t="str">
        <f>'🔵クレーム'!L244</f>
        <v/>
      </c>
      <c r="AC253" s="1216" t="str">
        <f>'🔵クレーム'!N244</f>
        <v/>
      </c>
    </row>
    <row r="254" hidden="1" outlineLevel="1">
      <c r="B254" s="1270"/>
      <c r="C254" s="966"/>
      <c r="D254" s="966"/>
      <c r="E254" s="966"/>
      <c r="F254" s="966"/>
      <c r="G254" s="1267"/>
      <c r="H254" s="216"/>
      <c r="I254" s="216"/>
      <c r="J254" s="216"/>
      <c r="K254" s="216"/>
      <c r="L254" s="216"/>
      <c r="M254" s="1268"/>
      <c r="O254" s="1214"/>
      <c r="P254" s="1214"/>
      <c r="Q254" s="1214"/>
      <c r="R254" s="1214"/>
      <c r="S254" s="1214"/>
      <c r="T254" s="1214"/>
      <c r="U254" s="1214"/>
      <c r="W254" s="1214" t="str">
        <f>'🔵クレーム'!C245</f>
        <v/>
      </c>
      <c r="X254" s="1214" t="str">
        <f>'🔵クレーム'!D245</f>
        <v/>
      </c>
      <c r="Y254" s="1213" t="str">
        <f>'🔵クレーム'!I245</f>
        <v/>
      </c>
      <c r="Z254" s="1214" t="str">
        <f>'🔵クレーム'!J245</f>
        <v/>
      </c>
      <c r="AA254" s="1214" t="str">
        <f>'🔵クレーム'!K245</f>
        <v/>
      </c>
      <c r="AB254" s="1214" t="str">
        <f>'🔵クレーム'!L245</f>
        <v/>
      </c>
      <c r="AC254" s="1216" t="str">
        <f>'🔵クレーム'!N245</f>
        <v/>
      </c>
    </row>
    <row r="255" hidden="1" outlineLevel="1">
      <c r="B255" s="1270"/>
      <c r="C255" s="966"/>
      <c r="D255" s="966"/>
      <c r="E255" s="966"/>
      <c r="F255" s="966"/>
      <c r="G255" s="1267"/>
      <c r="H255" s="216"/>
      <c r="I255" s="216"/>
      <c r="J255" s="216"/>
      <c r="K255" s="216"/>
      <c r="L255" s="216"/>
      <c r="M255" s="1268"/>
      <c r="O255" s="1214"/>
      <c r="P255" s="1214"/>
      <c r="Q255" s="1214"/>
      <c r="R255" s="1214"/>
      <c r="S255" s="1214"/>
      <c r="T255" s="1214"/>
      <c r="U255" s="1214"/>
      <c r="W255" s="1214" t="str">
        <f>'🔵クレーム'!C246</f>
        <v/>
      </c>
      <c r="X255" s="1214" t="str">
        <f>'🔵クレーム'!D246</f>
        <v/>
      </c>
      <c r="Y255" s="1213" t="str">
        <f>'🔵クレーム'!I246</f>
        <v/>
      </c>
      <c r="Z255" s="1214" t="str">
        <f>'🔵クレーム'!J246</f>
        <v/>
      </c>
      <c r="AA255" s="1214" t="str">
        <f>'🔵クレーム'!K246</f>
        <v/>
      </c>
      <c r="AB255" s="1214" t="str">
        <f>'🔵クレーム'!L246</f>
        <v/>
      </c>
      <c r="AC255" s="1216" t="str">
        <f>'🔵クレーム'!N246</f>
        <v/>
      </c>
    </row>
    <row r="256" hidden="1" outlineLevel="1">
      <c r="B256" s="1270"/>
      <c r="C256" s="966"/>
      <c r="D256" s="966"/>
      <c r="E256" s="966"/>
      <c r="F256" s="966"/>
      <c r="G256" s="1267"/>
      <c r="H256" s="216"/>
      <c r="I256" s="216"/>
      <c r="J256" s="216"/>
      <c r="K256" s="216"/>
      <c r="L256" s="216"/>
      <c r="M256" s="1268"/>
      <c r="O256" s="1214"/>
      <c r="P256" s="1214"/>
      <c r="Q256" s="1214"/>
      <c r="R256" s="1214"/>
      <c r="S256" s="1214"/>
      <c r="T256" s="1214"/>
      <c r="U256" s="1214"/>
      <c r="W256" s="1214" t="str">
        <f>'🔵クレーム'!C247</f>
        <v/>
      </c>
      <c r="X256" s="1214" t="str">
        <f>'🔵クレーム'!D247</f>
        <v/>
      </c>
      <c r="Y256" s="1213" t="str">
        <f>'🔵クレーム'!I247</f>
        <v/>
      </c>
      <c r="Z256" s="1214" t="str">
        <f>'🔵クレーム'!J247</f>
        <v/>
      </c>
      <c r="AA256" s="1214" t="str">
        <f>'🔵クレーム'!K247</f>
        <v/>
      </c>
      <c r="AB256" s="1214" t="str">
        <f>'🔵クレーム'!L247</f>
        <v/>
      </c>
      <c r="AC256" s="1216" t="str">
        <f>'🔵クレーム'!N247</f>
        <v/>
      </c>
    </row>
    <row r="257" hidden="1" outlineLevel="1">
      <c r="B257" s="1270"/>
      <c r="C257" s="966"/>
      <c r="D257" s="966"/>
      <c r="E257" s="966"/>
      <c r="F257" s="966"/>
      <c r="G257" s="1267"/>
      <c r="H257" s="216"/>
      <c r="I257" s="216"/>
      <c r="J257" s="216"/>
      <c r="K257" s="216"/>
      <c r="L257" s="216"/>
      <c r="M257" s="1268"/>
      <c r="O257" s="1214"/>
      <c r="P257" s="1214"/>
      <c r="Q257" s="1214"/>
      <c r="R257" s="1214"/>
      <c r="S257" s="1214"/>
      <c r="T257" s="1214"/>
      <c r="U257" s="1214"/>
      <c r="W257" s="1214" t="str">
        <f>'🔵クレーム'!C248</f>
        <v/>
      </c>
      <c r="X257" s="1214" t="str">
        <f>'🔵クレーム'!D248</f>
        <v/>
      </c>
      <c r="Y257" s="1213" t="str">
        <f>'🔵クレーム'!I248</f>
        <v/>
      </c>
      <c r="Z257" s="1214" t="str">
        <f>'🔵クレーム'!J248</f>
        <v/>
      </c>
      <c r="AA257" s="1214" t="str">
        <f>'🔵クレーム'!K248</f>
        <v/>
      </c>
      <c r="AB257" s="1214" t="str">
        <f>'🔵クレーム'!L248</f>
        <v/>
      </c>
      <c r="AC257" s="1216" t="str">
        <f>'🔵クレーム'!N248</f>
        <v/>
      </c>
    </row>
    <row r="258" hidden="1" outlineLevel="1">
      <c r="B258" s="1270"/>
      <c r="C258" s="966"/>
      <c r="D258" s="966"/>
      <c r="E258" s="966"/>
      <c r="F258" s="966"/>
      <c r="G258" s="1267"/>
      <c r="H258" s="216"/>
      <c r="I258" s="216"/>
      <c r="J258" s="216"/>
      <c r="K258" s="216"/>
      <c r="L258" s="216"/>
      <c r="M258" s="1268"/>
      <c r="O258" s="1214"/>
      <c r="P258" s="1214"/>
      <c r="Q258" s="1214"/>
      <c r="R258" s="1214"/>
      <c r="S258" s="1214"/>
      <c r="T258" s="1214"/>
      <c r="U258" s="1214"/>
      <c r="W258" s="1214" t="str">
        <f>'🔵クレーム'!C249</f>
        <v/>
      </c>
      <c r="X258" s="1214" t="str">
        <f>'🔵クレーム'!D249</f>
        <v/>
      </c>
      <c r="Y258" s="1213" t="str">
        <f>'🔵クレーム'!I249</f>
        <v/>
      </c>
      <c r="Z258" s="1214" t="str">
        <f>'🔵クレーム'!J249</f>
        <v/>
      </c>
      <c r="AA258" s="1214" t="str">
        <f>'🔵クレーム'!K249</f>
        <v/>
      </c>
      <c r="AB258" s="1214" t="str">
        <f>'🔵クレーム'!L249</f>
        <v/>
      </c>
      <c r="AC258" s="1216" t="str">
        <f>'🔵クレーム'!N249</f>
        <v/>
      </c>
    </row>
    <row r="259" hidden="1" outlineLevel="1">
      <c r="B259" s="1270"/>
      <c r="C259" s="966"/>
      <c r="D259" s="966"/>
      <c r="E259" s="966"/>
      <c r="F259" s="966"/>
      <c r="G259" s="1267"/>
      <c r="H259" s="216"/>
      <c r="I259" s="216"/>
      <c r="J259" s="216"/>
      <c r="K259" s="216"/>
      <c r="L259" s="216"/>
      <c r="M259" s="1268"/>
      <c r="O259" s="1214"/>
      <c r="P259" s="1214"/>
      <c r="Q259" s="1214"/>
      <c r="R259" s="1214"/>
      <c r="S259" s="1214"/>
      <c r="T259" s="1214"/>
      <c r="U259" s="1214"/>
      <c r="W259" s="1214" t="str">
        <f>'🔵クレーム'!C250</f>
        <v/>
      </c>
      <c r="X259" s="1214" t="str">
        <f>'🔵クレーム'!D250</f>
        <v/>
      </c>
      <c r="Y259" s="1213" t="str">
        <f>'🔵クレーム'!I250</f>
        <v/>
      </c>
      <c r="Z259" s="1214" t="str">
        <f>'🔵クレーム'!J250</f>
        <v/>
      </c>
      <c r="AA259" s="1214" t="str">
        <f>'🔵クレーム'!K250</f>
        <v/>
      </c>
      <c r="AB259" s="1214" t="str">
        <f>'🔵クレーム'!L250</f>
        <v/>
      </c>
      <c r="AC259" s="1216" t="str">
        <f>'🔵クレーム'!N250</f>
        <v/>
      </c>
    </row>
    <row r="260" hidden="1" outlineLevel="1">
      <c r="B260" s="1270"/>
      <c r="C260" s="966"/>
      <c r="D260" s="966"/>
      <c r="E260" s="966"/>
      <c r="F260" s="966"/>
      <c r="G260" s="1267"/>
      <c r="H260" s="216"/>
      <c r="I260" s="216"/>
      <c r="J260" s="216"/>
      <c r="K260" s="216"/>
      <c r="L260" s="216"/>
      <c r="M260" s="1268"/>
      <c r="O260" s="1214"/>
      <c r="P260" s="1214"/>
      <c r="Q260" s="1214"/>
      <c r="R260" s="1214"/>
      <c r="S260" s="1214"/>
      <c r="T260" s="1214"/>
      <c r="U260" s="1214"/>
      <c r="W260" s="1214" t="str">
        <f>'🔵クレーム'!C251</f>
        <v/>
      </c>
      <c r="X260" s="1214" t="str">
        <f>'🔵クレーム'!D251</f>
        <v/>
      </c>
      <c r="Y260" s="1213" t="str">
        <f>'🔵クレーム'!I251</f>
        <v/>
      </c>
      <c r="Z260" s="1214" t="str">
        <f>'🔵クレーム'!J251</f>
        <v/>
      </c>
      <c r="AA260" s="1214" t="str">
        <f>'🔵クレーム'!K251</f>
        <v/>
      </c>
      <c r="AB260" s="1214" t="str">
        <f>'🔵クレーム'!L251</f>
        <v/>
      </c>
      <c r="AC260" s="1216" t="str">
        <f>'🔵クレーム'!N251</f>
        <v/>
      </c>
    </row>
    <row r="261" hidden="1" outlineLevel="1">
      <c r="B261" s="1270"/>
      <c r="C261" s="966"/>
      <c r="D261" s="966"/>
      <c r="E261" s="966"/>
      <c r="F261" s="966"/>
      <c r="G261" s="1267"/>
      <c r="H261" s="216"/>
      <c r="I261" s="216"/>
      <c r="J261" s="216"/>
      <c r="K261" s="216"/>
      <c r="L261" s="216"/>
      <c r="M261" s="1268"/>
      <c r="O261" s="1214"/>
      <c r="P261" s="1214"/>
      <c r="Q261" s="1214"/>
      <c r="R261" s="1214"/>
      <c r="S261" s="1214"/>
      <c r="T261" s="1214"/>
      <c r="U261" s="1214"/>
      <c r="W261" s="1214" t="str">
        <f>'🔵クレーム'!C252</f>
        <v/>
      </c>
      <c r="X261" s="1214" t="str">
        <f>'🔵クレーム'!D252</f>
        <v/>
      </c>
      <c r="Y261" s="1213" t="str">
        <f>'🔵クレーム'!I252</f>
        <v/>
      </c>
      <c r="Z261" s="1214" t="str">
        <f>'🔵クレーム'!J252</f>
        <v/>
      </c>
      <c r="AA261" s="1214" t="str">
        <f>'🔵クレーム'!K252</f>
        <v/>
      </c>
      <c r="AB261" s="1214" t="str">
        <f>'🔵クレーム'!L252</f>
        <v/>
      </c>
      <c r="AC261" s="1216" t="str">
        <f>'🔵クレーム'!N252</f>
        <v/>
      </c>
    </row>
    <row r="262" hidden="1" outlineLevel="1">
      <c r="B262" s="1270"/>
      <c r="C262" s="966"/>
      <c r="D262" s="966"/>
      <c r="E262" s="966"/>
      <c r="F262" s="966"/>
      <c r="G262" s="1267"/>
      <c r="H262" s="216"/>
      <c r="I262" s="216"/>
      <c r="J262" s="216"/>
      <c r="K262" s="216"/>
      <c r="L262" s="216"/>
      <c r="M262" s="1268"/>
      <c r="O262" s="1214"/>
      <c r="P262" s="1214"/>
      <c r="Q262" s="1214"/>
      <c r="R262" s="1214"/>
      <c r="S262" s="1214"/>
      <c r="T262" s="1214"/>
      <c r="U262" s="1214"/>
      <c r="W262" s="1214" t="str">
        <f>'🔵クレーム'!C253</f>
        <v/>
      </c>
      <c r="X262" s="1214" t="str">
        <f>'🔵クレーム'!D253</f>
        <v/>
      </c>
      <c r="Y262" s="1213" t="str">
        <f>'🔵クレーム'!I253</f>
        <v/>
      </c>
      <c r="Z262" s="1214" t="str">
        <f>'🔵クレーム'!J253</f>
        <v/>
      </c>
      <c r="AA262" s="1214" t="str">
        <f>'🔵クレーム'!K253</f>
        <v/>
      </c>
      <c r="AB262" s="1214" t="str">
        <f>'🔵クレーム'!L253</f>
        <v/>
      </c>
      <c r="AC262" s="1216" t="str">
        <f>'🔵クレーム'!N253</f>
        <v/>
      </c>
    </row>
    <row r="263" hidden="1" outlineLevel="1">
      <c r="B263" s="1270"/>
      <c r="C263" s="966"/>
      <c r="D263" s="966"/>
      <c r="E263" s="966"/>
      <c r="F263" s="966"/>
      <c r="G263" s="1267"/>
      <c r="H263" s="216"/>
      <c r="I263" s="216"/>
      <c r="J263" s="216"/>
      <c r="K263" s="216"/>
      <c r="L263" s="216"/>
      <c r="M263" s="1268"/>
      <c r="O263" s="1214"/>
      <c r="P263" s="1214"/>
      <c r="Q263" s="1214"/>
      <c r="R263" s="1214"/>
      <c r="S263" s="1214"/>
      <c r="T263" s="1214"/>
      <c r="U263" s="1214"/>
      <c r="W263" s="1214" t="str">
        <f>'🔵クレーム'!C254</f>
        <v/>
      </c>
      <c r="X263" s="1214" t="str">
        <f>'🔵クレーム'!D254</f>
        <v/>
      </c>
      <c r="Y263" s="1213" t="str">
        <f>'🔵クレーム'!I254</f>
        <v/>
      </c>
      <c r="Z263" s="1214" t="str">
        <f>'🔵クレーム'!J254</f>
        <v/>
      </c>
      <c r="AA263" s="1214" t="str">
        <f>'🔵クレーム'!K254</f>
        <v/>
      </c>
      <c r="AB263" s="1214" t="str">
        <f>'🔵クレーム'!L254</f>
        <v/>
      </c>
      <c r="AC263" s="1216" t="str">
        <f>'🔵クレーム'!N254</f>
        <v/>
      </c>
    </row>
    <row r="264" hidden="1" outlineLevel="1">
      <c r="B264" s="1270"/>
      <c r="C264" s="966"/>
      <c r="D264" s="966"/>
      <c r="E264" s="966"/>
      <c r="F264" s="966"/>
      <c r="G264" s="1267"/>
      <c r="H264" s="216"/>
      <c r="I264" s="216"/>
      <c r="J264" s="216"/>
      <c r="K264" s="216"/>
      <c r="L264" s="216"/>
      <c r="M264" s="1268"/>
      <c r="O264" s="1214"/>
      <c r="P264" s="1214"/>
      <c r="Q264" s="1214"/>
      <c r="R264" s="1214"/>
      <c r="S264" s="1214"/>
      <c r="T264" s="1214"/>
      <c r="U264" s="1214"/>
      <c r="W264" s="1214" t="str">
        <f>'🔵クレーム'!C255</f>
        <v/>
      </c>
      <c r="X264" s="1214" t="str">
        <f>'🔵クレーム'!D255</f>
        <v/>
      </c>
      <c r="Y264" s="1213" t="str">
        <f>'🔵クレーム'!I255</f>
        <v/>
      </c>
      <c r="Z264" s="1214" t="str">
        <f>'🔵クレーム'!J255</f>
        <v/>
      </c>
      <c r="AA264" s="1214" t="str">
        <f>'🔵クレーム'!K255</f>
        <v/>
      </c>
      <c r="AB264" s="1214" t="str">
        <f>'🔵クレーム'!L255</f>
        <v/>
      </c>
      <c r="AC264" s="1216" t="str">
        <f>'🔵クレーム'!N255</f>
        <v/>
      </c>
    </row>
    <row r="265" hidden="1" outlineLevel="1">
      <c r="B265" s="1270"/>
      <c r="C265" s="966"/>
      <c r="D265" s="966"/>
      <c r="E265" s="966"/>
      <c r="F265" s="966"/>
      <c r="G265" s="1267"/>
      <c r="H265" s="216"/>
      <c r="I265" s="216"/>
      <c r="J265" s="216"/>
      <c r="K265" s="216"/>
      <c r="L265" s="216"/>
      <c r="M265" s="1268"/>
      <c r="O265" s="1214"/>
      <c r="P265" s="1214"/>
      <c r="Q265" s="1214"/>
      <c r="R265" s="1214"/>
      <c r="S265" s="1214"/>
      <c r="T265" s="1214"/>
      <c r="U265" s="1214"/>
      <c r="W265" s="1214" t="str">
        <f>'🔵クレーム'!C256</f>
        <v/>
      </c>
      <c r="X265" s="1214" t="str">
        <f>'🔵クレーム'!D256</f>
        <v/>
      </c>
      <c r="Y265" s="1213" t="str">
        <f>'🔵クレーム'!I256</f>
        <v/>
      </c>
      <c r="Z265" s="1214" t="str">
        <f>'🔵クレーム'!J256</f>
        <v/>
      </c>
      <c r="AA265" s="1214" t="str">
        <f>'🔵クレーム'!K256</f>
        <v/>
      </c>
      <c r="AB265" s="1214" t="str">
        <f>'🔵クレーム'!L256</f>
        <v/>
      </c>
      <c r="AC265" s="1216" t="str">
        <f>'🔵クレーム'!N256</f>
        <v/>
      </c>
    </row>
    <row r="266" hidden="1" outlineLevel="1">
      <c r="B266" s="1270"/>
      <c r="C266" s="966"/>
      <c r="D266" s="966"/>
      <c r="E266" s="966"/>
      <c r="F266" s="966"/>
      <c r="G266" s="1267"/>
      <c r="H266" s="216"/>
      <c r="I266" s="216"/>
      <c r="J266" s="216"/>
      <c r="K266" s="216"/>
      <c r="L266" s="216"/>
      <c r="M266" s="1268"/>
      <c r="O266" s="1214"/>
      <c r="P266" s="1214"/>
      <c r="Q266" s="1214"/>
      <c r="R266" s="1214"/>
      <c r="S266" s="1214"/>
      <c r="T266" s="1214"/>
      <c r="U266" s="1214"/>
      <c r="W266" s="1214" t="str">
        <f>'🔵クレーム'!C257</f>
        <v/>
      </c>
      <c r="X266" s="1214" t="str">
        <f>'🔵クレーム'!D257</f>
        <v/>
      </c>
      <c r="Y266" s="1213" t="str">
        <f>'🔵クレーム'!I257</f>
        <v/>
      </c>
      <c r="Z266" s="1214" t="str">
        <f>'🔵クレーム'!J257</f>
        <v/>
      </c>
      <c r="AA266" s="1214" t="str">
        <f>'🔵クレーム'!K257</f>
        <v/>
      </c>
      <c r="AB266" s="1214" t="str">
        <f>'🔵クレーム'!L257</f>
        <v/>
      </c>
      <c r="AC266" s="1216" t="str">
        <f>'🔵クレーム'!N257</f>
        <v/>
      </c>
    </row>
    <row r="267" hidden="1" outlineLevel="1">
      <c r="B267" s="1270"/>
      <c r="C267" s="966"/>
      <c r="D267" s="966"/>
      <c r="E267" s="966"/>
      <c r="F267" s="966"/>
      <c r="G267" s="1267"/>
      <c r="H267" s="216"/>
      <c r="I267" s="216"/>
      <c r="J267" s="216"/>
      <c r="K267" s="216"/>
      <c r="L267" s="216"/>
      <c r="M267" s="1268"/>
      <c r="O267" s="1214"/>
      <c r="P267" s="1214"/>
      <c r="Q267" s="1214"/>
      <c r="R267" s="1214"/>
      <c r="S267" s="1214"/>
      <c r="T267" s="1214"/>
      <c r="U267" s="1214"/>
      <c r="W267" s="1214" t="str">
        <f>'🔵クレーム'!C258</f>
        <v/>
      </c>
      <c r="X267" s="1214" t="str">
        <f>'🔵クレーム'!D258</f>
        <v/>
      </c>
      <c r="Y267" s="1213" t="str">
        <f>'🔵クレーム'!I258</f>
        <v/>
      </c>
      <c r="Z267" s="1214" t="str">
        <f>'🔵クレーム'!J258</f>
        <v/>
      </c>
      <c r="AA267" s="1214" t="str">
        <f>'🔵クレーム'!K258</f>
        <v/>
      </c>
      <c r="AB267" s="1214" t="str">
        <f>'🔵クレーム'!L258</f>
        <v/>
      </c>
      <c r="AC267" s="1216" t="str">
        <f>'🔵クレーム'!N258</f>
        <v/>
      </c>
    </row>
    <row r="268" hidden="1" outlineLevel="1">
      <c r="B268" s="1270"/>
      <c r="C268" s="966"/>
      <c r="D268" s="966"/>
      <c r="E268" s="966"/>
      <c r="F268" s="966"/>
      <c r="G268" s="1267"/>
      <c r="H268" s="216"/>
      <c r="I268" s="216"/>
      <c r="J268" s="216"/>
      <c r="K268" s="216"/>
      <c r="L268" s="216"/>
      <c r="M268" s="1268"/>
      <c r="O268" s="1214"/>
      <c r="P268" s="1214"/>
      <c r="Q268" s="1214"/>
      <c r="R268" s="1214"/>
      <c r="S268" s="1214"/>
      <c r="T268" s="1214"/>
      <c r="U268" s="1214"/>
      <c r="W268" s="1214" t="str">
        <f>'🔵クレーム'!C259</f>
        <v/>
      </c>
      <c r="X268" s="1214" t="str">
        <f>'🔵クレーム'!D259</f>
        <v/>
      </c>
      <c r="Y268" s="1213" t="str">
        <f>'🔵クレーム'!I259</f>
        <v/>
      </c>
      <c r="Z268" s="1214" t="str">
        <f>'🔵クレーム'!J259</f>
        <v/>
      </c>
      <c r="AA268" s="1214" t="str">
        <f>'🔵クレーム'!K259</f>
        <v/>
      </c>
      <c r="AB268" s="1214" t="str">
        <f>'🔵クレーム'!L259</f>
        <v/>
      </c>
      <c r="AC268" s="1216" t="str">
        <f>'🔵クレーム'!N259</f>
        <v/>
      </c>
    </row>
    <row r="269" hidden="1" outlineLevel="1">
      <c r="B269" s="1270"/>
      <c r="C269" s="966"/>
      <c r="D269" s="966"/>
      <c r="E269" s="966"/>
      <c r="F269" s="966"/>
      <c r="G269" s="1267"/>
      <c r="H269" s="216"/>
      <c r="I269" s="216"/>
      <c r="J269" s="216"/>
      <c r="K269" s="216"/>
      <c r="L269" s="216"/>
      <c r="M269" s="1268"/>
      <c r="O269" s="1214"/>
      <c r="P269" s="1214"/>
      <c r="Q269" s="1214"/>
      <c r="R269" s="1214"/>
      <c r="S269" s="1214"/>
      <c r="T269" s="1214"/>
      <c r="U269" s="1214"/>
      <c r="W269" s="1214" t="str">
        <f>'🔵クレーム'!C260</f>
        <v/>
      </c>
      <c r="X269" s="1214" t="str">
        <f>'🔵クレーム'!D260</f>
        <v/>
      </c>
      <c r="Y269" s="1213" t="str">
        <f>'🔵クレーム'!I260</f>
        <v/>
      </c>
      <c r="Z269" s="1214" t="str">
        <f>'🔵クレーム'!J260</f>
        <v/>
      </c>
      <c r="AA269" s="1214" t="str">
        <f>'🔵クレーム'!K260</f>
        <v/>
      </c>
      <c r="AB269" s="1214" t="str">
        <f>'🔵クレーム'!L260</f>
        <v/>
      </c>
      <c r="AC269" s="1216" t="str">
        <f>'🔵クレーム'!N260</f>
        <v/>
      </c>
    </row>
    <row r="270" hidden="1" outlineLevel="1">
      <c r="B270" s="1270"/>
      <c r="C270" s="966"/>
      <c r="D270" s="966"/>
      <c r="E270" s="966"/>
      <c r="F270" s="966"/>
      <c r="G270" s="1267"/>
      <c r="H270" s="216"/>
      <c r="I270" s="216"/>
      <c r="J270" s="216"/>
      <c r="K270" s="216"/>
      <c r="L270" s="216"/>
      <c r="M270" s="1268"/>
      <c r="O270" s="1214"/>
      <c r="P270" s="1214"/>
      <c r="Q270" s="1214"/>
      <c r="R270" s="1214"/>
      <c r="S270" s="1214"/>
      <c r="T270" s="1214"/>
      <c r="U270" s="1214"/>
      <c r="W270" s="1214" t="str">
        <f>'🔵クレーム'!C261</f>
        <v/>
      </c>
      <c r="X270" s="1214" t="str">
        <f>'🔵クレーム'!D261</f>
        <v/>
      </c>
      <c r="Y270" s="1213" t="str">
        <f>'🔵クレーム'!I261</f>
        <v/>
      </c>
      <c r="Z270" s="1214" t="str">
        <f>'🔵クレーム'!J261</f>
        <v/>
      </c>
      <c r="AA270" s="1214" t="str">
        <f>'🔵クレーム'!K261</f>
        <v/>
      </c>
      <c r="AB270" s="1214" t="str">
        <f>'🔵クレーム'!L261</f>
        <v/>
      </c>
      <c r="AC270" s="1216" t="str">
        <f>'🔵クレーム'!N261</f>
        <v/>
      </c>
    </row>
    <row r="271" hidden="1" outlineLevel="1">
      <c r="B271" s="1270"/>
      <c r="C271" s="966"/>
      <c r="D271" s="966"/>
      <c r="E271" s="966"/>
      <c r="F271" s="966"/>
      <c r="G271" s="1267"/>
      <c r="H271" s="216"/>
      <c r="I271" s="216"/>
      <c r="J271" s="216"/>
      <c r="K271" s="216"/>
      <c r="L271" s="216"/>
      <c r="M271" s="1268"/>
      <c r="O271" s="1214"/>
      <c r="P271" s="1214"/>
      <c r="Q271" s="1214"/>
      <c r="R271" s="1214"/>
      <c r="S271" s="1214"/>
      <c r="T271" s="1214"/>
      <c r="U271" s="1214"/>
      <c r="W271" s="1214" t="str">
        <f>'🔵クレーム'!C262</f>
        <v/>
      </c>
      <c r="X271" s="1214" t="str">
        <f>'🔵クレーム'!D262</f>
        <v/>
      </c>
      <c r="Y271" s="1213" t="str">
        <f>'🔵クレーム'!I262</f>
        <v/>
      </c>
      <c r="Z271" s="1214" t="str">
        <f>'🔵クレーム'!J262</f>
        <v/>
      </c>
      <c r="AA271" s="1214" t="str">
        <f>'🔵クレーム'!K262</f>
        <v/>
      </c>
      <c r="AB271" s="1214" t="str">
        <f>'🔵クレーム'!L262</f>
        <v/>
      </c>
      <c r="AC271" s="1216" t="str">
        <f>'🔵クレーム'!N262</f>
        <v/>
      </c>
    </row>
    <row r="272" hidden="1" outlineLevel="1">
      <c r="B272" s="1270"/>
      <c r="C272" s="966"/>
      <c r="D272" s="966"/>
      <c r="E272" s="966"/>
      <c r="F272" s="966"/>
      <c r="G272" s="1267"/>
      <c r="H272" s="216"/>
      <c r="I272" s="216"/>
      <c r="J272" s="216"/>
      <c r="K272" s="216"/>
      <c r="L272" s="216"/>
      <c r="M272" s="1268"/>
      <c r="O272" s="1214"/>
      <c r="P272" s="1214"/>
      <c r="Q272" s="1214"/>
      <c r="R272" s="1214"/>
      <c r="S272" s="1214"/>
      <c r="T272" s="1214"/>
      <c r="U272" s="1214"/>
      <c r="W272" s="1214" t="str">
        <f>'🔵クレーム'!C263</f>
        <v/>
      </c>
      <c r="X272" s="1214" t="str">
        <f>'🔵クレーム'!D263</f>
        <v/>
      </c>
      <c r="Y272" s="1213" t="str">
        <f>'🔵クレーム'!I263</f>
        <v/>
      </c>
      <c r="Z272" s="1214" t="str">
        <f>'🔵クレーム'!J263</f>
        <v/>
      </c>
      <c r="AA272" s="1214" t="str">
        <f>'🔵クレーム'!K263</f>
        <v/>
      </c>
      <c r="AB272" s="1214" t="str">
        <f>'🔵クレーム'!L263</f>
        <v/>
      </c>
      <c r="AC272" s="1216" t="str">
        <f>'🔵クレーム'!N263</f>
        <v/>
      </c>
    </row>
    <row r="273" hidden="1" outlineLevel="1">
      <c r="B273" s="1270"/>
      <c r="C273" s="966"/>
      <c r="D273" s="966"/>
      <c r="E273" s="966"/>
      <c r="F273" s="966"/>
      <c r="G273" s="1267"/>
      <c r="H273" s="216"/>
      <c r="I273" s="216"/>
      <c r="J273" s="216"/>
      <c r="K273" s="216"/>
      <c r="L273" s="216"/>
      <c r="M273" s="1268"/>
      <c r="O273" s="1214"/>
      <c r="P273" s="1214"/>
      <c r="Q273" s="1214"/>
      <c r="R273" s="1214"/>
      <c r="S273" s="1214"/>
      <c r="T273" s="1214"/>
      <c r="U273" s="1214"/>
      <c r="W273" s="1214" t="str">
        <f>'🔵クレーム'!C264</f>
        <v/>
      </c>
      <c r="X273" s="1214" t="str">
        <f>'🔵クレーム'!D264</f>
        <v/>
      </c>
      <c r="Y273" s="1213" t="str">
        <f>'🔵クレーム'!I264</f>
        <v/>
      </c>
      <c r="Z273" s="1214" t="str">
        <f>'🔵クレーム'!J264</f>
        <v/>
      </c>
      <c r="AA273" s="1214" t="str">
        <f>'🔵クレーム'!K264</f>
        <v/>
      </c>
      <c r="AB273" s="1214" t="str">
        <f>'🔵クレーム'!L264</f>
        <v/>
      </c>
      <c r="AC273" s="1216" t="str">
        <f>'🔵クレーム'!N264</f>
        <v/>
      </c>
    </row>
    <row r="274" hidden="1" outlineLevel="1">
      <c r="B274" s="1270"/>
      <c r="C274" s="966"/>
      <c r="D274" s="966"/>
      <c r="E274" s="966"/>
      <c r="F274" s="966"/>
      <c r="G274" s="1267"/>
      <c r="H274" s="216"/>
      <c r="I274" s="216"/>
      <c r="J274" s="216"/>
      <c r="K274" s="216"/>
      <c r="L274" s="216"/>
      <c r="M274" s="1268"/>
      <c r="O274" s="1214"/>
      <c r="P274" s="1214"/>
      <c r="Q274" s="1214"/>
      <c r="R274" s="1214"/>
      <c r="S274" s="1214"/>
      <c r="T274" s="1214"/>
      <c r="U274" s="1214"/>
      <c r="W274" s="1214" t="str">
        <f>'🔵クレーム'!C265</f>
        <v/>
      </c>
      <c r="X274" s="1214" t="str">
        <f>'🔵クレーム'!D265</f>
        <v/>
      </c>
      <c r="Y274" s="1213" t="str">
        <f>'🔵クレーム'!I265</f>
        <v/>
      </c>
      <c r="Z274" s="1214" t="str">
        <f>'🔵クレーム'!J265</f>
        <v/>
      </c>
      <c r="AA274" s="1214" t="str">
        <f>'🔵クレーム'!K265</f>
        <v/>
      </c>
      <c r="AB274" s="1214" t="str">
        <f>'🔵クレーム'!L265</f>
        <v/>
      </c>
      <c r="AC274" s="1216" t="str">
        <f>'🔵クレーム'!N265</f>
        <v/>
      </c>
    </row>
    <row r="275" hidden="1" outlineLevel="1">
      <c r="B275" s="1270"/>
      <c r="C275" s="966"/>
      <c r="D275" s="966"/>
      <c r="E275" s="966"/>
      <c r="F275" s="966"/>
      <c r="G275" s="1267"/>
      <c r="H275" s="216"/>
      <c r="I275" s="216"/>
      <c r="J275" s="216"/>
      <c r="K275" s="216"/>
      <c r="L275" s="216"/>
      <c r="M275" s="1268"/>
      <c r="O275" s="1214"/>
      <c r="P275" s="1214"/>
      <c r="Q275" s="1214"/>
      <c r="R275" s="1214"/>
      <c r="S275" s="1214"/>
      <c r="T275" s="1214"/>
      <c r="U275" s="1214"/>
      <c r="W275" s="1214" t="str">
        <f>'🔵クレーム'!C266</f>
        <v/>
      </c>
      <c r="X275" s="1214" t="str">
        <f>'🔵クレーム'!D266</f>
        <v/>
      </c>
      <c r="Y275" s="1213" t="str">
        <f>'🔵クレーム'!I266</f>
        <v/>
      </c>
      <c r="Z275" s="1214" t="str">
        <f>'🔵クレーム'!J266</f>
        <v/>
      </c>
      <c r="AA275" s="1214" t="str">
        <f>'🔵クレーム'!K266</f>
        <v/>
      </c>
      <c r="AB275" s="1214" t="str">
        <f>'🔵クレーム'!L266</f>
        <v/>
      </c>
      <c r="AC275" s="1216" t="str">
        <f>'🔵クレーム'!N266</f>
        <v/>
      </c>
    </row>
    <row r="276" hidden="1" outlineLevel="1">
      <c r="B276" s="1270"/>
      <c r="C276" s="966"/>
      <c r="D276" s="966"/>
      <c r="E276" s="966"/>
      <c r="F276" s="966"/>
      <c r="G276" s="1267"/>
      <c r="H276" s="216"/>
      <c r="I276" s="216"/>
      <c r="J276" s="216"/>
      <c r="K276" s="216"/>
      <c r="L276" s="216"/>
      <c r="M276" s="1268"/>
      <c r="O276" s="1214"/>
      <c r="P276" s="1214"/>
      <c r="Q276" s="1214"/>
      <c r="R276" s="1214"/>
      <c r="S276" s="1214"/>
      <c r="T276" s="1214"/>
      <c r="U276" s="1214"/>
      <c r="W276" s="1214" t="str">
        <f>'🔵クレーム'!C267</f>
        <v/>
      </c>
      <c r="X276" s="1214" t="str">
        <f>'🔵クレーム'!D267</f>
        <v/>
      </c>
      <c r="Y276" s="1213" t="str">
        <f>'🔵クレーム'!I267</f>
        <v/>
      </c>
      <c r="Z276" s="1214" t="str">
        <f>'🔵クレーム'!J267</f>
        <v/>
      </c>
      <c r="AA276" s="1214" t="str">
        <f>'🔵クレーム'!K267</f>
        <v/>
      </c>
      <c r="AB276" s="1214" t="str">
        <f>'🔵クレーム'!L267</f>
        <v/>
      </c>
      <c r="AC276" s="1216" t="str">
        <f>'🔵クレーム'!N267</f>
        <v/>
      </c>
    </row>
    <row r="277" hidden="1" outlineLevel="1">
      <c r="B277" s="1270"/>
      <c r="C277" s="966"/>
      <c r="D277" s="966"/>
      <c r="E277" s="966"/>
      <c r="F277" s="966"/>
      <c r="G277" s="1267"/>
      <c r="H277" s="216"/>
      <c r="I277" s="216"/>
      <c r="J277" s="216"/>
      <c r="K277" s="216"/>
      <c r="L277" s="216"/>
      <c r="M277" s="1268"/>
      <c r="O277" s="1214"/>
      <c r="P277" s="1214"/>
      <c r="Q277" s="1214"/>
      <c r="R277" s="1214"/>
      <c r="S277" s="1214"/>
      <c r="T277" s="1214"/>
      <c r="U277" s="1214"/>
      <c r="W277" s="1214" t="str">
        <f>'🔵クレーム'!C268</f>
        <v/>
      </c>
      <c r="X277" s="1214" t="str">
        <f>'🔵クレーム'!D268</f>
        <v/>
      </c>
      <c r="Y277" s="1213" t="str">
        <f>'🔵クレーム'!I268</f>
        <v/>
      </c>
      <c r="Z277" s="1214" t="str">
        <f>'🔵クレーム'!J268</f>
        <v/>
      </c>
      <c r="AA277" s="1214" t="str">
        <f>'🔵クレーム'!K268</f>
        <v/>
      </c>
      <c r="AB277" s="1214" t="str">
        <f>'🔵クレーム'!L268</f>
        <v/>
      </c>
      <c r="AC277" s="1216" t="str">
        <f>'🔵クレーム'!N268</f>
        <v/>
      </c>
    </row>
    <row r="278" hidden="1" outlineLevel="1">
      <c r="B278" s="1270"/>
      <c r="C278" s="966"/>
      <c r="D278" s="966"/>
      <c r="E278" s="966"/>
      <c r="F278" s="966"/>
      <c r="G278" s="1267"/>
      <c r="H278" s="216"/>
      <c r="I278" s="216"/>
      <c r="J278" s="216"/>
      <c r="K278" s="216"/>
      <c r="L278" s="216"/>
      <c r="M278" s="1268"/>
      <c r="O278" s="1214"/>
      <c r="P278" s="1214"/>
      <c r="Q278" s="1214"/>
      <c r="R278" s="1214"/>
      <c r="S278" s="1214"/>
      <c r="T278" s="1214"/>
      <c r="U278" s="1214"/>
      <c r="W278" s="1214" t="str">
        <f>'🔵クレーム'!C269</f>
        <v/>
      </c>
      <c r="X278" s="1214" t="str">
        <f>'🔵クレーム'!D269</f>
        <v/>
      </c>
      <c r="Y278" s="1213" t="str">
        <f>'🔵クレーム'!I269</f>
        <v/>
      </c>
      <c r="Z278" s="1214" t="str">
        <f>'🔵クレーム'!J269</f>
        <v/>
      </c>
      <c r="AA278" s="1214" t="str">
        <f>'🔵クレーム'!K269</f>
        <v/>
      </c>
      <c r="AB278" s="1214" t="str">
        <f>'🔵クレーム'!L269</f>
        <v/>
      </c>
      <c r="AC278" s="1216" t="str">
        <f>'🔵クレーム'!N269</f>
        <v/>
      </c>
    </row>
    <row r="279" hidden="1" outlineLevel="1">
      <c r="B279" s="1270"/>
      <c r="C279" s="966"/>
      <c r="D279" s="966"/>
      <c r="E279" s="966"/>
      <c r="F279" s="966"/>
      <c r="G279" s="1267"/>
      <c r="H279" s="216"/>
      <c r="I279" s="216"/>
      <c r="J279" s="216"/>
      <c r="K279" s="216"/>
      <c r="L279" s="216"/>
      <c r="M279" s="1268"/>
      <c r="O279" s="1214"/>
      <c r="P279" s="1214"/>
      <c r="Q279" s="1214"/>
      <c r="R279" s="1214"/>
      <c r="S279" s="1214"/>
      <c r="T279" s="1214"/>
      <c r="U279" s="1214"/>
      <c r="W279" s="1214" t="str">
        <f>'🔵クレーム'!C270</f>
        <v/>
      </c>
      <c r="X279" s="1214" t="str">
        <f>'🔵クレーム'!D270</f>
        <v/>
      </c>
      <c r="Y279" s="1213" t="str">
        <f>'🔵クレーム'!I270</f>
        <v/>
      </c>
      <c r="Z279" s="1214" t="str">
        <f>'🔵クレーム'!J270</f>
        <v/>
      </c>
      <c r="AA279" s="1214" t="str">
        <f>'🔵クレーム'!K270</f>
        <v/>
      </c>
      <c r="AB279" s="1214" t="str">
        <f>'🔵クレーム'!L270</f>
        <v/>
      </c>
      <c r="AC279" s="1216" t="str">
        <f>'🔵クレーム'!N270</f>
        <v/>
      </c>
    </row>
    <row r="280" hidden="1" outlineLevel="1">
      <c r="B280" s="1270"/>
      <c r="C280" s="966"/>
      <c r="D280" s="966"/>
      <c r="E280" s="966"/>
      <c r="F280" s="966"/>
      <c r="G280" s="1267"/>
      <c r="H280" s="216"/>
      <c r="I280" s="216"/>
      <c r="J280" s="216"/>
      <c r="K280" s="216"/>
      <c r="L280" s="216"/>
      <c r="M280" s="1268"/>
      <c r="O280" s="1214"/>
      <c r="P280" s="1214"/>
      <c r="Q280" s="1214"/>
      <c r="R280" s="1214"/>
      <c r="S280" s="1214"/>
      <c r="T280" s="1214"/>
      <c r="U280" s="1214"/>
      <c r="W280" s="1214" t="str">
        <f>'🔵クレーム'!C271</f>
        <v/>
      </c>
      <c r="X280" s="1214" t="str">
        <f>'🔵クレーム'!D271</f>
        <v/>
      </c>
      <c r="Y280" s="1213" t="str">
        <f>'🔵クレーム'!I271</f>
        <v/>
      </c>
      <c r="Z280" s="1214" t="str">
        <f>'🔵クレーム'!J271</f>
        <v/>
      </c>
      <c r="AA280" s="1214" t="str">
        <f>'🔵クレーム'!K271</f>
        <v/>
      </c>
      <c r="AB280" s="1214" t="str">
        <f>'🔵クレーム'!L271</f>
        <v/>
      </c>
      <c r="AC280" s="1216" t="str">
        <f>'🔵クレーム'!N271</f>
        <v/>
      </c>
    </row>
    <row r="281" hidden="1" outlineLevel="1">
      <c r="B281" s="1270"/>
      <c r="C281" s="966"/>
      <c r="D281" s="966"/>
      <c r="E281" s="966"/>
      <c r="F281" s="966"/>
      <c r="G281" s="1267"/>
      <c r="H281" s="216"/>
      <c r="I281" s="216"/>
      <c r="J281" s="216"/>
      <c r="K281" s="216"/>
      <c r="L281" s="216"/>
      <c r="M281" s="1268"/>
      <c r="O281" s="1214"/>
      <c r="P281" s="1214"/>
      <c r="Q281" s="1214"/>
      <c r="R281" s="1214"/>
      <c r="S281" s="1214"/>
      <c r="T281" s="1214"/>
      <c r="U281" s="1214"/>
      <c r="W281" s="1214" t="str">
        <f>'🔵クレーム'!C272</f>
        <v/>
      </c>
      <c r="X281" s="1214" t="str">
        <f>'🔵クレーム'!D272</f>
        <v/>
      </c>
      <c r="Y281" s="1213" t="str">
        <f>'🔵クレーム'!I272</f>
        <v/>
      </c>
      <c r="Z281" s="1214" t="str">
        <f>'🔵クレーム'!J272</f>
        <v/>
      </c>
      <c r="AA281" s="1214" t="str">
        <f>'🔵クレーム'!K272</f>
        <v/>
      </c>
      <c r="AB281" s="1214" t="str">
        <f>'🔵クレーム'!L272</f>
        <v/>
      </c>
      <c r="AC281" s="1216" t="str">
        <f>'🔵クレーム'!N272</f>
        <v/>
      </c>
    </row>
    <row r="282" hidden="1" outlineLevel="1">
      <c r="B282" s="1270"/>
      <c r="C282" s="966"/>
      <c r="D282" s="966"/>
      <c r="E282" s="966"/>
      <c r="F282" s="966"/>
      <c r="G282" s="1267"/>
      <c r="H282" s="216"/>
      <c r="I282" s="216"/>
      <c r="J282" s="216"/>
      <c r="K282" s="216"/>
      <c r="L282" s="216"/>
      <c r="M282" s="1268"/>
      <c r="O282" s="1214"/>
      <c r="P282" s="1214"/>
      <c r="Q282" s="1214"/>
      <c r="R282" s="1214"/>
      <c r="S282" s="1214"/>
      <c r="T282" s="1214"/>
      <c r="U282" s="1214"/>
      <c r="W282" s="1214" t="str">
        <f>'🔵クレーム'!C273</f>
        <v/>
      </c>
      <c r="X282" s="1214" t="str">
        <f>'🔵クレーム'!D273</f>
        <v/>
      </c>
      <c r="Y282" s="1213" t="str">
        <f>'🔵クレーム'!I273</f>
        <v/>
      </c>
      <c r="Z282" s="1214" t="str">
        <f>'🔵クレーム'!J273</f>
        <v/>
      </c>
      <c r="AA282" s="1214" t="str">
        <f>'🔵クレーム'!K273</f>
        <v/>
      </c>
      <c r="AB282" s="1214" t="str">
        <f>'🔵クレーム'!L273</f>
        <v/>
      </c>
      <c r="AC282" s="1216" t="str">
        <f>'🔵クレーム'!N273</f>
        <v/>
      </c>
    </row>
    <row r="283" hidden="1" outlineLevel="1">
      <c r="B283" s="1270"/>
      <c r="C283" s="966"/>
      <c r="D283" s="966"/>
      <c r="E283" s="966"/>
      <c r="F283" s="966"/>
      <c r="G283" s="1267"/>
      <c r="H283" s="216"/>
      <c r="I283" s="216"/>
      <c r="J283" s="216"/>
      <c r="K283" s="216"/>
      <c r="L283" s="216"/>
      <c r="M283" s="1268"/>
      <c r="O283" s="1214"/>
      <c r="P283" s="1214"/>
      <c r="Q283" s="1214"/>
      <c r="R283" s="1214"/>
      <c r="S283" s="1214"/>
      <c r="T283" s="1214"/>
      <c r="U283" s="1214"/>
      <c r="W283" s="1214" t="str">
        <f>'🔵クレーム'!C274</f>
        <v/>
      </c>
      <c r="X283" s="1214" t="str">
        <f>'🔵クレーム'!D274</f>
        <v/>
      </c>
      <c r="Y283" s="1213" t="str">
        <f>'🔵クレーム'!I274</f>
        <v/>
      </c>
      <c r="Z283" s="1214" t="str">
        <f>'🔵クレーム'!J274</f>
        <v/>
      </c>
      <c r="AA283" s="1214" t="str">
        <f>'🔵クレーム'!K274</f>
        <v/>
      </c>
      <c r="AB283" s="1214" t="str">
        <f>'🔵クレーム'!L274</f>
        <v/>
      </c>
      <c r="AC283" s="1216" t="str">
        <f>'🔵クレーム'!N274</f>
        <v/>
      </c>
    </row>
    <row r="284" hidden="1" outlineLevel="1">
      <c r="B284" s="1270"/>
      <c r="C284" s="966"/>
      <c r="D284" s="966"/>
      <c r="E284" s="966"/>
      <c r="F284" s="966"/>
      <c r="G284" s="1267"/>
      <c r="H284" s="216"/>
      <c r="I284" s="216"/>
      <c r="J284" s="216"/>
      <c r="K284" s="216"/>
      <c r="L284" s="216"/>
      <c r="M284" s="1268"/>
      <c r="O284" s="1214"/>
      <c r="P284" s="1214"/>
      <c r="Q284" s="1214"/>
      <c r="R284" s="1214"/>
      <c r="S284" s="1214"/>
      <c r="T284" s="1214"/>
      <c r="U284" s="1214"/>
      <c r="W284" s="1214" t="str">
        <f>'🔵クレーム'!C275</f>
        <v/>
      </c>
      <c r="X284" s="1214" t="str">
        <f>'🔵クレーム'!D275</f>
        <v/>
      </c>
      <c r="Y284" s="1213" t="str">
        <f>'🔵クレーム'!I275</f>
        <v/>
      </c>
      <c r="Z284" s="1214" t="str">
        <f>'🔵クレーム'!J275</f>
        <v/>
      </c>
      <c r="AA284" s="1214" t="str">
        <f>'🔵クレーム'!K275</f>
        <v/>
      </c>
      <c r="AB284" s="1214" t="str">
        <f>'🔵クレーム'!L275</f>
        <v/>
      </c>
      <c r="AC284" s="1216" t="str">
        <f>'🔵クレーム'!N275</f>
        <v/>
      </c>
    </row>
    <row r="285" hidden="1" outlineLevel="1">
      <c r="B285" s="1270"/>
      <c r="C285" s="966"/>
      <c r="D285" s="966"/>
      <c r="E285" s="966"/>
      <c r="F285" s="966"/>
      <c r="G285" s="1267"/>
      <c r="H285" s="216"/>
      <c r="I285" s="216"/>
      <c r="J285" s="216"/>
      <c r="K285" s="216"/>
      <c r="L285" s="216"/>
      <c r="M285" s="1268"/>
      <c r="O285" s="1214"/>
      <c r="P285" s="1214"/>
      <c r="Q285" s="1214"/>
      <c r="R285" s="1214"/>
      <c r="S285" s="1214"/>
      <c r="T285" s="1214"/>
      <c r="U285" s="1214"/>
      <c r="W285" s="1214" t="str">
        <f>'🔵クレーム'!C276</f>
        <v/>
      </c>
      <c r="X285" s="1214" t="str">
        <f>'🔵クレーム'!D276</f>
        <v/>
      </c>
      <c r="Y285" s="1213" t="str">
        <f>'🔵クレーム'!I276</f>
        <v/>
      </c>
      <c r="Z285" s="1214" t="str">
        <f>'🔵クレーム'!J276</f>
        <v/>
      </c>
      <c r="AA285" s="1214" t="str">
        <f>'🔵クレーム'!K276</f>
        <v/>
      </c>
      <c r="AB285" s="1214" t="str">
        <f>'🔵クレーム'!L276</f>
        <v/>
      </c>
      <c r="AC285" s="1216" t="str">
        <f>'🔵クレーム'!N276</f>
        <v/>
      </c>
    </row>
    <row r="286" hidden="1" outlineLevel="1">
      <c r="B286" s="1270"/>
      <c r="C286" s="966"/>
      <c r="D286" s="966"/>
      <c r="E286" s="966"/>
      <c r="F286" s="966"/>
      <c r="G286" s="1267"/>
      <c r="H286" s="216"/>
      <c r="I286" s="216"/>
      <c r="J286" s="216"/>
      <c r="K286" s="216"/>
      <c r="L286" s="216"/>
      <c r="M286" s="1268"/>
      <c r="O286" s="1214"/>
      <c r="P286" s="1214"/>
      <c r="Q286" s="1214"/>
      <c r="R286" s="1214"/>
      <c r="S286" s="1214"/>
      <c r="T286" s="1214"/>
      <c r="U286" s="1214"/>
      <c r="W286" s="1214" t="str">
        <f>'🔵クレーム'!C277</f>
        <v/>
      </c>
      <c r="X286" s="1214" t="str">
        <f>'🔵クレーム'!D277</f>
        <v/>
      </c>
      <c r="Y286" s="1213" t="str">
        <f>'🔵クレーム'!I277</f>
        <v/>
      </c>
      <c r="Z286" s="1214" t="str">
        <f>'🔵クレーム'!J277</f>
        <v/>
      </c>
      <c r="AA286" s="1214" t="str">
        <f>'🔵クレーム'!K277</f>
        <v/>
      </c>
      <c r="AB286" s="1214" t="str">
        <f>'🔵クレーム'!L277</f>
        <v/>
      </c>
      <c r="AC286" s="1216" t="str">
        <f>'🔵クレーム'!N277</f>
        <v/>
      </c>
    </row>
    <row r="287" hidden="1" outlineLevel="1">
      <c r="B287" s="1270"/>
      <c r="C287" s="966"/>
      <c r="D287" s="966"/>
      <c r="E287" s="966"/>
      <c r="F287" s="966"/>
      <c r="G287" s="1267"/>
      <c r="H287" s="216"/>
      <c r="I287" s="216"/>
      <c r="J287" s="216"/>
      <c r="K287" s="216"/>
      <c r="L287" s="216"/>
      <c r="M287" s="1268"/>
      <c r="O287" s="1214"/>
      <c r="P287" s="1214"/>
      <c r="Q287" s="1214"/>
      <c r="R287" s="1214"/>
      <c r="S287" s="1214"/>
      <c r="T287" s="1214"/>
      <c r="U287" s="1214"/>
      <c r="W287" s="1214" t="str">
        <f>'🔵クレーム'!C278</f>
        <v/>
      </c>
      <c r="X287" s="1214" t="str">
        <f>'🔵クレーム'!D278</f>
        <v/>
      </c>
      <c r="Y287" s="1213" t="str">
        <f>'🔵クレーム'!I278</f>
        <v/>
      </c>
      <c r="Z287" s="1214" t="str">
        <f>'🔵クレーム'!J278</f>
        <v/>
      </c>
      <c r="AA287" s="1214" t="str">
        <f>'🔵クレーム'!K278</f>
        <v/>
      </c>
      <c r="AB287" s="1214" t="str">
        <f>'🔵クレーム'!L278</f>
        <v/>
      </c>
      <c r="AC287" s="1216" t="str">
        <f>'🔵クレーム'!N278</f>
        <v/>
      </c>
    </row>
    <row r="288" hidden="1" outlineLevel="1">
      <c r="B288" s="1270"/>
      <c r="C288" s="966"/>
      <c r="D288" s="966"/>
      <c r="E288" s="966"/>
      <c r="F288" s="966"/>
      <c r="G288" s="1267"/>
      <c r="H288" s="216"/>
      <c r="I288" s="216"/>
      <c r="J288" s="216"/>
      <c r="K288" s="216"/>
      <c r="L288" s="216"/>
      <c r="M288" s="1268"/>
      <c r="O288" s="1214"/>
      <c r="P288" s="1214"/>
      <c r="Q288" s="1214"/>
      <c r="R288" s="1214"/>
      <c r="S288" s="1214"/>
      <c r="T288" s="1214"/>
      <c r="U288" s="1214"/>
      <c r="W288" s="1214" t="str">
        <f>'🔵クレーム'!C279</f>
        <v/>
      </c>
      <c r="X288" s="1214" t="str">
        <f>'🔵クレーム'!D279</f>
        <v/>
      </c>
      <c r="Y288" s="1213" t="str">
        <f>'🔵クレーム'!I279</f>
        <v/>
      </c>
      <c r="Z288" s="1214" t="str">
        <f>'🔵クレーム'!J279</f>
        <v/>
      </c>
      <c r="AA288" s="1214" t="str">
        <f>'🔵クレーム'!K279</f>
        <v/>
      </c>
      <c r="AB288" s="1214" t="str">
        <f>'🔵クレーム'!L279</f>
        <v/>
      </c>
      <c r="AC288" s="1216" t="str">
        <f>'🔵クレーム'!N279</f>
        <v/>
      </c>
    </row>
    <row r="289" hidden="1" outlineLevel="1">
      <c r="B289" s="1270"/>
      <c r="C289" s="966"/>
      <c r="D289" s="966"/>
      <c r="E289" s="966"/>
      <c r="F289" s="966"/>
      <c r="G289" s="1267"/>
      <c r="H289" s="216"/>
      <c r="I289" s="216"/>
      <c r="J289" s="216"/>
      <c r="K289" s="216"/>
      <c r="L289" s="216"/>
      <c r="M289" s="1268"/>
      <c r="O289" s="1214"/>
      <c r="P289" s="1214"/>
      <c r="Q289" s="1214"/>
      <c r="R289" s="1214"/>
      <c r="S289" s="1214"/>
      <c r="T289" s="1214"/>
      <c r="U289" s="1214"/>
      <c r="W289" s="1214" t="str">
        <f>'🔵クレーム'!C280</f>
        <v/>
      </c>
      <c r="X289" s="1214" t="str">
        <f>'🔵クレーム'!D280</f>
        <v/>
      </c>
      <c r="Y289" s="1213" t="str">
        <f>'🔵クレーム'!I280</f>
        <v/>
      </c>
      <c r="Z289" s="1214" t="str">
        <f>'🔵クレーム'!J280</f>
        <v/>
      </c>
      <c r="AA289" s="1214" t="str">
        <f>'🔵クレーム'!K280</f>
        <v/>
      </c>
      <c r="AB289" s="1214" t="str">
        <f>'🔵クレーム'!L280</f>
        <v/>
      </c>
      <c r="AC289" s="1216" t="str">
        <f>'🔵クレーム'!N280</f>
        <v/>
      </c>
    </row>
    <row r="290" hidden="1" outlineLevel="1">
      <c r="B290" s="1270"/>
      <c r="C290" s="966"/>
      <c r="D290" s="966"/>
      <c r="E290" s="966"/>
      <c r="F290" s="966"/>
      <c r="G290" s="1267"/>
      <c r="H290" s="216"/>
      <c r="I290" s="216"/>
      <c r="J290" s="216"/>
      <c r="K290" s="216"/>
      <c r="L290" s="216"/>
      <c r="M290" s="1268"/>
      <c r="O290" s="1214"/>
      <c r="P290" s="1214"/>
      <c r="Q290" s="1214"/>
      <c r="R290" s="1214"/>
      <c r="S290" s="1214"/>
      <c r="T290" s="1214"/>
      <c r="U290" s="1214"/>
      <c r="W290" s="1214" t="str">
        <f>'🔵クレーム'!C281</f>
        <v/>
      </c>
      <c r="X290" s="1214" t="str">
        <f>'🔵クレーム'!D281</f>
        <v/>
      </c>
      <c r="Y290" s="1213" t="str">
        <f>'🔵クレーム'!I281</f>
        <v/>
      </c>
      <c r="Z290" s="1214" t="str">
        <f>'🔵クレーム'!J281</f>
        <v/>
      </c>
      <c r="AA290" s="1214" t="str">
        <f>'🔵クレーム'!K281</f>
        <v/>
      </c>
      <c r="AB290" s="1214" t="str">
        <f>'🔵クレーム'!L281</f>
        <v/>
      </c>
      <c r="AC290" s="1216" t="str">
        <f>'🔵クレーム'!N281</f>
        <v/>
      </c>
    </row>
    <row r="291" hidden="1" outlineLevel="1">
      <c r="B291" s="1270"/>
      <c r="C291" s="966"/>
      <c r="D291" s="966"/>
      <c r="E291" s="966"/>
      <c r="F291" s="966"/>
      <c r="G291" s="1267"/>
      <c r="H291" s="216"/>
      <c r="I291" s="216"/>
      <c r="J291" s="216"/>
      <c r="K291" s="216"/>
      <c r="L291" s="216"/>
      <c r="M291" s="1268"/>
      <c r="O291" s="1214"/>
      <c r="P291" s="1214"/>
      <c r="Q291" s="1214"/>
      <c r="R291" s="1214"/>
      <c r="S291" s="1214"/>
      <c r="T291" s="1214"/>
      <c r="U291" s="1214"/>
      <c r="W291" s="1214" t="str">
        <f>'🔵クレーム'!C282</f>
        <v/>
      </c>
      <c r="X291" s="1214" t="str">
        <f>'🔵クレーム'!D282</f>
        <v/>
      </c>
      <c r="Y291" s="1213" t="str">
        <f>'🔵クレーム'!I282</f>
        <v/>
      </c>
      <c r="Z291" s="1214" t="str">
        <f>'🔵クレーム'!J282</f>
        <v/>
      </c>
      <c r="AA291" s="1214" t="str">
        <f>'🔵クレーム'!K282</f>
        <v/>
      </c>
      <c r="AB291" s="1214" t="str">
        <f>'🔵クレーム'!L282</f>
        <v/>
      </c>
      <c r="AC291" s="1216" t="str">
        <f>'🔵クレーム'!N282</f>
        <v/>
      </c>
    </row>
    <row r="292" hidden="1" outlineLevel="1">
      <c r="B292" s="1270"/>
      <c r="C292" s="966"/>
      <c r="D292" s="966"/>
      <c r="E292" s="966"/>
      <c r="F292" s="966"/>
      <c r="G292" s="1267"/>
      <c r="H292" s="216"/>
      <c r="I292" s="216"/>
      <c r="J292" s="216"/>
      <c r="K292" s="216"/>
      <c r="L292" s="216"/>
      <c r="M292" s="1268"/>
      <c r="O292" s="1214"/>
      <c r="P292" s="1214"/>
      <c r="Q292" s="1214"/>
      <c r="R292" s="1214"/>
      <c r="S292" s="1214"/>
      <c r="T292" s="1214"/>
      <c r="U292" s="1214"/>
      <c r="W292" s="1214" t="str">
        <f>'🔵クレーム'!C283</f>
        <v/>
      </c>
      <c r="X292" s="1214" t="str">
        <f>'🔵クレーム'!D283</f>
        <v/>
      </c>
      <c r="Y292" s="1213" t="str">
        <f>'🔵クレーム'!I283</f>
        <v/>
      </c>
      <c r="Z292" s="1214" t="str">
        <f>'🔵クレーム'!J283</f>
        <v/>
      </c>
      <c r="AA292" s="1214" t="str">
        <f>'🔵クレーム'!K283</f>
        <v/>
      </c>
      <c r="AB292" s="1214" t="str">
        <f>'🔵クレーム'!L283</f>
        <v/>
      </c>
      <c r="AC292" s="1216" t="str">
        <f>'🔵クレーム'!N283</f>
        <v/>
      </c>
    </row>
    <row r="293" hidden="1" outlineLevel="1">
      <c r="B293" s="1270"/>
      <c r="C293" s="966"/>
      <c r="D293" s="966"/>
      <c r="E293" s="966"/>
      <c r="F293" s="966"/>
      <c r="G293" s="1267"/>
      <c r="H293" s="216"/>
      <c r="I293" s="216"/>
      <c r="J293" s="216"/>
      <c r="K293" s="216"/>
      <c r="L293" s="216"/>
      <c r="M293" s="1268"/>
      <c r="O293" s="1214"/>
      <c r="P293" s="1214"/>
      <c r="Q293" s="1214"/>
      <c r="R293" s="1214"/>
      <c r="S293" s="1214"/>
      <c r="T293" s="1214"/>
      <c r="U293" s="1214"/>
      <c r="W293" s="1214" t="str">
        <f>'🔵クレーム'!C284</f>
        <v/>
      </c>
      <c r="X293" s="1214" t="str">
        <f>'🔵クレーム'!D284</f>
        <v/>
      </c>
      <c r="Y293" s="1213" t="str">
        <f>'🔵クレーム'!I284</f>
        <v/>
      </c>
      <c r="Z293" s="1214" t="str">
        <f>'🔵クレーム'!J284</f>
        <v/>
      </c>
      <c r="AA293" s="1214" t="str">
        <f>'🔵クレーム'!K284</f>
        <v/>
      </c>
      <c r="AB293" s="1214" t="str">
        <f>'🔵クレーム'!L284</f>
        <v/>
      </c>
      <c r="AC293" s="1216" t="str">
        <f>'🔵クレーム'!N284</f>
        <v/>
      </c>
    </row>
    <row r="294" hidden="1" outlineLevel="1">
      <c r="B294" s="1270"/>
      <c r="C294" s="966"/>
      <c r="D294" s="966"/>
      <c r="E294" s="966"/>
      <c r="F294" s="966"/>
      <c r="G294" s="1267"/>
      <c r="H294" s="216"/>
      <c r="I294" s="216"/>
      <c r="J294" s="216"/>
      <c r="K294" s="216"/>
      <c r="L294" s="216"/>
      <c r="M294" s="1268"/>
      <c r="O294" s="1214"/>
      <c r="P294" s="1214"/>
      <c r="Q294" s="1214"/>
      <c r="R294" s="1214"/>
      <c r="S294" s="1214"/>
      <c r="T294" s="1214"/>
      <c r="U294" s="1214"/>
      <c r="W294" s="1214" t="str">
        <f>'🔵クレーム'!C285</f>
        <v/>
      </c>
      <c r="X294" s="1214" t="str">
        <f>'🔵クレーム'!D285</f>
        <v/>
      </c>
      <c r="Y294" s="1213" t="str">
        <f>'🔵クレーム'!I285</f>
        <v/>
      </c>
      <c r="Z294" s="1214" t="str">
        <f>'🔵クレーム'!J285</f>
        <v/>
      </c>
      <c r="AA294" s="1214" t="str">
        <f>'🔵クレーム'!K285</f>
        <v/>
      </c>
      <c r="AB294" s="1214" t="str">
        <f>'🔵クレーム'!L285</f>
        <v/>
      </c>
      <c r="AC294" s="1216" t="str">
        <f>'🔵クレーム'!N285</f>
        <v/>
      </c>
    </row>
    <row r="295" hidden="1" outlineLevel="1">
      <c r="B295" s="1270"/>
      <c r="C295" s="966"/>
      <c r="D295" s="966"/>
      <c r="E295" s="966"/>
      <c r="F295" s="966"/>
      <c r="G295" s="1267"/>
      <c r="H295" s="216"/>
      <c r="I295" s="216"/>
      <c r="J295" s="216"/>
      <c r="K295" s="216"/>
      <c r="L295" s="216"/>
      <c r="M295" s="1268"/>
      <c r="O295" s="1214"/>
      <c r="P295" s="1214"/>
      <c r="Q295" s="1214"/>
      <c r="R295" s="1214"/>
      <c r="S295" s="1214"/>
      <c r="T295" s="1214"/>
      <c r="U295" s="1214"/>
      <c r="W295" s="1214" t="str">
        <f>'🔵クレーム'!C286</f>
        <v/>
      </c>
      <c r="X295" s="1214" t="str">
        <f>'🔵クレーム'!D286</f>
        <v/>
      </c>
      <c r="Y295" s="1213" t="str">
        <f>'🔵クレーム'!I286</f>
        <v/>
      </c>
      <c r="Z295" s="1214" t="str">
        <f>'🔵クレーム'!J286</f>
        <v/>
      </c>
      <c r="AA295" s="1214" t="str">
        <f>'🔵クレーム'!K286</f>
        <v/>
      </c>
      <c r="AB295" s="1214" t="str">
        <f>'🔵クレーム'!L286</f>
        <v/>
      </c>
      <c r="AC295" s="1216" t="str">
        <f>'🔵クレーム'!N286</f>
        <v/>
      </c>
    </row>
    <row r="296" hidden="1" outlineLevel="1">
      <c r="B296" s="1270"/>
      <c r="C296" s="966"/>
      <c r="D296" s="966"/>
      <c r="E296" s="966"/>
      <c r="F296" s="966"/>
      <c r="G296" s="1267"/>
      <c r="H296" s="216"/>
      <c r="I296" s="216"/>
      <c r="J296" s="216"/>
      <c r="K296" s="216"/>
      <c r="L296" s="216"/>
      <c r="M296" s="1268"/>
      <c r="O296" s="1214"/>
      <c r="P296" s="1214"/>
      <c r="Q296" s="1214"/>
      <c r="R296" s="1214"/>
      <c r="S296" s="1214"/>
      <c r="T296" s="1214"/>
      <c r="U296" s="1214"/>
      <c r="W296" s="1214" t="str">
        <f>'🔵クレーム'!C287</f>
        <v/>
      </c>
      <c r="X296" s="1214" t="str">
        <f>'🔵クレーム'!D287</f>
        <v/>
      </c>
      <c r="Y296" s="1213" t="str">
        <f>'🔵クレーム'!I287</f>
        <v/>
      </c>
      <c r="Z296" s="1214" t="str">
        <f>'🔵クレーム'!J287</f>
        <v/>
      </c>
      <c r="AA296" s="1214" t="str">
        <f>'🔵クレーム'!K287</f>
        <v/>
      </c>
      <c r="AB296" s="1214" t="str">
        <f>'🔵クレーム'!L287</f>
        <v/>
      </c>
      <c r="AC296" s="1216" t="str">
        <f>'🔵クレーム'!N287</f>
        <v/>
      </c>
    </row>
    <row r="297" hidden="1" outlineLevel="1">
      <c r="B297" s="1270"/>
      <c r="C297" s="966"/>
      <c r="D297" s="966"/>
      <c r="E297" s="966"/>
      <c r="F297" s="966"/>
      <c r="G297" s="1267"/>
      <c r="H297" s="216"/>
      <c r="I297" s="216"/>
      <c r="J297" s="216"/>
      <c r="K297" s="216"/>
      <c r="L297" s="216"/>
      <c r="M297" s="1268"/>
      <c r="O297" s="1214"/>
      <c r="P297" s="1214"/>
      <c r="Q297" s="1214"/>
      <c r="R297" s="1214"/>
      <c r="S297" s="1214"/>
      <c r="T297" s="1214"/>
      <c r="U297" s="1214"/>
      <c r="W297" s="1214" t="str">
        <f>'🔵クレーム'!C288</f>
        <v/>
      </c>
      <c r="X297" s="1214" t="str">
        <f>'🔵クレーム'!D288</f>
        <v/>
      </c>
      <c r="Y297" s="1213" t="str">
        <f>'🔵クレーム'!I288</f>
        <v/>
      </c>
      <c r="Z297" s="1214" t="str">
        <f>'🔵クレーム'!J288</f>
        <v/>
      </c>
      <c r="AA297" s="1214" t="str">
        <f>'🔵クレーム'!K288</f>
        <v/>
      </c>
      <c r="AB297" s="1214" t="str">
        <f>'🔵クレーム'!L288</f>
        <v/>
      </c>
      <c r="AC297" s="1216" t="str">
        <f>'🔵クレーム'!N288</f>
        <v/>
      </c>
    </row>
    <row r="298" hidden="1" outlineLevel="1">
      <c r="B298" s="1270"/>
      <c r="C298" s="966"/>
      <c r="D298" s="966"/>
      <c r="E298" s="966"/>
      <c r="F298" s="966"/>
      <c r="G298" s="1267"/>
      <c r="H298" s="216"/>
      <c r="I298" s="216"/>
      <c r="J298" s="216"/>
      <c r="K298" s="216"/>
      <c r="L298" s="216"/>
      <c r="M298" s="1268"/>
      <c r="O298" s="1214"/>
      <c r="P298" s="1214"/>
      <c r="Q298" s="1214"/>
      <c r="R298" s="1214"/>
      <c r="S298" s="1214"/>
      <c r="T298" s="1214"/>
      <c r="U298" s="1214"/>
      <c r="W298" s="1214" t="str">
        <f>'🔵クレーム'!C289</f>
        <v/>
      </c>
      <c r="X298" s="1214" t="str">
        <f>'🔵クレーム'!D289</f>
        <v/>
      </c>
      <c r="Y298" s="1213" t="str">
        <f>'🔵クレーム'!I289</f>
        <v/>
      </c>
      <c r="Z298" s="1214" t="str">
        <f>'🔵クレーム'!J289</f>
        <v/>
      </c>
      <c r="AA298" s="1214" t="str">
        <f>'🔵クレーム'!K289</f>
        <v/>
      </c>
      <c r="AB298" s="1214" t="str">
        <f>'🔵クレーム'!L289</f>
        <v/>
      </c>
      <c r="AC298" s="1216" t="str">
        <f>'🔵クレーム'!N289</f>
        <v/>
      </c>
    </row>
    <row r="299" hidden="1" outlineLevel="1">
      <c r="B299" s="1270"/>
      <c r="C299" s="966"/>
      <c r="D299" s="966"/>
      <c r="E299" s="966"/>
      <c r="F299" s="966"/>
      <c r="G299" s="1267"/>
      <c r="H299" s="216"/>
      <c r="I299" s="216"/>
      <c r="J299" s="216"/>
      <c r="K299" s="216"/>
      <c r="L299" s="216"/>
      <c r="M299" s="1268"/>
      <c r="O299" s="1214"/>
      <c r="P299" s="1214"/>
      <c r="Q299" s="1214"/>
      <c r="R299" s="1214"/>
      <c r="S299" s="1214"/>
      <c r="T299" s="1214"/>
      <c r="U299" s="1214"/>
      <c r="W299" s="1214" t="str">
        <f>'🔵クレーム'!C290</f>
        <v/>
      </c>
      <c r="X299" s="1214" t="str">
        <f>'🔵クレーム'!D290</f>
        <v/>
      </c>
      <c r="Y299" s="1213" t="str">
        <f>'🔵クレーム'!I290</f>
        <v/>
      </c>
      <c r="Z299" s="1214" t="str">
        <f>'🔵クレーム'!J290</f>
        <v/>
      </c>
      <c r="AA299" s="1214" t="str">
        <f>'🔵クレーム'!K290</f>
        <v/>
      </c>
      <c r="AB299" s="1214" t="str">
        <f>'🔵クレーム'!L290</f>
        <v/>
      </c>
      <c r="AC299" s="1216" t="str">
        <f>'🔵クレーム'!N290</f>
        <v/>
      </c>
    </row>
    <row r="300" hidden="1" outlineLevel="1">
      <c r="B300" s="1272"/>
      <c r="C300" s="1273"/>
      <c r="D300" s="1273"/>
      <c r="E300" s="1273"/>
      <c r="F300" s="1273"/>
      <c r="G300" s="1274"/>
      <c r="H300" s="245"/>
      <c r="I300" s="245"/>
      <c r="J300" s="245"/>
      <c r="K300" s="245"/>
      <c r="L300" s="245"/>
      <c r="M300" s="1275"/>
      <c r="O300" s="1214"/>
      <c r="P300" s="1214"/>
      <c r="Q300" s="1214"/>
      <c r="R300" s="1214"/>
      <c r="S300" s="1214"/>
      <c r="T300" s="1214"/>
      <c r="U300" s="1214"/>
      <c r="W300" s="1214" t="str">
        <f>'🔵クレーム'!C291</f>
        <v/>
      </c>
      <c r="X300" s="1214" t="str">
        <f>'🔵クレーム'!D291</f>
        <v/>
      </c>
      <c r="Y300" s="1213" t="str">
        <f>'🔵クレーム'!I291</f>
        <v/>
      </c>
      <c r="Z300" s="1214" t="str">
        <f>'🔵クレーム'!J291</f>
        <v/>
      </c>
      <c r="AA300" s="1214" t="str">
        <f>'🔵クレーム'!K291</f>
        <v/>
      </c>
      <c r="AB300" s="1214" t="str">
        <f>'🔵クレーム'!L291</f>
        <v/>
      </c>
      <c r="AC300" s="1216" t="str">
        <f>'🔵クレーム'!N291</f>
        <v/>
      </c>
    </row>
    <row r="301">
      <c r="B301" s="503"/>
      <c r="C301" s="503"/>
      <c r="D301" s="503"/>
      <c r="E301" s="304"/>
      <c r="F301" s="503"/>
      <c r="G301" s="503"/>
      <c r="H301" s="503"/>
      <c r="I301" s="503"/>
      <c r="J301" s="503" t="s">
        <v>832</v>
      </c>
      <c r="K301" s="503"/>
      <c r="L301" s="503"/>
      <c r="O301" s="1214"/>
      <c r="P301" s="1214"/>
      <c r="Q301" s="1214"/>
      <c r="R301" s="1214"/>
      <c r="S301" s="1214"/>
      <c r="T301" s="1214"/>
      <c r="U301" s="1214"/>
      <c r="W301" s="1214" t="str">
        <f>'🔵クレーム'!C292</f>
        <v/>
      </c>
      <c r="X301" s="1214" t="str">
        <f>'🔵クレーム'!D292</f>
        <v/>
      </c>
      <c r="Y301" s="1213" t="str">
        <f>'🔵クレーム'!I292</f>
        <v/>
      </c>
      <c r="Z301" s="1214" t="str">
        <f>'🔵クレーム'!J292</f>
        <v/>
      </c>
      <c r="AA301" s="1214" t="str">
        <f>'🔵クレーム'!K292</f>
        <v/>
      </c>
      <c r="AB301" s="1214" t="str">
        <f>'🔵クレーム'!L292</f>
        <v/>
      </c>
      <c r="AC301" s="1216" t="str">
        <f>'🔵クレーム'!N292</f>
        <v/>
      </c>
    </row>
    <row r="302">
      <c r="B302" s="503"/>
      <c r="C302" s="503"/>
      <c r="D302" s="503"/>
      <c r="E302" s="304"/>
      <c r="F302" s="503"/>
      <c r="G302" s="503"/>
      <c r="H302" s="503"/>
      <c r="I302" s="503"/>
      <c r="J302" s="503" t="s">
        <v>832</v>
      </c>
      <c r="K302" s="503"/>
      <c r="L302" s="503"/>
      <c r="O302" s="1214"/>
      <c r="P302" s="1214"/>
      <c r="Q302" s="1214"/>
      <c r="R302" s="1214"/>
      <c r="S302" s="1214"/>
      <c r="T302" s="1214"/>
      <c r="U302" s="1214"/>
      <c r="W302" s="1214" t="str">
        <f>'🔵クレーム'!C293</f>
        <v/>
      </c>
      <c r="X302" s="1214" t="str">
        <f>'🔵クレーム'!D293</f>
        <v/>
      </c>
      <c r="Y302" s="1213" t="str">
        <f>'🔵クレーム'!I293</f>
        <v/>
      </c>
      <c r="Z302" s="1214" t="str">
        <f>'🔵クレーム'!J293</f>
        <v/>
      </c>
      <c r="AA302" s="1214" t="str">
        <f>'🔵クレーム'!K293</f>
        <v/>
      </c>
      <c r="AB302" s="1214" t="str">
        <f>'🔵クレーム'!L293</f>
        <v/>
      </c>
      <c r="AC302" s="1216" t="str">
        <f>'🔵クレーム'!N293</f>
        <v/>
      </c>
    </row>
    <row r="303">
      <c r="B303" s="503"/>
      <c r="C303" s="503"/>
      <c r="D303" s="503"/>
      <c r="E303" s="304"/>
      <c r="F303" s="503"/>
      <c r="G303" s="503"/>
      <c r="H303" s="503"/>
      <c r="I303" s="503"/>
      <c r="J303" s="503" t="s">
        <v>832</v>
      </c>
      <c r="K303" s="503"/>
      <c r="L303" s="503"/>
      <c r="O303" s="1214"/>
      <c r="P303" s="1214"/>
      <c r="Q303" s="1214"/>
      <c r="R303" s="1214"/>
      <c r="S303" s="1214"/>
      <c r="T303" s="1214"/>
      <c r="U303" s="1214"/>
      <c r="W303" s="1214" t="str">
        <f>'🔵クレーム'!C294</f>
        <v/>
      </c>
      <c r="X303" s="1214" t="str">
        <f>'🔵クレーム'!D294</f>
        <v/>
      </c>
      <c r="Y303" s="1213" t="str">
        <f>'🔵クレーム'!I294</f>
        <v/>
      </c>
      <c r="Z303" s="1214" t="str">
        <f>'🔵クレーム'!J294</f>
        <v/>
      </c>
      <c r="AA303" s="1214" t="str">
        <f>'🔵クレーム'!K294</f>
        <v/>
      </c>
      <c r="AB303" s="1214" t="str">
        <f>'🔵クレーム'!L294</f>
        <v/>
      </c>
      <c r="AC303" s="1216" t="str">
        <f>'🔵クレーム'!N294</f>
        <v/>
      </c>
    </row>
    <row r="304">
      <c r="B304" s="503"/>
      <c r="C304" s="503"/>
      <c r="D304" s="503"/>
      <c r="E304" s="304"/>
      <c r="F304" s="503"/>
      <c r="G304" s="503"/>
      <c r="H304" s="503"/>
      <c r="I304" s="503"/>
      <c r="J304" s="503" t="s">
        <v>832</v>
      </c>
      <c r="K304" s="503"/>
      <c r="L304" s="503"/>
      <c r="O304" s="1214"/>
      <c r="P304" s="1214"/>
      <c r="Q304" s="1214"/>
      <c r="R304" s="1214"/>
      <c r="S304" s="1214"/>
      <c r="T304" s="1214"/>
      <c r="U304" s="1214"/>
      <c r="W304" s="1214" t="str">
        <f>'🔵クレーム'!C295</f>
        <v/>
      </c>
      <c r="X304" s="1214" t="str">
        <f>'🔵クレーム'!D295</f>
        <v/>
      </c>
      <c r="Y304" s="1213" t="str">
        <f>'🔵クレーム'!I295</f>
        <v/>
      </c>
      <c r="Z304" s="1214" t="str">
        <f>'🔵クレーム'!J295</f>
        <v/>
      </c>
      <c r="AA304" s="1214" t="str">
        <f>'🔵クレーム'!K295</f>
        <v/>
      </c>
      <c r="AB304" s="1214" t="str">
        <f>'🔵クレーム'!L295</f>
        <v/>
      </c>
      <c r="AC304" s="1216" t="str">
        <f>'🔵クレーム'!N295</f>
        <v/>
      </c>
    </row>
    <row r="305">
      <c r="B305" s="503"/>
      <c r="C305" s="503"/>
      <c r="D305" s="503"/>
      <c r="E305" s="304"/>
      <c r="F305" s="503"/>
      <c r="G305" s="503"/>
      <c r="H305" s="503"/>
      <c r="I305" s="503"/>
      <c r="J305" s="503" t="s">
        <v>832</v>
      </c>
      <c r="K305" s="503"/>
      <c r="L305" s="503"/>
      <c r="O305" s="1214"/>
      <c r="P305" s="1214"/>
      <c r="Q305" s="1214"/>
      <c r="R305" s="1214"/>
      <c r="S305" s="1214"/>
      <c r="T305" s="1214"/>
      <c r="U305" s="1214"/>
      <c r="W305" s="1214" t="str">
        <f>'🔵クレーム'!C296</f>
        <v/>
      </c>
      <c r="X305" s="1214" t="str">
        <f>'🔵クレーム'!D296</f>
        <v/>
      </c>
      <c r="Y305" s="1213" t="str">
        <f>'🔵クレーム'!I296</f>
        <v/>
      </c>
      <c r="Z305" s="1214" t="str">
        <f>'🔵クレーム'!J296</f>
        <v/>
      </c>
      <c r="AA305" s="1214" t="str">
        <f>'🔵クレーム'!K296</f>
        <v/>
      </c>
      <c r="AB305" s="1214" t="str">
        <f>'🔵クレーム'!L296</f>
        <v/>
      </c>
      <c r="AC305" s="1216" t="str">
        <f>'🔵クレーム'!N296</f>
        <v/>
      </c>
    </row>
    <row r="306">
      <c r="B306" s="503"/>
      <c r="C306" s="503"/>
      <c r="D306" s="503"/>
      <c r="E306" s="304"/>
      <c r="F306" s="503"/>
      <c r="G306" s="503"/>
      <c r="H306" s="503"/>
      <c r="I306" s="503"/>
      <c r="J306" s="503" t="s">
        <v>832</v>
      </c>
      <c r="K306" s="503"/>
      <c r="L306" s="503"/>
      <c r="O306" s="1214"/>
      <c r="P306" s="1214"/>
      <c r="Q306" s="1214"/>
      <c r="R306" s="1214"/>
      <c r="S306" s="1214"/>
      <c r="T306" s="1214"/>
      <c r="U306" s="1214"/>
      <c r="W306" s="1214" t="str">
        <f>'🔵クレーム'!C297</f>
        <v/>
      </c>
      <c r="X306" s="1214" t="str">
        <f>'🔵クレーム'!D297</f>
        <v/>
      </c>
      <c r="Y306" s="1213" t="str">
        <f>'🔵クレーム'!I297</f>
        <v/>
      </c>
      <c r="Z306" s="1214" t="str">
        <f>'🔵クレーム'!J297</f>
        <v/>
      </c>
      <c r="AA306" s="1214" t="str">
        <f>'🔵クレーム'!K297</f>
        <v/>
      </c>
      <c r="AB306" s="1214" t="str">
        <f>'🔵クレーム'!L297</f>
        <v/>
      </c>
      <c r="AC306" s="1216" t="str">
        <f>'🔵クレーム'!N297</f>
        <v/>
      </c>
    </row>
    <row r="307">
      <c r="B307" s="503"/>
      <c r="C307" s="503"/>
      <c r="D307" s="503"/>
      <c r="E307" s="304"/>
      <c r="F307" s="503"/>
      <c r="G307" s="503"/>
      <c r="H307" s="503"/>
      <c r="I307" s="503"/>
      <c r="J307" s="503" t="s">
        <v>832</v>
      </c>
      <c r="K307" s="503"/>
      <c r="L307" s="503"/>
      <c r="O307" s="1214"/>
      <c r="P307" s="1214"/>
      <c r="Q307" s="1214"/>
      <c r="R307" s="1214"/>
      <c r="S307" s="1214"/>
      <c r="T307" s="1214"/>
      <c r="U307" s="1214"/>
      <c r="W307" s="1214" t="str">
        <f>'🔵クレーム'!C298</f>
        <v/>
      </c>
      <c r="X307" s="1214" t="str">
        <f>'🔵クレーム'!D298</f>
        <v/>
      </c>
      <c r="Y307" s="1213" t="str">
        <f>'🔵クレーム'!I298</f>
        <v/>
      </c>
      <c r="Z307" s="1214" t="str">
        <f>'🔵クレーム'!J298</f>
        <v/>
      </c>
      <c r="AA307" s="1214" t="str">
        <f>'🔵クレーム'!K298</f>
        <v/>
      </c>
      <c r="AB307" s="1214" t="str">
        <f>'🔵クレーム'!L298</f>
        <v/>
      </c>
      <c r="AC307" s="1216" t="str">
        <f>'🔵クレーム'!N298</f>
        <v/>
      </c>
    </row>
    <row r="308">
      <c r="B308" s="503"/>
      <c r="C308" s="503"/>
      <c r="D308" s="503"/>
      <c r="E308" s="304"/>
      <c r="F308" s="503"/>
      <c r="G308" s="503"/>
      <c r="H308" s="503"/>
      <c r="I308" s="503"/>
      <c r="J308" s="503" t="s">
        <v>832</v>
      </c>
      <c r="K308" s="503"/>
      <c r="L308" s="503"/>
      <c r="O308" s="1214"/>
      <c r="P308" s="1214"/>
      <c r="Q308" s="1214"/>
      <c r="R308" s="1214"/>
      <c r="S308" s="1214"/>
      <c r="T308" s="1214"/>
      <c r="U308" s="1214"/>
      <c r="W308" s="1214" t="str">
        <f>'🔵クレーム'!C299</f>
        <v/>
      </c>
      <c r="X308" s="1214" t="str">
        <f>'🔵クレーム'!D299</f>
        <v/>
      </c>
      <c r="Y308" s="1213" t="str">
        <f>'🔵クレーム'!I299</f>
        <v/>
      </c>
      <c r="Z308" s="1214" t="str">
        <f>'🔵クレーム'!J299</f>
        <v/>
      </c>
      <c r="AA308" s="1214" t="str">
        <f>'🔵クレーム'!K299</f>
        <v/>
      </c>
      <c r="AB308" s="1214" t="str">
        <f>'🔵クレーム'!L299</f>
        <v/>
      </c>
      <c r="AC308" s="1216" t="str">
        <f>'🔵クレーム'!N299</f>
        <v/>
      </c>
    </row>
    <row r="309">
      <c r="B309" s="503"/>
      <c r="C309" s="503"/>
      <c r="D309" s="503"/>
      <c r="E309" s="304"/>
      <c r="F309" s="503"/>
      <c r="G309" s="503"/>
      <c r="H309" s="503"/>
      <c r="I309" s="503"/>
      <c r="J309" s="503" t="s">
        <v>832</v>
      </c>
      <c r="K309" s="503"/>
      <c r="L309" s="503"/>
      <c r="O309" s="1214"/>
      <c r="P309" s="1214"/>
      <c r="Q309" s="1214"/>
      <c r="R309" s="1214"/>
      <c r="S309" s="1214"/>
      <c r="T309" s="1214"/>
      <c r="U309" s="1214"/>
      <c r="W309" s="1214" t="str">
        <f>'🔵クレーム'!C300</f>
        <v/>
      </c>
      <c r="X309" s="1214" t="str">
        <f>'🔵クレーム'!D300</f>
        <v/>
      </c>
      <c r="Y309" s="1213" t="str">
        <f>'🔵クレーム'!I300</f>
        <v/>
      </c>
      <c r="Z309" s="1214" t="str">
        <f>'🔵クレーム'!J300</f>
        <v/>
      </c>
      <c r="AA309" s="1214" t="str">
        <f>'🔵クレーム'!K300</f>
        <v/>
      </c>
      <c r="AB309" s="1214" t="str">
        <f>'🔵クレーム'!L300</f>
        <v/>
      </c>
      <c r="AC309" s="1216" t="str">
        <f>'🔵クレーム'!N300</f>
        <v/>
      </c>
    </row>
    <row r="310">
      <c r="B310" s="503"/>
      <c r="C310" s="503"/>
      <c r="D310" s="503"/>
      <c r="E310" s="304"/>
      <c r="F310" s="503"/>
      <c r="G310" s="503"/>
      <c r="H310" s="503"/>
      <c r="I310" s="503"/>
      <c r="J310" s="503" t="s">
        <v>832</v>
      </c>
      <c r="K310" s="503"/>
      <c r="L310" s="503"/>
      <c r="O310" s="1214"/>
      <c r="P310" s="1214"/>
      <c r="Q310" s="1214"/>
      <c r="R310" s="1214"/>
      <c r="S310" s="1214"/>
      <c r="T310" s="1214"/>
      <c r="U310" s="1214"/>
      <c r="W310" s="1214" t="str">
        <f>'🔵クレーム'!C301</f>
        <v/>
      </c>
      <c r="X310" s="1214" t="str">
        <f>'🔵クレーム'!D301</f>
        <v/>
      </c>
      <c r="Y310" s="1213" t="str">
        <f>'🔵クレーム'!I301</f>
        <v/>
      </c>
      <c r="Z310" s="1214" t="str">
        <f>'🔵クレーム'!J301</f>
        <v/>
      </c>
      <c r="AA310" s="1214" t="str">
        <f>'🔵クレーム'!K301</f>
        <v/>
      </c>
      <c r="AB310" s="1214" t="str">
        <f>'🔵クレーム'!L301</f>
        <v/>
      </c>
      <c r="AC310" s="1216" t="str">
        <f>'🔵クレーム'!N301</f>
        <v/>
      </c>
    </row>
    <row r="311">
      <c r="B311" s="503"/>
      <c r="C311" s="503"/>
      <c r="D311" s="503"/>
      <c r="E311" s="304"/>
      <c r="F311" s="503"/>
      <c r="G311" s="503"/>
      <c r="H311" s="503"/>
      <c r="I311" s="503"/>
      <c r="J311" s="503" t="s">
        <v>832</v>
      </c>
      <c r="K311" s="503"/>
      <c r="L311" s="503"/>
      <c r="O311" s="1214"/>
      <c r="P311" s="1214"/>
      <c r="Q311" s="1214"/>
      <c r="R311" s="1214"/>
      <c r="S311" s="1214"/>
      <c r="T311" s="1214"/>
      <c r="U311" s="1214"/>
      <c r="W311" s="1214" t="str">
        <f>'🔵クレーム'!C302</f>
        <v/>
      </c>
      <c r="X311" s="1214" t="str">
        <f>'🔵クレーム'!D302</f>
        <v/>
      </c>
      <c r="Y311" s="1213" t="str">
        <f>'🔵クレーム'!I302</f>
        <v/>
      </c>
      <c r="Z311" s="1214" t="str">
        <f>'🔵クレーム'!J302</f>
        <v/>
      </c>
      <c r="AA311" s="1214" t="str">
        <f>'🔵クレーム'!K302</f>
        <v/>
      </c>
      <c r="AB311" s="1214" t="str">
        <f>'🔵クレーム'!L302</f>
        <v/>
      </c>
      <c r="AC311" s="1216" t="str">
        <f>'🔵クレーム'!N302</f>
        <v/>
      </c>
    </row>
    <row r="312">
      <c r="B312" s="503"/>
      <c r="C312" s="503"/>
      <c r="D312" s="503"/>
      <c r="E312" s="304"/>
      <c r="F312" s="503"/>
      <c r="G312" s="503"/>
      <c r="H312" s="503"/>
      <c r="I312" s="503"/>
      <c r="J312" s="503" t="s">
        <v>832</v>
      </c>
      <c r="K312" s="503"/>
      <c r="L312" s="503"/>
      <c r="O312" s="1214"/>
      <c r="P312" s="1214"/>
      <c r="Q312" s="1214"/>
      <c r="R312" s="1214"/>
      <c r="S312" s="1214"/>
      <c r="T312" s="1214"/>
      <c r="U312" s="1214"/>
      <c r="W312" s="1214" t="str">
        <f>'🔵クレーム'!C303</f>
        <v/>
      </c>
      <c r="X312" s="1214" t="str">
        <f>'🔵クレーム'!D303</f>
        <v/>
      </c>
      <c r="Y312" s="1213" t="str">
        <f>'🔵クレーム'!I303</f>
        <v/>
      </c>
      <c r="Z312" s="1214" t="str">
        <f>'🔵クレーム'!J303</f>
        <v/>
      </c>
      <c r="AA312" s="1214" t="str">
        <f>'🔵クレーム'!K303</f>
        <v/>
      </c>
      <c r="AB312" s="1214" t="str">
        <f>'🔵クレーム'!L303</f>
        <v/>
      </c>
      <c r="AC312" s="1216" t="str">
        <f>'🔵クレーム'!N303</f>
        <v/>
      </c>
    </row>
    <row r="313">
      <c r="B313" s="503"/>
      <c r="C313" s="503"/>
      <c r="D313" s="503"/>
      <c r="E313" s="304"/>
      <c r="F313" s="503"/>
      <c r="G313" s="503"/>
      <c r="H313" s="503"/>
      <c r="I313" s="503"/>
      <c r="J313" s="503" t="s">
        <v>832</v>
      </c>
      <c r="K313" s="503"/>
      <c r="L313" s="503"/>
      <c r="O313" s="1214"/>
      <c r="P313" s="1214"/>
      <c r="Q313" s="1214"/>
      <c r="R313" s="1214"/>
      <c r="S313" s="1214"/>
      <c r="T313" s="1214"/>
      <c r="U313" s="1214"/>
      <c r="W313" s="1214" t="str">
        <f>'🔵クレーム'!C304</f>
        <v/>
      </c>
      <c r="X313" s="1214" t="str">
        <f>'🔵クレーム'!D304</f>
        <v/>
      </c>
      <c r="Y313" s="1213" t="str">
        <f>'🔵クレーム'!I304</f>
        <v/>
      </c>
      <c r="Z313" s="1214" t="str">
        <f>'🔵クレーム'!J304</f>
        <v/>
      </c>
      <c r="AA313" s="1214" t="str">
        <f>'🔵クレーム'!K304</f>
        <v/>
      </c>
      <c r="AB313" s="1214" t="str">
        <f>'🔵クレーム'!L304</f>
        <v/>
      </c>
      <c r="AC313" s="1216" t="str">
        <f>'🔵クレーム'!N304</f>
        <v/>
      </c>
    </row>
    <row r="314">
      <c r="B314" s="503"/>
      <c r="C314" s="503"/>
      <c r="D314" s="503"/>
      <c r="E314" s="304"/>
      <c r="F314" s="503"/>
      <c r="G314" s="503"/>
      <c r="H314" s="503"/>
      <c r="I314" s="503"/>
      <c r="J314" s="503" t="s">
        <v>832</v>
      </c>
      <c r="K314" s="503"/>
      <c r="L314" s="503"/>
      <c r="O314" s="1214"/>
      <c r="P314" s="1214"/>
      <c r="Q314" s="1214"/>
      <c r="R314" s="1214"/>
      <c r="S314" s="1214"/>
      <c r="T314" s="1214"/>
      <c r="U314" s="1214"/>
      <c r="W314" s="1214" t="str">
        <f>'🔵クレーム'!C305</f>
        <v/>
      </c>
      <c r="X314" s="1214" t="str">
        <f>'🔵クレーム'!D305</f>
        <v/>
      </c>
      <c r="Y314" s="1213" t="str">
        <f>'🔵クレーム'!I305</f>
        <v/>
      </c>
      <c r="Z314" s="1214" t="str">
        <f>'🔵クレーム'!J305</f>
        <v/>
      </c>
      <c r="AA314" s="1214" t="str">
        <f>'🔵クレーム'!K305</f>
        <v/>
      </c>
      <c r="AB314" s="1214" t="str">
        <f>'🔵クレーム'!L305</f>
        <v/>
      </c>
      <c r="AC314" s="1216" t="str">
        <f>'🔵クレーム'!N305</f>
        <v/>
      </c>
    </row>
    <row r="315">
      <c r="B315" s="503"/>
      <c r="C315" s="503"/>
      <c r="D315" s="503"/>
      <c r="E315" s="304"/>
      <c r="F315" s="503"/>
      <c r="G315" s="503"/>
      <c r="H315" s="503"/>
      <c r="I315" s="503"/>
      <c r="J315" s="503" t="s">
        <v>832</v>
      </c>
      <c r="K315" s="503"/>
      <c r="L315" s="503"/>
      <c r="O315" s="1214"/>
      <c r="P315" s="1214"/>
      <c r="Q315" s="1214"/>
      <c r="R315" s="1214"/>
      <c r="S315" s="1214"/>
      <c r="T315" s="1214"/>
      <c r="U315" s="1214"/>
      <c r="W315" s="1214" t="str">
        <f>'🔵クレーム'!C306</f>
        <v/>
      </c>
      <c r="X315" s="1214" t="str">
        <f>'🔵クレーム'!D306</f>
        <v/>
      </c>
      <c r="Y315" s="1213" t="str">
        <f>'🔵クレーム'!I306</f>
        <v/>
      </c>
      <c r="Z315" s="1214" t="str">
        <f>'🔵クレーム'!J306</f>
        <v/>
      </c>
      <c r="AA315" s="1214" t="str">
        <f>'🔵クレーム'!K306</f>
        <v/>
      </c>
      <c r="AB315" s="1214" t="str">
        <f>'🔵クレーム'!L306</f>
        <v/>
      </c>
      <c r="AC315" s="1216" t="str">
        <f>'🔵クレーム'!N306</f>
        <v/>
      </c>
    </row>
    <row r="316">
      <c r="B316" s="503"/>
      <c r="C316" s="503"/>
      <c r="D316" s="503"/>
      <c r="E316" s="304"/>
      <c r="F316" s="503"/>
      <c r="G316" s="503"/>
      <c r="H316" s="503"/>
      <c r="I316" s="503"/>
      <c r="J316" s="503" t="s">
        <v>832</v>
      </c>
      <c r="K316" s="503"/>
      <c r="L316" s="503"/>
      <c r="O316" s="1214"/>
      <c r="P316" s="1214"/>
      <c r="Q316" s="1214"/>
      <c r="R316" s="1214"/>
      <c r="S316" s="1214"/>
      <c r="T316" s="1214"/>
      <c r="U316" s="1214"/>
      <c r="W316" s="1214" t="str">
        <f>'🔵クレーム'!C307</f>
        <v/>
      </c>
      <c r="X316" s="1214" t="str">
        <f>'🔵クレーム'!D307</f>
        <v/>
      </c>
      <c r="Y316" s="1213" t="str">
        <f>'🔵クレーム'!I307</f>
        <v/>
      </c>
      <c r="Z316" s="1214" t="str">
        <f>'🔵クレーム'!J307</f>
        <v/>
      </c>
      <c r="AA316" s="1214" t="str">
        <f>'🔵クレーム'!K307</f>
        <v/>
      </c>
      <c r="AB316" s="1214" t="str">
        <f>'🔵クレーム'!L307</f>
        <v/>
      </c>
      <c r="AC316" s="1216" t="str">
        <f>'🔵クレーム'!N307</f>
        <v/>
      </c>
    </row>
    <row r="317">
      <c r="B317" s="503"/>
      <c r="C317" s="503"/>
      <c r="D317" s="503"/>
      <c r="E317" s="304"/>
      <c r="F317" s="503"/>
      <c r="G317" s="503"/>
      <c r="H317" s="503"/>
      <c r="I317" s="503"/>
      <c r="J317" s="503" t="s">
        <v>832</v>
      </c>
      <c r="K317" s="503"/>
      <c r="L317" s="503"/>
      <c r="O317" s="1214"/>
      <c r="P317" s="1214"/>
      <c r="Q317" s="1214"/>
      <c r="R317" s="1214"/>
      <c r="S317" s="1214"/>
      <c r="T317" s="1214"/>
      <c r="U317" s="1214"/>
      <c r="W317" s="1214" t="str">
        <f>'🔵クレーム'!C308</f>
        <v/>
      </c>
      <c r="X317" s="1214" t="str">
        <f>'🔵クレーム'!D308</f>
        <v/>
      </c>
      <c r="Y317" s="1213" t="str">
        <f>'🔵クレーム'!I308</f>
        <v/>
      </c>
      <c r="Z317" s="1214" t="str">
        <f>'🔵クレーム'!J308</f>
        <v/>
      </c>
      <c r="AA317" s="1214" t="str">
        <f>'🔵クレーム'!K308</f>
        <v/>
      </c>
      <c r="AB317" s="1214" t="str">
        <f>'🔵クレーム'!L308</f>
        <v/>
      </c>
      <c r="AC317" s="1216" t="str">
        <f>'🔵クレーム'!N308</f>
        <v/>
      </c>
    </row>
    <row r="318">
      <c r="B318" s="503"/>
      <c r="C318" s="503"/>
      <c r="D318" s="503"/>
      <c r="E318" s="304"/>
      <c r="F318" s="503"/>
      <c r="G318" s="503"/>
      <c r="H318" s="503"/>
      <c r="I318" s="503"/>
      <c r="J318" s="503" t="s">
        <v>832</v>
      </c>
      <c r="K318" s="503"/>
      <c r="L318" s="503"/>
      <c r="O318" s="1214"/>
      <c r="P318" s="1214"/>
      <c r="Q318" s="1214"/>
      <c r="R318" s="1214"/>
      <c r="S318" s="1214"/>
      <c r="T318" s="1214"/>
      <c r="U318" s="1214"/>
      <c r="W318" s="1214" t="str">
        <f>'🔵クレーム'!C309</f>
        <v/>
      </c>
      <c r="X318" s="1214" t="str">
        <f>'🔵クレーム'!D309</f>
        <v/>
      </c>
      <c r="Y318" s="1213" t="str">
        <f>'🔵クレーム'!I309</f>
        <v/>
      </c>
      <c r="Z318" s="1214" t="str">
        <f>'🔵クレーム'!J309</f>
        <v/>
      </c>
      <c r="AA318" s="1214" t="str">
        <f>'🔵クレーム'!K309</f>
        <v/>
      </c>
      <c r="AB318" s="1214" t="str">
        <f>'🔵クレーム'!L309</f>
        <v/>
      </c>
      <c r="AC318" s="1216" t="str">
        <f>'🔵クレーム'!N309</f>
        <v/>
      </c>
    </row>
    <row r="319">
      <c r="B319" s="503"/>
      <c r="C319" s="503"/>
      <c r="D319" s="503"/>
      <c r="E319" s="304"/>
      <c r="F319" s="503"/>
      <c r="G319" s="503"/>
      <c r="H319" s="503"/>
      <c r="I319" s="503"/>
      <c r="J319" s="503" t="s">
        <v>832</v>
      </c>
      <c r="K319" s="503"/>
      <c r="L319" s="503"/>
      <c r="O319" s="1214"/>
      <c r="P319" s="1214"/>
      <c r="Q319" s="1214"/>
      <c r="R319" s="1214"/>
      <c r="S319" s="1214"/>
      <c r="T319" s="1214"/>
      <c r="U319" s="1214"/>
      <c r="W319" s="1214" t="str">
        <f>'🔵クレーム'!C310</f>
        <v/>
      </c>
      <c r="X319" s="1214" t="str">
        <f>'🔵クレーム'!D310</f>
        <v/>
      </c>
      <c r="Y319" s="1213" t="str">
        <f>'🔵クレーム'!I310</f>
        <v/>
      </c>
      <c r="Z319" s="1214" t="str">
        <f>'🔵クレーム'!J310</f>
        <v/>
      </c>
      <c r="AA319" s="1214" t="str">
        <f>'🔵クレーム'!K310</f>
        <v/>
      </c>
      <c r="AB319" s="1214" t="str">
        <f>'🔵クレーム'!L310</f>
        <v/>
      </c>
      <c r="AC319" s="1216" t="str">
        <f>'🔵クレーム'!N310</f>
        <v/>
      </c>
    </row>
    <row r="320">
      <c r="B320" s="503"/>
      <c r="C320" s="503"/>
      <c r="D320" s="503"/>
      <c r="E320" s="304"/>
      <c r="F320" s="503"/>
      <c r="G320" s="503"/>
      <c r="H320" s="503"/>
      <c r="I320" s="503"/>
      <c r="J320" s="503" t="s">
        <v>832</v>
      </c>
      <c r="K320" s="503"/>
      <c r="L320" s="503"/>
      <c r="O320" s="1214"/>
      <c r="P320" s="1214"/>
      <c r="Q320" s="1214"/>
      <c r="R320" s="1214"/>
      <c r="S320" s="1214"/>
      <c r="T320" s="1214"/>
      <c r="U320" s="1214"/>
      <c r="W320" s="1214" t="str">
        <f>'🔵クレーム'!C311</f>
        <v/>
      </c>
      <c r="X320" s="1214" t="str">
        <f>'🔵クレーム'!D311</f>
        <v/>
      </c>
      <c r="Y320" s="1213" t="str">
        <f>'🔵クレーム'!I311</f>
        <v/>
      </c>
      <c r="Z320" s="1214" t="str">
        <f>'🔵クレーム'!J311</f>
        <v/>
      </c>
      <c r="AA320" s="1214" t="str">
        <f>'🔵クレーム'!K311</f>
        <v/>
      </c>
      <c r="AB320" s="1214" t="str">
        <f>'🔵クレーム'!L311</f>
        <v/>
      </c>
      <c r="AC320" s="1216" t="str">
        <f>'🔵クレーム'!N311</f>
        <v/>
      </c>
    </row>
    <row r="321">
      <c r="B321" s="503"/>
      <c r="C321" s="503"/>
      <c r="D321" s="503"/>
      <c r="E321" s="304"/>
      <c r="F321" s="503"/>
      <c r="G321" s="503"/>
      <c r="H321" s="503"/>
      <c r="I321" s="503"/>
      <c r="J321" s="503" t="s">
        <v>832</v>
      </c>
      <c r="K321" s="503"/>
      <c r="L321" s="503"/>
      <c r="O321" s="1214"/>
      <c r="P321" s="1214"/>
      <c r="Q321" s="1214"/>
      <c r="R321" s="1214"/>
      <c r="S321" s="1214"/>
      <c r="T321" s="1214"/>
      <c r="U321" s="1214"/>
      <c r="W321" s="1214" t="str">
        <f>'🔵クレーム'!C312</f>
        <v/>
      </c>
      <c r="X321" s="1214" t="str">
        <f>'🔵クレーム'!D312</f>
        <v/>
      </c>
      <c r="Y321" s="1213" t="str">
        <f>'🔵クレーム'!I312</f>
        <v/>
      </c>
      <c r="Z321" s="1214" t="str">
        <f>'🔵クレーム'!J312</f>
        <v/>
      </c>
      <c r="AA321" s="1214" t="str">
        <f>'🔵クレーム'!K312</f>
        <v/>
      </c>
      <c r="AB321" s="1214" t="str">
        <f>'🔵クレーム'!L312</f>
        <v/>
      </c>
      <c r="AC321" s="1216" t="str">
        <f>'🔵クレーム'!N312</f>
        <v/>
      </c>
    </row>
    <row r="322">
      <c r="B322" s="503"/>
      <c r="C322" s="503"/>
      <c r="D322" s="503"/>
      <c r="E322" s="304"/>
      <c r="F322" s="503"/>
      <c r="G322" s="503"/>
      <c r="H322" s="503"/>
      <c r="I322" s="503"/>
      <c r="J322" s="503" t="s">
        <v>832</v>
      </c>
      <c r="K322" s="503"/>
      <c r="L322" s="503"/>
      <c r="O322" s="1214"/>
      <c r="P322" s="1214"/>
      <c r="Q322" s="1214"/>
      <c r="R322" s="1214"/>
      <c r="S322" s="1214"/>
      <c r="T322" s="1214"/>
      <c r="U322" s="1214"/>
      <c r="W322" s="1214" t="str">
        <f>'🔵クレーム'!C313</f>
        <v/>
      </c>
      <c r="X322" s="1214" t="str">
        <f>'🔵クレーム'!D313</f>
        <v/>
      </c>
      <c r="Y322" s="1213" t="str">
        <f>'🔵クレーム'!I313</f>
        <v/>
      </c>
      <c r="Z322" s="1214" t="str">
        <f>'🔵クレーム'!J313</f>
        <v/>
      </c>
      <c r="AA322" s="1214" t="str">
        <f>'🔵クレーム'!K313</f>
        <v/>
      </c>
      <c r="AB322" s="1214" t="str">
        <f>'🔵クレーム'!L313</f>
        <v/>
      </c>
      <c r="AC322" s="1216" t="str">
        <f>'🔵クレーム'!N313</f>
        <v/>
      </c>
    </row>
    <row r="323">
      <c r="B323" s="503"/>
      <c r="C323" s="503"/>
      <c r="D323" s="503"/>
      <c r="E323" s="304"/>
      <c r="F323" s="503"/>
      <c r="G323" s="503"/>
      <c r="H323" s="503"/>
      <c r="I323" s="503"/>
      <c r="J323" s="503" t="s">
        <v>832</v>
      </c>
      <c r="K323" s="503"/>
      <c r="L323" s="503"/>
      <c r="O323" s="1214"/>
      <c r="P323" s="1214"/>
      <c r="Q323" s="1214"/>
      <c r="R323" s="1214"/>
      <c r="S323" s="1214"/>
      <c r="T323" s="1214"/>
      <c r="U323" s="1214"/>
      <c r="W323" s="1214" t="str">
        <f>'🔵クレーム'!C314</f>
        <v/>
      </c>
      <c r="X323" s="1214" t="str">
        <f>'🔵クレーム'!D314</f>
        <v/>
      </c>
      <c r="Y323" s="1213" t="str">
        <f>'🔵クレーム'!I314</f>
        <v/>
      </c>
      <c r="Z323" s="1214" t="str">
        <f>'🔵クレーム'!J314</f>
        <v/>
      </c>
      <c r="AA323" s="1214" t="str">
        <f>'🔵クレーム'!K314</f>
        <v/>
      </c>
      <c r="AB323" s="1214" t="str">
        <f>'🔵クレーム'!L314</f>
        <v/>
      </c>
      <c r="AC323" s="1216" t="str">
        <f>'🔵クレーム'!N314</f>
        <v/>
      </c>
    </row>
    <row r="324">
      <c r="B324" s="503"/>
      <c r="C324" s="503"/>
      <c r="D324" s="503"/>
      <c r="E324" s="304"/>
      <c r="F324" s="503"/>
      <c r="G324" s="503"/>
      <c r="H324" s="503"/>
      <c r="I324" s="503"/>
      <c r="J324" s="503" t="s">
        <v>832</v>
      </c>
      <c r="K324" s="503"/>
      <c r="L324" s="503"/>
      <c r="O324" s="1214"/>
      <c r="P324" s="1214"/>
      <c r="Q324" s="1214"/>
      <c r="R324" s="1214"/>
      <c r="S324" s="1214"/>
      <c r="T324" s="1214"/>
      <c r="U324" s="1214"/>
      <c r="W324" s="1214" t="str">
        <f>'🔵クレーム'!C315</f>
        <v/>
      </c>
      <c r="X324" s="1214" t="str">
        <f>'🔵クレーム'!D315</f>
        <v/>
      </c>
      <c r="Y324" s="1213" t="str">
        <f>'🔵クレーム'!I315</f>
        <v/>
      </c>
      <c r="Z324" s="1214" t="str">
        <f>'🔵クレーム'!J315</f>
        <v/>
      </c>
      <c r="AA324" s="1214" t="str">
        <f>'🔵クレーム'!K315</f>
        <v/>
      </c>
      <c r="AB324" s="1214" t="str">
        <f>'🔵クレーム'!L315</f>
        <v/>
      </c>
      <c r="AC324" s="1216" t="str">
        <f>'🔵クレーム'!N315</f>
        <v/>
      </c>
    </row>
    <row r="325">
      <c r="B325" s="503"/>
      <c r="C325" s="503"/>
      <c r="D325" s="503"/>
      <c r="E325" s="304"/>
      <c r="F325" s="503"/>
      <c r="G325" s="503"/>
      <c r="H325" s="503"/>
      <c r="I325" s="503"/>
      <c r="J325" s="503" t="s">
        <v>832</v>
      </c>
      <c r="K325" s="503"/>
      <c r="L325" s="503"/>
      <c r="O325" s="1214"/>
      <c r="P325" s="1214"/>
      <c r="Q325" s="1214"/>
      <c r="R325" s="1214"/>
      <c r="S325" s="1214"/>
      <c r="T325" s="1214"/>
      <c r="U325" s="1214"/>
      <c r="W325" s="1214" t="str">
        <f>'🔵クレーム'!C316</f>
        <v/>
      </c>
      <c r="X325" s="1214" t="str">
        <f>'🔵クレーム'!D316</f>
        <v/>
      </c>
      <c r="Y325" s="1213" t="str">
        <f>'🔵クレーム'!I316</f>
        <v/>
      </c>
      <c r="Z325" s="1214" t="str">
        <f>'🔵クレーム'!J316</f>
        <v/>
      </c>
      <c r="AA325" s="1214" t="str">
        <f>'🔵クレーム'!K316</f>
        <v/>
      </c>
      <c r="AB325" s="1214" t="str">
        <f>'🔵クレーム'!L316</f>
        <v/>
      </c>
      <c r="AC325" s="1216" t="str">
        <f>'🔵クレーム'!N316</f>
        <v/>
      </c>
    </row>
    <row r="326">
      <c r="B326" s="503"/>
      <c r="C326" s="503"/>
      <c r="D326" s="503"/>
      <c r="E326" s="304"/>
      <c r="F326" s="503"/>
      <c r="G326" s="503"/>
      <c r="H326" s="503"/>
      <c r="I326" s="503"/>
      <c r="J326" s="503" t="s">
        <v>832</v>
      </c>
      <c r="K326" s="503"/>
      <c r="L326" s="503"/>
      <c r="O326" s="1214"/>
      <c r="P326" s="1214"/>
      <c r="Q326" s="1214"/>
      <c r="R326" s="1214"/>
      <c r="S326" s="1214"/>
      <c r="T326" s="1214"/>
      <c r="U326" s="1214"/>
      <c r="W326" s="1214" t="str">
        <f>'🔵クレーム'!C317</f>
        <v/>
      </c>
      <c r="X326" s="1214" t="str">
        <f>'🔵クレーム'!D317</f>
        <v/>
      </c>
      <c r="Y326" s="1213" t="str">
        <f>'🔵クレーム'!I317</f>
        <v/>
      </c>
      <c r="Z326" s="1214" t="str">
        <f>'🔵クレーム'!J317</f>
        <v/>
      </c>
      <c r="AA326" s="1214" t="str">
        <f>'🔵クレーム'!K317</f>
        <v/>
      </c>
      <c r="AB326" s="1214" t="str">
        <f>'🔵クレーム'!L317</f>
        <v/>
      </c>
      <c r="AC326" s="1216" t="str">
        <f>'🔵クレーム'!N317</f>
        <v/>
      </c>
    </row>
    <row r="327">
      <c r="B327" s="503"/>
      <c r="C327" s="503"/>
      <c r="D327" s="503"/>
      <c r="E327" s="304"/>
      <c r="F327" s="503"/>
      <c r="G327" s="503"/>
      <c r="H327" s="503"/>
      <c r="I327" s="503"/>
      <c r="J327" s="503" t="s">
        <v>832</v>
      </c>
      <c r="K327" s="503"/>
      <c r="L327" s="503"/>
      <c r="O327" s="1214"/>
      <c r="P327" s="1214"/>
      <c r="Q327" s="1214"/>
      <c r="R327" s="1214"/>
      <c r="S327" s="1214"/>
      <c r="T327" s="1214"/>
      <c r="U327" s="1214"/>
      <c r="W327" s="1214" t="str">
        <f>'🔵クレーム'!C318</f>
        <v/>
      </c>
      <c r="X327" s="1214" t="str">
        <f>'🔵クレーム'!D318</f>
        <v/>
      </c>
      <c r="Y327" s="1213" t="str">
        <f>'🔵クレーム'!I318</f>
        <v/>
      </c>
      <c r="Z327" s="1214" t="str">
        <f>'🔵クレーム'!J318</f>
        <v/>
      </c>
      <c r="AA327" s="1214" t="str">
        <f>'🔵クレーム'!K318</f>
        <v/>
      </c>
      <c r="AB327" s="1214" t="str">
        <f>'🔵クレーム'!L318</f>
        <v/>
      </c>
      <c r="AC327" s="1216" t="str">
        <f>'🔵クレーム'!N318</f>
        <v/>
      </c>
    </row>
    <row r="328">
      <c r="B328" s="503"/>
      <c r="C328" s="503"/>
      <c r="D328" s="503"/>
      <c r="E328" s="304"/>
      <c r="F328" s="503"/>
      <c r="G328" s="503"/>
      <c r="H328" s="503"/>
      <c r="I328" s="503"/>
      <c r="J328" s="503" t="s">
        <v>832</v>
      </c>
      <c r="K328" s="503"/>
      <c r="L328" s="503"/>
      <c r="O328" s="1214"/>
      <c r="P328" s="1214"/>
      <c r="Q328" s="1214"/>
      <c r="R328" s="1214"/>
      <c r="S328" s="1214"/>
      <c r="T328" s="1214"/>
      <c r="U328" s="1214"/>
      <c r="W328" s="1214" t="str">
        <f>'🔵クレーム'!C319</f>
        <v/>
      </c>
      <c r="X328" s="1214" t="str">
        <f>'🔵クレーム'!D319</f>
        <v/>
      </c>
      <c r="Y328" s="1213" t="str">
        <f>'🔵クレーム'!I319</f>
        <v/>
      </c>
      <c r="Z328" s="1214" t="str">
        <f>'🔵クレーム'!J319</f>
        <v/>
      </c>
      <c r="AA328" s="1214" t="str">
        <f>'🔵クレーム'!K319</f>
        <v/>
      </c>
      <c r="AB328" s="1214" t="str">
        <f>'🔵クレーム'!L319</f>
        <v/>
      </c>
      <c r="AC328" s="1216" t="str">
        <f>'🔵クレーム'!N319</f>
        <v/>
      </c>
    </row>
    <row r="329">
      <c r="B329" s="503"/>
      <c r="C329" s="503"/>
      <c r="D329" s="503"/>
      <c r="E329" s="304"/>
      <c r="F329" s="503"/>
      <c r="G329" s="503"/>
      <c r="H329" s="503"/>
      <c r="I329" s="503"/>
      <c r="J329" s="503" t="s">
        <v>832</v>
      </c>
      <c r="K329" s="503"/>
      <c r="L329" s="503"/>
      <c r="O329" s="1214"/>
      <c r="P329" s="1214"/>
      <c r="Q329" s="1214"/>
      <c r="R329" s="1214"/>
      <c r="S329" s="1214"/>
      <c r="T329" s="1214"/>
      <c r="U329" s="1214"/>
      <c r="W329" s="1214" t="str">
        <f>'🔵クレーム'!C320</f>
        <v/>
      </c>
      <c r="X329" s="1214" t="str">
        <f>'🔵クレーム'!D320</f>
        <v/>
      </c>
      <c r="Y329" s="1213" t="str">
        <f>'🔵クレーム'!I320</f>
        <v/>
      </c>
      <c r="Z329" s="1214" t="str">
        <f>'🔵クレーム'!J320</f>
        <v/>
      </c>
      <c r="AA329" s="1214" t="str">
        <f>'🔵クレーム'!K320</f>
        <v/>
      </c>
      <c r="AB329" s="1214" t="str">
        <f>'🔵クレーム'!L320</f>
        <v/>
      </c>
      <c r="AC329" s="1216" t="str">
        <f>'🔵クレーム'!N320</f>
        <v/>
      </c>
    </row>
    <row r="330">
      <c r="B330" s="503"/>
      <c r="C330" s="503"/>
      <c r="D330" s="503"/>
      <c r="E330" s="304"/>
      <c r="F330" s="503"/>
      <c r="G330" s="503"/>
      <c r="H330" s="503"/>
      <c r="I330" s="503"/>
      <c r="J330" s="503" t="s">
        <v>832</v>
      </c>
      <c r="K330" s="503"/>
      <c r="L330" s="503"/>
      <c r="O330" s="1214"/>
      <c r="P330" s="1214"/>
      <c r="Q330" s="1214"/>
      <c r="R330" s="1214"/>
      <c r="S330" s="1214"/>
      <c r="T330" s="1214"/>
      <c r="U330" s="1214"/>
      <c r="W330" s="1214" t="str">
        <f>'🔵クレーム'!C321</f>
        <v/>
      </c>
      <c r="X330" s="1214" t="str">
        <f>'🔵クレーム'!D321</f>
        <v/>
      </c>
      <c r="Y330" s="1213" t="str">
        <f>'🔵クレーム'!I321</f>
        <v/>
      </c>
      <c r="Z330" s="1214" t="str">
        <f>'🔵クレーム'!J321</f>
        <v/>
      </c>
      <c r="AA330" s="1214" t="str">
        <f>'🔵クレーム'!K321</f>
        <v/>
      </c>
      <c r="AB330" s="1214" t="str">
        <f>'🔵クレーム'!L321</f>
        <v/>
      </c>
      <c r="AC330" s="1216" t="str">
        <f>'🔵クレーム'!N321</f>
        <v/>
      </c>
    </row>
    <row r="331">
      <c r="B331" s="503"/>
      <c r="C331" s="503"/>
      <c r="D331" s="503"/>
      <c r="E331" s="304"/>
      <c r="F331" s="503"/>
      <c r="G331" s="503"/>
      <c r="H331" s="503"/>
      <c r="I331" s="503"/>
      <c r="J331" s="503" t="s">
        <v>832</v>
      </c>
      <c r="K331" s="503"/>
      <c r="L331" s="503"/>
      <c r="O331" s="1214"/>
      <c r="P331" s="1214"/>
      <c r="Q331" s="1214"/>
      <c r="R331" s="1214"/>
      <c r="S331" s="1214"/>
      <c r="T331" s="1214"/>
      <c r="U331" s="1214"/>
      <c r="W331" s="1214" t="str">
        <f>'🔵クレーム'!C322</f>
        <v/>
      </c>
      <c r="X331" s="1214" t="str">
        <f>'🔵クレーム'!D322</f>
        <v/>
      </c>
      <c r="Y331" s="1213" t="str">
        <f>'🔵クレーム'!I322</f>
        <v/>
      </c>
      <c r="Z331" s="1214" t="str">
        <f>'🔵クレーム'!J322</f>
        <v/>
      </c>
      <c r="AA331" s="1214" t="str">
        <f>'🔵クレーム'!K322</f>
        <v/>
      </c>
      <c r="AB331" s="1214" t="str">
        <f>'🔵クレーム'!L322</f>
        <v/>
      </c>
      <c r="AC331" s="1216" t="str">
        <f>'🔵クレーム'!N322</f>
        <v/>
      </c>
    </row>
    <row r="332">
      <c r="B332" s="503"/>
      <c r="C332" s="503"/>
      <c r="D332" s="503"/>
      <c r="E332" s="304"/>
      <c r="F332" s="503"/>
      <c r="G332" s="503"/>
      <c r="H332" s="503"/>
      <c r="I332" s="503"/>
      <c r="J332" s="503" t="s">
        <v>832</v>
      </c>
      <c r="K332" s="503"/>
      <c r="L332" s="503"/>
      <c r="O332" s="1214"/>
      <c r="P332" s="1214"/>
      <c r="Q332" s="1214"/>
      <c r="R332" s="1214"/>
      <c r="S332" s="1214"/>
      <c r="T332" s="1214"/>
      <c r="U332" s="1214"/>
      <c r="W332" s="1214" t="str">
        <f>'🔵クレーム'!C323</f>
        <v/>
      </c>
      <c r="X332" s="1214" t="str">
        <f>'🔵クレーム'!D323</f>
        <v/>
      </c>
      <c r="Y332" s="1213" t="str">
        <f>'🔵クレーム'!I323</f>
        <v/>
      </c>
      <c r="Z332" s="1214" t="str">
        <f>'🔵クレーム'!J323</f>
        <v/>
      </c>
      <c r="AA332" s="1214" t="str">
        <f>'🔵クレーム'!K323</f>
        <v/>
      </c>
      <c r="AB332" s="1214" t="str">
        <f>'🔵クレーム'!L323</f>
        <v/>
      </c>
      <c r="AC332" s="1216" t="str">
        <f>'🔵クレーム'!N323</f>
        <v/>
      </c>
    </row>
    <row r="333">
      <c r="B333" s="503"/>
      <c r="C333" s="503"/>
      <c r="D333" s="503"/>
      <c r="E333" s="304"/>
      <c r="F333" s="503"/>
      <c r="G333" s="503"/>
      <c r="H333" s="503"/>
      <c r="I333" s="503"/>
      <c r="J333" s="503" t="s">
        <v>832</v>
      </c>
      <c r="K333" s="503"/>
      <c r="L333" s="503"/>
      <c r="O333" s="1214"/>
      <c r="P333" s="1214"/>
      <c r="Q333" s="1214"/>
      <c r="R333" s="1214"/>
      <c r="S333" s="1214"/>
      <c r="T333" s="1214"/>
      <c r="U333" s="1214"/>
      <c r="W333" s="1214" t="str">
        <f>'🔵クレーム'!C324</f>
        <v/>
      </c>
      <c r="X333" s="1214" t="str">
        <f>'🔵クレーム'!D324</f>
        <v/>
      </c>
      <c r="Y333" s="1213" t="str">
        <f>'🔵クレーム'!I324</f>
        <v/>
      </c>
      <c r="Z333" s="1214" t="str">
        <f>'🔵クレーム'!J324</f>
        <v/>
      </c>
      <c r="AA333" s="1214" t="str">
        <f>'🔵クレーム'!K324</f>
        <v/>
      </c>
      <c r="AB333" s="1214" t="str">
        <f>'🔵クレーム'!L324</f>
        <v/>
      </c>
      <c r="AC333" s="1216" t="str">
        <f>'🔵クレーム'!N324</f>
        <v/>
      </c>
    </row>
    <row r="334">
      <c r="B334" s="503"/>
      <c r="C334" s="503"/>
      <c r="D334" s="503"/>
      <c r="E334" s="304"/>
      <c r="F334" s="503"/>
      <c r="G334" s="503"/>
      <c r="H334" s="503"/>
      <c r="I334" s="503"/>
      <c r="J334" s="503" t="s">
        <v>832</v>
      </c>
      <c r="K334" s="503"/>
      <c r="L334" s="503"/>
      <c r="O334" s="1214"/>
      <c r="P334" s="1214"/>
      <c r="Q334" s="1214"/>
      <c r="R334" s="1214"/>
      <c r="S334" s="1214"/>
      <c r="T334" s="1214"/>
      <c r="U334" s="1214"/>
      <c r="W334" s="1214" t="str">
        <f>'🔵クレーム'!C325</f>
        <v/>
      </c>
      <c r="X334" s="1214" t="str">
        <f>'🔵クレーム'!D325</f>
        <v/>
      </c>
      <c r="Y334" s="1213" t="str">
        <f>'🔵クレーム'!I325</f>
        <v/>
      </c>
      <c r="Z334" s="1214" t="str">
        <f>'🔵クレーム'!J325</f>
        <v/>
      </c>
      <c r="AA334" s="1214" t="str">
        <f>'🔵クレーム'!K325</f>
        <v/>
      </c>
      <c r="AB334" s="1214" t="str">
        <f>'🔵クレーム'!L325</f>
        <v/>
      </c>
      <c r="AC334" s="1216" t="str">
        <f>'🔵クレーム'!N325</f>
        <v/>
      </c>
    </row>
    <row r="335">
      <c r="B335" s="503"/>
      <c r="C335" s="503"/>
      <c r="D335" s="503"/>
      <c r="E335" s="304"/>
      <c r="F335" s="503"/>
      <c r="G335" s="503"/>
      <c r="H335" s="503"/>
      <c r="I335" s="503"/>
      <c r="J335" s="503" t="s">
        <v>832</v>
      </c>
      <c r="K335" s="503"/>
      <c r="L335" s="503"/>
      <c r="O335" s="1214"/>
      <c r="P335" s="1214"/>
      <c r="Q335" s="1214"/>
      <c r="R335" s="1214"/>
      <c r="S335" s="1214"/>
      <c r="T335" s="1214"/>
      <c r="U335" s="1214"/>
      <c r="W335" s="1214" t="str">
        <f>'🔵クレーム'!C326</f>
        <v/>
      </c>
      <c r="X335" s="1214" t="str">
        <f>'🔵クレーム'!D326</f>
        <v/>
      </c>
      <c r="Y335" s="1213" t="str">
        <f>'🔵クレーム'!I326</f>
        <v/>
      </c>
      <c r="Z335" s="1214" t="str">
        <f>'🔵クレーム'!J326</f>
        <v/>
      </c>
      <c r="AA335" s="1214" t="str">
        <f>'🔵クレーム'!K326</f>
        <v/>
      </c>
      <c r="AB335" s="1214" t="str">
        <f>'🔵クレーム'!L326</f>
        <v/>
      </c>
      <c r="AC335" s="1216" t="str">
        <f>'🔵クレーム'!N326</f>
        <v/>
      </c>
    </row>
    <row r="336">
      <c r="B336" s="503"/>
      <c r="C336" s="503"/>
      <c r="D336" s="503"/>
      <c r="E336" s="304"/>
      <c r="F336" s="503"/>
      <c r="G336" s="503"/>
      <c r="H336" s="503"/>
      <c r="I336" s="503"/>
      <c r="J336" s="503" t="s">
        <v>832</v>
      </c>
      <c r="K336" s="503"/>
      <c r="L336" s="503"/>
      <c r="O336" s="1214"/>
      <c r="P336" s="1214"/>
      <c r="Q336" s="1214"/>
      <c r="R336" s="1214"/>
      <c r="S336" s="1214"/>
      <c r="T336" s="1214"/>
      <c r="U336" s="1214"/>
      <c r="W336" s="1214" t="str">
        <f>'🔵クレーム'!C327</f>
        <v/>
      </c>
      <c r="X336" s="1214" t="str">
        <f>'🔵クレーム'!D327</f>
        <v/>
      </c>
      <c r="Y336" s="1213" t="str">
        <f>'🔵クレーム'!I327</f>
        <v/>
      </c>
      <c r="Z336" s="1214" t="str">
        <f>'🔵クレーム'!J327</f>
        <v/>
      </c>
      <c r="AA336" s="1214" t="str">
        <f>'🔵クレーム'!K327</f>
        <v/>
      </c>
      <c r="AB336" s="1214" t="str">
        <f>'🔵クレーム'!L327</f>
        <v/>
      </c>
      <c r="AC336" s="1216" t="str">
        <f>'🔵クレーム'!N327</f>
        <v/>
      </c>
    </row>
    <row r="337">
      <c r="B337" s="503"/>
      <c r="C337" s="503"/>
      <c r="D337" s="503"/>
      <c r="E337" s="304"/>
      <c r="F337" s="503"/>
      <c r="G337" s="503"/>
      <c r="H337" s="503"/>
      <c r="I337" s="503"/>
      <c r="J337" s="503" t="s">
        <v>832</v>
      </c>
      <c r="K337" s="503"/>
      <c r="L337" s="503"/>
      <c r="O337" s="1214"/>
      <c r="P337" s="1214"/>
      <c r="Q337" s="1214"/>
      <c r="R337" s="1214"/>
      <c r="S337" s="1214"/>
      <c r="T337" s="1214"/>
      <c r="U337" s="1214"/>
      <c r="W337" s="1214" t="str">
        <f>'🔵クレーム'!C328</f>
        <v/>
      </c>
      <c r="X337" s="1214" t="str">
        <f>'🔵クレーム'!D328</f>
        <v/>
      </c>
      <c r="Y337" s="1213" t="str">
        <f>'🔵クレーム'!I328</f>
        <v/>
      </c>
      <c r="Z337" s="1214" t="str">
        <f>'🔵クレーム'!J328</f>
        <v/>
      </c>
      <c r="AA337" s="1214" t="str">
        <f>'🔵クレーム'!K328</f>
        <v/>
      </c>
      <c r="AB337" s="1214" t="str">
        <f>'🔵クレーム'!L328</f>
        <v/>
      </c>
      <c r="AC337" s="1216" t="str">
        <f>'🔵クレーム'!N328</f>
        <v/>
      </c>
    </row>
    <row r="338">
      <c r="B338" s="503"/>
      <c r="C338" s="503"/>
      <c r="D338" s="503"/>
      <c r="E338" s="304"/>
      <c r="F338" s="503"/>
      <c r="G338" s="503"/>
      <c r="H338" s="503"/>
      <c r="I338" s="503"/>
      <c r="J338" s="503" t="s">
        <v>832</v>
      </c>
      <c r="K338" s="503"/>
      <c r="L338" s="503"/>
      <c r="O338" s="1214"/>
      <c r="P338" s="1214"/>
      <c r="Q338" s="1214"/>
      <c r="R338" s="1214"/>
      <c r="S338" s="1214"/>
      <c r="T338" s="1214"/>
      <c r="U338" s="1214"/>
      <c r="W338" s="1214" t="str">
        <f>'🔵クレーム'!C329</f>
        <v/>
      </c>
      <c r="X338" s="1214" t="str">
        <f>'🔵クレーム'!D329</f>
        <v/>
      </c>
      <c r="Y338" s="1213" t="str">
        <f>'🔵クレーム'!I329</f>
        <v/>
      </c>
      <c r="Z338" s="1214" t="str">
        <f>'🔵クレーム'!J329</f>
        <v/>
      </c>
      <c r="AA338" s="1214" t="str">
        <f>'🔵クレーム'!K329</f>
        <v/>
      </c>
      <c r="AB338" s="1214" t="str">
        <f>'🔵クレーム'!L329</f>
        <v/>
      </c>
      <c r="AC338" s="1216" t="str">
        <f>'🔵クレーム'!N329</f>
        <v/>
      </c>
    </row>
    <row r="339">
      <c r="B339" s="503"/>
      <c r="C339" s="503"/>
      <c r="D339" s="503"/>
      <c r="E339" s="304"/>
      <c r="F339" s="503"/>
      <c r="G339" s="503"/>
      <c r="H339" s="503"/>
      <c r="I339" s="503"/>
      <c r="J339" s="503" t="s">
        <v>832</v>
      </c>
      <c r="K339" s="503"/>
      <c r="L339" s="503"/>
      <c r="O339" s="1214"/>
      <c r="P339" s="1214"/>
      <c r="Q339" s="1214"/>
      <c r="R339" s="1214"/>
      <c r="S339" s="1214"/>
      <c r="T339" s="1214"/>
      <c r="U339" s="1214"/>
      <c r="W339" s="1214" t="str">
        <f>'🔵クレーム'!C330</f>
        <v/>
      </c>
      <c r="X339" s="1214" t="str">
        <f>'🔵クレーム'!D330</f>
        <v/>
      </c>
      <c r="Y339" s="1213" t="str">
        <f>'🔵クレーム'!I330</f>
        <v/>
      </c>
      <c r="Z339" s="1214" t="str">
        <f>'🔵クレーム'!J330</f>
        <v/>
      </c>
      <c r="AA339" s="1214" t="str">
        <f>'🔵クレーム'!K330</f>
        <v/>
      </c>
      <c r="AB339" s="1214" t="str">
        <f>'🔵クレーム'!L330</f>
        <v/>
      </c>
      <c r="AC339" s="1216" t="str">
        <f>'🔵クレーム'!N330</f>
        <v/>
      </c>
    </row>
    <row r="340">
      <c r="B340" s="503"/>
      <c r="C340" s="503"/>
      <c r="D340" s="503"/>
      <c r="E340" s="304"/>
      <c r="F340" s="503"/>
      <c r="G340" s="503"/>
      <c r="H340" s="503"/>
      <c r="I340" s="503"/>
      <c r="J340" s="503" t="s">
        <v>832</v>
      </c>
      <c r="K340" s="503"/>
      <c r="L340" s="503"/>
      <c r="O340" s="1214"/>
      <c r="P340" s="1214"/>
      <c r="Q340" s="1214"/>
      <c r="R340" s="1214"/>
      <c r="S340" s="1214"/>
      <c r="T340" s="1214"/>
      <c r="U340" s="1214"/>
      <c r="W340" s="1214" t="str">
        <f>'🔵クレーム'!C331</f>
        <v/>
      </c>
      <c r="X340" s="1214" t="str">
        <f>'🔵クレーム'!D331</f>
        <v/>
      </c>
      <c r="Y340" s="1213" t="str">
        <f>'🔵クレーム'!I331</f>
        <v/>
      </c>
      <c r="Z340" s="1214" t="str">
        <f>'🔵クレーム'!J331</f>
        <v/>
      </c>
      <c r="AA340" s="1214" t="str">
        <f>'🔵クレーム'!K331</f>
        <v/>
      </c>
      <c r="AB340" s="1214" t="str">
        <f>'🔵クレーム'!L331</f>
        <v/>
      </c>
      <c r="AC340" s="1216" t="str">
        <f>'🔵クレーム'!N331</f>
        <v/>
      </c>
    </row>
    <row r="341">
      <c r="B341" s="503"/>
      <c r="C341" s="503"/>
      <c r="D341" s="503"/>
      <c r="E341" s="304"/>
      <c r="F341" s="503"/>
      <c r="G341" s="503"/>
      <c r="H341" s="503"/>
      <c r="I341" s="503"/>
      <c r="J341" s="503" t="s">
        <v>832</v>
      </c>
      <c r="K341" s="503"/>
      <c r="L341" s="503"/>
      <c r="O341" s="1214"/>
      <c r="P341" s="1214"/>
      <c r="Q341" s="1214"/>
      <c r="R341" s="1214"/>
      <c r="S341" s="1214"/>
      <c r="T341" s="1214"/>
      <c r="U341" s="1214"/>
      <c r="W341" s="1214" t="str">
        <f>'🔵クレーム'!C332</f>
        <v/>
      </c>
      <c r="X341" s="1214" t="str">
        <f>'🔵クレーム'!D332</f>
        <v/>
      </c>
      <c r="Y341" s="1213" t="str">
        <f>'🔵クレーム'!I332</f>
        <v/>
      </c>
      <c r="Z341" s="1214" t="str">
        <f>'🔵クレーム'!J332</f>
        <v/>
      </c>
      <c r="AA341" s="1214" t="str">
        <f>'🔵クレーム'!K332</f>
        <v/>
      </c>
      <c r="AB341" s="1214" t="str">
        <f>'🔵クレーム'!L332</f>
        <v/>
      </c>
      <c r="AC341" s="1216" t="str">
        <f>'🔵クレーム'!N332</f>
        <v/>
      </c>
    </row>
    <row r="342">
      <c r="B342" s="503"/>
      <c r="C342" s="503"/>
      <c r="D342" s="503"/>
      <c r="E342" s="304"/>
      <c r="F342" s="503"/>
      <c r="G342" s="503"/>
      <c r="H342" s="503"/>
      <c r="I342" s="503"/>
      <c r="J342" s="503" t="s">
        <v>832</v>
      </c>
      <c r="K342" s="503"/>
      <c r="L342" s="503"/>
      <c r="O342" s="1214"/>
      <c r="P342" s="1214"/>
      <c r="Q342" s="1214"/>
      <c r="R342" s="1214"/>
      <c r="S342" s="1214"/>
      <c r="T342" s="1214"/>
      <c r="U342" s="1214"/>
      <c r="W342" s="1214" t="str">
        <f>'🔵クレーム'!C333</f>
        <v/>
      </c>
      <c r="X342" s="1214" t="str">
        <f>'🔵クレーム'!D333</f>
        <v/>
      </c>
      <c r="Y342" s="1213" t="str">
        <f>'🔵クレーム'!I333</f>
        <v/>
      </c>
      <c r="Z342" s="1214" t="str">
        <f>'🔵クレーム'!J333</f>
        <v/>
      </c>
      <c r="AA342" s="1214" t="str">
        <f>'🔵クレーム'!K333</f>
        <v/>
      </c>
      <c r="AB342" s="1214" t="str">
        <f>'🔵クレーム'!L333</f>
        <v/>
      </c>
      <c r="AC342" s="1216" t="str">
        <f>'🔵クレーム'!N333</f>
        <v/>
      </c>
    </row>
    <row r="343">
      <c r="B343" s="503"/>
      <c r="C343" s="503"/>
      <c r="D343" s="503"/>
      <c r="E343" s="304"/>
      <c r="F343" s="503"/>
      <c r="G343" s="503"/>
      <c r="H343" s="503"/>
      <c r="I343" s="503"/>
      <c r="J343" s="503" t="s">
        <v>832</v>
      </c>
      <c r="K343" s="503"/>
      <c r="L343" s="503"/>
      <c r="O343" s="1214"/>
      <c r="P343" s="1214"/>
      <c r="Q343" s="1214"/>
      <c r="R343" s="1214"/>
      <c r="S343" s="1214"/>
      <c r="T343" s="1214"/>
      <c r="U343" s="1214"/>
      <c r="W343" s="1214" t="str">
        <f>'🔵クレーム'!C334</f>
        <v/>
      </c>
      <c r="X343" s="1214" t="str">
        <f>'🔵クレーム'!D334</f>
        <v/>
      </c>
      <c r="Y343" s="1213" t="str">
        <f>'🔵クレーム'!I334</f>
        <v/>
      </c>
      <c r="Z343" s="1214" t="str">
        <f>'🔵クレーム'!J334</f>
        <v/>
      </c>
      <c r="AA343" s="1214" t="str">
        <f>'🔵クレーム'!K334</f>
        <v/>
      </c>
      <c r="AB343" s="1214" t="str">
        <f>'🔵クレーム'!L334</f>
        <v/>
      </c>
      <c r="AC343" s="1216" t="str">
        <f>'🔵クレーム'!N334</f>
        <v/>
      </c>
    </row>
    <row r="344">
      <c r="B344" s="503"/>
      <c r="C344" s="503"/>
      <c r="D344" s="503"/>
      <c r="E344" s="304"/>
      <c r="F344" s="503"/>
      <c r="G344" s="503"/>
      <c r="H344" s="503"/>
      <c r="I344" s="503"/>
      <c r="J344" s="503" t="s">
        <v>832</v>
      </c>
      <c r="K344" s="503"/>
      <c r="L344" s="503"/>
      <c r="O344" s="1214"/>
      <c r="P344" s="1214"/>
      <c r="Q344" s="1214"/>
      <c r="R344" s="1214"/>
      <c r="S344" s="1214"/>
      <c r="T344" s="1214"/>
      <c r="U344" s="1214"/>
      <c r="W344" s="1214" t="str">
        <f>'🔵クレーム'!C335</f>
        <v/>
      </c>
      <c r="X344" s="1214" t="str">
        <f>'🔵クレーム'!D335</f>
        <v/>
      </c>
      <c r="Y344" s="1213" t="str">
        <f>'🔵クレーム'!I335</f>
        <v/>
      </c>
      <c r="Z344" s="1214" t="str">
        <f>'🔵クレーム'!J335</f>
        <v/>
      </c>
      <c r="AA344" s="1214" t="str">
        <f>'🔵クレーム'!K335</f>
        <v/>
      </c>
      <c r="AB344" s="1214" t="str">
        <f>'🔵クレーム'!L335</f>
        <v/>
      </c>
      <c r="AC344" s="1216" t="str">
        <f>'🔵クレーム'!N335</f>
        <v/>
      </c>
    </row>
    <row r="345">
      <c r="B345" s="503"/>
      <c r="C345" s="503"/>
      <c r="D345" s="503"/>
      <c r="E345" s="304"/>
      <c r="F345" s="503"/>
      <c r="G345" s="503"/>
      <c r="H345" s="503"/>
      <c r="I345" s="503"/>
      <c r="J345" s="503" t="s">
        <v>832</v>
      </c>
      <c r="K345" s="503"/>
      <c r="L345" s="503"/>
      <c r="O345" s="1214"/>
      <c r="P345" s="1214"/>
      <c r="Q345" s="1214"/>
      <c r="R345" s="1214"/>
      <c r="S345" s="1214"/>
      <c r="T345" s="1214"/>
      <c r="U345" s="1214"/>
      <c r="W345" s="1214" t="str">
        <f>'🔵クレーム'!C336</f>
        <v/>
      </c>
      <c r="X345" s="1214" t="str">
        <f>'🔵クレーム'!D336</f>
        <v/>
      </c>
      <c r="Y345" s="1213" t="str">
        <f>'🔵クレーム'!I336</f>
        <v/>
      </c>
      <c r="Z345" s="1214" t="str">
        <f>'🔵クレーム'!J336</f>
        <v/>
      </c>
      <c r="AA345" s="1214" t="str">
        <f>'🔵クレーム'!K336</f>
        <v/>
      </c>
      <c r="AB345" s="1214" t="str">
        <f>'🔵クレーム'!L336</f>
        <v/>
      </c>
      <c r="AC345" s="1216" t="str">
        <f>'🔵クレーム'!N336</f>
        <v/>
      </c>
    </row>
    <row r="346">
      <c r="B346" s="503"/>
      <c r="C346" s="503"/>
      <c r="D346" s="503"/>
      <c r="E346" s="304"/>
      <c r="F346" s="503"/>
      <c r="G346" s="503"/>
      <c r="H346" s="503"/>
      <c r="I346" s="503"/>
      <c r="J346" s="503" t="s">
        <v>832</v>
      </c>
      <c r="K346" s="503"/>
      <c r="L346" s="503"/>
      <c r="O346" s="1214"/>
      <c r="P346" s="1214"/>
      <c r="Q346" s="1214"/>
      <c r="R346" s="1214"/>
      <c r="S346" s="1214"/>
      <c r="T346" s="1214"/>
      <c r="U346" s="1214"/>
      <c r="W346" s="1214" t="str">
        <f>'🔵クレーム'!C337</f>
        <v/>
      </c>
      <c r="X346" s="1214" t="str">
        <f>'🔵クレーム'!D337</f>
        <v/>
      </c>
      <c r="Y346" s="1213" t="str">
        <f>'🔵クレーム'!I337</f>
        <v/>
      </c>
      <c r="Z346" s="1214" t="str">
        <f>'🔵クレーム'!J337</f>
        <v/>
      </c>
      <c r="AA346" s="1214" t="str">
        <f>'🔵クレーム'!K337</f>
        <v/>
      </c>
      <c r="AB346" s="1214" t="str">
        <f>'🔵クレーム'!L337</f>
        <v/>
      </c>
      <c r="AC346" s="1216" t="str">
        <f>'🔵クレーム'!N337</f>
        <v/>
      </c>
    </row>
    <row r="347">
      <c r="B347" s="503"/>
      <c r="C347" s="503"/>
      <c r="D347" s="503"/>
      <c r="E347" s="304"/>
      <c r="F347" s="503"/>
      <c r="G347" s="503"/>
      <c r="H347" s="503"/>
      <c r="I347" s="503"/>
      <c r="J347" s="503" t="s">
        <v>832</v>
      </c>
      <c r="K347" s="503"/>
      <c r="L347" s="503"/>
      <c r="O347" s="1214"/>
      <c r="P347" s="1214"/>
      <c r="Q347" s="1214"/>
      <c r="R347" s="1214"/>
      <c r="S347" s="1214"/>
      <c r="T347" s="1214"/>
      <c r="U347" s="1214"/>
      <c r="W347" s="1214" t="str">
        <f>'🔵クレーム'!C338</f>
        <v/>
      </c>
      <c r="X347" s="1214" t="str">
        <f>'🔵クレーム'!D338</f>
        <v/>
      </c>
      <c r="Y347" s="1213" t="str">
        <f>'🔵クレーム'!I338</f>
        <v/>
      </c>
      <c r="Z347" s="1214" t="str">
        <f>'🔵クレーム'!J338</f>
        <v/>
      </c>
      <c r="AA347" s="1214" t="str">
        <f>'🔵クレーム'!K338</f>
        <v/>
      </c>
      <c r="AB347" s="1214" t="str">
        <f>'🔵クレーム'!L338</f>
        <v/>
      </c>
      <c r="AC347" s="1216" t="str">
        <f>'🔵クレーム'!N338</f>
        <v/>
      </c>
    </row>
    <row r="348">
      <c r="B348" s="503"/>
      <c r="C348" s="503"/>
      <c r="D348" s="503"/>
      <c r="E348" s="304"/>
      <c r="F348" s="503"/>
      <c r="G348" s="503"/>
      <c r="H348" s="503"/>
      <c r="I348" s="503"/>
      <c r="J348" s="503" t="s">
        <v>832</v>
      </c>
      <c r="K348" s="503"/>
      <c r="L348" s="503"/>
      <c r="O348" s="1214"/>
      <c r="P348" s="1214"/>
      <c r="Q348" s="1214"/>
      <c r="R348" s="1214"/>
      <c r="S348" s="1214"/>
      <c r="T348" s="1214"/>
      <c r="U348" s="1214"/>
      <c r="W348" s="1214" t="str">
        <f>'🔵クレーム'!C339</f>
        <v/>
      </c>
      <c r="X348" s="1214" t="str">
        <f>'🔵クレーム'!D339</f>
        <v/>
      </c>
      <c r="Y348" s="1213" t="str">
        <f>'🔵クレーム'!I339</f>
        <v/>
      </c>
      <c r="Z348" s="1214" t="str">
        <f>'🔵クレーム'!J339</f>
        <v/>
      </c>
      <c r="AA348" s="1214" t="str">
        <f>'🔵クレーム'!K339</f>
        <v/>
      </c>
      <c r="AB348" s="1214" t="str">
        <f>'🔵クレーム'!L339</f>
        <v/>
      </c>
      <c r="AC348" s="1216" t="str">
        <f>'🔵クレーム'!N339</f>
        <v/>
      </c>
    </row>
    <row r="349">
      <c r="B349" s="503"/>
      <c r="C349" s="503"/>
      <c r="D349" s="503"/>
      <c r="E349" s="304"/>
      <c r="F349" s="503"/>
      <c r="G349" s="503"/>
      <c r="H349" s="503"/>
      <c r="I349" s="503"/>
      <c r="J349" s="503" t="s">
        <v>832</v>
      </c>
      <c r="K349" s="503"/>
      <c r="L349" s="503"/>
      <c r="O349" s="1214"/>
      <c r="P349" s="1214"/>
      <c r="Q349" s="1214"/>
      <c r="R349" s="1214"/>
      <c r="S349" s="1214"/>
      <c r="T349" s="1214"/>
      <c r="U349" s="1214"/>
      <c r="W349" s="1214" t="str">
        <f>'🔵クレーム'!C340</f>
        <v/>
      </c>
      <c r="X349" s="1214" t="str">
        <f>'🔵クレーム'!D340</f>
        <v/>
      </c>
      <c r="Y349" s="1213" t="str">
        <f>'🔵クレーム'!I340</f>
        <v/>
      </c>
      <c r="Z349" s="1214" t="str">
        <f>'🔵クレーム'!J340</f>
        <v/>
      </c>
      <c r="AA349" s="1214" t="str">
        <f>'🔵クレーム'!K340</f>
        <v/>
      </c>
      <c r="AB349" s="1214" t="str">
        <f>'🔵クレーム'!L340</f>
        <v/>
      </c>
      <c r="AC349" s="1216" t="str">
        <f>'🔵クレーム'!N340</f>
        <v/>
      </c>
    </row>
    <row r="350">
      <c r="B350" s="503"/>
      <c r="C350" s="503"/>
      <c r="D350" s="503"/>
      <c r="E350" s="304"/>
      <c r="F350" s="503"/>
      <c r="G350" s="503"/>
      <c r="H350" s="503"/>
      <c r="I350" s="503"/>
      <c r="J350" s="503" t="s">
        <v>832</v>
      </c>
      <c r="K350" s="503"/>
      <c r="L350" s="503"/>
      <c r="O350" s="1214"/>
      <c r="P350" s="1214"/>
      <c r="Q350" s="1214"/>
      <c r="R350" s="1214"/>
      <c r="S350" s="1214"/>
      <c r="T350" s="1214"/>
      <c r="U350" s="1214"/>
      <c r="W350" s="1214" t="str">
        <f>'🔵クレーム'!C341</f>
        <v/>
      </c>
      <c r="X350" s="1214" t="str">
        <f>'🔵クレーム'!D341</f>
        <v/>
      </c>
      <c r="Y350" s="1213" t="str">
        <f>'🔵クレーム'!I341</f>
        <v/>
      </c>
      <c r="Z350" s="1214" t="str">
        <f>'🔵クレーム'!J341</f>
        <v/>
      </c>
      <c r="AA350" s="1214" t="str">
        <f>'🔵クレーム'!K341</f>
        <v/>
      </c>
      <c r="AB350" s="1214" t="str">
        <f>'🔵クレーム'!L341</f>
        <v/>
      </c>
      <c r="AC350" s="1216" t="str">
        <f>'🔵クレーム'!N341</f>
        <v/>
      </c>
    </row>
    <row r="351">
      <c r="B351" s="503"/>
      <c r="C351" s="503"/>
      <c r="D351" s="503"/>
      <c r="E351" s="304"/>
      <c r="F351" s="503"/>
      <c r="G351" s="503"/>
      <c r="H351" s="503"/>
      <c r="I351" s="503"/>
      <c r="J351" s="503" t="s">
        <v>832</v>
      </c>
      <c r="K351" s="503"/>
      <c r="L351" s="503"/>
      <c r="O351" s="1214"/>
      <c r="P351" s="1214"/>
      <c r="Q351" s="1214"/>
      <c r="R351" s="1214"/>
      <c r="S351" s="1214"/>
      <c r="T351" s="1214"/>
      <c r="U351" s="1214"/>
      <c r="W351" s="1214" t="str">
        <f>'🔵クレーム'!C342</f>
        <v/>
      </c>
      <c r="X351" s="1214" t="str">
        <f>'🔵クレーム'!D342</f>
        <v/>
      </c>
      <c r="Y351" s="1213" t="str">
        <f>'🔵クレーム'!I342</f>
        <v/>
      </c>
      <c r="Z351" s="1214" t="str">
        <f>'🔵クレーム'!J342</f>
        <v/>
      </c>
      <c r="AA351" s="1214" t="str">
        <f>'🔵クレーム'!K342</f>
        <v/>
      </c>
      <c r="AB351" s="1214" t="str">
        <f>'🔵クレーム'!L342</f>
        <v/>
      </c>
      <c r="AC351" s="1216" t="str">
        <f>'🔵クレーム'!N342</f>
        <v/>
      </c>
    </row>
    <row r="352">
      <c r="B352" s="503"/>
      <c r="C352" s="503"/>
      <c r="D352" s="503"/>
      <c r="E352" s="304"/>
      <c r="F352" s="503"/>
      <c r="G352" s="503"/>
      <c r="H352" s="503"/>
      <c r="I352" s="503"/>
      <c r="J352" s="503" t="s">
        <v>832</v>
      </c>
      <c r="K352" s="503"/>
      <c r="L352" s="503"/>
      <c r="O352" s="1214"/>
      <c r="P352" s="1214"/>
      <c r="Q352" s="1214"/>
      <c r="R352" s="1214"/>
      <c r="S352" s="1214"/>
      <c r="T352" s="1214"/>
      <c r="U352" s="1214"/>
      <c r="W352" s="1214" t="str">
        <f>'🔵クレーム'!C343</f>
        <v/>
      </c>
      <c r="X352" s="1214" t="str">
        <f>'🔵クレーム'!D343</f>
        <v/>
      </c>
      <c r="Y352" s="1213" t="str">
        <f>'🔵クレーム'!I343</f>
        <v/>
      </c>
      <c r="Z352" s="1214" t="str">
        <f>'🔵クレーム'!J343</f>
        <v/>
      </c>
      <c r="AA352" s="1214" t="str">
        <f>'🔵クレーム'!K343</f>
        <v/>
      </c>
      <c r="AB352" s="1214" t="str">
        <f>'🔵クレーム'!L343</f>
        <v/>
      </c>
      <c r="AC352" s="1216" t="str">
        <f>'🔵クレーム'!N343</f>
        <v/>
      </c>
    </row>
    <row r="353">
      <c r="B353" s="503"/>
      <c r="C353" s="503"/>
      <c r="D353" s="503"/>
      <c r="E353" s="304"/>
      <c r="F353" s="503"/>
      <c r="G353" s="503"/>
      <c r="H353" s="503"/>
      <c r="I353" s="503"/>
      <c r="J353" s="503" t="s">
        <v>832</v>
      </c>
      <c r="K353" s="503"/>
      <c r="L353" s="503"/>
      <c r="O353" s="1214"/>
      <c r="P353" s="1214"/>
      <c r="Q353" s="1214"/>
      <c r="R353" s="1214"/>
      <c r="S353" s="1214"/>
      <c r="T353" s="1214"/>
      <c r="U353" s="1214"/>
      <c r="W353" s="1214" t="str">
        <f>'🔵クレーム'!C344</f>
        <v/>
      </c>
      <c r="X353" s="1214" t="str">
        <f>'🔵クレーム'!D344</f>
        <v/>
      </c>
      <c r="Y353" s="1213" t="str">
        <f>'🔵クレーム'!I344</f>
        <v/>
      </c>
      <c r="Z353" s="1214" t="str">
        <f>'🔵クレーム'!J344</f>
        <v/>
      </c>
      <c r="AA353" s="1214" t="str">
        <f>'🔵クレーム'!K344</f>
        <v/>
      </c>
      <c r="AB353" s="1214" t="str">
        <f>'🔵クレーム'!L344</f>
        <v/>
      </c>
      <c r="AC353" s="1216" t="str">
        <f>'🔵クレーム'!N344</f>
        <v/>
      </c>
    </row>
    <row r="354">
      <c r="B354" s="503"/>
      <c r="C354" s="503"/>
      <c r="D354" s="503"/>
      <c r="E354" s="304"/>
      <c r="F354" s="503"/>
      <c r="G354" s="503"/>
      <c r="H354" s="503"/>
      <c r="I354" s="503"/>
      <c r="J354" s="503" t="s">
        <v>832</v>
      </c>
      <c r="K354" s="503"/>
      <c r="L354" s="503"/>
      <c r="O354" s="1214"/>
      <c r="P354" s="1214"/>
      <c r="Q354" s="1214"/>
      <c r="R354" s="1214"/>
      <c r="S354" s="1214"/>
      <c r="T354" s="1214"/>
      <c r="U354" s="1214"/>
      <c r="W354" s="1214" t="str">
        <f>'🔵クレーム'!C345</f>
        <v/>
      </c>
      <c r="X354" s="1214" t="str">
        <f>'🔵クレーム'!D345</f>
        <v/>
      </c>
      <c r="Y354" s="1213" t="str">
        <f>'🔵クレーム'!I345</f>
        <v/>
      </c>
      <c r="Z354" s="1214" t="str">
        <f>'🔵クレーム'!J345</f>
        <v/>
      </c>
      <c r="AA354" s="1214" t="str">
        <f>'🔵クレーム'!K345</f>
        <v/>
      </c>
      <c r="AB354" s="1214" t="str">
        <f>'🔵クレーム'!L345</f>
        <v/>
      </c>
      <c r="AC354" s="1216" t="str">
        <f>'🔵クレーム'!N345</f>
        <v/>
      </c>
    </row>
    <row r="355">
      <c r="B355" s="503"/>
      <c r="C355" s="503"/>
      <c r="D355" s="503"/>
      <c r="E355" s="304"/>
      <c r="F355" s="503"/>
      <c r="G355" s="503"/>
      <c r="H355" s="503"/>
      <c r="I355" s="503"/>
      <c r="J355" s="503" t="s">
        <v>832</v>
      </c>
      <c r="K355" s="503"/>
      <c r="L355" s="503"/>
      <c r="O355" s="1214"/>
      <c r="P355" s="1214"/>
      <c r="Q355" s="1214"/>
      <c r="R355" s="1214"/>
      <c r="S355" s="1214"/>
      <c r="T355" s="1214"/>
      <c r="U355" s="1214"/>
      <c r="W355" s="1214" t="str">
        <f>'🔵クレーム'!C346</f>
        <v/>
      </c>
      <c r="X355" s="1214" t="str">
        <f>'🔵クレーム'!D346</f>
        <v/>
      </c>
      <c r="Y355" s="1213" t="str">
        <f>'🔵クレーム'!I346</f>
        <v/>
      </c>
      <c r="Z355" s="1214" t="str">
        <f>'🔵クレーム'!J346</f>
        <v/>
      </c>
      <c r="AA355" s="1214" t="str">
        <f>'🔵クレーム'!K346</f>
        <v/>
      </c>
      <c r="AB355" s="1214" t="str">
        <f>'🔵クレーム'!L346</f>
        <v/>
      </c>
      <c r="AC355" s="1216" t="str">
        <f>'🔵クレーム'!N346</f>
        <v/>
      </c>
    </row>
    <row r="356">
      <c r="B356" s="503"/>
      <c r="C356" s="503"/>
      <c r="D356" s="503"/>
      <c r="E356" s="304"/>
      <c r="F356" s="503"/>
      <c r="G356" s="503"/>
      <c r="H356" s="503"/>
      <c r="I356" s="503"/>
      <c r="J356" s="503" t="s">
        <v>832</v>
      </c>
      <c r="K356" s="503"/>
      <c r="L356" s="503"/>
      <c r="O356" s="1214"/>
      <c r="P356" s="1214"/>
      <c r="Q356" s="1214"/>
      <c r="R356" s="1214"/>
      <c r="S356" s="1214"/>
      <c r="T356" s="1214"/>
      <c r="U356" s="1214"/>
      <c r="W356" s="1214" t="str">
        <f>'🔵クレーム'!C347</f>
        <v/>
      </c>
      <c r="X356" s="1214" t="str">
        <f>'🔵クレーム'!D347</f>
        <v/>
      </c>
      <c r="Y356" s="1213" t="str">
        <f>'🔵クレーム'!I347</f>
        <v/>
      </c>
      <c r="Z356" s="1214" t="str">
        <f>'🔵クレーム'!J347</f>
        <v/>
      </c>
      <c r="AA356" s="1214" t="str">
        <f>'🔵クレーム'!K347</f>
        <v/>
      </c>
      <c r="AB356" s="1214" t="str">
        <f>'🔵クレーム'!L347</f>
        <v/>
      </c>
      <c r="AC356" s="1216" t="str">
        <f>'🔵クレーム'!N347</f>
        <v/>
      </c>
    </row>
    <row r="357">
      <c r="B357" s="503"/>
      <c r="C357" s="503"/>
      <c r="D357" s="503"/>
      <c r="E357" s="304"/>
      <c r="F357" s="503"/>
      <c r="G357" s="503"/>
      <c r="H357" s="503"/>
      <c r="I357" s="503"/>
      <c r="J357" s="503" t="s">
        <v>832</v>
      </c>
      <c r="K357" s="503"/>
      <c r="L357" s="503"/>
      <c r="O357" s="1214"/>
      <c r="P357" s="1214"/>
      <c r="Q357" s="1214"/>
      <c r="R357" s="1214"/>
      <c r="S357" s="1214"/>
      <c r="T357" s="1214"/>
      <c r="U357" s="1214"/>
      <c r="W357" s="1214" t="str">
        <f>'🔵クレーム'!C348</f>
        <v/>
      </c>
      <c r="X357" s="1214" t="str">
        <f>'🔵クレーム'!D348</f>
        <v/>
      </c>
      <c r="Y357" s="1213" t="str">
        <f>'🔵クレーム'!I348</f>
        <v/>
      </c>
      <c r="Z357" s="1214" t="str">
        <f>'🔵クレーム'!J348</f>
        <v/>
      </c>
      <c r="AA357" s="1214" t="str">
        <f>'🔵クレーム'!K348</f>
        <v/>
      </c>
      <c r="AB357" s="1214" t="str">
        <f>'🔵クレーム'!L348</f>
        <v/>
      </c>
      <c r="AC357" s="1216" t="str">
        <f>'🔵クレーム'!N348</f>
        <v/>
      </c>
    </row>
    <row r="358">
      <c r="B358" s="503"/>
      <c r="C358" s="503"/>
      <c r="D358" s="503"/>
      <c r="E358" s="304"/>
      <c r="F358" s="503"/>
      <c r="G358" s="503"/>
      <c r="H358" s="503"/>
      <c r="I358" s="503"/>
      <c r="J358" s="503" t="s">
        <v>832</v>
      </c>
      <c r="K358" s="503"/>
      <c r="L358" s="503"/>
      <c r="O358" s="1214"/>
      <c r="P358" s="1214"/>
      <c r="Q358" s="1214"/>
      <c r="R358" s="1214"/>
      <c r="S358" s="1214"/>
      <c r="T358" s="1214"/>
      <c r="U358" s="1214"/>
      <c r="W358" s="1214" t="str">
        <f>'🔵クレーム'!C349</f>
        <v/>
      </c>
      <c r="X358" s="1214" t="str">
        <f>'🔵クレーム'!D349</f>
        <v/>
      </c>
      <c r="Y358" s="1213" t="str">
        <f>'🔵クレーム'!I349</f>
        <v/>
      </c>
      <c r="Z358" s="1214" t="str">
        <f>'🔵クレーム'!J349</f>
        <v/>
      </c>
      <c r="AA358" s="1214" t="str">
        <f>'🔵クレーム'!K349</f>
        <v/>
      </c>
      <c r="AB358" s="1214" t="str">
        <f>'🔵クレーム'!L349</f>
        <v/>
      </c>
      <c r="AC358" s="1216" t="str">
        <f>'🔵クレーム'!N349</f>
        <v/>
      </c>
    </row>
    <row r="359">
      <c r="B359" s="503"/>
      <c r="C359" s="503"/>
      <c r="D359" s="503"/>
      <c r="E359" s="304"/>
      <c r="F359" s="503"/>
      <c r="G359" s="503"/>
      <c r="H359" s="503"/>
      <c r="I359" s="503"/>
      <c r="J359" s="503" t="s">
        <v>832</v>
      </c>
      <c r="K359" s="503"/>
      <c r="L359" s="503"/>
      <c r="O359" s="1214"/>
      <c r="P359" s="1214"/>
      <c r="Q359" s="1214"/>
      <c r="R359" s="1214"/>
      <c r="S359" s="1214"/>
      <c r="T359" s="1214"/>
      <c r="U359" s="1214"/>
      <c r="W359" s="1214" t="str">
        <f>'🔵クレーム'!C350</f>
        <v/>
      </c>
      <c r="X359" s="1214" t="str">
        <f>'🔵クレーム'!D350</f>
        <v/>
      </c>
      <c r="Y359" s="1213" t="str">
        <f>'🔵クレーム'!I350</f>
        <v/>
      </c>
      <c r="Z359" s="1214" t="str">
        <f>'🔵クレーム'!J350</f>
        <v/>
      </c>
      <c r="AA359" s="1214" t="str">
        <f>'🔵クレーム'!K350</f>
        <v/>
      </c>
      <c r="AB359" s="1214" t="str">
        <f>'🔵クレーム'!L350</f>
        <v/>
      </c>
      <c r="AC359" s="1216" t="str">
        <f>'🔵クレーム'!N350</f>
        <v/>
      </c>
    </row>
    <row r="360">
      <c r="B360" s="503"/>
      <c r="C360" s="503"/>
      <c r="D360" s="503"/>
      <c r="E360" s="304"/>
      <c r="F360" s="503"/>
      <c r="G360" s="503"/>
      <c r="H360" s="503"/>
      <c r="I360" s="503"/>
      <c r="J360" s="503" t="s">
        <v>832</v>
      </c>
      <c r="K360" s="503"/>
      <c r="L360" s="503"/>
      <c r="O360" s="1214"/>
      <c r="P360" s="1214"/>
      <c r="Q360" s="1214"/>
      <c r="R360" s="1214"/>
      <c r="S360" s="1214"/>
      <c r="T360" s="1214"/>
      <c r="U360" s="1214"/>
      <c r="W360" s="1214" t="str">
        <f>'🔵クレーム'!C351</f>
        <v/>
      </c>
      <c r="X360" s="1214" t="str">
        <f>'🔵クレーム'!D351</f>
        <v/>
      </c>
      <c r="Y360" s="1213" t="str">
        <f>'🔵クレーム'!I351</f>
        <v/>
      </c>
      <c r="Z360" s="1214" t="str">
        <f>'🔵クレーム'!J351</f>
        <v/>
      </c>
      <c r="AA360" s="1214" t="str">
        <f>'🔵クレーム'!K351</f>
        <v/>
      </c>
      <c r="AB360" s="1214" t="str">
        <f>'🔵クレーム'!L351</f>
        <v/>
      </c>
      <c r="AC360" s="1216" t="str">
        <f>'🔵クレーム'!N351</f>
        <v/>
      </c>
    </row>
    <row r="361">
      <c r="B361" s="503"/>
      <c r="C361" s="503"/>
      <c r="D361" s="503"/>
      <c r="E361" s="304"/>
      <c r="F361" s="503"/>
      <c r="G361" s="503"/>
      <c r="H361" s="503"/>
      <c r="I361" s="503"/>
      <c r="J361" s="503" t="s">
        <v>832</v>
      </c>
      <c r="K361" s="503"/>
      <c r="L361" s="503"/>
      <c r="O361" s="1214"/>
      <c r="P361" s="1214"/>
      <c r="Q361" s="1214"/>
      <c r="R361" s="1214"/>
      <c r="S361" s="1214"/>
      <c r="T361" s="1214"/>
      <c r="U361" s="1214"/>
      <c r="W361" s="1214" t="str">
        <f>'🔵クレーム'!C352</f>
        <v/>
      </c>
      <c r="X361" s="1214" t="str">
        <f>'🔵クレーム'!D352</f>
        <v/>
      </c>
      <c r="Y361" s="1213" t="str">
        <f>'🔵クレーム'!I352</f>
        <v/>
      </c>
      <c r="Z361" s="1214" t="str">
        <f>'🔵クレーム'!J352</f>
        <v/>
      </c>
      <c r="AA361" s="1214" t="str">
        <f>'🔵クレーム'!K352</f>
        <v/>
      </c>
      <c r="AB361" s="1214" t="str">
        <f>'🔵クレーム'!L352</f>
        <v/>
      </c>
      <c r="AC361" s="1216" t="str">
        <f>'🔵クレーム'!N352</f>
        <v/>
      </c>
    </row>
    <row r="362">
      <c r="B362" s="503"/>
      <c r="C362" s="503"/>
      <c r="D362" s="503"/>
      <c r="E362" s="304"/>
      <c r="F362" s="503"/>
      <c r="G362" s="503"/>
      <c r="H362" s="503"/>
      <c r="I362" s="503"/>
      <c r="J362" s="503" t="s">
        <v>832</v>
      </c>
      <c r="K362" s="503"/>
      <c r="L362" s="503"/>
      <c r="O362" s="1214"/>
      <c r="P362" s="1214"/>
      <c r="Q362" s="1214"/>
      <c r="R362" s="1214"/>
      <c r="S362" s="1214"/>
      <c r="T362" s="1214"/>
      <c r="U362" s="1214"/>
      <c r="W362" s="1214" t="str">
        <f>'🔵クレーム'!C353</f>
        <v/>
      </c>
      <c r="X362" s="1214" t="str">
        <f>'🔵クレーム'!D353</f>
        <v/>
      </c>
      <c r="Y362" s="1213" t="str">
        <f>'🔵クレーム'!I353</f>
        <v/>
      </c>
      <c r="Z362" s="1214" t="str">
        <f>'🔵クレーム'!J353</f>
        <v/>
      </c>
      <c r="AA362" s="1214" t="str">
        <f>'🔵クレーム'!K353</f>
        <v/>
      </c>
      <c r="AB362" s="1214" t="str">
        <f>'🔵クレーム'!L353</f>
        <v/>
      </c>
      <c r="AC362" s="1216" t="str">
        <f>'🔵クレーム'!N353</f>
        <v/>
      </c>
    </row>
    <row r="363">
      <c r="B363" s="503"/>
      <c r="C363" s="503"/>
      <c r="D363" s="503"/>
      <c r="E363" s="304"/>
      <c r="F363" s="503"/>
      <c r="G363" s="503"/>
      <c r="H363" s="503"/>
      <c r="I363" s="503"/>
      <c r="J363" s="503" t="s">
        <v>832</v>
      </c>
      <c r="K363" s="503"/>
      <c r="L363" s="503"/>
      <c r="O363" s="1214"/>
      <c r="P363" s="1214"/>
      <c r="Q363" s="1214"/>
      <c r="R363" s="1214"/>
      <c r="S363" s="1214"/>
      <c r="T363" s="1214"/>
      <c r="U363" s="1214"/>
      <c r="W363" s="1214" t="str">
        <f>'🔵クレーム'!C354</f>
        <v/>
      </c>
      <c r="X363" s="1214" t="str">
        <f>'🔵クレーム'!D354</f>
        <v/>
      </c>
      <c r="Y363" s="1213" t="str">
        <f>'🔵クレーム'!I354</f>
        <v/>
      </c>
      <c r="Z363" s="1214" t="str">
        <f>'🔵クレーム'!J354</f>
        <v/>
      </c>
      <c r="AA363" s="1214" t="str">
        <f>'🔵クレーム'!K354</f>
        <v/>
      </c>
      <c r="AB363" s="1214" t="str">
        <f>'🔵クレーム'!L354</f>
        <v/>
      </c>
      <c r="AC363" s="1216" t="str">
        <f>'🔵クレーム'!N354</f>
        <v/>
      </c>
    </row>
    <row r="364">
      <c r="B364" s="503"/>
      <c r="C364" s="503"/>
      <c r="D364" s="503"/>
      <c r="E364" s="304"/>
      <c r="F364" s="503"/>
      <c r="G364" s="503"/>
      <c r="H364" s="503"/>
      <c r="I364" s="503"/>
      <c r="J364" s="503" t="s">
        <v>832</v>
      </c>
      <c r="K364" s="503"/>
      <c r="L364" s="503"/>
      <c r="O364" s="1214"/>
      <c r="P364" s="1214"/>
      <c r="Q364" s="1214"/>
      <c r="R364" s="1214"/>
      <c r="S364" s="1214"/>
      <c r="T364" s="1214"/>
      <c r="U364" s="1214"/>
      <c r="W364" s="1214" t="str">
        <f>'🔵クレーム'!C355</f>
        <v/>
      </c>
      <c r="X364" s="1214" t="str">
        <f>'🔵クレーム'!D355</f>
        <v/>
      </c>
      <c r="Y364" s="1213" t="str">
        <f>'🔵クレーム'!I355</f>
        <v/>
      </c>
      <c r="Z364" s="1214" t="str">
        <f>'🔵クレーム'!J355</f>
        <v/>
      </c>
      <c r="AA364" s="1214" t="str">
        <f>'🔵クレーム'!K355</f>
        <v/>
      </c>
      <c r="AB364" s="1214" t="str">
        <f>'🔵クレーム'!L355</f>
        <v/>
      </c>
      <c r="AC364" s="1216" t="str">
        <f>'🔵クレーム'!N355</f>
        <v/>
      </c>
    </row>
    <row r="365">
      <c r="B365" s="503"/>
      <c r="C365" s="503"/>
      <c r="D365" s="503"/>
      <c r="E365" s="304"/>
      <c r="F365" s="503"/>
      <c r="G365" s="503"/>
      <c r="H365" s="503"/>
      <c r="I365" s="503"/>
      <c r="J365" s="503" t="s">
        <v>832</v>
      </c>
      <c r="K365" s="503"/>
      <c r="L365" s="503"/>
      <c r="O365" s="1214"/>
      <c r="P365" s="1214"/>
      <c r="Q365" s="1214"/>
      <c r="R365" s="1214"/>
      <c r="S365" s="1214"/>
      <c r="T365" s="1214"/>
      <c r="U365" s="1214"/>
      <c r="W365" s="1214" t="str">
        <f>'🔵クレーム'!C356</f>
        <v/>
      </c>
      <c r="X365" s="1214" t="str">
        <f>'🔵クレーム'!D356</f>
        <v/>
      </c>
      <c r="Y365" s="1213" t="str">
        <f>'🔵クレーム'!I356</f>
        <v/>
      </c>
      <c r="Z365" s="1214" t="str">
        <f>'🔵クレーム'!J356</f>
        <v/>
      </c>
      <c r="AA365" s="1214" t="str">
        <f>'🔵クレーム'!K356</f>
        <v/>
      </c>
      <c r="AB365" s="1214" t="str">
        <f>'🔵クレーム'!L356</f>
        <v/>
      </c>
      <c r="AC365" s="1216" t="str">
        <f>'🔵クレーム'!N356</f>
        <v/>
      </c>
    </row>
    <row r="366">
      <c r="B366" s="503"/>
      <c r="C366" s="503"/>
      <c r="D366" s="503"/>
      <c r="E366" s="304"/>
      <c r="F366" s="503"/>
      <c r="G366" s="503"/>
      <c r="H366" s="503"/>
      <c r="I366" s="503"/>
      <c r="J366" s="503" t="s">
        <v>832</v>
      </c>
      <c r="K366" s="503"/>
      <c r="L366" s="503"/>
      <c r="O366" s="1214"/>
      <c r="P366" s="1214"/>
      <c r="Q366" s="1214"/>
      <c r="R366" s="1214"/>
      <c r="S366" s="1214"/>
      <c r="T366" s="1214"/>
      <c r="U366" s="1214"/>
      <c r="W366" s="1214" t="str">
        <f>'🔵クレーム'!C357</f>
        <v/>
      </c>
      <c r="X366" s="1214" t="str">
        <f>'🔵クレーム'!D357</f>
        <v/>
      </c>
      <c r="Y366" s="1213" t="str">
        <f>'🔵クレーム'!I357</f>
        <v/>
      </c>
      <c r="Z366" s="1214" t="str">
        <f>'🔵クレーム'!J357</f>
        <v/>
      </c>
      <c r="AA366" s="1214" t="str">
        <f>'🔵クレーム'!K357</f>
        <v/>
      </c>
      <c r="AB366" s="1214" t="str">
        <f>'🔵クレーム'!L357</f>
        <v/>
      </c>
      <c r="AC366" s="1216" t="str">
        <f>'🔵クレーム'!N357</f>
        <v/>
      </c>
    </row>
    <row r="367">
      <c r="B367" s="503"/>
      <c r="C367" s="503"/>
      <c r="D367" s="503"/>
      <c r="E367" s="304"/>
      <c r="F367" s="503"/>
      <c r="G367" s="503"/>
      <c r="H367" s="503"/>
      <c r="I367" s="503"/>
      <c r="J367" s="503" t="s">
        <v>832</v>
      </c>
      <c r="K367" s="503"/>
      <c r="L367" s="503"/>
      <c r="O367" s="1214"/>
      <c r="P367" s="1214"/>
      <c r="Q367" s="1214"/>
      <c r="R367" s="1214"/>
      <c r="S367" s="1214"/>
      <c r="T367" s="1214"/>
      <c r="U367" s="1214"/>
      <c r="W367" s="1214" t="str">
        <f>'🔵クレーム'!C358</f>
        <v/>
      </c>
      <c r="X367" s="1214" t="str">
        <f>'🔵クレーム'!D358</f>
        <v/>
      </c>
      <c r="Y367" s="1213" t="str">
        <f>'🔵クレーム'!I358</f>
        <v/>
      </c>
      <c r="Z367" s="1214" t="str">
        <f>'🔵クレーム'!J358</f>
        <v/>
      </c>
      <c r="AA367" s="1214" t="str">
        <f>'🔵クレーム'!K358</f>
        <v/>
      </c>
      <c r="AB367" s="1214" t="str">
        <f>'🔵クレーム'!L358</f>
        <v/>
      </c>
      <c r="AC367" s="1216" t="str">
        <f>'🔵クレーム'!N358</f>
        <v/>
      </c>
    </row>
    <row r="368">
      <c r="B368" s="503"/>
      <c r="C368" s="503"/>
      <c r="D368" s="503"/>
      <c r="E368" s="304"/>
      <c r="F368" s="503"/>
      <c r="G368" s="503"/>
      <c r="H368" s="503"/>
      <c r="I368" s="503"/>
      <c r="J368" s="503" t="s">
        <v>832</v>
      </c>
      <c r="K368" s="503"/>
      <c r="L368" s="503"/>
      <c r="O368" s="1214"/>
      <c r="P368" s="1214"/>
      <c r="Q368" s="1214"/>
      <c r="R368" s="1214"/>
      <c r="S368" s="1214"/>
      <c r="T368" s="1214"/>
      <c r="U368" s="1214"/>
      <c r="W368" s="1214" t="str">
        <f>'🔵クレーム'!C359</f>
        <v/>
      </c>
      <c r="X368" s="1214" t="str">
        <f>'🔵クレーム'!D359</f>
        <v/>
      </c>
      <c r="Y368" s="1213" t="str">
        <f>'🔵クレーム'!I359</f>
        <v/>
      </c>
      <c r="Z368" s="1214" t="str">
        <f>'🔵クレーム'!J359</f>
        <v/>
      </c>
      <c r="AA368" s="1214" t="str">
        <f>'🔵クレーム'!K359</f>
        <v/>
      </c>
      <c r="AB368" s="1214" t="str">
        <f>'🔵クレーム'!L359</f>
        <v/>
      </c>
      <c r="AC368" s="1216" t="str">
        <f>'🔵クレーム'!N359</f>
        <v/>
      </c>
    </row>
    <row r="369">
      <c r="B369" s="503"/>
      <c r="C369" s="503"/>
      <c r="D369" s="503"/>
      <c r="E369" s="304"/>
      <c r="F369" s="503"/>
      <c r="G369" s="503"/>
      <c r="H369" s="503"/>
      <c r="I369" s="503"/>
      <c r="J369" s="503" t="s">
        <v>832</v>
      </c>
      <c r="K369" s="503"/>
      <c r="L369" s="503"/>
      <c r="O369" s="1214"/>
      <c r="P369" s="1214"/>
      <c r="Q369" s="1214"/>
      <c r="R369" s="1214"/>
      <c r="S369" s="1214"/>
      <c r="T369" s="1214"/>
      <c r="U369" s="1214"/>
      <c r="W369" s="1214" t="str">
        <f>'🔵クレーム'!C360</f>
        <v/>
      </c>
      <c r="X369" s="1214" t="str">
        <f>'🔵クレーム'!D360</f>
        <v/>
      </c>
      <c r="Y369" s="1213" t="str">
        <f>'🔵クレーム'!I360</f>
        <v/>
      </c>
      <c r="Z369" s="1214" t="str">
        <f>'🔵クレーム'!J360</f>
        <v/>
      </c>
      <c r="AA369" s="1214" t="str">
        <f>'🔵クレーム'!K360</f>
        <v/>
      </c>
      <c r="AB369" s="1214" t="str">
        <f>'🔵クレーム'!L360</f>
        <v/>
      </c>
      <c r="AC369" s="1216" t="str">
        <f>'🔵クレーム'!N360</f>
        <v/>
      </c>
    </row>
    <row r="370">
      <c r="B370" s="503"/>
      <c r="C370" s="503"/>
      <c r="D370" s="503"/>
      <c r="E370" s="304"/>
      <c r="F370" s="503"/>
      <c r="G370" s="503"/>
      <c r="H370" s="503"/>
      <c r="I370" s="503"/>
      <c r="J370" s="503" t="s">
        <v>832</v>
      </c>
      <c r="K370" s="503"/>
      <c r="L370" s="503"/>
      <c r="O370" s="1214"/>
      <c r="P370" s="1214"/>
      <c r="Q370" s="1214"/>
      <c r="R370" s="1214"/>
      <c r="S370" s="1214"/>
      <c r="T370" s="1214"/>
      <c r="U370" s="1214"/>
      <c r="W370" s="1214" t="str">
        <f>'🔵クレーム'!C361</f>
        <v/>
      </c>
      <c r="X370" s="1214" t="str">
        <f>'🔵クレーム'!D361</f>
        <v/>
      </c>
      <c r="Y370" s="1213" t="str">
        <f>'🔵クレーム'!I361</f>
        <v/>
      </c>
      <c r="Z370" s="1214" t="str">
        <f>'🔵クレーム'!J361</f>
        <v/>
      </c>
      <c r="AA370" s="1214" t="str">
        <f>'🔵クレーム'!K361</f>
        <v/>
      </c>
      <c r="AB370" s="1214" t="str">
        <f>'🔵クレーム'!L361</f>
        <v/>
      </c>
      <c r="AC370" s="1216" t="str">
        <f>'🔵クレーム'!N361</f>
        <v/>
      </c>
    </row>
    <row r="371">
      <c r="B371" s="503"/>
      <c r="C371" s="503"/>
      <c r="D371" s="503"/>
      <c r="E371" s="304"/>
      <c r="F371" s="503"/>
      <c r="G371" s="503"/>
      <c r="H371" s="503"/>
      <c r="I371" s="503"/>
      <c r="J371" s="503" t="s">
        <v>832</v>
      </c>
      <c r="K371" s="503"/>
      <c r="L371" s="503"/>
      <c r="O371" s="1214"/>
      <c r="P371" s="1214"/>
      <c r="Q371" s="1214"/>
      <c r="R371" s="1214"/>
      <c r="S371" s="1214"/>
      <c r="T371" s="1214"/>
      <c r="U371" s="1214"/>
      <c r="W371" s="1214" t="str">
        <f>'🔵クレーム'!C362</f>
        <v/>
      </c>
      <c r="X371" s="1214" t="str">
        <f>'🔵クレーム'!D362</f>
        <v/>
      </c>
      <c r="Y371" s="1213" t="str">
        <f>'🔵クレーム'!I362</f>
        <v/>
      </c>
      <c r="Z371" s="1214" t="str">
        <f>'🔵クレーム'!J362</f>
        <v/>
      </c>
      <c r="AA371" s="1214" t="str">
        <f>'🔵クレーム'!K362</f>
        <v/>
      </c>
      <c r="AB371" s="1214" t="str">
        <f>'🔵クレーム'!L362</f>
        <v/>
      </c>
      <c r="AC371" s="1216" t="str">
        <f>'🔵クレーム'!N362</f>
        <v/>
      </c>
    </row>
    <row r="372">
      <c r="B372" s="503"/>
      <c r="C372" s="503"/>
      <c r="D372" s="503"/>
      <c r="E372" s="304"/>
      <c r="F372" s="503"/>
      <c r="G372" s="503"/>
      <c r="H372" s="503"/>
      <c r="I372" s="503"/>
      <c r="J372" s="503" t="s">
        <v>832</v>
      </c>
      <c r="K372" s="503"/>
      <c r="L372" s="503"/>
      <c r="O372" s="1214"/>
      <c r="P372" s="1214"/>
      <c r="Q372" s="1214"/>
      <c r="R372" s="1214"/>
      <c r="S372" s="1214"/>
      <c r="T372" s="1214"/>
      <c r="U372" s="1214"/>
      <c r="W372" s="1214" t="str">
        <f>'🔵クレーム'!C363</f>
        <v/>
      </c>
      <c r="X372" s="1214" t="str">
        <f>'🔵クレーム'!D363</f>
        <v/>
      </c>
      <c r="Y372" s="1213" t="str">
        <f>'🔵クレーム'!I363</f>
        <v/>
      </c>
      <c r="Z372" s="1214" t="str">
        <f>'🔵クレーム'!J363</f>
        <v/>
      </c>
      <c r="AA372" s="1214" t="str">
        <f>'🔵クレーム'!K363</f>
        <v/>
      </c>
      <c r="AB372" s="1214" t="str">
        <f>'🔵クレーム'!L363</f>
        <v/>
      </c>
      <c r="AC372" s="1216" t="str">
        <f>'🔵クレーム'!N363</f>
        <v/>
      </c>
    </row>
    <row r="373">
      <c r="B373" s="503"/>
      <c r="C373" s="503"/>
      <c r="D373" s="503"/>
      <c r="E373" s="304"/>
      <c r="F373" s="503"/>
      <c r="G373" s="503"/>
      <c r="H373" s="503"/>
      <c r="I373" s="503"/>
      <c r="J373" s="503" t="s">
        <v>832</v>
      </c>
      <c r="K373" s="503"/>
      <c r="L373" s="503"/>
      <c r="O373" s="1214"/>
      <c r="P373" s="1214"/>
      <c r="Q373" s="1214"/>
      <c r="R373" s="1214"/>
      <c r="S373" s="1214"/>
      <c r="T373" s="1214"/>
      <c r="U373" s="1214"/>
      <c r="W373" s="1214" t="str">
        <f>'🔵クレーム'!C364</f>
        <v/>
      </c>
      <c r="X373" s="1214" t="str">
        <f>'🔵クレーム'!D364</f>
        <v/>
      </c>
      <c r="Y373" s="1213" t="str">
        <f>'🔵クレーム'!I364</f>
        <v/>
      </c>
      <c r="Z373" s="1214" t="str">
        <f>'🔵クレーム'!J364</f>
        <v/>
      </c>
      <c r="AA373" s="1214" t="str">
        <f>'🔵クレーム'!K364</f>
        <v/>
      </c>
      <c r="AB373" s="1214" t="str">
        <f>'🔵クレーム'!L364</f>
        <v/>
      </c>
      <c r="AC373" s="1216" t="str">
        <f>'🔵クレーム'!N364</f>
        <v/>
      </c>
    </row>
    <row r="374">
      <c r="B374" s="503"/>
      <c r="C374" s="503"/>
      <c r="D374" s="503"/>
      <c r="E374" s="304"/>
      <c r="F374" s="503"/>
      <c r="G374" s="503"/>
      <c r="H374" s="503"/>
      <c r="I374" s="503"/>
      <c r="J374" s="503" t="s">
        <v>832</v>
      </c>
      <c r="K374" s="503"/>
      <c r="L374" s="503"/>
      <c r="O374" s="1214"/>
      <c r="P374" s="1214"/>
      <c r="Q374" s="1214"/>
      <c r="R374" s="1214"/>
      <c r="S374" s="1214"/>
      <c r="T374" s="1214"/>
      <c r="U374" s="1214"/>
      <c r="W374" s="1214" t="str">
        <f>'🔵クレーム'!C365</f>
        <v/>
      </c>
      <c r="X374" s="1214" t="str">
        <f>'🔵クレーム'!D365</f>
        <v/>
      </c>
      <c r="Y374" s="1213" t="str">
        <f>'🔵クレーム'!I365</f>
        <v/>
      </c>
      <c r="Z374" s="1214" t="str">
        <f>'🔵クレーム'!J365</f>
        <v/>
      </c>
      <c r="AA374" s="1214" t="str">
        <f>'🔵クレーム'!K365</f>
        <v/>
      </c>
      <c r="AB374" s="1214" t="str">
        <f>'🔵クレーム'!L365</f>
        <v/>
      </c>
      <c r="AC374" s="1216" t="str">
        <f>'🔵クレーム'!N365</f>
        <v/>
      </c>
    </row>
    <row r="375">
      <c r="B375" s="503"/>
      <c r="C375" s="503"/>
      <c r="D375" s="503"/>
      <c r="E375" s="304"/>
      <c r="F375" s="503"/>
      <c r="G375" s="503"/>
      <c r="H375" s="503"/>
      <c r="I375" s="503"/>
      <c r="J375" s="503" t="s">
        <v>832</v>
      </c>
      <c r="K375" s="503"/>
      <c r="L375" s="503"/>
      <c r="O375" s="1214"/>
      <c r="P375" s="1214"/>
      <c r="Q375" s="1214"/>
      <c r="R375" s="1214"/>
      <c r="S375" s="1214"/>
      <c r="T375" s="1214"/>
      <c r="U375" s="1214"/>
      <c r="W375" s="1214" t="str">
        <f>'🔵クレーム'!C366</f>
        <v/>
      </c>
      <c r="X375" s="1214" t="str">
        <f>'🔵クレーム'!D366</f>
        <v/>
      </c>
      <c r="Y375" s="1213" t="str">
        <f>'🔵クレーム'!I366</f>
        <v/>
      </c>
      <c r="Z375" s="1214" t="str">
        <f>'🔵クレーム'!J366</f>
        <v/>
      </c>
      <c r="AA375" s="1214" t="str">
        <f>'🔵クレーム'!K366</f>
        <v/>
      </c>
      <c r="AB375" s="1214" t="str">
        <f>'🔵クレーム'!L366</f>
        <v/>
      </c>
      <c r="AC375" s="1216" t="str">
        <f>'🔵クレーム'!N366</f>
        <v/>
      </c>
    </row>
    <row r="376">
      <c r="B376" s="503"/>
      <c r="C376" s="503"/>
      <c r="D376" s="503"/>
      <c r="E376" s="304"/>
      <c r="F376" s="503"/>
      <c r="G376" s="503"/>
      <c r="H376" s="503"/>
      <c r="I376" s="503"/>
      <c r="J376" s="503" t="s">
        <v>832</v>
      </c>
      <c r="K376" s="503"/>
      <c r="L376" s="503"/>
      <c r="O376" s="1214"/>
      <c r="P376" s="1214"/>
      <c r="Q376" s="1214"/>
      <c r="R376" s="1214"/>
      <c r="S376" s="1214"/>
      <c r="T376" s="1214"/>
      <c r="U376" s="1214"/>
      <c r="W376" s="1214" t="str">
        <f>'🔵クレーム'!C367</f>
        <v/>
      </c>
      <c r="X376" s="1214" t="str">
        <f>'🔵クレーム'!D367</f>
        <v/>
      </c>
      <c r="Y376" s="1213" t="str">
        <f>'🔵クレーム'!I367</f>
        <v/>
      </c>
      <c r="Z376" s="1214" t="str">
        <f>'🔵クレーム'!J367</f>
        <v/>
      </c>
      <c r="AA376" s="1214" t="str">
        <f>'🔵クレーム'!K367</f>
        <v/>
      </c>
      <c r="AB376" s="1214" t="str">
        <f>'🔵クレーム'!L367</f>
        <v/>
      </c>
      <c r="AC376" s="1216" t="str">
        <f>'🔵クレーム'!N367</f>
        <v/>
      </c>
    </row>
    <row r="377">
      <c r="B377" s="503"/>
      <c r="C377" s="503"/>
      <c r="D377" s="503"/>
      <c r="E377" s="304"/>
      <c r="F377" s="503"/>
      <c r="G377" s="503"/>
      <c r="H377" s="503"/>
      <c r="I377" s="503"/>
      <c r="J377" s="503" t="s">
        <v>832</v>
      </c>
      <c r="K377" s="503"/>
      <c r="L377" s="503"/>
      <c r="O377" s="1214"/>
      <c r="P377" s="1214"/>
      <c r="Q377" s="1214"/>
      <c r="R377" s="1214"/>
      <c r="S377" s="1214"/>
      <c r="T377" s="1214"/>
      <c r="U377" s="1214"/>
      <c r="W377" s="1214" t="str">
        <f>'🔵クレーム'!C368</f>
        <v/>
      </c>
      <c r="X377" s="1214" t="str">
        <f>'🔵クレーム'!D368</f>
        <v/>
      </c>
      <c r="Y377" s="1213" t="str">
        <f>'🔵クレーム'!I368</f>
        <v/>
      </c>
      <c r="Z377" s="1214" t="str">
        <f>'🔵クレーム'!J368</f>
        <v/>
      </c>
      <c r="AA377" s="1214" t="str">
        <f>'🔵クレーム'!K368</f>
        <v/>
      </c>
      <c r="AB377" s="1214" t="str">
        <f>'🔵クレーム'!L368</f>
        <v/>
      </c>
      <c r="AC377" s="1216" t="str">
        <f>'🔵クレーム'!N368</f>
        <v/>
      </c>
    </row>
    <row r="378">
      <c r="B378" s="503"/>
      <c r="C378" s="503"/>
      <c r="D378" s="503"/>
      <c r="E378" s="304"/>
      <c r="F378" s="503"/>
      <c r="G378" s="503"/>
      <c r="H378" s="503"/>
      <c r="I378" s="503"/>
      <c r="J378" s="503" t="s">
        <v>832</v>
      </c>
      <c r="K378" s="503"/>
      <c r="L378" s="503"/>
      <c r="O378" s="1214"/>
      <c r="P378" s="1214"/>
      <c r="Q378" s="1214"/>
      <c r="R378" s="1214"/>
      <c r="S378" s="1214"/>
      <c r="T378" s="1214"/>
      <c r="U378" s="1214"/>
      <c r="W378" s="1214" t="str">
        <f>'🔵クレーム'!C369</f>
        <v/>
      </c>
      <c r="X378" s="1214" t="str">
        <f>'🔵クレーム'!D369</f>
        <v/>
      </c>
      <c r="Y378" s="1213" t="str">
        <f>'🔵クレーム'!I369</f>
        <v/>
      </c>
      <c r="Z378" s="1214" t="str">
        <f>'🔵クレーム'!J369</f>
        <v/>
      </c>
      <c r="AA378" s="1214" t="str">
        <f>'🔵クレーム'!K369</f>
        <v/>
      </c>
      <c r="AB378" s="1214" t="str">
        <f>'🔵クレーム'!L369</f>
        <v/>
      </c>
      <c r="AC378" s="1216" t="str">
        <f>'🔵クレーム'!N369</f>
        <v/>
      </c>
    </row>
    <row r="379">
      <c r="B379" s="503"/>
      <c r="C379" s="503"/>
      <c r="D379" s="503"/>
      <c r="E379" s="304"/>
      <c r="F379" s="503"/>
      <c r="G379" s="503"/>
      <c r="H379" s="503"/>
      <c r="I379" s="503"/>
      <c r="J379" s="503" t="s">
        <v>832</v>
      </c>
      <c r="K379" s="503"/>
      <c r="L379" s="503"/>
      <c r="O379" s="1214"/>
      <c r="P379" s="1214"/>
      <c r="Q379" s="1214"/>
      <c r="R379" s="1214"/>
      <c r="S379" s="1214"/>
      <c r="T379" s="1214"/>
      <c r="U379" s="1214"/>
      <c r="W379" s="1214" t="str">
        <f>'🔵クレーム'!C370</f>
        <v/>
      </c>
      <c r="X379" s="1214" t="str">
        <f>'🔵クレーム'!D370</f>
        <v/>
      </c>
      <c r="Y379" s="1213" t="str">
        <f>'🔵クレーム'!I370</f>
        <v/>
      </c>
      <c r="Z379" s="1214" t="str">
        <f>'🔵クレーム'!J370</f>
        <v/>
      </c>
      <c r="AA379" s="1214" t="str">
        <f>'🔵クレーム'!K370</f>
        <v/>
      </c>
      <c r="AB379" s="1214" t="str">
        <f>'🔵クレーム'!L370</f>
        <v/>
      </c>
      <c r="AC379" s="1216" t="str">
        <f>'🔵クレーム'!N370</f>
        <v/>
      </c>
    </row>
    <row r="380">
      <c r="B380" s="503"/>
      <c r="C380" s="503"/>
      <c r="D380" s="503"/>
      <c r="E380" s="304"/>
      <c r="F380" s="503"/>
      <c r="G380" s="503"/>
      <c r="H380" s="503"/>
      <c r="I380" s="503"/>
      <c r="J380" s="503" t="s">
        <v>832</v>
      </c>
      <c r="K380" s="503"/>
      <c r="L380" s="503"/>
      <c r="O380" s="1214"/>
      <c r="P380" s="1214"/>
      <c r="Q380" s="1214"/>
      <c r="R380" s="1214"/>
      <c r="S380" s="1214"/>
      <c r="T380" s="1214"/>
      <c r="U380" s="1214"/>
      <c r="W380" s="1214" t="str">
        <f>'🔵クレーム'!C371</f>
        <v/>
      </c>
      <c r="X380" s="1214" t="str">
        <f>'🔵クレーム'!D371</f>
        <v/>
      </c>
      <c r="Y380" s="1213" t="str">
        <f>'🔵クレーム'!I371</f>
        <v/>
      </c>
      <c r="Z380" s="1214" t="str">
        <f>'🔵クレーム'!J371</f>
        <v/>
      </c>
      <c r="AA380" s="1214" t="str">
        <f>'🔵クレーム'!K371</f>
        <v/>
      </c>
      <c r="AB380" s="1214" t="str">
        <f>'🔵クレーム'!L371</f>
        <v/>
      </c>
      <c r="AC380" s="1216" t="str">
        <f>'🔵クレーム'!N371</f>
        <v/>
      </c>
    </row>
    <row r="381">
      <c r="B381" s="503"/>
      <c r="C381" s="503"/>
      <c r="D381" s="503"/>
      <c r="E381" s="304"/>
      <c r="F381" s="503"/>
      <c r="G381" s="503"/>
      <c r="H381" s="503"/>
      <c r="I381" s="503"/>
      <c r="J381" s="503" t="s">
        <v>832</v>
      </c>
      <c r="K381" s="503"/>
      <c r="L381" s="503"/>
      <c r="O381" s="1214"/>
      <c r="P381" s="1214"/>
      <c r="Q381" s="1214"/>
      <c r="R381" s="1214"/>
      <c r="S381" s="1214"/>
      <c r="T381" s="1214"/>
      <c r="U381" s="1214"/>
      <c r="W381" s="1214" t="str">
        <f>'🔵クレーム'!C372</f>
        <v/>
      </c>
      <c r="X381" s="1214" t="str">
        <f>'🔵クレーム'!D372</f>
        <v/>
      </c>
      <c r="Y381" s="1213" t="str">
        <f>'🔵クレーム'!I372</f>
        <v/>
      </c>
      <c r="Z381" s="1214" t="str">
        <f>'🔵クレーム'!J372</f>
        <v/>
      </c>
      <c r="AA381" s="1214" t="str">
        <f>'🔵クレーム'!K372</f>
        <v/>
      </c>
      <c r="AB381" s="1214" t="str">
        <f>'🔵クレーム'!L372</f>
        <v/>
      </c>
      <c r="AC381" s="1216" t="str">
        <f>'🔵クレーム'!N372</f>
        <v/>
      </c>
    </row>
    <row r="382">
      <c r="B382" s="503"/>
      <c r="C382" s="503"/>
      <c r="D382" s="503"/>
      <c r="E382" s="304"/>
      <c r="F382" s="503"/>
      <c r="G382" s="503"/>
      <c r="H382" s="503"/>
      <c r="I382" s="503"/>
      <c r="J382" s="503" t="s">
        <v>832</v>
      </c>
      <c r="K382" s="503"/>
      <c r="L382" s="503"/>
      <c r="O382" s="1214"/>
      <c r="P382" s="1214"/>
      <c r="Q382" s="1214"/>
      <c r="R382" s="1214"/>
      <c r="S382" s="1214"/>
      <c r="T382" s="1214"/>
      <c r="U382" s="1214"/>
      <c r="W382" s="1214" t="str">
        <f>'🔵クレーム'!C373</f>
        <v/>
      </c>
      <c r="X382" s="1214" t="str">
        <f>'🔵クレーム'!D373</f>
        <v/>
      </c>
      <c r="Y382" s="1213" t="str">
        <f>'🔵クレーム'!I373</f>
        <v/>
      </c>
      <c r="Z382" s="1214" t="str">
        <f>'🔵クレーム'!J373</f>
        <v/>
      </c>
      <c r="AA382" s="1214" t="str">
        <f>'🔵クレーム'!K373</f>
        <v/>
      </c>
      <c r="AB382" s="1214" t="str">
        <f>'🔵クレーム'!L373</f>
        <v/>
      </c>
      <c r="AC382" s="1216" t="str">
        <f>'🔵クレーム'!N373</f>
        <v/>
      </c>
    </row>
    <row r="383">
      <c r="B383" s="503"/>
      <c r="C383" s="503"/>
      <c r="D383" s="503"/>
      <c r="E383" s="304"/>
      <c r="F383" s="503"/>
      <c r="G383" s="503"/>
      <c r="H383" s="503"/>
      <c r="I383" s="503"/>
      <c r="J383" s="503" t="s">
        <v>832</v>
      </c>
      <c r="K383" s="503"/>
      <c r="L383" s="503"/>
      <c r="O383" s="1214"/>
      <c r="P383" s="1214"/>
      <c r="Q383" s="1214"/>
      <c r="R383" s="1214"/>
      <c r="S383" s="1214"/>
      <c r="T383" s="1214"/>
      <c r="U383" s="1214"/>
      <c r="W383" s="1214" t="str">
        <f>'🔵クレーム'!C374</f>
        <v/>
      </c>
      <c r="X383" s="1214" t="str">
        <f>'🔵クレーム'!D374</f>
        <v/>
      </c>
      <c r="Y383" s="1213" t="str">
        <f>'🔵クレーム'!I374</f>
        <v/>
      </c>
      <c r="Z383" s="1214" t="str">
        <f>'🔵クレーム'!J374</f>
        <v/>
      </c>
      <c r="AA383" s="1214" t="str">
        <f>'🔵クレーム'!K374</f>
        <v/>
      </c>
      <c r="AB383" s="1214" t="str">
        <f>'🔵クレーム'!L374</f>
        <v/>
      </c>
      <c r="AC383" s="1216" t="str">
        <f>'🔵クレーム'!N374</f>
        <v/>
      </c>
    </row>
    <row r="384">
      <c r="B384" s="503"/>
      <c r="C384" s="503"/>
      <c r="D384" s="503"/>
      <c r="E384" s="304"/>
      <c r="F384" s="503"/>
      <c r="G384" s="503"/>
      <c r="H384" s="503"/>
      <c r="I384" s="503"/>
      <c r="J384" s="503" t="s">
        <v>832</v>
      </c>
      <c r="K384" s="503"/>
      <c r="L384" s="503"/>
      <c r="O384" s="1214"/>
      <c r="P384" s="1214"/>
      <c r="Q384" s="1214"/>
      <c r="R384" s="1214"/>
      <c r="S384" s="1214"/>
      <c r="T384" s="1214"/>
      <c r="U384" s="1214"/>
      <c r="W384" s="1214" t="str">
        <f>'🔵クレーム'!C375</f>
        <v/>
      </c>
      <c r="X384" s="1214" t="str">
        <f>'🔵クレーム'!D375</f>
        <v/>
      </c>
      <c r="Y384" s="1213" t="str">
        <f>'🔵クレーム'!I375</f>
        <v/>
      </c>
      <c r="Z384" s="1214" t="str">
        <f>'🔵クレーム'!J375</f>
        <v/>
      </c>
      <c r="AA384" s="1214" t="str">
        <f>'🔵クレーム'!K375</f>
        <v/>
      </c>
      <c r="AB384" s="1214" t="str">
        <f>'🔵クレーム'!L375</f>
        <v/>
      </c>
      <c r="AC384" s="1216" t="str">
        <f>'🔵クレーム'!N375</f>
        <v/>
      </c>
    </row>
    <row r="385">
      <c r="B385" s="503"/>
      <c r="C385" s="503"/>
      <c r="D385" s="503"/>
      <c r="E385" s="304"/>
      <c r="F385" s="503"/>
      <c r="G385" s="503"/>
      <c r="H385" s="503"/>
      <c r="I385" s="503"/>
      <c r="J385" s="503" t="s">
        <v>832</v>
      </c>
      <c r="K385" s="503"/>
      <c r="L385" s="503"/>
      <c r="O385" s="1214"/>
      <c r="P385" s="1214"/>
      <c r="Q385" s="1214"/>
      <c r="R385" s="1214"/>
      <c r="S385" s="1214"/>
      <c r="T385" s="1214"/>
      <c r="U385" s="1214"/>
      <c r="W385" s="1214" t="str">
        <f>'🔵クレーム'!C376</f>
        <v/>
      </c>
      <c r="X385" s="1214" t="str">
        <f>'🔵クレーム'!D376</f>
        <v/>
      </c>
      <c r="Y385" s="1213" t="str">
        <f>'🔵クレーム'!I376</f>
        <v/>
      </c>
      <c r="Z385" s="1214" t="str">
        <f>'🔵クレーム'!J376</f>
        <v/>
      </c>
      <c r="AA385" s="1214" t="str">
        <f>'🔵クレーム'!K376</f>
        <v/>
      </c>
      <c r="AB385" s="1214" t="str">
        <f>'🔵クレーム'!L376</f>
        <v/>
      </c>
      <c r="AC385" s="1216" t="str">
        <f>'🔵クレーム'!N376</f>
        <v/>
      </c>
    </row>
    <row r="386">
      <c r="B386" s="503"/>
      <c r="C386" s="503"/>
      <c r="D386" s="503"/>
      <c r="E386" s="304"/>
      <c r="F386" s="503"/>
      <c r="G386" s="503"/>
      <c r="H386" s="503"/>
      <c r="I386" s="503"/>
      <c r="J386" s="503" t="s">
        <v>832</v>
      </c>
      <c r="K386" s="503"/>
      <c r="L386" s="503"/>
      <c r="O386" s="1214"/>
      <c r="P386" s="1214"/>
      <c r="Q386" s="1214"/>
      <c r="R386" s="1214"/>
      <c r="S386" s="1214"/>
      <c r="T386" s="1214"/>
      <c r="U386" s="1214"/>
      <c r="W386" s="1214" t="str">
        <f>'🔵クレーム'!C377</f>
        <v/>
      </c>
      <c r="X386" s="1214" t="str">
        <f>'🔵クレーム'!D377</f>
        <v/>
      </c>
      <c r="Y386" s="1213" t="str">
        <f>'🔵クレーム'!I377</f>
        <v/>
      </c>
      <c r="Z386" s="1214" t="str">
        <f>'🔵クレーム'!J377</f>
        <v/>
      </c>
      <c r="AA386" s="1214" t="str">
        <f>'🔵クレーム'!K377</f>
        <v/>
      </c>
      <c r="AB386" s="1214" t="str">
        <f>'🔵クレーム'!L377</f>
        <v/>
      </c>
      <c r="AC386" s="1216" t="str">
        <f>'🔵クレーム'!N377</f>
        <v/>
      </c>
    </row>
    <row r="387">
      <c r="B387" s="503"/>
      <c r="C387" s="503"/>
      <c r="D387" s="503"/>
      <c r="E387" s="304"/>
      <c r="F387" s="503"/>
      <c r="G387" s="503"/>
      <c r="H387" s="503"/>
      <c r="I387" s="503"/>
      <c r="J387" s="503" t="s">
        <v>832</v>
      </c>
      <c r="K387" s="503"/>
      <c r="L387" s="503"/>
      <c r="O387" s="1214"/>
      <c r="P387" s="1214"/>
      <c r="Q387" s="1214"/>
      <c r="R387" s="1214"/>
      <c r="S387" s="1214"/>
      <c r="T387" s="1214"/>
      <c r="U387" s="1214"/>
      <c r="W387" s="1214" t="str">
        <f>'🔵クレーム'!C378</f>
        <v/>
      </c>
      <c r="X387" s="1214" t="str">
        <f>'🔵クレーム'!D378</f>
        <v/>
      </c>
      <c r="Y387" s="1213" t="str">
        <f>'🔵クレーム'!I378</f>
        <v/>
      </c>
      <c r="Z387" s="1214" t="str">
        <f>'🔵クレーム'!J378</f>
        <v/>
      </c>
      <c r="AA387" s="1214" t="str">
        <f>'🔵クレーム'!K378</f>
        <v/>
      </c>
      <c r="AB387" s="1214" t="str">
        <f>'🔵クレーム'!L378</f>
        <v/>
      </c>
      <c r="AC387" s="1216" t="str">
        <f>'🔵クレーム'!N378</f>
        <v/>
      </c>
    </row>
    <row r="388">
      <c r="B388" s="503"/>
      <c r="C388" s="503"/>
      <c r="D388" s="503"/>
      <c r="E388" s="304"/>
      <c r="F388" s="503"/>
      <c r="G388" s="503"/>
      <c r="H388" s="503"/>
      <c r="I388" s="503"/>
      <c r="J388" s="503" t="s">
        <v>832</v>
      </c>
      <c r="K388" s="503"/>
      <c r="L388" s="503"/>
      <c r="O388" s="1214"/>
      <c r="P388" s="1214"/>
      <c r="Q388" s="1214"/>
      <c r="R388" s="1214"/>
      <c r="S388" s="1214"/>
      <c r="T388" s="1214"/>
      <c r="U388" s="1214"/>
      <c r="W388" s="1214" t="str">
        <f>'🔵クレーム'!C379</f>
        <v/>
      </c>
      <c r="X388" s="1214" t="str">
        <f>'🔵クレーム'!D379</f>
        <v/>
      </c>
      <c r="Y388" s="1213" t="str">
        <f>'🔵クレーム'!I379</f>
        <v/>
      </c>
      <c r="Z388" s="1214" t="str">
        <f>'🔵クレーム'!J379</f>
        <v/>
      </c>
      <c r="AA388" s="1214" t="str">
        <f>'🔵クレーム'!K379</f>
        <v/>
      </c>
      <c r="AB388" s="1214" t="str">
        <f>'🔵クレーム'!L379</f>
        <v/>
      </c>
      <c r="AC388" s="1216" t="str">
        <f>'🔵クレーム'!N379</f>
        <v/>
      </c>
    </row>
    <row r="389">
      <c r="B389" s="503"/>
      <c r="C389" s="503"/>
      <c r="D389" s="503"/>
      <c r="E389" s="304"/>
      <c r="F389" s="503"/>
      <c r="G389" s="503"/>
      <c r="H389" s="503"/>
      <c r="I389" s="503"/>
      <c r="J389" s="503" t="s">
        <v>832</v>
      </c>
      <c r="K389" s="503"/>
      <c r="L389" s="503"/>
      <c r="O389" s="1214"/>
      <c r="P389" s="1214"/>
      <c r="Q389" s="1214"/>
      <c r="R389" s="1214"/>
      <c r="S389" s="1214"/>
      <c r="T389" s="1214"/>
      <c r="U389" s="1214"/>
      <c r="W389" s="1214" t="str">
        <f>'🔵クレーム'!C380</f>
        <v/>
      </c>
      <c r="X389" s="1214" t="str">
        <f>'🔵クレーム'!D380</f>
        <v/>
      </c>
      <c r="Y389" s="1213" t="str">
        <f>'🔵クレーム'!I380</f>
        <v/>
      </c>
      <c r="Z389" s="1214" t="str">
        <f>'🔵クレーム'!J380</f>
        <v/>
      </c>
      <c r="AA389" s="1214" t="str">
        <f>'🔵クレーム'!K380</f>
        <v/>
      </c>
      <c r="AB389" s="1214" t="str">
        <f>'🔵クレーム'!L380</f>
        <v/>
      </c>
      <c r="AC389" s="1216" t="str">
        <f>'🔵クレーム'!N380</f>
        <v/>
      </c>
    </row>
    <row r="390">
      <c r="B390" s="503"/>
      <c r="C390" s="503"/>
      <c r="D390" s="503"/>
      <c r="E390" s="304"/>
      <c r="F390" s="503"/>
      <c r="G390" s="503"/>
      <c r="H390" s="503"/>
      <c r="I390" s="503"/>
      <c r="J390" s="503" t="s">
        <v>832</v>
      </c>
      <c r="K390" s="503"/>
      <c r="L390" s="503"/>
      <c r="O390" s="1214"/>
      <c r="P390" s="1214"/>
      <c r="Q390" s="1214"/>
      <c r="R390" s="1214"/>
      <c r="S390" s="1214"/>
      <c r="T390" s="1214"/>
      <c r="U390" s="1214"/>
      <c r="W390" s="1214" t="str">
        <f>'🔵クレーム'!C381</f>
        <v/>
      </c>
      <c r="X390" s="1214" t="str">
        <f>'🔵クレーム'!D381</f>
        <v/>
      </c>
      <c r="Y390" s="1213" t="str">
        <f>'🔵クレーム'!I381</f>
        <v/>
      </c>
      <c r="Z390" s="1214" t="str">
        <f>'🔵クレーム'!J381</f>
        <v/>
      </c>
      <c r="AA390" s="1214" t="str">
        <f>'🔵クレーム'!K381</f>
        <v/>
      </c>
      <c r="AB390" s="1214" t="str">
        <f>'🔵クレーム'!L381</f>
        <v/>
      </c>
      <c r="AC390" s="1216" t="str">
        <f>'🔵クレーム'!N381</f>
        <v/>
      </c>
    </row>
    <row r="391">
      <c r="B391" s="503"/>
      <c r="C391" s="503"/>
      <c r="D391" s="503"/>
      <c r="E391" s="304"/>
      <c r="F391" s="503"/>
      <c r="G391" s="503"/>
      <c r="H391" s="503"/>
      <c r="I391" s="503"/>
      <c r="J391" s="503" t="s">
        <v>832</v>
      </c>
      <c r="K391" s="503"/>
      <c r="L391" s="503"/>
      <c r="O391" s="1214"/>
      <c r="P391" s="1214"/>
      <c r="Q391" s="1214"/>
      <c r="R391" s="1214"/>
      <c r="S391" s="1214"/>
      <c r="T391" s="1214"/>
      <c r="U391" s="1214"/>
      <c r="W391" s="1214" t="str">
        <f>'🔵クレーム'!C382</f>
        <v/>
      </c>
      <c r="X391" s="1214" t="str">
        <f>'🔵クレーム'!D382</f>
        <v/>
      </c>
      <c r="Y391" s="1213" t="str">
        <f>'🔵クレーム'!I382</f>
        <v/>
      </c>
      <c r="Z391" s="1214" t="str">
        <f>'🔵クレーム'!J382</f>
        <v/>
      </c>
      <c r="AA391" s="1214" t="str">
        <f>'🔵クレーム'!K382</f>
        <v/>
      </c>
      <c r="AB391" s="1214" t="str">
        <f>'🔵クレーム'!L382</f>
        <v/>
      </c>
      <c r="AC391" s="1216" t="str">
        <f>'🔵クレーム'!N382</f>
        <v/>
      </c>
    </row>
    <row r="392">
      <c r="B392" s="503"/>
      <c r="C392" s="503"/>
      <c r="D392" s="503"/>
      <c r="E392" s="304"/>
      <c r="F392" s="503"/>
      <c r="G392" s="503"/>
      <c r="H392" s="503"/>
      <c r="I392" s="503"/>
      <c r="J392" s="503" t="s">
        <v>832</v>
      </c>
      <c r="K392" s="503"/>
      <c r="L392" s="503"/>
      <c r="O392" s="1214"/>
      <c r="P392" s="1214"/>
      <c r="Q392" s="1214"/>
      <c r="R392" s="1214"/>
      <c r="S392" s="1214"/>
      <c r="T392" s="1214"/>
      <c r="U392" s="1214"/>
      <c r="W392" s="1214" t="str">
        <f>'🔵クレーム'!C383</f>
        <v/>
      </c>
      <c r="X392" s="1214" t="str">
        <f>'🔵クレーム'!D383</f>
        <v/>
      </c>
      <c r="Y392" s="1213" t="str">
        <f>'🔵クレーム'!I383</f>
        <v/>
      </c>
      <c r="Z392" s="1214" t="str">
        <f>'🔵クレーム'!J383</f>
        <v/>
      </c>
      <c r="AA392" s="1214" t="str">
        <f>'🔵クレーム'!K383</f>
        <v/>
      </c>
      <c r="AB392" s="1214" t="str">
        <f>'🔵クレーム'!L383</f>
        <v/>
      </c>
      <c r="AC392" s="1216" t="str">
        <f>'🔵クレーム'!N383</f>
        <v/>
      </c>
    </row>
    <row r="393">
      <c r="B393" s="503"/>
      <c r="C393" s="503"/>
      <c r="D393" s="503"/>
      <c r="E393" s="304"/>
      <c r="F393" s="503"/>
      <c r="G393" s="503"/>
      <c r="H393" s="503"/>
      <c r="I393" s="503"/>
      <c r="J393" s="503" t="s">
        <v>832</v>
      </c>
      <c r="K393" s="503"/>
      <c r="L393" s="503"/>
      <c r="O393" s="1214"/>
      <c r="P393" s="1214"/>
      <c r="Q393" s="1214"/>
      <c r="R393" s="1214"/>
      <c r="S393" s="1214"/>
      <c r="T393" s="1214"/>
      <c r="U393" s="1214"/>
      <c r="W393" s="1214" t="str">
        <f>'🔵クレーム'!C384</f>
        <v/>
      </c>
      <c r="X393" s="1214" t="str">
        <f>'🔵クレーム'!D384</f>
        <v/>
      </c>
      <c r="Y393" s="1213" t="str">
        <f>'🔵クレーム'!I384</f>
        <v/>
      </c>
      <c r="Z393" s="1214" t="str">
        <f>'🔵クレーム'!J384</f>
        <v/>
      </c>
      <c r="AA393" s="1214" t="str">
        <f>'🔵クレーム'!K384</f>
        <v/>
      </c>
      <c r="AB393" s="1214" t="str">
        <f>'🔵クレーム'!L384</f>
        <v/>
      </c>
      <c r="AC393" s="1216" t="str">
        <f>'🔵クレーム'!N384</f>
        <v/>
      </c>
    </row>
    <row r="394">
      <c r="B394" s="503"/>
      <c r="C394" s="503"/>
      <c r="D394" s="503"/>
      <c r="E394" s="304"/>
      <c r="F394" s="503"/>
      <c r="G394" s="503"/>
      <c r="H394" s="503"/>
      <c r="I394" s="503"/>
      <c r="J394" s="503" t="s">
        <v>832</v>
      </c>
      <c r="K394" s="503"/>
      <c r="L394" s="503"/>
      <c r="O394" s="1214"/>
      <c r="P394" s="1214"/>
      <c r="Q394" s="1214"/>
      <c r="R394" s="1214"/>
      <c r="S394" s="1214"/>
      <c r="T394" s="1214"/>
      <c r="U394" s="1214"/>
      <c r="W394" s="1214" t="str">
        <f>'🔵クレーム'!C385</f>
        <v/>
      </c>
      <c r="X394" s="1214" t="str">
        <f>'🔵クレーム'!D385</f>
        <v/>
      </c>
      <c r="Y394" s="1213" t="str">
        <f>'🔵クレーム'!I385</f>
        <v/>
      </c>
      <c r="Z394" s="1214" t="str">
        <f>'🔵クレーム'!J385</f>
        <v/>
      </c>
      <c r="AA394" s="1214" t="str">
        <f>'🔵クレーム'!K385</f>
        <v/>
      </c>
      <c r="AB394" s="1214" t="str">
        <f>'🔵クレーム'!L385</f>
        <v/>
      </c>
      <c r="AC394" s="1216" t="str">
        <f>'🔵クレーム'!N385</f>
        <v/>
      </c>
    </row>
    <row r="395">
      <c r="B395" s="503"/>
      <c r="C395" s="503"/>
      <c r="D395" s="503"/>
      <c r="E395" s="304"/>
      <c r="F395" s="503"/>
      <c r="G395" s="503"/>
      <c r="H395" s="503"/>
      <c r="I395" s="503"/>
      <c r="J395" s="503" t="s">
        <v>832</v>
      </c>
      <c r="K395" s="503"/>
      <c r="L395" s="503"/>
      <c r="O395" s="1214"/>
      <c r="P395" s="1214"/>
      <c r="Q395" s="1214"/>
      <c r="R395" s="1214"/>
      <c r="S395" s="1214"/>
      <c r="T395" s="1214"/>
      <c r="U395" s="1214"/>
      <c r="W395" s="1214" t="str">
        <f>'🔵クレーム'!C386</f>
        <v/>
      </c>
      <c r="X395" s="1214" t="str">
        <f>'🔵クレーム'!D386</f>
        <v/>
      </c>
      <c r="Y395" s="1213" t="str">
        <f>'🔵クレーム'!I386</f>
        <v/>
      </c>
      <c r="Z395" s="1214" t="str">
        <f>'🔵クレーム'!J386</f>
        <v/>
      </c>
      <c r="AA395" s="1214" t="str">
        <f>'🔵クレーム'!K386</f>
        <v/>
      </c>
      <c r="AB395" s="1214" t="str">
        <f>'🔵クレーム'!L386</f>
        <v/>
      </c>
      <c r="AC395" s="1216" t="str">
        <f>'🔵クレーム'!N386</f>
        <v/>
      </c>
    </row>
    <row r="396">
      <c r="B396" s="503"/>
      <c r="C396" s="503"/>
      <c r="D396" s="503"/>
      <c r="E396" s="304"/>
      <c r="F396" s="503"/>
      <c r="G396" s="503"/>
      <c r="H396" s="503"/>
      <c r="I396" s="503"/>
      <c r="J396" s="503" t="s">
        <v>832</v>
      </c>
      <c r="K396" s="503"/>
      <c r="L396" s="503"/>
      <c r="O396" s="1214"/>
      <c r="P396" s="1214"/>
      <c r="Q396" s="1214"/>
      <c r="R396" s="1214"/>
      <c r="S396" s="1214"/>
      <c r="T396" s="1214"/>
      <c r="U396" s="1214"/>
      <c r="W396" s="1214" t="str">
        <f>'🔵クレーム'!C387</f>
        <v/>
      </c>
      <c r="X396" s="1214" t="str">
        <f>'🔵クレーム'!D387</f>
        <v/>
      </c>
      <c r="Y396" s="1213" t="str">
        <f>'🔵クレーム'!I387</f>
        <v/>
      </c>
      <c r="Z396" s="1214" t="str">
        <f>'🔵クレーム'!J387</f>
        <v/>
      </c>
      <c r="AA396" s="1214" t="str">
        <f>'🔵クレーム'!K387</f>
        <v/>
      </c>
      <c r="AB396" s="1214" t="str">
        <f>'🔵クレーム'!L387</f>
        <v/>
      </c>
      <c r="AC396" s="1216" t="str">
        <f>'🔵クレーム'!N387</f>
        <v/>
      </c>
    </row>
    <row r="397">
      <c r="B397" s="503"/>
      <c r="C397" s="503"/>
      <c r="D397" s="503"/>
      <c r="E397" s="304"/>
      <c r="F397" s="503"/>
      <c r="G397" s="503"/>
      <c r="H397" s="503"/>
      <c r="I397" s="503"/>
      <c r="J397" s="503" t="s">
        <v>832</v>
      </c>
      <c r="K397" s="503"/>
      <c r="L397" s="503"/>
      <c r="O397" s="1214"/>
      <c r="P397" s="1214"/>
      <c r="Q397" s="1214"/>
      <c r="R397" s="1214"/>
      <c r="S397" s="1214"/>
      <c r="T397" s="1214"/>
      <c r="U397" s="1214"/>
      <c r="W397" s="1214" t="str">
        <f>'🔵クレーム'!C388</f>
        <v/>
      </c>
      <c r="X397" s="1214" t="str">
        <f>'🔵クレーム'!D388</f>
        <v/>
      </c>
      <c r="Y397" s="1213" t="str">
        <f>'🔵クレーム'!I388</f>
        <v/>
      </c>
      <c r="Z397" s="1214" t="str">
        <f>'🔵クレーム'!J388</f>
        <v/>
      </c>
      <c r="AA397" s="1214" t="str">
        <f>'🔵クレーム'!K388</f>
        <v/>
      </c>
      <c r="AB397" s="1214" t="str">
        <f>'🔵クレーム'!L388</f>
        <v/>
      </c>
      <c r="AC397" s="1216" t="str">
        <f>'🔵クレーム'!N388</f>
        <v/>
      </c>
    </row>
    <row r="398">
      <c r="B398" s="503"/>
      <c r="C398" s="503"/>
      <c r="D398" s="503"/>
      <c r="E398" s="304"/>
      <c r="F398" s="503"/>
      <c r="G398" s="503"/>
      <c r="H398" s="503"/>
      <c r="I398" s="503"/>
      <c r="J398" s="503" t="s">
        <v>832</v>
      </c>
      <c r="K398" s="503"/>
      <c r="L398" s="503"/>
      <c r="O398" s="1214"/>
      <c r="P398" s="1214"/>
      <c r="Q398" s="1214"/>
      <c r="R398" s="1214"/>
      <c r="S398" s="1214"/>
      <c r="T398" s="1214"/>
      <c r="U398" s="1214"/>
      <c r="W398" s="1214" t="str">
        <f>'🔵クレーム'!C389</f>
        <v/>
      </c>
      <c r="X398" s="1214" t="str">
        <f>'🔵クレーム'!D389</f>
        <v/>
      </c>
      <c r="Y398" s="1213" t="str">
        <f>'🔵クレーム'!I389</f>
        <v/>
      </c>
      <c r="Z398" s="1214" t="str">
        <f>'🔵クレーム'!J389</f>
        <v/>
      </c>
      <c r="AA398" s="1214" t="str">
        <f>'🔵クレーム'!K389</f>
        <v/>
      </c>
      <c r="AB398" s="1214" t="str">
        <f>'🔵クレーム'!L389</f>
        <v/>
      </c>
      <c r="AC398" s="1216" t="str">
        <f>'🔵クレーム'!N389</f>
        <v/>
      </c>
    </row>
    <row r="399">
      <c r="B399" s="503"/>
      <c r="C399" s="503"/>
      <c r="D399" s="503"/>
      <c r="E399" s="304"/>
      <c r="F399" s="503"/>
      <c r="G399" s="503"/>
      <c r="H399" s="503"/>
      <c r="I399" s="503"/>
      <c r="J399" s="503" t="s">
        <v>832</v>
      </c>
      <c r="K399" s="503"/>
      <c r="L399" s="503"/>
      <c r="O399" s="1214"/>
      <c r="P399" s="1214"/>
      <c r="Q399" s="1214"/>
      <c r="R399" s="1214"/>
      <c r="S399" s="1214"/>
      <c r="T399" s="1214"/>
      <c r="U399" s="1214"/>
      <c r="W399" s="1214" t="str">
        <f>'🔵クレーム'!C390</f>
        <v/>
      </c>
      <c r="X399" s="1214" t="str">
        <f>'🔵クレーム'!D390</f>
        <v/>
      </c>
      <c r="Y399" s="1213" t="str">
        <f>'🔵クレーム'!I390</f>
        <v/>
      </c>
      <c r="Z399" s="1214" t="str">
        <f>'🔵クレーム'!J390</f>
        <v/>
      </c>
      <c r="AA399" s="1214" t="str">
        <f>'🔵クレーム'!K390</f>
        <v/>
      </c>
      <c r="AB399" s="1214" t="str">
        <f>'🔵クレーム'!L390</f>
        <v/>
      </c>
      <c r="AC399" s="1216" t="str">
        <f>'🔵クレーム'!N390</f>
        <v/>
      </c>
    </row>
    <row r="400">
      <c r="B400" s="503"/>
      <c r="C400" s="503"/>
      <c r="D400" s="503"/>
      <c r="E400" s="304"/>
      <c r="F400" s="503"/>
      <c r="G400" s="503"/>
      <c r="H400" s="503"/>
      <c r="I400" s="503"/>
      <c r="J400" s="503" t="s">
        <v>832</v>
      </c>
      <c r="K400" s="503"/>
      <c r="L400" s="503"/>
      <c r="O400" s="1214"/>
      <c r="P400" s="1214"/>
      <c r="Q400" s="1214"/>
      <c r="R400" s="1214"/>
      <c r="S400" s="1214"/>
      <c r="T400" s="1214"/>
      <c r="U400" s="1214"/>
      <c r="W400" s="1214" t="str">
        <f>'🔵クレーム'!C391</f>
        <v/>
      </c>
      <c r="X400" s="1214" t="str">
        <f>'🔵クレーム'!D391</f>
        <v/>
      </c>
      <c r="Y400" s="1213" t="str">
        <f>'🔵クレーム'!I391</f>
        <v/>
      </c>
      <c r="Z400" s="1214" t="str">
        <f>'🔵クレーム'!J391</f>
        <v/>
      </c>
      <c r="AA400" s="1214" t="str">
        <f>'🔵クレーム'!K391</f>
        <v/>
      </c>
      <c r="AB400" s="1214" t="str">
        <f>'🔵クレーム'!L391</f>
        <v/>
      </c>
      <c r="AC400" s="1216" t="str">
        <f>'🔵クレーム'!N391</f>
        <v/>
      </c>
    </row>
    <row r="401">
      <c r="B401" s="503"/>
      <c r="C401" s="503"/>
      <c r="D401" s="503"/>
      <c r="E401" s="304"/>
      <c r="F401" s="503"/>
      <c r="G401" s="503"/>
      <c r="H401" s="503"/>
      <c r="I401" s="503"/>
      <c r="J401" s="503" t="s">
        <v>832</v>
      </c>
      <c r="K401" s="503"/>
      <c r="L401" s="503"/>
      <c r="O401" s="1214"/>
      <c r="P401" s="1214"/>
      <c r="Q401" s="1214"/>
      <c r="R401" s="1214"/>
      <c r="S401" s="1214"/>
      <c r="T401" s="1214"/>
      <c r="U401" s="1214"/>
      <c r="W401" s="1214" t="str">
        <f>'🔵クレーム'!C392</f>
        <v/>
      </c>
      <c r="X401" s="1214" t="str">
        <f>'🔵クレーム'!D392</f>
        <v/>
      </c>
      <c r="Y401" s="1213" t="str">
        <f>'🔵クレーム'!I392</f>
        <v/>
      </c>
      <c r="Z401" s="1214" t="str">
        <f>'🔵クレーム'!J392</f>
        <v/>
      </c>
      <c r="AA401" s="1214" t="str">
        <f>'🔵クレーム'!K392</f>
        <v/>
      </c>
      <c r="AB401" s="1214" t="str">
        <f>'🔵クレーム'!L392</f>
        <v/>
      </c>
      <c r="AC401" s="1216" t="str">
        <f>'🔵クレーム'!N392</f>
        <v/>
      </c>
    </row>
    <row r="402">
      <c r="B402" s="503"/>
      <c r="C402" s="503"/>
      <c r="D402" s="503"/>
      <c r="E402" s="304"/>
      <c r="F402" s="503"/>
      <c r="G402" s="503"/>
      <c r="H402" s="503"/>
      <c r="I402" s="503"/>
      <c r="J402" s="503" t="s">
        <v>832</v>
      </c>
      <c r="K402" s="503"/>
      <c r="L402" s="503"/>
      <c r="O402" s="1214"/>
      <c r="P402" s="1214"/>
      <c r="Q402" s="1214"/>
      <c r="R402" s="1214"/>
      <c r="S402" s="1214"/>
      <c r="T402" s="1214"/>
      <c r="U402" s="1214"/>
      <c r="W402" s="1214" t="str">
        <f>'🔵クレーム'!C393</f>
        <v/>
      </c>
      <c r="X402" s="1214" t="str">
        <f>'🔵クレーム'!D393</f>
        <v/>
      </c>
      <c r="Y402" s="1213" t="str">
        <f>'🔵クレーム'!I393</f>
        <v/>
      </c>
      <c r="Z402" s="1214" t="str">
        <f>'🔵クレーム'!J393</f>
        <v/>
      </c>
      <c r="AA402" s="1214" t="str">
        <f>'🔵クレーム'!K393</f>
        <v/>
      </c>
      <c r="AB402" s="1214" t="str">
        <f>'🔵クレーム'!L393</f>
        <v/>
      </c>
      <c r="AC402" s="1216" t="str">
        <f>'🔵クレーム'!N393</f>
        <v/>
      </c>
    </row>
    <row r="403">
      <c r="B403" s="503"/>
      <c r="C403" s="503"/>
      <c r="D403" s="503"/>
      <c r="E403" s="304"/>
      <c r="F403" s="503"/>
      <c r="G403" s="503"/>
      <c r="H403" s="503"/>
      <c r="I403" s="503"/>
      <c r="J403" s="503" t="s">
        <v>832</v>
      </c>
      <c r="K403" s="503"/>
      <c r="L403" s="503"/>
      <c r="O403" s="1214"/>
      <c r="P403" s="1214"/>
      <c r="Q403" s="1214"/>
      <c r="R403" s="1214"/>
      <c r="S403" s="1214"/>
      <c r="T403" s="1214"/>
      <c r="U403" s="1214"/>
      <c r="W403" s="1214" t="str">
        <f>'🔵クレーム'!C394</f>
        <v/>
      </c>
      <c r="X403" s="1214" t="str">
        <f>'🔵クレーム'!D394</f>
        <v/>
      </c>
      <c r="Y403" s="1213" t="str">
        <f>'🔵クレーム'!I394</f>
        <v/>
      </c>
      <c r="Z403" s="1214" t="str">
        <f>'🔵クレーム'!J394</f>
        <v/>
      </c>
      <c r="AA403" s="1214" t="str">
        <f>'🔵クレーム'!K394</f>
        <v/>
      </c>
      <c r="AB403" s="1214" t="str">
        <f>'🔵クレーム'!L394</f>
        <v/>
      </c>
      <c r="AC403" s="1216" t="str">
        <f>'🔵クレーム'!N394</f>
        <v/>
      </c>
    </row>
    <row r="404">
      <c r="B404" s="503"/>
      <c r="C404" s="503"/>
      <c r="D404" s="503"/>
      <c r="E404" s="304"/>
      <c r="F404" s="503"/>
      <c r="G404" s="503"/>
      <c r="H404" s="503"/>
      <c r="I404" s="503"/>
      <c r="J404" s="503" t="s">
        <v>832</v>
      </c>
      <c r="K404" s="503"/>
      <c r="L404" s="503"/>
      <c r="O404" s="1214"/>
      <c r="P404" s="1214"/>
      <c r="Q404" s="1214"/>
      <c r="R404" s="1214"/>
      <c r="S404" s="1214"/>
      <c r="T404" s="1214"/>
      <c r="U404" s="1214"/>
      <c r="W404" s="1214" t="str">
        <f>'🔵クレーム'!C395</f>
        <v/>
      </c>
      <c r="X404" s="1214" t="str">
        <f>'🔵クレーム'!D395</f>
        <v/>
      </c>
      <c r="Y404" s="1213" t="str">
        <f>'🔵クレーム'!I395</f>
        <v/>
      </c>
      <c r="Z404" s="1214" t="str">
        <f>'🔵クレーム'!J395</f>
        <v/>
      </c>
      <c r="AA404" s="1214" t="str">
        <f>'🔵クレーム'!K395</f>
        <v/>
      </c>
      <c r="AB404" s="1214" t="str">
        <f>'🔵クレーム'!L395</f>
        <v/>
      </c>
      <c r="AC404" s="1216" t="str">
        <f>'🔵クレーム'!N395</f>
        <v/>
      </c>
    </row>
    <row r="405">
      <c r="B405" s="503"/>
      <c r="C405" s="503"/>
      <c r="D405" s="503"/>
      <c r="E405" s="304"/>
      <c r="F405" s="503"/>
      <c r="G405" s="503"/>
      <c r="H405" s="503"/>
      <c r="I405" s="503"/>
      <c r="J405" s="503" t="s">
        <v>832</v>
      </c>
      <c r="K405" s="503"/>
      <c r="L405" s="503"/>
      <c r="O405" s="1214"/>
      <c r="P405" s="1214"/>
      <c r="Q405" s="1214"/>
      <c r="R405" s="1214"/>
      <c r="S405" s="1214"/>
      <c r="T405" s="1214"/>
      <c r="U405" s="1214"/>
      <c r="W405" s="1214" t="str">
        <f>'🔵クレーム'!C396</f>
        <v/>
      </c>
      <c r="X405" s="1214" t="str">
        <f>'🔵クレーム'!D396</f>
        <v/>
      </c>
      <c r="Y405" s="1213" t="str">
        <f>'🔵クレーム'!I396</f>
        <v/>
      </c>
      <c r="Z405" s="1214" t="str">
        <f>'🔵クレーム'!J396</f>
        <v/>
      </c>
      <c r="AA405" s="1214" t="str">
        <f>'🔵クレーム'!K396</f>
        <v/>
      </c>
      <c r="AB405" s="1214" t="str">
        <f>'🔵クレーム'!L396</f>
        <v/>
      </c>
      <c r="AC405" s="1216" t="str">
        <f>'🔵クレーム'!N396</f>
        <v/>
      </c>
    </row>
    <row r="406">
      <c r="B406" s="503"/>
      <c r="C406" s="503"/>
      <c r="D406" s="503"/>
      <c r="E406" s="304"/>
      <c r="F406" s="503"/>
      <c r="G406" s="503"/>
      <c r="H406" s="503"/>
      <c r="I406" s="503"/>
      <c r="J406" s="503" t="s">
        <v>832</v>
      </c>
      <c r="K406" s="503"/>
      <c r="L406" s="503"/>
      <c r="O406" s="1214"/>
      <c r="P406" s="1214"/>
      <c r="Q406" s="1214"/>
      <c r="R406" s="1214"/>
      <c r="S406" s="1214"/>
      <c r="T406" s="1214"/>
      <c r="U406" s="1214"/>
      <c r="W406" s="1214" t="str">
        <f>'🔵クレーム'!C397</f>
        <v/>
      </c>
      <c r="X406" s="1214" t="str">
        <f>'🔵クレーム'!D397</f>
        <v/>
      </c>
      <c r="Y406" s="1213" t="str">
        <f>'🔵クレーム'!I397</f>
        <v/>
      </c>
      <c r="Z406" s="1214" t="str">
        <f>'🔵クレーム'!J397</f>
        <v/>
      </c>
      <c r="AA406" s="1214" t="str">
        <f>'🔵クレーム'!K397</f>
        <v/>
      </c>
      <c r="AB406" s="1214" t="str">
        <f>'🔵クレーム'!L397</f>
        <v/>
      </c>
      <c r="AC406" s="1216" t="str">
        <f>'🔵クレーム'!N397</f>
        <v/>
      </c>
    </row>
    <row r="407">
      <c r="B407" s="503"/>
      <c r="C407" s="503"/>
      <c r="D407" s="503"/>
      <c r="E407" s="304"/>
      <c r="F407" s="503"/>
      <c r="G407" s="503"/>
      <c r="H407" s="503"/>
      <c r="I407" s="503"/>
      <c r="J407" s="503" t="s">
        <v>832</v>
      </c>
      <c r="K407" s="503"/>
      <c r="L407" s="503"/>
      <c r="O407" s="1214"/>
      <c r="P407" s="1214"/>
      <c r="Q407" s="1214"/>
      <c r="R407" s="1214"/>
      <c r="S407" s="1214"/>
      <c r="T407" s="1214"/>
      <c r="U407" s="1214"/>
      <c r="W407" s="1214" t="str">
        <f>'🔵クレーム'!C398</f>
        <v/>
      </c>
      <c r="X407" s="1214" t="str">
        <f>'🔵クレーム'!D398</f>
        <v/>
      </c>
      <c r="Y407" s="1213" t="str">
        <f>'🔵クレーム'!I398</f>
        <v/>
      </c>
      <c r="Z407" s="1214" t="str">
        <f>'🔵クレーム'!J398</f>
        <v/>
      </c>
      <c r="AA407" s="1214" t="str">
        <f>'🔵クレーム'!K398</f>
        <v/>
      </c>
      <c r="AB407" s="1214" t="str">
        <f>'🔵クレーム'!L398</f>
        <v/>
      </c>
      <c r="AC407" s="1216" t="str">
        <f>'🔵クレーム'!N398</f>
        <v/>
      </c>
    </row>
    <row r="408">
      <c r="B408" s="503"/>
      <c r="C408" s="503"/>
      <c r="D408" s="503"/>
      <c r="E408" s="304"/>
      <c r="F408" s="503"/>
      <c r="G408" s="503"/>
      <c r="H408" s="503"/>
      <c r="I408" s="503"/>
      <c r="J408" s="503" t="s">
        <v>832</v>
      </c>
      <c r="K408" s="503"/>
      <c r="L408" s="503"/>
      <c r="O408" s="1214"/>
      <c r="P408" s="1214"/>
      <c r="Q408" s="1214"/>
      <c r="R408" s="1214"/>
      <c r="S408" s="1214"/>
      <c r="T408" s="1214"/>
      <c r="U408" s="1214"/>
      <c r="W408" s="1214" t="str">
        <f>'🔵クレーム'!C399</f>
        <v/>
      </c>
      <c r="X408" s="1214" t="str">
        <f>'🔵クレーム'!D399</f>
        <v/>
      </c>
      <c r="Y408" s="1213" t="str">
        <f>'🔵クレーム'!I399</f>
        <v/>
      </c>
      <c r="Z408" s="1214" t="str">
        <f>'🔵クレーム'!J399</f>
        <v/>
      </c>
      <c r="AA408" s="1214" t="str">
        <f>'🔵クレーム'!K399</f>
        <v/>
      </c>
      <c r="AB408" s="1214" t="str">
        <f>'🔵クレーム'!L399</f>
        <v/>
      </c>
      <c r="AC408" s="1216" t="str">
        <f>'🔵クレーム'!N399</f>
        <v/>
      </c>
    </row>
    <row r="409">
      <c r="B409" s="503"/>
      <c r="C409" s="503"/>
      <c r="D409" s="503"/>
      <c r="E409" s="304"/>
      <c r="F409" s="503"/>
      <c r="G409" s="503"/>
      <c r="H409" s="503"/>
      <c r="I409" s="503"/>
      <c r="J409" s="503" t="s">
        <v>832</v>
      </c>
      <c r="K409" s="503"/>
      <c r="L409" s="503"/>
      <c r="O409" s="1214"/>
      <c r="P409" s="1214"/>
      <c r="Q409" s="1214"/>
      <c r="R409" s="1214"/>
      <c r="S409" s="1214"/>
      <c r="T409" s="1214"/>
      <c r="U409" s="1214"/>
      <c r="W409" s="1214" t="str">
        <f>'🔵クレーム'!C400</f>
        <v/>
      </c>
      <c r="X409" s="1214" t="str">
        <f>'🔵クレーム'!D400</f>
        <v/>
      </c>
      <c r="Y409" s="1213" t="str">
        <f>'🔵クレーム'!I400</f>
        <v/>
      </c>
      <c r="Z409" s="1214" t="str">
        <f>'🔵クレーム'!J400</f>
        <v/>
      </c>
      <c r="AA409" s="1214" t="str">
        <f>'🔵クレーム'!K400</f>
        <v/>
      </c>
      <c r="AB409" s="1214" t="str">
        <f>'🔵クレーム'!L400</f>
        <v/>
      </c>
      <c r="AC409" s="1216" t="str">
        <f>'🔵クレーム'!N400</f>
        <v/>
      </c>
    </row>
    <row r="410">
      <c r="B410" s="503"/>
      <c r="C410" s="503"/>
      <c r="D410" s="503"/>
      <c r="E410" s="304"/>
      <c r="F410" s="503"/>
      <c r="G410" s="503"/>
      <c r="H410" s="503"/>
      <c r="I410" s="503"/>
      <c r="J410" s="503" t="s">
        <v>832</v>
      </c>
      <c r="K410" s="503"/>
      <c r="L410" s="503"/>
      <c r="O410" s="1214"/>
      <c r="P410" s="1214"/>
      <c r="Q410" s="1214"/>
      <c r="R410" s="1214"/>
      <c r="S410" s="1214"/>
      <c r="T410" s="1214"/>
      <c r="U410" s="1214"/>
      <c r="W410" s="1214" t="str">
        <f>'🔵クレーム'!C401</f>
        <v/>
      </c>
      <c r="X410" s="1214" t="str">
        <f>'🔵クレーム'!D401</f>
        <v/>
      </c>
      <c r="Y410" s="1213" t="str">
        <f>'🔵クレーム'!I401</f>
        <v/>
      </c>
      <c r="Z410" s="1214" t="str">
        <f>'🔵クレーム'!J401</f>
        <v/>
      </c>
      <c r="AA410" s="1214" t="str">
        <f>'🔵クレーム'!K401</f>
        <v/>
      </c>
      <c r="AB410" s="1214" t="str">
        <f>'🔵クレーム'!L401</f>
        <v/>
      </c>
      <c r="AC410" s="1216" t="str">
        <f>'🔵クレーム'!N401</f>
        <v/>
      </c>
    </row>
    <row r="411">
      <c r="B411" s="503"/>
      <c r="C411" s="503"/>
      <c r="D411" s="503"/>
      <c r="E411" s="304"/>
      <c r="F411" s="503"/>
      <c r="G411" s="503"/>
      <c r="H411" s="503"/>
      <c r="I411" s="503"/>
      <c r="J411" s="503" t="s">
        <v>832</v>
      </c>
      <c r="K411" s="503"/>
      <c r="L411" s="503"/>
      <c r="O411" s="1214"/>
      <c r="P411" s="1214"/>
      <c r="Q411" s="1214"/>
      <c r="R411" s="1214"/>
      <c r="S411" s="1214"/>
      <c r="T411" s="1214"/>
      <c r="U411" s="1214"/>
      <c r="W411" s="1214" t="str">
        <f>'🔵クレーム'!C402</f>
        <v/>
      </c>
      <c r="X411" s="1214" t="str">
        <f>'🔵クレーム'!D402</f>
        <v/>
      </c>
      <c r="Y411" s="1213" t="str">
        <f>'🔵クレーム'!I402</f>
        <v/>
      </c>
      <c r="Z411" s="1214" t="str">
        <f>'🔵クレーム'!J402</f>
        <v/>
      </c>
      <c r="AA411" s="1214" t="str">
        <f>'🔵クレーム'!K402</f>
        <v/>
      </c>
      <c r="AB411" s="1214" t="str">
        <f>'🔵クレーム'!L402</f>
        <v/>
      </c>
      <c r="AC411" s="1216" t="str">
        <f>'🔵クレーム'!N402</f>
        <v/>
      </c>
    </row>
    <row r="412">
      <c r="B412" s="503"/>
      <c r="C412" s="503"/>
      <c r="D412" s="503"/>
      <c r="E412" s="304"/>
      <c r="F412" s="503"/>
      <c r="G412" s="503"/>
      <c r="H412" s="503"/>
      <c r="I412" s="503"/>
      <c r="J412" s="503" t="s">
        <v>832</v>
      </c>
      <c r="K412" s="503"/>
      <c r="L412" s="503"/>
      <c r="O412" s="1214"/>
      <c r="P412" s="1214"/>
      <c r="Q412" s="1214"/>
      <c r="R412" s="1214"/>
      <c r="S412" s="1214"/>
      <c r="T412" s="1214"/>
      <c r="U412" s="1214"/>
      <c r="W412" s="1214" t="str">
        <f>'🔵クレーム'!C403</f>
        <v/>
      </c>
      <c r="X412" s="1214" t="str">
        <f>'🔵クレーム'!D403</f>
        <v/>
      </c>
      <c r="Y412" s="1213" t="str">
        <f>'🔵クレーム'!I403</f>
        <v/>
      </c>
      <c r="Z412" s="1214" t="str">
        <f>'🔵クレーム'!J403</f>
        <v/>
      </c>
      <c r="AA412" s="1214" t="str">
        <f>'🔵クレーム'!K403</f>
        <v/>
      </c>
      <c r="AB412" s="1214" t="str">
        <f>'🔵クレーム'!L403</f>
        <v/>
      </c>
      <c r="AC412" s="1216" t="str">
        <f>'🔵クレーム'!N403</f>
        <v/>
      </c>
    </row>
    <row r="413">
      <c r="B413" s="503"/>
      <c r="C413" s="503"/>
      <c r="D413" s="503"/>
      <c r="E413" s="304"/>
      <c r="F413" s="503"/>
      <c r="G413" s="503"/>
      <c r="H413" s="503"/>
      <c r="I413" s="503"/>
      <c r="J413" s="503" t="s">
        <v>832</v>
      </c>
      <c r="K413" s="503"/>
      <c r="L413" s="503"/>
      <c r="O413" s="1214"/>
      <c r="P413" s="1214"/>
      <c r="Q413" s="1214"/>
      <c r="R413" s="1214"/>
      <c r="S413" s="1214"/>
      <c r="T413" s="1214"/>
      <c r="U413" s="1214"/>
      <c r="W413" s="1214" t="str">
        <f>'🔵クレーム'!C404</f>
        <v/>
      </c>
      <c r="X413" s="1214" t="str">
        <f>'🔵クレーム'!D404</f>
        <v/>
      </c>
      <c r="Y413" s="1213" t="str">
        <f>'🔵クレーム'!I404</f>
        <v/>
      </c>
      <c r="Z413" s="1214" t="str">
        <f>'🔵クレーム'!J404</f>
        <v/>
      </c>
      <c r="AA413" s="1214" t="str">
        <f>'🔵クレーム'!K404</f>
        <v/>
      </c>
      <c r="AB413" s="1214" t="str">
        <f>'🔵クレーム'!L404</f>
        <v/>
      </c>
      <c r="AC413" s="1216" t="str">
        <f>'🔵クレーム'!N404</f>
        <v/>
      </c>
    </row>
    <row r="414">
      <c r="B414" s="503"/>
      <c r="C414" s="503"/>
      <c r="D414" s="503"/>
      <c r="E414" s="304"/>
      <c r="F414" s="503"/>
      <c r="G414" s="503"/>
      <c r="H414" s="503"/>
      <c r="I414" s="503"/>
      <c r="J414" s="503" t="s">
        <v>832</v>
      </c>
      <c r="K414" s="503"/>
      <c r="L414" s="503"/>
      <c r="O414" s="1214"/>
      <c r="P414" s="1214"/>
      <c r="Q414" s="1214"/>
      <c r="R414" s="1214"/>
      <c r="S414" s="1214"/>
      <c r="T414" s="1214"/>
      <c r="U414" s="1214"/>
      <c r="W414" s="1214" t="str">
        <f>'🔵クレーム'!C405</f>
        <v/>
      </c>
      <c r="X414" s="1214" t="str">
        <f>'🔵クレーム'!D405</f>
        <v/>
      </c>
      <c r="Y414" s="1213" t="str">
        <f>'🔵クレーム'!I405</f>
        <v/>
      </c>
      <c r="Z414" s="1214" t="str">
        <f>'🔵クレーム'!J405</f>
        <v/>
      </c>
      <c r="AA414" s="1214" t="str">
        <f>'🔵クレーム'!K405</f>
        <v/>
      </c>
      <c r="AB414" s="1214" t="str">
        <f>'🔵クレーム'!L405</f>
        <v/>
      </c>
      <c r="AC414" s="1216" t="str">
        <f>'🔵クレーム'!N405</f>
        <v/>
      </c>
    </row>
    <row r="415">
      <c r="B415" s="503"/>
      <c r="C415" s="503"/>
      <c r="D415" s="503"/>
      <c r="E415" s="304"/>
      <c r="F415" s="503"/>
      <c r="G415" s="503"/>
      <c r="H415" s="503"/>
      <c r="I415" s="503"/>
      <c r="J415" s="503" t="s">
        <v>832</v>
      </c>
      <c r="K415" s="503"/>
      <c r="L415" s="503"/>
      <c r="O415" s="1214"/>
      <c r="P415" s="1214"/>
      <c r="Q415" s="1214"/>
      <c r="R415" s="1214"/>
      <c r="S415" s="1214"/>
      <c r="T415" s="1214"/>
      <c r="U415" s="1214"/>
      <c r="W415" s="1214" t="str">
        <f>'🔵クレーム'!C406</f>
        <v/>
      </c>
      <c r="X415" s="1214" t="str">
        <f>'🔵クレーム'!D406</f>
        <v/>
      </c>
      <c r="Y415" s="1213" t="str">
        <f>'🔵クレーム'!I406</f>
        <v/>
      </c>
      <c r="Z415" s="1214" t="str">
        <f>'🔵クレーム'!J406</f>
        <v/>
      </c>
      <c r="AA415" s="1214" t="str">
        <f>'🔵クレーム'!K406</f>
        <v/>
      </c>
      <c r="AB415" s="1214" t="str">
        <f>'🔵クレーム'!L406</f>
        <v/>
      </c>
      <c r="AC415" s="1216" t="str">
        <f>'🔵クレーム'!N406</f>
        <v/>
      </c>
    </row>
    <row r="416">
      <c r="B416" s="503"/>
      <c r="C416" s="503"/>
      <c r="D416" s="503"/>
      <c r="E416" s="304"/>
      <c r="F416" s="503"/>
      <c r="G416" s="503"/>
      <c r="H416" s="503"/>
      <c r="I416" s="503"/>
      <c r="J416" s="503" t="s">
        <v>832</v>
      </c>
      <c r="K416" s="503"/>
      <c r="L416" s="503"/>
      <c r="O416" s="1214"/>
      <c r="P416" s="1214"/>
      <c r="Q416" s="1214"/>
      <c r="R416" s="1214"/>
      <c r="S416" s="1214"/>
      <c r="T416" s="1214"/>
      <c r="U416" s="1214"/>
      <c r="W416" s="1214" t="str">
        <f>'🔵クレーム'!C407</f>
        <v/>
      </c>
      <c r="X416" s="1214" t="str">
        <f>'🔵クレーム'!D407</f>
        <v/>
      </c>
      <c r="Y416" s="1213" t="str">
        <f>'🔵クレーム'!I407</f>
        <v/>
      </c>
      <c r="Z416" s="1214" t="str">
        <f>'🔵クレーム'!J407</f>
        <v/>
      </c>
      <c r="AA416" s="1214" t="str">
        <f>'🔵クレーム'!K407</f>
        <v/>
      </c>
      <c r="AB416" s="1214" t="str">
        <f>'🔵クレーム'!L407</f>
        <v/>
      </c>
      <c r="AC416" s="1216" t="str">
        <f>'🔵クレーム'!N407</f>
        <v/>
      </c>
    </row>
    <row r="417">
      <c r="B417" s="503"/>
      <c r="C417" s="503"/>
      <c r="D417" s="503"/>
      <c r="E417" s="304"/>
      <c r="F417" s="503"/>
      <c r="G417" s="503"/>
      <c r="H417" s="503"/>
      <c r="I417" s="503"/>
      <c r="J417" s="503" t="s">
        <v>832</v>
      </c>
      <c r="K417" s="503"/>
      <c r="L417" s="503"/>
      <c r="AC417" s="1276"/>
    </row>
    <row r="418">
      <c r="B418" s="503"/>
      <c r="C418" s="503"/>
      <c r="D418" s="503"/>
      <c r="E418" s="304"/>
      <c r="F418" s="503"/>
      <c r="G418" s="503"/>
      <c r="H418" s="503"/>
      <c r="I418" s="503"/>
      <c r="J418" s="503" t="s">
        <v>832</v>
      </c>
      <c r="K418" s="503"/>
      <c r="L418" s="503"/>
      <c r="AC418" s="1276"/>
    </row>
    <row r="419">
      <c r="B419" s="503"/>
      <c r="C419" s="503"/>
      <c r="D419" s="503"/>
      <c r="E419" s="304"/>
      <c r="F419" s="503"/>
      <c r="G419" s="503"/>
      <c r="H419" s="503"/>
      <c r="I419" s="503"/>
      <c r="J419" s="503" t="s">
        <v>832</v>
      </c>
      <c r="K419" s="503"/>
      <c r="L419" s="503"/>
      <c r="AC419" s="1276"/>
    </row>
    <row r="420">
      <c r="B420" s="503"/>
      <c r="C420" s="503"/>
      <c r="D420" s="503"/>
      <c r="E420" s="304"/>
      <c r="F420" s="503"/>
      <c r="G420" s="503"/>
      <c r="H420" s="503"/>
      <c r="I420" s="503"/>
      <c r="J420" s="503" t="s">
        <v>832</v>
      </c>
      <c r="K420" s="503"/>
      <c r="L420" s="503"/>
      <c r="AC420" s="1276"/>
    </row>
    <row r="421">
      <c r="B421" s="503"/>
      <c r="C421" s="503"/>
      <c r="D421" s="503"/>
      <c r="E421" s="304"/>
      <c r="F421" s="503"/>
      <c r="G421" s="503"/>
      <c r="H421" s="503"/>
      <c r="I421" s="503"/>
      <c r="J421" s="503" t="s">
        <v>832</v>
      </c>
      <c r="K421" s="503"/>
      <c r="L421" s="503"/>
      <c r="AC421" s="1276"/>
    </row>
    <row r="422">
      <c r="B422" s="503"/>
      <c r="C422" s="503"/>
      <c r="D422" s="503"/>
      <c r="E422" s="304"/>
      <c r="F422" s="503"/>
      <c r="G422" s="503"/>
      <c r="H422" s="503"/>
      <c r="I422" s="503"/>
      <c r="J422" s="503" t="s">
        <v>832</v>
      </c>
      <c r="K422" s="503"/>
      <c r="L422" s="503"/>
      <c r="AC422" s="1276"/>
    </row>
    <row r="423">
      <c r="B423" s="503"/>
      <c r="C423" s="503"/>
      <c r="D423" s="503"/>
      <c r="E423" s="304"/>
      <c r="F423" s="503"/>
      <c r="G423" s="503"/>
      <c r="H423" s="503"/>
      <c r="I423" s="503"/>
      <c r="J423" s="503" t="s">
        <v>832</v>
      </c>
      <c r="K423" s="503"/>
      <c r="L423" s="503"/>
      <c r="AC423" s="1276"/>
    </row>
    <row r="424">
      <c r="B424" s="503"/>
      <c r="C424" s="503"/>
      <c r="D424" s="503"/>
      <c r="E424" s="304"/>
      <c r="F424" s="503"/>
      <c r="G424" s="503"/>
      <c r="H424" s="503"/>
      <c r="I424" s="503"/>
      <c r="J424" s="503" t="s">
        <v>832</v>
      </c>
      <c r="K424" s="503"/>
      <c r="L424" s="503"/>
      <c r="AC424" s="1276"/>
    </row>
    <row r="425">
      <c r="B425" s="503"/>
      <c r="C425" s="503"/>
      <c r="D425" s="503"/>
      <c r="E425" s="304"/>
      <c r="F425" s="503"/>
      <c r="G425" s="503"/>
      <c r="H425" s="503"/>
      <c r="I425" s="503"/>
      <c r="J425" s="503" t="s">
        <v>832</v>
      </c>
      <c r="K425" s="503"/>
      <c r="L425" s="503"/>
      <c r="AC425" s="1276"/>
    </row>
    <row r="426">
      <c r="B426" s="503"/>
      <c r="C426" s="503"/>
      <c r="D426" s="503"/>
      <c r="E426" s="304"/>
      <c r="F426" s="503"/>
      <c r="G426" s="503"/>
      <c r="H426" s="503"/>
      <c r="I426" s="503"/>
      <c r="J426" s="503" t="s">
        <v>832</v>
      </c>
      <c r="K426" s="503"/>
      <c r="L426" s="503"/>
      <c r="AC426" s="1276"/>
    </row>
    <row r="427">
      <c r="B427" s="503"/>
      <c r="C427" s="503"/>
      <c r="D427" s="503"/>
      <c r="E427" s="304"/>
      <c r="F427" s="503"/>
      <c r="G427" s="503"/>
      <c r="H427" s="503"/>
      <c r="I427" s="503"/>
      <c r="J427" s="503" t="s">
        <v>832</v>
      </c>
      <c r="K427" s="503"/>
      <c r="L427" s="503"/>
      <c r="AC427" s="1276"/>
    </row>
    <row r="428">
      <c r="B428" s="503"/>
      <c r="C428" s="503"/>
      <c r="D428" s="503"/>
      <c r="E428" s="304"/>
      <c r="F428" s="503"/>
      <c r="G428" s="503"/>
      <c r="H428" s="503"/>
      <c r="I428" s="503"/>
      <c r="J428" s="503" t="s">
        <v>832</v>
      </c>
      <c r="K428" s="503"/>
      <c r="L428" s="503"/>
      <c r="AC428" s="1276"/>
    </row>
    <row r="429">
      <c r="B429" s="503"/>
      <c r="C429" s="503"/>
      <c r="D429" s="503"/>
      <c r="E429" s="304"/>
      <c r="F429" s="503"/>
      <c r="G429" s="503"/>
      <c r="H429" s="503"/>
      <c r="I429" s="503"/>
      <c r="J429" s="503" t="s">
        <v>832</v>
      </c>
      <c r="K429" s="503"/>
      <c r="L429" s="503"/>
      <c r="AC429" s="1276"/>
    </row>
    <row r="430">
      <c r="B430" s="503"/>
      <c r="C430" s="503"/>
      <c r="D430" s="503"/>
      <c r="E430" s="304"/>
      <c r="F430" s="503"/>
      <c r="G430" s="503"/>
      <c r="H430" s="503"/>
      <c r="I430" s="503"/>
      <c r="J430" s="503" t="s">
        <v>832</v>
      </c>
      <c r="K430" s="503"/>
      <c r="L430" s="503"/>
      <c r="AC430" s="1276"/>
    </row>
    <row r="431">
      <c r="B431" s="503"/>
      <c r="C431" s="503"/>
      <c r="D431" s="503"/>
      <c r="E431" s="304"/>
      <c r="F431" s="503"/>
      <c r="G431" s="503"/>
      <c r="H431" s="503"/>
      <c r="I431" s="503"/>
      <c r="J431" s="503" t="s">
        <v>832</v>
      </c>
      <c r="K431" s="503"/>
      <c r="L431" s="503"/>
      <c r="AC431" s="1276"/>
    </row>
    <row r="432">
      <c r="B432" s="503"/>
      <c r="C432" s="503"/>
      <c r="D432" s="503"/>
      <c r="E432" s="304"/>
      <c r="F432" s="503"/>
      <c r="G432" s="503"/>
      <c r="H432" s="503"/>
      <c r="I432" s="503"/>
      <c r="J432" s="503" t="s">
        <v>832</v>
      </c>
      <c r="K432" s="503"/>
      <c r="L432" s="503"/>
      <c r="AC432" s="1276"/>
    </row>
    <row r="433">
      <c r="B433" s="503"/>
      <c r="C433" s="503"/>
      <c r="D433" s="503"/>
      <c r="E433" s="304"/>
      <c r="F433" s="503"/>
      <c r="G433" s="503"/>
      <c r="H433" s="503"/>
      <c r="I433" s="503"/>
      <c r="J433" s="503" t="s">
        <v>832</v>
      </c>
      <c r="K433" s="503"/>
      <c r="L433" s="503"/>
      <c r="AC433" s="1276"/>
    </row>
    <row r="434">
      <c r="B434" s="503"/>
      <c r="C434" s="503"/>
      <c r="D434" s="503"/>
      <c r="E434" s="304"/>
      <c r="F434" s="503"/>
      <c r="G434" s="503"/>
      <c r="H434" s="503"/>
      <c r="I434" s="503"/>
      <c r="J434" s="503" t="s">
        <v>832</v>
      </c>
      <c r="K434" s="503"/>
      <c r="L434" s="503"/>
      <c r="AC434" s="1276"/>
    </row>
    <row r="435">
      <c r="B435" s="503"/>
      <c r="C435" s="503"/>
      <c r="D435" s="503"/>
      <c r="E435" s="304"/>
      <c r="F435" s="503"/>
      <c r="G435" s="503"/>
      <c r="H435" s="503"/>
      <c r="I435" s="503"/>
      <c r="J435" s="503" t="s">
        <v>832</v>
      </c>
      <c r="K435" s="503"/>
      <c r="L435" s="503"/>
      <c r="AC435" s="1276"/>
    </row>
    <row r="436">
      <c r="B436" s="503"/>
      <c r="C436" s="503"/>
      <c r="D436" s="503"/>
      <c r="E436" s="304"/>
      <c r="F436" s="503"/>
      <c r="G436" s="503"/>
      <c r="H436" s="503"/>
      <c r="I436" s="503"/>
      <c r="J436" s="503" t="s">
        <v>832</v>
      </c>
      <c r="K436" s="503"/>
      <c r="L436" s="503"/>
      <c r="AC436" s="1276"/>
    </row>
    <row r="437">
      <c r="B437" s="503"/>
      <c r="C437" s="503"/>
      <c r="D437" s="503"/>
      <c r="E437" s="304"/>
      <c r="F437" s="503"/>
      <c r="G437" s="503"/>
      <c r="H437" s="503"/>
      <c r="I437" s="503"/>
      <c r="J437" s="503" t="s">
        <v>832</v>
      </c>
      <c r="K437" s="503"/>
      <c r="L437" s="503"/>
      <c r="AC437" s="1276"/>
    </row>
    <row r="438">
      <c r="B438" s="503"/>
      <c r="C438" s="503"/>
      <c r="D438" s="503"/>
      <c r="E438" s="304"/>
      <c r="F438" s="503"/>
      <c r="G438" s="503"/>
      <c r="H438" s="503"/>
      <c r="I438" s="503"/>
      <c r="J438" s="503" t="s">
        <v>832</v>
      </c>
      <c r="K438" s="503"/>
      <c r="L438" s="503"/>
      <c r="AC438" s="1276"/>
    </row>
    <row r="439">
      <c r="B439" s="503"/>
      <c r="C439" s="503"/>
      <c r="D439" s="503"/>
      <c r="E439" s="304"/>
      <c r="F439" s="503"/>
      <c r="G439" s="503"/>
      <c r="H439" s="503"/>
      <c r="I439" s="503"/>
      <c r="J439" s="503" t="s">
        <v>832</v>
      </c>
      <c r="K439" s="503"/>
      <c r="L439" s="503"/>
      <c r="AC439" s="1276"/>
    </row>
    <row r="440">
      <c r="B440" s="503"/>
      <c r="C440" s="503"/>
      <c r="D440" s="503"/>
      <c r="E440" s="304"/>
      <c r="F440" s="503"/>
      <c r="G440" s="503"/>
      <c r="H440" s="503"/>
      <c r="I440" s="503"/>
      <c r="J440" s="503" t="s">
        <v>832</v>
      </c>
      <c r="K440" s="503"/>
      <c r="L440" s="503"/>
      <c r="AC440" s="1276"/>
    </row>
    <row r="441">
      <c r="B441" s="503"/>
      <c r="C441" s="503"/>
      <c r="D441" s="503"/>
      <c r="E441" s="304"/>
      <c r="F441" s="503"/>
      <c r="G441" s="503"/>
      <c r="H441" s="503"/>
      <c r="I441" s="503"/>
      <c r="J441" s="503" t="s">
        <v>832</v>
      </c>
      <c r="K441" s="503"/>
      <c r="L441" s="503"/>
      <c r="AC441" s="1276"/>
    </row>
    <row r="442">
      <c r="B442" s="503"/>
      <c r="C442" s="503"/>
      <c r="D442" s="503"/>
      <c r="E442" s="304"/>
      <c r="F442" s="503"/>
      <c r="G442" s="503"/>
      <c r="H442" s="503"/>
      <c r="I442" s="503"/>
      <c r="J442" s="503" t="s">
        <v>832</v>
      </c>
      <c r="K442" s="503"/>
      <c r="L442" s="503"/>
      <c r="AC442" s="1276"/>
    </row>
    <row r="443">
      <c r="B443" s="503"/>
      <c r="C443" s="503"/>
      <c r="D443" s="503"/>
      <c r="E443" s="304"/>
      <c r="F443" s="503"/>
      <c r="G443" s="503"/>
      <c r="H443" s="503"/>
      <c r="I443" s="503"/>
      <c r="J443" s="503" t="s">
        <v>832</v>
      </c>
      <c r="K443" s="503"/>
      <c r="L443" s="503"/>
      <c r="AC443" s="1276"/>
    </row>
    <row r="444">
      <c r="B444" s="503"/>
      <c r="C444" s="503"/>
      <c r="D444" s="503"/>
      <c r="E444" s="304"/>
      <c r="F444" s="503"/>
      <c r="G444" s="503"/>
      <c r="H444" s="503"/>
      <c r="I444" s="503"/>
      <c r="J444" s="503" t="s">
        <v>832</v>
      </c>
      <c r="K444" s="503"/>
      <c r="L444" s="503"/>
      <c r="AC444" s="1276"/>
    </row>
    <row r="445">
      <c r="B445" s="503"/>
      <c r="C445" s="503"/>
      <c r="D445" s="503"/>
      <c r="E445" s="304"/>
      <c r="F445" s="503"/>
      <c r="G445" s="503"/>
      <c r="H445" s="503"/>
      <c r="I445" s="503"/>
      <c r="J445" s="503" t="s">
        <v>832</v>
      </c>
      <c r="K445" s="503"/>
      <c r="L445" s="503"/>
      <c r="AC445" s="1276"/>
    </row>
    <row r="446">
      <c r="B446" s="503"/>
      <c r="C446" s="503"/>
      <c r="D446" s="503"/>
      <c r="E446" s="304"/>
      <c r="F446" s="503"/>
      <c r="G446" s="503"/>
      <c r="H446" s="503"/>
      <c r="I446" s="503"/>
      <c r="J446" s="503" t="s">
        <v>832</v>
      </c>
      <c r="K446" s="503"/>
      <c r="L446" s="503"/>
      <c r="AC446" s="1276"/>
    </row>
    <row r="447">
      <c r="B447" s="503"/>
      <c r="C447" s="503"/>
      <c r="D447" s="503"/>
      <c r="E447" s="304"/>
      <c r="F447" s="503"/>
      <c r="G447" s="503"/>
      <c r="H447" s="503"/>
      <c r="I447" s="503"/>
      <c r="J447" s="503" t="s">
        <v>832</v>
      </c>
      <c r="K447" s="503"/>
      <c r="L447" s="503"/>
      <c r="AC447" s="1276"/>
    </row>
    <row r="448">
      <c r="B448" s="503"/>
      <c r="C448" s="503"/>
      <c r="D448" s="503"/>
      <c r="E448" s="304"/>
      <c r="F448" s="503"/>
      <c r="G448" s="503"/>
      <c r="H448" s="503"/>
      <c r="I448" s="503"/>
      <c r="J448" s="503" t="s">
        <v>832</v>
      </c>
      <c r="K448" s="503"/>
      <c r="L448" s="503"/>
      <c r="AC448" s="1276"/>
    </row>
    <row r="449">
      <c r="B449" s="503"/>
      <c r="C449" s="503"/>
      <c r="D449" s="503"/>
      <c r="E449" s="304"/>
      <c r="F449" s="503"/>
      <c r="G449" s="503"/>
      <c r="H449" s="503"/>
      <c r="I449" s="503"/>
      <c r="J449" s="503" t="s">
        <v>832</v>
      </c>
      <c r="K449" s="503"/>
      <c r="L449" s="503"/>
      <c r="AC449" s="1276"/>
    </row>
    <row r="450">
      <c r="B450" s="503"/>
      <c r="C450" s="503"/>
      <c r="D450" s="503"/>
      <c r="E450" s="304"/>
      <c r="F450" s="503"/>
      <c r="G450" s="503"/>
      <c r="H450" s="503"/>
      <c r="I450" s="503"/>
      <c r="J450" s="503" t="s">
        <v>832</v>
      </c>
      <c r="K450" s="503"/>
      <c r="L450" s="503"/>
      <c r="AC450" s="1276"/>
    </row>
    <row r="451">
      <c r="B451" s="503"/>
      <c r="C451" s="503"/>
      <c r="D451" s="503"/>
      <c r="E451" s="304"/>
      <c r="F451" s="503"/>
      <c r="G451" s="503"/>
      <c r="H451" s="503"/>
      <c r="I451" s="503"/>
      <c r="J451" s="503" t="s">
        <v>832</v>
      </c>
      <c r="K451" s="503"/>
      <c r="L451" s="503"/>
      <c r="AC451" s="1276"/>
    </row>
    <row r="452">
      <c r="B452" s="503"/>
      <c r="C452" s="503"/>
      <c r="D452" s="503"/>
      <c r="E452" s="304"/>
      <c r="F452" s="503"/>
      <c r="G452" s="503"/>
      <c r="H452" s="503"/>
      <c r="I452" s="503"/>
      <c r="J452" s="503" t="s">
        <v>832</v>
      </c>
      <c r="K452" s="503"/>
      <c r="L452" s="503"/>
      <c r="AC452" s="1276"/>
    </row>
    <row r="453">
      <c r="B453" s="503"/>
      <c r="C453" s="503"/>
      <c r="D453" s="503"/>
      <c r="E453" s="304"/>
      <c r="F453" s="503"/>
      <c r="G453" s="503"/>
      <c r="H453" s="503"/>
      <c r="I453" s="503"/>
      <c r="J453" s="503" t="s">
        <v>832</v>
      </c>
      <c r="K453" s="503"/>
      <c r="L453" s="503"/>
      <c r="AC453" s="1276"/>
    </row>
    <row r="454">
      <c r="B454" s="503"/>
      <c r="C454" s="503"/>
      <c r="D454" s="503"/>
      <c r="E454" s="304"/>
      <c r="F454" s="503"/>
      <c r="G454" s="503"/>
      <c r="H454" s="503"/>
      <c r="I454" s="503"/>
      <c r="J454" s="503" t="s">
        <v>832</v>
      </c>
      <c r="K454" s="503"/>
      <c r="L454" s="503"/>
      <c r="AC454" s="1276"/>
    </row>
    <row r="455">
      <c r="B455" s="503"/>
      <c r="C455" s="503"/>
      <c r="D455" s="503"/>
      <c r="E455" s="304"/>
      <c r="F455" s="503"/>
      <c r="G455" s="503"/>
      <c r="H455" s="503"/>
      <c r="I455" s="503"/>
      <c r="J455" s="503" t="s">
        <v>832</v>
      </c>
      <c r="K455" s="503"/>
      <c r="L455" s="503"/>
      <c r="AC455" s="1276"/>
    </row>
    <row r="456">
      <c r="B456" s="503"/>
      <c r="C456" s="503"/>
      <c r="D456" s="503"/>
      <c r="E456" s="304"/>
      <c r="F456" s="503"/>
      <c r="G456" s="503"/>
      <c r="H456" s="503"/>
      <c r="I456" s="503"/>
      <c r="J456" s="503" t="s">
        <v>832</v>
      </c>
      <c r="K456" s="503"/>
      <c r="L456" s="503"/>
      <c r="AC456" s="1276"/>
    </row>
    <row r="457">
      <c r="B457" s="503"/>
      <c r="C457" s="503"/>
      <c r="D457" s="503"/>
      <c r="E457" s="304"/>
      <c r="F457" s="503"/>
      <c r="G457" s="503"/>
      <c r="H457" s="503"/>
      <c r="I457" s="503"/>
      <c r="J457" s="503" t="s">
        <v>832</v>
      </c>
      <c r="K457" s="503"/>
      <c r="L457" s="503"/>
      <c r="AC457" s="1276"/>
    </row>
    <row r="458">
      <c r="B458" s="503"/>
      <c r="C458" s="503"/>
      <c r="D458" s="503"/>
      <c r="E458" s="304"/>
      <c r="F458" s="503"/>
      <c r="G458" s="503"/>
      <c r="H458" s="503"/>
      <c r="I458" s="503"/>
      <c r="J458" s="503" t="s">
        <v>832</v>
      </c>
      <c r="K458" s="503"/>
      <c r="L458" s="503"/>
      <c r="AC458" s="1276"/>
    </row>
    <row r="459">
      <c r="B459" s="503"/>
      <c r="C459" s="503"/>
      <c r="D459" s="503"/>
      <c r="E459" s="304"/>
      <c r="F459" s="503"/>
      <c r="G459" s="503"/>
      <c r="H459" s="503"/>
      <c r="I459" s="503"/>
      <c r="J459" s="503" t="s">
        <v>832</v>
      </c>
      <c r="K459" s="503"/>
      <c r="L459" s="503"/>
      <c r="AC459" s="1276"/>
    </row>
    <row r="460">
      <c r="B460" s="503"/>
      <c r="C460" s="503"/>
      <c r="D460" s="503"/>
      <c r="E460" s="304"/>
      <c r="F460" s="503"/>
      <c r="G460" s="503"/>
      <c r="H460" s="503"/>
      <c r="I460" s="503"/>
      <c r="J460" s="503" t="s">
        <v>832</v>
      </c>
      <c r="K460" s="503"/>
      <c r="L460" s="503"/>
      <c r="AC460" s="1276"/>
    </row>
    <row r="461">
      <c r="B461" s="503"/>
      <c r="C461" s="503"/>
      <c r="D461" s="503"/>
      <c r="E461" s="304"/>
      <c r="F461" s="503"/>
      <c r="G461" s="503"/>
      <c r="H461" s="503"/>
      <c r="I461" s="503"/>
      <c r="J461" s="503" t="s">
        <v>832</v>
      </c>
      <c r="K461" s="503"/>
      <c r="L461" s="503"/>
      <c r="AC461" s="1276"/>
    </row>
    <row r="462">
      <c r="B462" s="503"/>
      <c r="C462" s="503"/>
      <c r="D462" s="503"/>
      <c r="E462" s="304"/>
      <c r="F462" s="503"/>
      <c r="G462" s="503"/>
      <c r="H462" s="503"/>
      <c r="I462" s="503"/>
      <c r="J462" s="503" t="s">
        <v>832</v>
      </c>
      <c r="K462" s="503"/>
      <c r="L462" s="503"/>
      <c r="AC462" s="1276"/>
    </row>
    <row r="463">
      <c r="B463" s="503"/>
      <c r="C463" s="503"/>
      <c r="D463" s="503"/>
      <c r="E463" s="304"/>
      <c r="F463" s="503"/>
      <c r="G463" s="503"/>
      <c r="H463" s="503"/>
      <c r="I463" s="503"/>
      <c r="J463" s="503" t="s">
        <v>832</v>
      </c>
      <c r="K463" s="503"/>
      <c r="L463" s="503"/>
      <c r="AC463" s="1276"/>
    </row>
    <row r="464">
      <c r="B464" s="503"/>
      <c r="C464" s="503"/>
      <c r="D464" s="503"/>
      <c r="E464" s="304"/>
      <c r="F464" s="503"/>
      <c r="G464" s="503"/>
      <c r="H464" s="503"/>
      <c r="I464" s="503"/>
      <c r="J464" s="503" t="s">
        <v>832</v>
      </c>
      <c r="K464" s="503"/>
      <c r="L464" s="503"/>
      <c r="AC464" s="1276"/>
    </row>
    <row r="465">
      <c r="B465" s="503"/>
      <c r="C465" s="503"/>
      <c r="D465" s="503"/>
      <c r="E465" s="304"/>
      <c r="F465" s="503"/>
      <c r="G465" s="503"/>
      <c r="H465" s="503"/>
      <c r="I465" s="503"/>
      <c r="J465" s="503" t="s">
        <v>832</v>
      </c>
      <c r="K465" s="503"/>
      <c r="L465" s="503"/>
      <c r="AC465" s="1276"/>
    </row>
    <row r="466">
      <c r="B466" s="503"/>
      <c r="C466" s="503"/>
      <c r="D466" s="503"/>
      <c r="E466" s="304"/>
      <c r="F466" s="503"/>
      <c r="G466" s="503"/>
      <c r="H466" s="503"/>
      <c r="I466" s="503"/>
      <c r="J466" s="503" t="s">
        <v>832</v>
      </c>
      <c r="K466" s="503"/>
      <c r="L466" s="503"/>
      <c r="AC466" s="1276"/>
    </row>
    <row r="467">
      <c r="B467" s="503"/>
      <c r="C467" s="503"/>
      <c r="D467" s="503"/>
      <c r="E467" s="304"/>
      <c r="F467" s="503"/>
      <c r="G467" s="503"/>
      <c r="H467" s="503"/>
      <c r="I467" s="503"/>
      <c r="J467" s="503" t="s">
        <v>832</v>
      </c>
      <c r="K467" s="503"/>
      <c r="L467" s="503"/>
      <c r="AC467" s="1276"/>
    </row>
    <row r="468">
      <c r="B468" s="503"/>
      <c r="C468" s="503"/>
      <c r="D468" s="503"/>
      <c r="E468" s="304"/>
      <c r="F468" s="503"/>
      <c r="G468" s="503"/>
      <c r="H468" s="503"/>
      <c r="I468" s="503"/>
      <c r="J468" s="503" t="s">
        <v>832</v>
      </c>
      <c r="K468" s="503"/>
      <c r="L468" s="503"/>
      <c r="AC468" s="1276"/>
    </row>
    <row r="469">
      <c r="B469" s="503"/>
      <c r="C469" s="503"/>
      <c r="D469" s="503"/>
      <c r="E469" s="304"/>
      <c r="F469" s="503"/>
      <c r="G469" s="503"/>
      <c r="H469" s="503"/>
      <c r="I469" s="503"/>
      <c r="J469" s="503" t="s">
        <v>832</v>
      </c>
      <c r="K469" s="503"/>
      <c r="L469" s="503"/>
      <c r="AC469" s="1276"/>
    </row>
    <row r="470">
      <c r="B470" s="503"/>
      <c r="C470" s="503"/>
      <c r="D470" s="503"/>
      <c r="E470" s="304"/>
      <c r="F470" s="503"/>
      <c r="G470" s="503"/>
      <c r="H470" s="503"/>
      <c r="I470" s="503"/>
      <c r="J470" s="503" t="s">
        <v>832</v>
      </c>
      <c r="K470" s="503"/>
      <c r="L470" s="503"/>
      <c r="AC470" s="1276"/>
    </row>
    <row r="471">
      <c r="B471" s="503"/>
      <c r="C471" s="503"/>
      <c r="D471" s="503"/>
      <c r="E471" s="304"/>
      <c r="F471" s="503"/>
      <c r="G471" s="503"/>
      <c r="H471" s="503"/>
      <c r="I471" s="503"/>
      <c r="J471" s="503" t="s">
        <v>832</v>
      </c>
      <c r="K471" s="503"/>
      <c r="L471" s="503"/>
      <c r="AC471" s="1276"/>
    </row>
    <row r="472">
      <c r="B472" s="503"/>
      <c r="C472" s="503"/>
      <c r="D472" s="503"/>
      <c r="E472" s="304"/>
      <c r="F472" s="503"/>
      <c r="G472" s="503"/>
      <c r="H472" s="503"/>
      <c r="I472" s="503"/>
      <c r="J472" s="503" t="s">
        <v>832</v>
      </c>
      <c r="K472" s="503"/>
      <c r="L472" s="503"/>
      <c r="AC472" s="1276"/>
    </row>
    <row r="473">
      <c r="B473" s="503"/>
      <c r="C473" s="503"/>
      <c r="D473" s="503"/>
      <c r="E473" s="304"/>
      <c r="F473" s="503"/>
      <c r="G473" s="503"/>
      <c r="H473" s="503"/>
      <c r="I473" s="503"/>
      <c r="J473" s="503" t="s">
        <v>832</v>
      </c>
      <c r="K473" s="503"/>
      <c r="L473" s="503"/>
      <c r="AC473" s="1276"/>
    </row>
    <row r="474">
      <c r="B474" s="503"/>
      <c r="C474" s="503"/>
      <c r="D474" s="503"/>
      <c r="E474" s="304"/>
      <c r="F474" s="503"/>
      <c r="G474" s="503"/>
      <c r="H474" s="503"/>
      <c r="I474" s="503"/>
      <c r="J474" s="503" t="s">
        <v>832</v>
      </c>
      <c r="K474" s="503"/>
      <c r="L474" s="503"/>
      <c r="AC474" s="1276"/>
    </row>
    <row r="475">
      <c r="B475" s="503"/>
      <c r="C475" s="503"/>
      <c r="D475" s="503"/>
      <c r="E475" s="304"/>
      <c r="F475" s="503"/>
      <c r="G475" s="503"/>
      <c r="H475" s="503"/>
      <c r="I475" s="503"/>
      <c r="J475" s="503" t="s">
        <v>832</v>
      </c>
      <c r="K475" s="503"/>
      <c r="L475" s="503"/>
      <c r="AC475" s="1276"/>
    </row>
    <row r="476">
      <c r="B476" s="503"/>
      <c r="C476" s="503"/>
      <c r="D476" s="503"/>
      <c r="E476" s="304"/>
      <c r="F476" s="503"/>
      <c r="G476" s="503"/>
      <c r="H476" s="503"/>
      <c r="I476" s="503"/>
      <c r="J476" s="503" t="s">
        <v>832</v>
      </c>
      <c r="K476" s="503"/>
      <c r="L476" s="503"/>
      <c r="AC476" s="1276"/>
    </row>
    <row r="477">
      <c r="B477" s="503"/>
      <c r="C477" s="503"/>
      <c r="D477" s="503"/>
      <c r="E477" s="304"/>
      <c r="F477" s="503"/>
      <c r="G477" s="503"/>
      <c r="H477" s="503"/>
      <c r="I477" s="503"/>
      <c r="J477" s="503" t="s">
        <v>832</v>
      </c>
      <c r="K477" s="503"/>
      <c r="L477" s="503"/>
      <c r="AC477" s="1276"/>
    </row>
    <row r="478">
      <c r="B478" s="503"/>
      <c r="C478" s="503"/>
      <c r="D478" s="503"/>
      <c r="E478" s="304"/>
      <c r="F478" s="503"/>
      <c r="G478" s="503"/>
      <c r="H478" s="503"/>
      <c r="I478" s="503"/>
      <c r="J478" s="503" t="s">
        <v>832</v>
      </c>
      <c r="K478" s="503"/>
      <c r="L478" s="503"/>
      <c r="AC478" s="1276"/>
    </row>
    <row r="479">
      <c r="B479" s="503"/>
      <c r="C479" s="503"/>
      <c r="D479" s="503"/>
      <c r="E479" s="304"/>
      <c r="F479" s="503"/>
      <c r="G479" s="503"/>
      <c r="H479" s="503"/>
      <c r="I479" s="503"/>
      <c r="J479" s="503" t="s">
        <v>832</v>
      </c>
      <c r="K479" s="503"/>
      <c r="L479" s="503"/>
      <c r="AC479" s="1276"/>
    </row>
    <row r="480">
      <c r="B480" s="503"/>
      <c r="C480" s="503"/>
      <c r="D480" s="503"/>
      <c r="E480" s="304"/>
      <c r="F480" s="503"/>
      <c r="G480" s="503"/>
      <c r="H480" s="503"/>
      <c r="I480" s="503"/>
      <c r="J480" s="503" t="s">
        <v>832</v>
      </c>
      <c r="K480" s="503"/>
      <c r="L480" s="503"/>
      <c r="AC480" s="1276"/>
    </row>
    <row r="481">
      <c r="B481" s="503"/>
      <c r="C481" s="503"/>
      <c r="D481" s="503"/>
      <c r="E481" s="304"/>
      <c r="F481" s="503"/>
      <c r="G481" s="503"/>
      <c r="H481" s="503"/>
      <c r="I481" s="503"/>
      <c r="J481" s="503" t="s">
        <v>832</v>
      </c>
      <c r="K481" s="503"/>
      <c r="L481" s="503"/>
      <c r="AC481" s="1276"/>
    </row>
    <row r="482">
      <c r="B482" s="503"/>
      <c r="C482" s="503"/>
      <c r="D482" s="503"/>
      <c r="E482" s="304"/>
      <c r="F482" s="503"/>
      <c r="G482" s="503"/>
      <c r="H482" s="503"/>
      <c r="I482" s="503"/>
      <c r="J482" s="503" t="s">
        <v>832</v>
      </c>
      <c r="K482" s="503"/>
      <c r="L482" s="503"/>
      <c r="AC482" s="1276"/>
    </row>
    <row r="483">
      <c r="B483" s="503"/>
      <c r="C483" s="503"/>
      <c r="D483" s="503"/>
      <c r="E483" s="304"/>
      <c r="F483" s="503"/>
      <c r="G483" s="503"/>
      <c r="H483" s="503"/>
      <c r="I483" s="503"/>
      <c r="J483" s="503" t="s">
        <v>832</v>
      </c>
      <c r="K483" s="503"/>
      <c r="L483" s="503"/>
      <c r="AC483" s="1276"/>
    </row>
    <row r="484">
      <c r="B484" s="503"/>
      <c r="C484" s="503"/>
      <c r="D484" s="503"/>
      <c r="E484" s="304"/>
      <c r="F484" s="503"/>
      <c r="G484" s="503"/>
      <c r="H484" s="503"/>
      <c r="I484" s="503"/>
      <c r="J484" s="503" t="s">
        <v>832</v>
      </c>
      <c r="K484" s="503"/>
      <c r="L484" s="503"/>
      <c r="AC484" s="1276"/>
    </row>
    <row r="485">
      <c r="B485" s="503"/>
      <c r="C485" s="503"/>
      <c r="D485" s="503"/>
      <c r="E485" s="304"/>
      <c r="F485" s="503"/>
      <c r="G485" s="503"/>
      <c r="H485" s="503"/>
      <c r="I485" s="503"/>
      <c r="J485" s="503" t="s">
        <v>832</v>
      </c>
      <c r="K485" s="503"/>
      <c r="L485" s="503"/>
      <c r="AC485" s="1276"/>
    </row>
    <row r="486">
      <c r="B486" s="503"/>
      <c r="C486" s="503"/>
      <c r="D486" s="503"/>
      <c r="E486" s="304"/>
      <c r="F486" s="503"/>
      <c r="G486" s="503"/>
      <c r="H486" s="503"/>
      <c r="I486" s="503"/>
      <c r="J486" s="503" t="s">
        <v>832</v>
      </c>
      <c r="K486" s="503"/>
      <c r="L486" s="503"/>
      <c r="AC486" s="1276"/>
    </row>
    <row r="487">
      <c r="B487" s="503"/>
      <c r="C487" s="503"/>
      <c r="D487" s="503"/>
      <c r="E487" s="304"/>
      <c r="F487" s="503"/>
      <c r="G487" s="503"/>
      <c r="H487" s="503"/>
      <c r="I487" s="503"/>
      <c r="J487" s="503" t="s">
        <v>832</v>
      </c>
      <c r="K487" s="503"/>
      <c r="L487" s="503"/>
      <c r="AC487" s="1276"/>
    </row>
    <row r="488">
      <c r="B488" s="503"/>
      <c r="C488" s="503"/>
      <c r="D488" s="503"/>
      <c r="E488" s="304"/>
      <c r="F488" s="503"/>
      <c r="G488" s="503"/>
      <c r="H488" s="503"/>
      <c r="I488" s="503"/>
      <c r="J488" s="503" t="s">
        <v>832</v>
      </c>
      <c r="K488" s="503"/>
      <c r="L488" s="503"/>
      <c r="AC488" s="1276"/>
    </row>
    <row r="489">
      <c r="B489" s="503"/>
      <c r="C489" s="503"/>
      <c r="D489" s="503"/>
      <c r="E489" s="304"/>
      <c r="F489" s="503"/>
      <c r="G489" s="503"/>
      <c r="H489" s="503"/>
      <c r="I489" s="503"/>
      <c r="J489" s="503" t="s">
        <v>832</v>
      </c>
      <c r="K489" s="503"/>
      <c r="L489" s="503"/>
      <c r="AC489" s="1276"/>
    </row>
    <row r="490">
      <c r="B490" s="503"/>
      <c r="C490" s="503"/>
      <c r="D490" s="503"/>
      <c r="E490" s="304"/>
      <c r="F490" s="503"/>
      <c r="G490" s="503"/>
      <c r="H490" s="503"/>
      <c r="I490" s="503"/>
      <c r="J490" s="503" t="s">
        <v>832</v>
      </c>
      <c r="K490" s="503"/>
      <c r="L490" s="503"/>
      <c r="AC490" s="1276"/>
    </row>
    <row r="491">
      <c r="B491" s="503"/>
      <c r="C491" s="503"/>
      <c r="D491" s="503"/>
      <c r="E491" s="304"/>
      <c r="F491" s="503"/>
      <c r="G491" s="503"/>
      <c r="H491" s="503"/>
      <c r="I491" s="503"/>
      <c r="J491" s="503" t="s">
        <v>832</v>
      </c>
      <c r="K491" s="503"/>
      <c r="L491" s="503"/>
      <c r="AC491" s="1276"/>
    </row>
    <row r="492">
      <c r="B492" s="503"/>
      <c r="C492" s="503"/>
      <c r="D492" s="503"/>
      <c r="E492" s="304"/>
      <c r="F492" s="503"/>
      <c r="G492" s="503"/>
      <c r="H492" s="503"/>
      <c r="I492" s="503"/>
      <c r="J492" s="503" t="s">
        <v>832</v>
      </c>
      <c r="K492" s="503"/>
      <c r="L492" s="503"/>
      <c r="AC492" s="1276"/>
    </row>
    <row r="493">
      <c r="B493" s="503"/>
      <c r="C493" s="503"/>
      <c r="D493" s="503"/>
      <c r="E493" s="304"/>
      <c r="F493" s="503"/>
      <c r="G493" s="503"/>
      <c r="H493" s="503"/>
      <c r="I493" s="503"/>
      <c r="J493" s="503" t="s">
        <v>832</v>
      </c>
      <c r="K493" s="503"/>
      <c r="L493" s="503"/>
      <c r="AC493" s="1276"/>
    </row>
    <row r="494">
      <c r="B494" s="503"/>
      <c r="C494" s="503"/>
      <c r="D494" s="503"/>
      <c r="E494" s="304"/>
      <c r="F494" s="503"/>
      <c r="G494" s="503"/>
      <c r="H494" s="503"/>
      <c r="I494" s="503"/>
      <c r="J494" s="503" t="s">
        <v>832</v>
      </c>
      <c r="K494" s="503"/>
      <c r="L494" s="503"/>
      <c r="AC494" s="1276"/>
    </row>
    <row r="495">
      <c r="B495" s="503"/>
      <c r="C495" s="503"/>
      <c r="D495" s="503"/>
      <c r="E495" s="304"/>
      <c r="F495" s="503"/>
      <c r="G495" s="503"/>
      <c r="H495" s="503"/>
      <c r="I495" s="503"/>
      <c r="J495" s="503" t="s">
        <v>832</v>
      </c>
      <c r="K495" s="503"/>
      <c r="L495" s="503"/>
      <c r="AC495" s="1276"/>
    </row>
    <row r="496">
      <c r="B496" s="503"/>
      <c r="C496" s="503"/>
      <c r="D496" s="503"/>
      <c r="E496" s="304"/>
      <c r="F496" s="503"/>
      <c r="G496" s="503"/>
      <c r="H496" s="503"/>
      <c r="I496" s="503"/>
      <c r="J496" s="503" t="s">
        <v>832</v>
      </c>
      <c r="K496" s="503"/>
      <c r="L496" s="503"/>
      <c r="AC496" s="1276"/>
    </row>
    <row r="497">
      <c r="B497" s="503"/>
      <c r="C497" s="503"/>
      <c r="D497" s="503"/>
      <c r="E497" s="304"/>
      <c r="F497" s="503"/>
      <c r="G497" s="503"/>
      <c r="H497" s="503"/>
      <c r="I497" s="503"/>
      <c r="J497" s="503" t="s">
        <v>832</v>
      </c>
      <c r="K497" s="503"/>
      <c r="L497" s="503"/>
      <c r="AC497" s="1276"/>
    </row>
    <row r="498">
      <c r="B498" s="503"/>
      <c r="C498" s="503"/>
      <c r="D498" s="503"/>
      <c r="E498" s="304"/>
      <c r="F498" s="503"/>
      <c r="G498" s="503"/>
      <c r="H498" s="503"/>
      <c r="I498" s="503"/>
      <c r="J498" s="503" t="s">
        <v>832</v>
      </c>
      <c r="K498" s="503"/>
      <c r="L498" s="503"/>
      <c r="AC498" s="1276"/>
    </row>
    <row r="499">
      <c r="B499" s="503"/>
      <c r="C499" s="503"/>
      <c r="D499" s="503"/>
      <c r="E499" s="304"/>
      <c r="F499" s="503"/>
      <c r="G499" s="503"/>
      <c r="H499" s="503"/>
      <c r="I499" s="503"/>
      <c r="J499" s="503" t="s">
        <v>832</v>
      </c>
      <c r="K499" s="503"/>
      <c r="L499" s="503"/>
      <c r="AC499" s="1276"/>
    </row>
    <row r="500">
      <c r="B500" s="503"/>
      <c r="C500" s="503"/>
      <c r="D500" s="503"/>
      <c r="E500" s="304"/>
      <c r="F500" s="503"/>
      <c r="G500" s="503"/>
      <c r="H500" s="503"/>
      <c r="I500" s="503"/>
      <c r="J500" s="503" t="s">
        <v>832</v>
      </c>
      <c r="K500" s="503"/>
      <c r="L500" s="503"/>
      <c r="AC500" s="1276"/>
    </row>
    <row r="501">
      <c r="B501" s="503"/>
      <c r="C501" s="503"/>
      <c r="D501" s="503"/>
      <c r="E501" s="304"/>
      <c r="F501" s="503"/>
      <c r="G501" s="503"/>
      <c r="H501" s="503"/>
      <c r="I501" s="503"/>
      <c r="J501" s="503" t="s">
        <v>832</v>
      </c>
      <c r="K501" s="503"/>
      <c r="L501" s="503"/>
      <c r="AC501" s="1276"/>
    </row>
    <row r="502">
      <c r="B502" s="503"/>
      <c r="C502" s="503"/>
      <c r="D502" s="503"/>
      <c r="E502" s="304"/>
      <c r="F502" s="503"/>
      <c r="G502" s="503"/>
      <c r="H502" s="503"/>
      <c r="I502" s="503"/>
      <c r="J502" s="503" t="s">
        <v>832</v>
      </c>
      <c r="K502" s="503"/>
      <c r="L502" s="503"/>
      <c r="AC502" s="1276"/>
    </row>
    <row r="503">
      <c r="B503" s="503"/>
      <c r="C503" s="503"/>
      <c r="D503" s="503"/>
      <c r="E503" s="304"/>
      <c r="F503" s="503"/>
      <c r="G503" s="503"/>
      <c r="H503" s="503"/>
      <c r="I503" s="503"/>
      <c r="J503" s="503" t="s">
        <v>832</v>
      </c>
      <c r="K503" s="503"/>
      <c r="L503" s="503"/>
      <c r="AC503" s="1276"/>
    </row>
    <row r="504">
      <c r="B504" s="503"/>
      <c r="C504" s="503"/>
      <c r="D504" s="503"/>
      <c r="E504" s="304"/>
      <c r="F504" s="503"/>
      <c r="G504" s="503"/>
      <c r="H504" s="503"/>
      <c r="I504" s="503"/>
      <c r="J504" s="503" t="s">
        <v>832</v>
      </c>
      <c r="K504" s="503"/>
      <c r="L504" s="503"/>
      <c r="AC504" s="1276"/>
    </row>
    <row r="505">
      <c r="B505" s="503"/>
      <c r="C505" s="503"/>
      <c r="D505" s="503"/>
      <c r="E505" s="304"/>
      <c r="F505" s="503"/>
      <c r="G505" s="503"/>
      <c r="H505" s="503"/>
      <c r="I505" s="503"/>
      <c r="J505" s="503" t="s">
        <v>832</v>
      </c>
      <c r="K505" s="503"/>
      <c r="L505" s="503"/>
      <c r="AC505" s="1276"/>
    </row>
    <row r="506">
      <c r="B506" s="503"/>
      <c r="C506" s="503"/>
      <c r="D506" s="503"/>
      <c r="E506" s="304"/>
      <c r="F506" s="503"/>
      <c r="G506" s="503"/>
      <c r="H506" s="503"/>
      <c r="I506" s="503"/>
      <c r="J506" s="503" t="s">
        <v>832</v>
      </c>
      <c r="K506" s="503"/>
      <c r="L506" s="503"/>
      <c r="AC506" s="1276"/>
    </row>
    <row r="507">
      <c r="B507" s="503"/>
      <c r="C507" s="503"/>
      <c r="D507" s="503"/>
      <c r="E507" s="304"/>
      <c r="F507" s="503"/>
      <c r="G507" s="503"/>
      <c r="H507" s="503"/>
      <c r="I507" s="503"/>
      <c r="J507" s="503" t="s">
        <v>832</v>
      </c>
      <c r="K507" s="503"/>
      <c r="L507" s="503"/>
      <c r="AC507" s="1276"/>
    </row>
    <row r="508">
      <c r="B508" s="503"/>
      <c r="C508" s="503"/>
      <c r="D508" s="503"/>
      <c r="E508" s="304"/>
      <c r="F508" s="503"/>
      <c r="G508" s="503"/>
      <c r="H508" s="503"/>
      <c r="I508" s="503"/>
      <c r="J508" s="503" t="s">
        <v>832</v>
      </c>
      <c r="K508" s="503"/>
      <c r="L508" s="503"/>
      <c r="AC508" s="1276"/>
    </row>
    <row r="509">
      <c r="B509" s="503"/>
      <c r="C509" s="503"/>
      <c r="D509" s="503"/>
      <c r="E509" s="304"/>
      <c r="F509" s="503"/>
      <c r="G509" s="503"/>
      <c r="H509" s="503"/>
      <c r="I509" s="503"/>
      <c r="J509" s="503" t="s">
        <v>832</v>
      </c>
      <c r="K509" s="503"/>
      <c r="L509" s="503"/>
      <c r="AC509" s="1276"/>
    </row>
    <row r="510">
      <c r="B510" s="503"/>
      <c r="C510" s="503"/>
      <c r="D510" s="503"/>
      <c r="E510" s="304"/>
      <c r="F510" s="503"/>
      <c r="G510" s="503"/>
      <c r="H510" s="503"/>
      <c r="I510" s="503"/>
      <c r="J510" s="503" t="s">
        <v>832</v>
      </c>
      <c r="K510" s="503"/>
      <c r="L510" s="503"/>
      <c r="AC510" s="1276"/>
    </row>
    <row r="511">
      <c r="B511" s="503"/>
      <c r="C511" s="503"/>
      <c r="D511" s="503"/>
      <c r="E511" s="304"/>
      <c r="F511" s="503"/>
      <c r="G511" s="503"/>
      <c r="H511" s="503"/>
      <c r="I511" s="503"/>
      <c r="J511" s="503" t="s">
        <v>832</v>
      </c>
      <c r="K511" s="503"/>
      <c r="L511" s="503"/>
      <c r="AC511" s="1276"/>
    </row>
    <row r="512">
      <c r="B512" s="503"/>
      <c r="C512" s="503"/>
      <c r="D512" s="503"/>
      <c r="E512" s="304"/>
      <c r="F512" s="503"/>
      <c r="G512" s="503"/>
      <c r="H512" s="503"/>
      <c r="I512" s="503"/>
      <c r="J512" s="503" t="s">
        <v>832</v>
      </c>
      <c r="K512" s="503"/>
      <c r="L512" s="503"/>
      <c r="AC512" s="1276"/>
    </row>
    <row r="513">
      <c r="B513" s="503"/>
      <c r="C513" s="503"/>
      <c r="D513" s="503"/>
      <c r="E513" s="304"/>
      <c r="F513" s="503"/>
      <c r="G513" s="503"/>
      <c r="H513" s="503"/>
      <c r="I513" s="503"/>
      <c r="J513" s="503" t="s">
        <v>832</v>
      </c>
      <c r="K513" s="503"/>
      <c r="L513" s="503"/>
      <c r="AC513" s="1276"/>
    </row>
    <row r="514">
      <c r="B514" s="503"/>
      <c r="C514" s="503"/>
      <c r="D514" s="503"/>
      <c r="E514" s="304"/>
      <c r="F514" s="503"/>
      <c r="G514" s="503"/>
      <c r="H514" s="503"/>
      <c r="I514" s="503"/>
      <c r="J514" s="503" t="s">
        <v>832</v>
      </c>
      <c r="K514" s="503"/>
      <c r="L514" s="503"/>
      <c r="AC514" s="1276"/>
    </row>
    <row r="515">
      <c r="B515" s="503"/>
      <c r="C515" s="503"/>
      <c r="D515" s="503"/>
      <c r="E515" s="304"/>
      <c r="F515" s="503"/>
      <c r="G515" s="503"/>
      <c r="H515" s="503"/>
      <c r="I515" s="503"/>
      <c r="J515" s="503" t="s">
        <v>832</v>
      </c>
      <c r="K515" s="503"/>
      <c r="L515" s="503"/>
      <c r="AC515" s="1276"/>
    </row>
    <row r="516">
      <c r="B516" s="503"/>
      <c r="C516" s="503"/>
      <c r="D516" s="503"/>
      <c r="E516" s="304"/>
      <c r="F516" s="503"/>
      <c r="G516" s="503"/>
      <c r="H516" s="503"/>
      <c r="I516" s="503"/>
      <c r="J516" s="503" t="s">
        <v>832</v>
      </c>
      <c r="K516" s="503"/>
      <c r="L516" s="503"/>
      <c r="AC516" s="1276"/>
    </row>
    <row r="517">
      <c r="B517" s="503"/>
      <c r="C517" s="503"/>
      <c r="D517" s="503"/>
      <c r="E517" s="304"/>
      <c r="F517" s="503"/>
      <c r="G517" s="503"/>
      <c r="H517" s="503"/>
      <c r="I517" s="503"/>
      <c r="J517" s="503" t="s">
        <v>832</v>
      </c>
      <c r="K517" s="503"/>
      <c r="L517" s="503"/>
      <c r="AC517" s="1276"/>
    </row>
    <row r="518">
      <c r="B518" s="503"/>
      <c r="C518" s="503"/>
      <c r="D518" s="503"/>
      <c r="E518" s="304"/>
      <c r="F518" s="503"/>
      <c r="G518" s="503"/>
      <c r="H518" s="503"/>
      <c r="I518" s="503"/>
      <c r="J518" s="503" t="s">
        <v>832</v>
      </c>
      <c r="K518" s="503"/>
      <c r="L518" s="503"/>
      <c r="AC518" s="1276"/>
    </row>
    <row r="519">
      <c r="B519" s="503"/>
      <c r="C519" s="503"/>
      <c r="D519" s="503"/>
      <c r="E519" s="304"/>
      <c r="F519" s="503"/>
      <c r="G519" s="503"/>
      <c r="H519" s="503"/>
      <c r="I519" s="503"/>
      <c r="J519" s="503" t="s">
        <v>832</v>
      </c>
      <c r="K519" s="503"/>
      <c r="L519" s="503"/>
      <c r="AC519" s="1276"/>
    </row>
    <row r="520">
      <c r="B520" s="503"/>
      <c r="C520" s="503"/>
      <c r="D520" s="503"/>
      <c r="E520" s="304"/>
      <c r="F520" s="503"/>
      <c r="G520" s="503"/>
      <c r="H520" s="503"/>
      <c r="I520" s="503"/>
      <c r="J520" s="503" t="s">
        <v>832</v>
      </c>
      <c r="K520" s="503"/>
      <c r="L520" s="503"/>
      <c r="AC520" s="1276"/>
    </row>
    <row r="521">
      <c r="B521" s="503"/>
      <c r="C521" s="503"/>
      <c r="D521" s="503"/>
      <c r="E521" s="304"/>
      <c r="F521" s="503"/>
      <c r="G521" s="503"/>
      <c r="H521" s="503"/>
      <c r="I521" s="503"/>
      <c r="J521" s="503" t="s">
        <v>832</v>
      </c>
      <c r="K521" s="503"/>
      <c r="L521" s="503"/>
      <c r="AC521" s="1276"/>
    </row>
    <row r="522">
      <c r="B522" s="503"/>
      <c r="C522" s="503"/>
      <c r="D522" s="503"/>
      <c r="E522" s="304"/>
      <c r="F522" s="503"/>
      <c r="G522" s="503"/>
      <c r="H522" s="503"/>
      <c r="I522" s="503"/>
      <c r="J522" s="503" t="s">
        <v>832</v>
      </c>
      <c r="K522" s="503"/>
      <c r="L522" s="503"/>
      <c r="AC522" s="1276"/>
    </row>
    <row r="523">
      <c r="B523" s="503"/>
      <c r="C523" s="503"/>
      <c r="D523" s="503"/>
      <c r="E523" s="304"/>
      <c r="F523" s="503"/>
      <c r="G523" s="503"/>
      <c r="H523" s="503"/>
      <c r="I523" s="503"/>
      <c r="J523" s="503" t="s">
        <v>832</v>
      </c>
      <c r="K523" s="503"/>
      <c r="L523" s="503"/>
      <c r="AC523" s="1276"/>
    </row>
    <row r="524">
      <c r="B524" s="503"/>
      <c r="C524" s="503"/>
      <c r="D524" s="503"/>
      <c r="E524" s="304"/>
      <c r="F524" s="503"/>
      <c r="G524" s="503"/>
      <c r="H524" s="503"/>
      <c r="I524" s="503"/>
      <c r="J524" s="503" t="s">
        <v>832</v>
      </c>
      <c r="K524" s="503"/>
      <c r="L524" s="503"/>
      <c r="AC524" s="1276"/>
    </row>
    <row r="525">
      <c r="B525" s="503"/>
      <c r="C525" s="503"/>
      <c r="D525" s="503"/>
      <c r="E525" s="304"/>
      <c r="F525" s="503"/>
      <c r="G525" s="503"/>
      <c r="H525" s="503"/>
      <c r="I525" s="503"/>
      <c r="J525" s="503" t="s">
        <v>832</v>
      </c>
      <c r="K525" s="503"/>
      <c r="L525" s="503"/>
      <c r="AC525" s="1276"/>
    </row>
    <row r="526">
      <c r="B526" s="503"/>
      <c r="C526" s="503"/>
      <c r="D526" s="503"/>
      <c r="E526" s="304"/>
      <c r="F526" s="503"/>
      <c r="G526" s="503"/>
      <c r="H526" s="503"/>
      <c r="I526" s="503"/>
      <c r="J526" s="503" t="s">
        <v>832</v>
      </c>
      <c r="K526" s="503"/>
      <c r="L526" s="503"/>
      <c r="AC526" s="1276"/>
    </row>
    <row r="527">
      <c r="B527" s="503"/>
      <c r="C527" s="503"/>
      <c r="D527" s="503"/>
      <c r="E527" s="304"/>
      <c r="F527" s="503"/>
      <c r="G527" s="503"/>
      <c r="H527" s="503"/>
      <c r="I527" s="503"/>
      <c r="J527" s="503" t="s">
        <v>832</v>
      </c>
      <c r="K527" s="503"/>
      <c r="L527" s="503"/>
      <c r="AC527" s="1276"/>
    </row>
    <row r="528">
      <c r="B528" s="503"/>
      <c r="C528" s="503"/>
      <c r="D528" s="503"/>
      <c r="E528" s="304"/>
      <c r="F528" s="503"/>
      <c r="G528" s="503"/>
      <c r="H528" s="503"/>
      <c r="I528" s="503"/>
      <c r="J528" s="503" t="s">
        <v>832</v>
      </c>
      <c r="K528" s="503"/>
      <c r="L528" s="503"/>
      <c r="AC528" s="1276"/>
    </row>
    <row r="529">
      <c r="B529" s="503"/>
      <c r="C529" s="503"/>
      <c r="D529" s="503"/>
      <c r="E529" s="304"/>
      <c r="F529" s="503"/>
      <c r="G529" s="503"/>
      <c r="H529" s="503"/>
      <c r="I529" s="503"/>
      <c r="J529" s="503" t="s">
        <v>832</v>
      </c>
      <c r="K529" s="503"/>
      <c r="L529" s="503"/>
      <c r="AC529" s="1276"/>
    </row>
    <row r="530">
      <c r="B530" s="503"/>
      <c r="C530" s="503"/>
      <c r="D530" s="503"/>
      <c r="E530" s="304"/>
      <c r="F530" s="503"/>
      <c r="G530" s="503"/>
      <c r="H530" s="503"/>
      <c r="I530" s="503"/>
      <c r="J530" s="503" t="s">
        <v>832</v>
      </c>
      <c r="K530" s="503"/>
      <c r="L530" s="503"/>
      <c r="AC530" s="1276"/>
    </row>
    <row r="531">
      <c r="B531" s="503"/>
      <c r="C531" s="503"/>
      <c r="D531" s="503"/>
      <c r="E531" s="304"/>
      <c r="F531" s="503"/>
      <c r="G531" s="503"/>
      <c r="H531" s="503"/>
      <c r="I531" s="503"/>
      <c r="J531" s="503" t="s">
        <v>832</v>
      </c>
      <c r="K531" s="503"/>
      <c r="L531" s="503"/>
      <c r="AC531" s="1276"/>
    </row>
    <row r="532">
      <c r="B532" s="503"/>
      <c r="C532" s="503"/>
      <c r="D532" s="503"/>
      <c r="E532" s="304"/>
      <c r="F532" s="503"/>
      <c r="G532" s="503"/>
      <c r="H532" s="503"/>
      <c r="I532" s="503"/>
      <c r="J532" s="503" t="s">
        <v>832</v>
      </c>
      <c r="K532" s="503"/>
      <c r="L532" s="503"/>
      <c r="AC532" s="1276"/>
    </row>
    <row r="533">
      <c r="B533" s="503"/>
      <c r="C533" s="503"/>
      <c r="D533" s="503"/>
      <c r="E533" s="304"/>
      <c r="F533" s="503"/>
      <c r="G533" s="503"/>
      <c r="H533" s="503"/>
      <c r="I533" s="503"/>
      <c r="J533" s="503" t="s">
        <v>832</v>
      </c>
      <c r="K533" s="503"/>
      <c r="L533" s="503"/>
      <c r="AC533" s="1276"/>
    </row>
    <row r="534">
      <c r="B534" s="503"/>
      <c r="C534" s="503"/>
      <c r="D534" s="503"/>
      <c r="E534" s="304"/>
      <c r="F534" s="503"/>
      <c r="G534" s="503"/>
      <c r="H534" s="503"/>
      <c r="I534" s="503"/>
      <c r="J534" s="503" t="s">
        <v>832</v>
      </c>
      <c r="K534" s="503"/>
      <c r="L534" s="503"/>
      <c r="AC534" s="1276"/>
    </row>
    <row r="535">
      <c r="B535" s="503"/>
      <c r="C535" s="503"/>
      <c r="D535" s="503"/>
      <c r="E535" s="304"/>
      <c r="F535" s="503"/>
      <c r="G535" s="503"/>
      <c r="H535" s="503"/>
      <c r="I535" s="503"/>
      <c r="J535" s="503" t="s">
        <v>832</v>
      </c>
      <c r="K535" s="503"/>
      <c r="L535" s="503"/>
      <c r="AC535" s="1276"/>
    </row>
    <row r="536">
      <c r="B536" s="503"/>
      <c r="C536" s="503"/>
      <c r="D536" s="503"/>
      <c r="E536" s="304"/>
      <c r="F536" s="503"/>
      <c r="G536" s="503"/>
      <c r="H536" s="503"/>
      <c r="I536" s="503"/>
      <c r="J536" s="503" t="s">
        <v>832</v>
      </c>
      <c r="K536" s="503"/>
      <c r="L536" s="503"/>
      <c r="AC536" s="1276"/>
    </row>
    <row r="537">
      <c r="B537" s="503"/>
      <c r="C537" s="503"/>
      <c r="D537" s="503"/>
      <c r="E537" s="304"/>
      <c r="F537" s="503"/>
      <c r="G537" s="503"/>
      <c r="H537" s="503"/>
      <c r="I537" s="503"/>
      <c r="J537" s="503" t="s">
        <v>832</v>
      </c>
      <c r="K537" s="503"/>
      <c r="L537" s="503"/>
      <c r="AC537" s="1276"/>
    </row>
    <row r="538">
      <c r="B538" s="503"/>
      <c r="C538" s="503"/>
      <c r="D538" s="503"/>
      <c r="E538" s="304"/>
      <c r="F538" s="503"/>
      <c r="G538" s="503"/>
      <c r="H538" s="503"/>
      <c r="I538" s="503"/>
      <c r="J538" s="503" t="s">
        <v>832</v>
      </c>
      <c r="K538" s="503"/>
      <c r="L538" s="503"/>
      <c r="AC538" s="1276"/>
    </row>
    <row r="539">
      <c r="B539" s="503"/>
      <c r="C539" s="503"/>
      <c r="D539" s="503"/>
      <c r="E539" s="304"/>
      <c r="F539" s="503"/>
      <c r="G539" s="503"/>
      <c r="H539" s="503"/>
      <c r="I539" s="503"/>
      <c r="J539" s="503" t="s">
        <v>832</v>
      </c>
      <c r="K539" s="503"/>
      <c r="L539" s="503"/>
      <c r="AC539" s="1276"/>
    </row>
    <row r="540">
      <c r="B540" s="503"/>
      <c r="C540" s="503"/>
      <c r="D540" s="503"/>
      <c r="E540" s="304"/>
      <c r="F540" s="503"/>
      <c r="G540" s="503"/>
      <c r="H540" s="503"/>
      <c r="I540" s="503"/>
      <c r="J540" s="503" t="s">
        <v>832</v>
      </c>
      <c r="K540" s="503"/>
      <c r="L540" s="503"/>
      <c r="AC540" s="1276"/>
    </row>
    <row r="541">
      <c r="B541" s="503"/>
      <c r="C541" s="503"/>
      <c r="D541" s="503"/>
      <c r="E541" s="304"/>
      <c r="F541" s="503"/>
      <c r="G541" s="503"/>
      <c r="H541" s="503"/>
      <c r="I541" s="503"/>
      <c r="J541" s="503" t="s">
        <v>832</v>
      </c>
      <c r="K541" s="503"/>
      <c r="L541" s="503"/>
      <c r="AC541" s="1276"/>
    </row>
    <row r="542">
      <c r="B542" s="503"/>
      <c r="C542" s="503"/>
      <c r="D542" s="503"/>
      <c r="E542" s="304"/>
      <c r="F542" s="503"/>
      <c r="G542" s="503"/>
      <c r="H542" s="503"/>
      <c r="I542" s="503"/>
      <c r="J542" s="503" t="s">
        <v>832</v>
      </c>
      <c r="K542" s="503"/>
      <c r="L542" s="503"/>
      <c r="AC542" s="1276"/>
    </row>
    <row r="543">
      <c r="B543" s="503"/>
      <c r="C543" s="503"/>
      <c r="D543" s="503"/>
      <c r="E543" s="304"/>
      <c r="F543" s="503"/>
      <c r="G543" s="503"/>
      <c r="H543" s="503"/>
      <c r="I543" s="503"/>
      <c r="J543" s="503" t="s">
        <v>832</v>
      </c>
      <c r="K543" s="503"/>
      <c r="L543" s="503"/>
      <c r="AC543" s="1276"/>
    </row>
    <row r="544">
      <c r="B544" s="503"/>
      <c r="C544" s="503"/>
      <c r="D544" s="503"/>
      <c r="E544" s="304"/>
      <c r="F544" s="503"/>
      <c r="G544" s="503"/>
      <c r="H544" s="503"/>
      <c r="I544" s="503"/>
      <c r="J544" s="503" t="s">
        <v>832</v>
      </c>
      <c r="K544" s="503"/>
      <c r="L544" s="503"/>
      <c r="AC544" s="1276"/>
    </row>
    <row r="545">
      <c r="B545" s="503"/>
      <c r="C545" s="503"/>
      <c r="D545" s="503"/>
      <c r="E545" s="304"/>
      <c r="F545" s="503"/>
      <c r="G545" s="503"/>
      <c r="H545" s="503"/>
      <c r="I545" s="503"/>
      <c r="J545" s="503" t="s">
        <v>832</v>
      </c>
      <c r="K545" s="503"/>
      <c r="L545" s="503"/>
      <c r="AC545" s="1276"/>
    </row>
    <row r="546">
      <c r="B546" s="503"/>
      <c r="C546" s="503"/>
      <c r="D546" s="503"/>
      <c r="E546" s="304"/>
      <c r="F546" s="503"/>
      <c r="G546" s="503"/>
      <c r="H546" s="503"/>
      <c r="I546" s="503"/>
      <c r="J546" s="503" t="s">
        <v>832</v>
      </c>
      <c r="K546" s="503"/>
      <c r="L546" s="503"/>
      <c r="AC546" s="1276"/>
    </row>
    <row r="547">
      <c r="B547" s="503"/>
      <c r="C547" s="503"/>
      <c r="D547" s="503"/>
      <c r="E547" s="304"/>
      <c r="F547" s="503"/>
      <c r="G547" s="503"/>
      <c r="H547" s="503"/>
      <c r="I547" s="503"/>
      <c r="J547" s="503" t="s">
        <v>832</v>
      </c>
      <c r="K547" s="503"/>
      <c r="L547" s="503"/>
      <c r="AC547" s="1276"/>
    </row>
    <row r="548">
      <c r="B548" s="503"/>
      <c r="C548" s="503"/>
      <c r="D548" s="503"/>
      <c r="E548" s="304"/>
      <c r="F548" s="503"/>
      <c r="G548" s="503"/>
      <c r="H548" s="503"/>
      <c r="I548" s="503"/>
      <c r="J548" s="503" t="s">
        <v>832</v>
      </c>
      <c r="K548" s="503"/>
      <c r="L548" s="503"/>
      <c r="AC548" s="1276"/>
    </row>
    <row r="549">
      <c r="B549" s="503"/>
      <c r="C549" s="503"/>
      <c r="D549" s="503"/>
      <c r="E549" s="304"/>
      <c r="F549" s="503"/>
      <c r="G549" s="503"/>
      <c r="H549" s="503"/>
      <c r="I549" s="503"/>
      <c r="J549" s="503" t="s">
        <v>832</v>
      </c>
      <c r="K549" s="503"/>
      <c r="L549" s="503"/>
      <c r="AC549" s="1276"/>
    </row>
    <row r="550">
      <c r="B550" s="503"/>
      <c r="C550" s="503"/>
      <c r="D550" s="503"/>
      <c r="E550" s="304"/>
      <c r="F550" s="503"/>
      <c r="G550" s="503"/>
      <c r="H550" s="503"/>
      <c r="I550" s="503"/>
      <c r="J550" s="503" t="s">
        <v>832</v>
      </c>
      <c r="K550" s="503"/>
      <c r="L550" s="503"/>
      <c r="AC550" s="1276"/>
    </row>
    <row r="551">
      <c r="B551" s="503"/>
      <c r="C551" s="503"/>
      <c r="D551" s="503"/>
      <c r="E551" s="304"/>
      <c r="F551" s="503"/>
      <c r="G551" s="503"/>
      <c r="H551" s="503"/>
      <c r="I551" s="503"/>
      <c r="J551" s="503" t="s">
        <v>832</v>
      </c>
      <c r="K551" s="503"/>
      <c r="L551" s="503"/>
      <c r="AC551" s="1276"/>
    </row>
    <row r="552">
      <c r="B552" s="503"/>
      <c r="C552" s="503"/>
      <c r="D552" s="503"/>
      <c r="E552" s="304"/>
      <c r="F552" s="503"/>
      <c r="G552" s="503"/>
      <c r="H552" s="503"/>
      <c r="I552" s="503"/>
      <c r="J552" s="503" t="s">
        <v>832</v>
      </c>
      <c r="K552" s="503"/>
      <c r="L552" s="503"/>
      <c r="AC552" s="1276"/>
    </row>
    <row r="553">
      <c r="B553" s="503"/>
      <c r="C553" s="503"/>
      <c r="D553" s="503"/>
      <c r="E553" s="304"/>
      <c r="F553" s="503"/>
      <c r="G553" s="503"/>
      <c r="H553" s="503"/>
      <c r="I553" s="503"/>
      <c r="J553" s="503" t="s">
        <v>832</v>
      </c>
      <c r="K553" s="503"/>
      <c r="L553" s="503"/>
      <c r="AC553" s="1276"/>
    </row>
    <row r="554">
      <c r="B554" s="503"/>
      <c r="C554" s="503"/>
      <c r="D554" s="503"/>
      <c r="E554" s="304"/>
      <c r="F554" s="503"/>
      <c r="G554" s="503"/>
      <c r="H554" s="503"/>
      <c r="I554" s="503"/>
      <c r="J554" s="503" t="s">
        <v>832</v>
      </c>
      <c r="K554" s="503"/>
      <c r="L554" s="503"/>
      <c r="AC554" s="1276"/>
    </row>
    <row r="555">
      <c r="B555" s="503"/>
      <c r="C555" s="503"/>
      <c r="D555" s="503"/>
      <c r="E555" s="304"/>
      <c r="F555" s="503"/>
      <c r="G555" s="503"/>
      <c r="H555" s="503"/>
      <c r="I555" s="503"/>
      <c r="J555" s="503" t="s">
        <v>832</v>
      </c>
      <c r="K555" s="503"/>
      <c r="L555" s="503"/>
      <c r="AC555" s="1276"/>
    </row>
    <row r="556">
      <c r="B556" s="503"/>
      <c r="C556" s="503"/>
      <c r="D556" s="503"/>
      <c r="E556" s="304"/>
      <c r="F556" s="503"/>
      <c r="G556" s="503"/>
      <c r="H556" s="503"/>
      <c r="I556" s="503"/>
      <c r="J556" s="503" t="s">
        <v>832</v>
      </c>
      <c r="K556" s="503"/>
      <c r="L556" s="503"/>
      <c r="AC556" s="1276"/>
    </row>
    <row r="557">
      <c r="B557" s="503"/>
      <c r="C557" s="503"/>
      <c r="D557" s="503"/>
      <c r="E557" s="304"/>
      <c r="F557" s="503"/>
      <c r="G557" s="503"/>
      <c r="H557" s="503"/>
      <c r="I557" s="503"/>
      <c r="J557" s="503" t="s">
        <v>832</v>
      </c>
      <c r="K557" s="503"/>
      <c r="L557" s="503"/>
      <c r="AC557" s="1276"/>
    </row>
    <row r="558">
      <c r="B558" s="503"/>
      <c r="C558" s="503"/>
      <c r="D558" s="503"/>
      <c r="E558" s="304"/>
      <c r="F558" s="503"/>
      <c r="G558" s="503"/>
      <c r="H558" s="503"/>
      <c r="I558" s="503"/>
      <c r="J558" s="503" t="s">
        <v>832</v>
      </c>
      <c r="K558" s="503"/>
      <c r="L558" s="503"/>
      <c r="AC558" s="1276"/>
    </row>
    <row r="559">
      <c r="B559" s="503"/>
      <c r="C559" s="503"/>
      <c r="D559" s="503"/>
      <c r="E559" s="304"/>
      <c r="F559" s="503"/>
      <c r="G559" s="503"/>
      <c r="H559" s="503"/>
      <c r="I559" s="503"/>
      <c r="J559" s="503" t="s">
        <v>832</v>
      </c>
      <c r="K559" s="503"/>
      <c r="L559" s="503"/>
      <c r="AC559" s="1276"/>
    </row>
    <row r="560">
      <c r="B560" s="503"/>
      <c r="C560" s="503"/>
      <c r="D560" s="503"/>
      <c r="E560" s="304"/>
      <c r="F560" s="503"/>
      <c r="G560" s="503"/>
      <c r="H560" s="503"/>
      <c r="I560" s="503"/>
      <c r="J560" s="503" t="s">
        <v>832</v>
      </c>
      <c r="K560" s="503"/>
      <c r="L560" s="503"/>
      <c r="AC560" s="1276"/>
    </row>
    <row r="561">
      <c r="B561" s="503"/>
      <c r="C561" s="503"/>
      <c r="D561" s="503"/>
      <c r="E561" s="304"/>
      <c r="F561" s="503"/>
      <c r="G561" s="503"/>
      <c r="H561" s="503"/>
      <c r="I561" s="503"/>
      <c r="J561" s="503" t="s">
        <v>832</v>
      </c>
      <c r="K561" s="503"/>
      <c r="L561" s="503"/>
      <c r="AC561" s="1276"/>
    </row>
    <row r="562">
      <c r="B562" s="503"/>
      <c r="C562" s="503"/>
      <c r="D562" s="503"/>
      <c r="E562" s="304"/>
      <c r="F562" s="503"/>
      <c r="G562" s="503"/>
      <c r="H562" s="503"/>
      <c r="I562" s="503"/>
      <c r="J562" s="503" t="s">
        <v>832</v>
      </c>
      <c r="K562" s="503"/>
      <c r="L562" s="503"/>
      <c r="AC562" s="1276"/>
    </row>
    <row r="563">
      <c r="B563" s="503"/>
      <c r="C563" s="503"/>
      <c r="D563" s="503"/>
      <c r="E563" s="304"/>
      <c r="F563" s="503"/>
      <c r="G563" s="503"/>
      <c r="H563" s="503"/>
      <c r="I563" s="503"/>
      <c r="J563" s="503" t="s">
        <v>832</v>
      </c>
      <c r="K563" s="503"/>
      <c r="L563" s="503"/>
      <c r="AC563" s="1276"/>
    </row>
    <row r="564">
      <c r="B564" s="503"/>
      <c r="C564" s="503"/>
      <c r="D564" s="503"/>
      <c r="E564" s="304"/>
      <c r="F564" s="503"/>
      <c r="G564" s="503"/>
      <c r="H564" s="503"/>
      <c r="I564" s="503"/>
      <c r="J564" s="503" t="s">
        <v>832</v>
      </c>
      <c r="K564" s="503"/>
      <c r="L564" s="503"/>
      <c r="AC564" s="1276"/>
    </row>
    <row r="565">
      <c r="B565" s="503"/>
      <c r="C565" s="503"/>
      <c r="D565" s="503"/>
      <c r="E565" s="304"/>
      <c r="F565" s="503"/>
      <c r="G565" s="503"/>
      <c r="H565" s="503"/>
      <c r="I565" s="503"/>
      <c r="J565" s="503" t="s">
        <v>832</v>
      </c>
      <c r="K565" s="503"/>
      <c r="L565" s="503"/>
      <c r="AC565" s="1276"/>
    </row>
    <row r="566">
      <c r="B566" s="503"/>
      <c r="C566" s="503"/>
      <c r="D566" s="503"/>
      <c r="E566" s="304"/>
      <c r="F566" s="503"/>
      <c r="G566" s="503"/>
      <c r="H566" s="503"/>
      <c r="I566" s="503"/>
      <c r="J566" s="503" t="s">
        <v>832</v>
      </c>
      <c r="K566" s="503"/>
      <c r="L566" s="503"/>
      <c r="AC566" s="1276"/>
    </row>
    <row r="567">
      <c r="B567" s="503"/>
      <c r="C567" s="503"/>
      <c r="D567" s="503"/>
      <c r="E567" s="304"/>
      <c r="F567" s="503"/>
      <c r="G567" s="503"/>
      <c r="H567" s="503"/>
      <c r="I567" s="503"/>
      <c r="J567" s="503" t="s">
        <v>832</v>
      </c>
      <c r="K567" s="503"/>
      <c r="L567" s="503"/>
      <c r="AC567" s="1276"/>
    </row>
    <row r="568">
      <c r="B568" s="503"/>
      <c r="C568" s="503"/>
      <c r="D568" s="503"/>
      <c r="E568" s="304"/>
      <c r="F568" s="503"/>
      <c r="G568" s="503"/>
      <c r="H568" s="503"/>
      <c r="I568" s="503"/>
      <c r="J568" s="503" t="s">
        <v>832</v>
      </c>
      <c r="K568" s="503"/>
      <c r="L568" s="503"/>
      <c r="AC568" s="1276"/>
    </row>
    <row r="569">
      <c r="B569" s="503"/>
      <c r="C569" s="503"/>
      <c r="D569" s="503"/>
      <c r="E569" s="304"/>
      <c r="F569" s="503"/>
      <c r="G569" s="503"/>
      <c r="H569" s="503"/>
      <c r="I569" s="503"/>
      <c r="J569" s="503" t="s">
        <v>832</v>
      </c>
      <c r="K569" s="503"/>
      <c r="L569" s="503"/>
      <c r="AC569" s="1276"/>
    </row>
    <row r="570">
      <c r="B570" s="503"/>
      <c r="C570" s="503"/>
      <c r="D570" s="503"/>
      <c r="E570" s="304"/>
      <c r="F570" s="503"/>
      <c r="G570" s="503"/>
      <c r="H570" s="503"/>
      <c r="I570" s="503"/>
      <c r="J570" s="503" t="s">
        <v>832</v>
      </c>
      <c r="K570" s="503"/>
      <c r="L570" s="503"/>
      <c r="AC570" s="1276"/>
    </row>
    <row r="571">
      <c r="B571" s="503"/>
      <c r="C571" s="503"/>
      <c r="D571" s="503"/>
      <c r="E571" s="304"/>
      <c r="F571" s="503"/>
      <c r="G571" s="503"/>
      <c r="H571" s="503"/>
      <c r="I571" s="503"/>
      <c r="J571" s="503" t="s">
        <v>832</v>
      </c>
      <c r="K571" s="503"/>
      <c r="L571" s="503"/>
      <c r="AC571" s="1276"/>
    </row>
    <row r="572">
      <c r="B572" s="503"/>
      <c r="C572" s="503"/>
      <c r="D572" s="503"/>
      <c r="E572" s="304"/>
      <c r="F572" s="503"/>
      <c r="G572" s="503"/>
      <c r="H572" s="503"/>
      <c r="I572" s="503"/>
      <c r="J572" s="503" t="s">
        <v>832</v>
      </c>
      <c r="K572" s="503"/>
      <c r="L572" s="503"/>
      <c r="AC572" s="1276"/>
    </row>
    <row r="573">
      <c r="B573" s="503"/>
      <c r="C573" s="503"/>
      <c r="D573" s="503"/>
      <c r="E573" s="304"/>
      <c r="F573" s="503"/>
      <c r="G573" s="503"/>
      <c r="H573" s="503"/>
      <c r="I573" s="503"/>
      <c r="J573" s="503" t="s">
        <v>832</v>
      </c>
      <c r="K573" s="503"/>
      <c r="L573" s="503"/>
      <c r="AC573" s="1276"/>
    </row>
    <row r="574">
      <c r="B574" s="503"/>
      <c r="C574" s="503"/>
      <c r="D574" s="503"/>
      <c r="E574" s="304"/>
      <c r="F574" s="503"/>
      <c r="G574" s="503"/>
      <c r="H574" s="503"/>
      <c r="I574" s="503"/>
      <c r="J574" s="503" t="s">
        <v>832</v>
      </c>
      <c r="K574" s="503"/>
      <c r="L574" s="503"/>
      <c r="AC574" s="1276"/>
    </row>
    <row r="575">
      <c r="B575" s="503"/>
      <c r="C575" s="503"/>
      <c r="D575" s="503"/>
      <c r="E575" s="304"/>
      <c r="F575" s="503"/>
      <c r="G575" s="503"/>
      <c r="H575" s="503"/>
      <c r="I575" s="503"/>
      <c r="J575" s="503" t="s">
        <v>832</v>
      </c>
      <c r="K575" s="503"/>
      <c r="L575" s="503"/>
      <c r="AC575" s="1276"/>
    </row>
    <row r="576">
      <c r="B576" s="503"/>
      <c r="C576" s="503"/>
      <c r="D576" s="503"/>
      <c r="E576" s="304"/>
      <c r="F576" s="503"/>
      <c r="G576" s="503"/>
      <c r="H576" s="503"/>
      <c r="I576" s="503"/>
      <c r="J576" s="503" t="s">
        <v>832</v>
      </c>
      <c r="K576" s="503"/>
      <c r="L576" s="503"/>
      <c r="AC576" s="1276"/>
    </row>
    <row r="577">
      <c r="B577" s="503"/>
      <c r="C577" s="503"/>
      <c r="D577" s="503"/>
      <c r="E577" s="304"/>
      <c r="F577" s="503"/>
      <c r="G577" s="503"/>
      <c r="H577" s="503"/>
      <c r="I577" s="503"/>
      <c r="J577" s="503" t="s">
        <v>832</v>
      </c>
      <c r="K577" s="503"/>
      <c r="L577" s="503"/>
      <c r="AC577" s="1276"/>
    </row>
    <row r="578">
      <c r="B578" s="503"/>
      <c r="C578" s="503"/>
      <c r="D578" s="503"/>
      <c r="E578" s="304"/>
      <c r="F578" s="503"/>
      <c r="G578" s="503"/>
      <c r="H578" s="503"/>
      <c r="I578" s="503"/>
      <c r="J578" s="503" t="s">
        <v>832</v>
      </c>
      <c r="K578" s="503"/>
      <c r="L578" s="503"/>
      <c r="AC578" s="1276"/>
    </row>
    <row r="579">
      <c r="B579" s="503"/>
      <c r="C579" s="503"/>
      <c r="D579" s="503"/>
      <c r="E579" s="304"/>
      <c r="F579" s="503"/>
      <c r="G579" s="503"/>
      <c r="H579" s="503"/>
      <c r="I579" s="503"/>
      <c r="J579" s="503" t="s">
        <v>832</v>
      </c>
      <c r="K579" s="503"/>
      <c r="L579" s="503"/>
      <c r="AC579" s="1276"/>
    </row>
    <row r="580">
      <c r="B580" s="503"/>
      <c r="C580" s="503"/>
      <c r="D580" s="503"/>
      <c r="E580" s="304"/>
      <c r="F580" s="503"/>
      <c r="G580" s="503"/>
      <c r="H580" s="503"/>
      <c r="I580" s="503"/>
      <c r="J580" s="503" t="s">
        <v>832</v>
      </c>
      <c r="K580" s="503"/>
      <c r="L580" s="503"/>
      <c r="AC580" s="1276"/>
    </row>
    <row r="581">
      <c r="B581" s="503"/>
      <c r="C581" s="503"/>
      <c r="D581" s="503"/>
      <c r="E581" s="304"/>
      <c r="F581" s="503"/>
      <c r="G581" s="503"/>
      <c r="H581" s="503"/>
      <c r="I581" s="503"/>
      <c r="J581" s="503" t="s">
        <v>832</v>
      </c>
      <c r="K581" s="503"/>
      <c r="L581" s="503"/>
      <c r="AC581" s="1276"/>
    </row>
    <row r="582">
      <c r="B582" s="503"/>
      <c r="C582" s="503"/>
      <c r="D582" s="503"/>
      <c r="E582" s="304"/>
      <c r="F582" s="503"/>
      <c r="G582" s="503"/>
      <c r="H582" s="503"/>
      <c r="I582" s="503"/>
      <c r="J582" s="503" t="s">
        <v>832</v>
      </c>
      <c r="K582" s="503"/>
      <c r="L582" s="503"/>
      <c r="AC582" s="1276"/>
    </row>
    <row r="583">
      <c r="B583" s="503"/>
      <c r="C583" s="503"/>
      <c r="D583" s="503"/>
      <c r="E583" s="304"/>
      <c r="F583" s="503"/>
      <c r="G583" s="503"/>
      <c r="H583" s="503"/>
      <c r="I583" s="503"/>
      <c r="J583" s="503" t="s">
        <v>832</v>
      </c>
      <c r="K583" s="503"/>
      <c r="L583" s="503"/>
      <c r="AC583" s="1276"/>
    </row>
    <row r="584">
      <c r="B584" s="503"/>
      <c r="C584" s="503"/>
      <c r="D584" s="503"/>
      <c r="E584" s="304"/>
      <c r="F584" s="503"/>
      <c r="G584" s="503"/>
      <c r="H584" s="503"/>
      <c r="I584" s="503"/>
      <c r="J584" s="503" t="s">
        <v>832</v>
      </c>
      <c r="K584" s="503"/>
      <c r="L584" s="503"/>
      <c r="AC584" s="1276"/>
    </row>
    <row r="585">
      <c r="B585" s="503"/>
      <c r="C585" s="503"/>
      <c r="D585" s="503"/>
      <c r="E585" s="304"/>
      <c r="F585" s="503"/>
      <c r="G585" s="503"/>
      <c r="H585" s="503"/>
      <c r="I585" s="503"/>
      <c r="J585" s="503" t="s">
        <v>832</v>
      </c>
      <c r="K585" s="503"/>
      <c r="L585" s="503"/>
      <c r="AC585" s="1276"/>
    </row>
    <row r="586">
      <c r="B586" s="503"/>
      <c r="C586" s="503"/>
      <c r="D586" s="503"/>
      <c r="E586" s="304"/>
      <c r="F586" s="503"/>
      <c r="G586" s="503"/>
      <c r="H586" s="503"/>
      <c r="I586" s="503"/>
      <c r="J586" s="503" t="s">
        <v>832</v>
      </c>
      <c r="K586" s="503"/>
      <c r="L586" s="503"/>
      <c r="AC586" s="1276"/>
    </row>
    <row r="587">
      <c r="B587" s="503"/>
      <c r="C587" s="503"/>
      <c r="D587" s="503"/>
      <c r="E587" s="304"/>
      <c r="F587" s="503"/>
      <c r="G587" s="503"/>
      <c r="H587" s="503"/>
      <c r="I587" s="503"/>
      <c r="J587" s="503" t="s">
        <v>832</v>
      </c>
      <c r="K587" s="503"/>
      <c r="L587" s="503"/>
      <c r="AC587" s="1276"/>
    </row>
    <row r="588">
      <c r="B588" s="503"/>
      <c r="C588" s="503"/>
      <c r="D588" s="503"/>
      <c r="E588" s="304"/>
      <c r="F588" s="503"/>
      <c r="G588" s="503"/>
      <c r="H588" s="503"/>
      <c r="I588" s="503"/>
      <c r="J588" s="503" t="s">
        <v>832</v>
      </c>
      <c r="K588" s="503"/>
      <c r="L588" s="503"/>
      <c r="AC588" s="1276"/>
    </row>
    <row r="589">
      <c r="B589" s="503"/>
      <c r="C589" s="503"/>
      <c r="D589" s="503"/>
      <c r="E589" s="304"/>
      <c r="F589" s="503"/>
      <c r="G589" s="503"/>
      <c r="H589" s="503"/>
      <c r="I589" s="503"/>
      <c r="J589" s="503" t="s">
        <v>832</v>
      </c>
      <c r="K589" s="503"/>
      <c r="L589" s="503"/>
      <c r="AC589" s="1276"/>
    </row>
    <row r="590">
      <c r="B590" s="503"/>
      <c r="C590" s="503"/>
      <c r="D590" s="503"/>
      <c r="E590" s="304"/>
      <c r="F590" s="503"/>
      <c r="G590" s="503"/>
      <c r="H590" s="503"/>
      <c r="I590" s="503"/>
      <c r="J590" s="503" t="s">
        <v>832</v>
      </c>
      <c r="K590" s="503"/>
      <c r="L590" s="503"/>
      <c r="AC590" s="1276"/>
    </row>
    <row r="591">
      <c r="B591" s="503"/>
      <c r="C591" s="503"/>
      <c r="D591" s="503"/>
      <c r="E591" s="304"/>
      <c r="F591" s="503"/>
      <c r="G591" s="503"/>
      <c r="H591" s="503"/>
      <c r="I591" s="503"/>
      <c r="J591" s="503" t="s">
        <v>832</v>
      </c>
      <c r="K591" s="503"/>
      <c r="L591" s="503"/>
      <c r="AC591" s="1276"/>
    </row>
    <row r="592">
      <c r="B592" s="503"/>
      <c r="C592" s="503"/>
      <c r="D592" s="503"/>
      <c r="E592" s="304"/>
      <c r="F592" s="503"/>
      <c r="G592" s="503"/>
      <c r="H592" s="503"/>
      <c r="I592" s="503"/>
      <c r="J592" s="503" t="s">
        <v>832</v>
      </c>
      <c r="K592" s="503"/>
      <c r="L592" s="503"/>
      <c r="AC592" s="1276"/>
    </row>
    <row r="593">
      <c r="B593" s="503"/>
      <c r="C593" s="503"/>
      <c r="D593" s="503"/>
      <c r="E593" s="304"/>
      <c r="F593" s="503"/>
      <c r="G593" s="503"/>
      <c r="H593" s="503"/>
      <c r="I593" s="503"/>
      <c r="J593" s="503" t="s">
        <v>832</v>
      </c>
      <c r="K593" s="503"/>
      <c r="L593" s="503"/>
      <c r="AC593" s="1276"/>
    </row>
    <row r="594">
      <c r="B594" s="503"/>
      <c r="C594" s="503"/>
      <c r="D594" s="503"/>
      <c r="E594" s="304"/>
      <c r="F594" s="503"/>
      <c r="G594" s="503"/>
      <c r="H594" s="503"/>
      <c r="I594" s="503"/>
      <c r="J594" s="503" t="s">
        <v>832</v>
      </c>
      <c r="K594" s="503"/>
      <c r="L594" s="503"/>
      <c r="AC594" s="1276"/>
    </row>
    <row r="595">
      <c r="B595" s="503"/>
      <c r="C595" s="503"/>
      <c r="D595" s="503"/>
      <c r="E595" s="304"/>
      <c r="F595" s="503"/>
      <c r="G595" s="503"/>
      <c r="H595" s="503"/>
      <c r="I595" s="503"/>
      <c r="J595" s="503" t="s">
        <v>832</v>
      </c>
      <c r="K595" s="503"/>
      <c r="L595" s="503"/>
      <c r="AC595" s="1276"/>
    </row>
    <row r="596">
      <c r="B596" s="503"/>
      <c r="C596" s="503"/>
      <c r="D596" s="503"/>
      <c r="E596" s="304"/>
      <c r="F596" s="503"/>
      <c r="G596" s="503"/>
      <c r="H596" s="503"/>
      <c r="I596" s="503"/>
      <c r="J596" s="503" t="s">
        <v>832</v>
      </c>
      <c r="K596" s="503"/>
      <c r="L596" s="503"/>
      <c r="AC596" s="1276"/>
    </row>
    <row r="597">
      <c r="B597" s="503"/>
      <c r="C597" s="503"/>
      <c r="D597" s="503"/>
      <c r="E597" s="304"/>
      <c r="F597" s="503"/>
      <c r="G597" s="503"/>
      <c r="H597" s="503"/>
      <c r="I597" s="503"/>
      <c r="J597" s="503" t="s">
        <v>832</v>
      </c>
      <c r="K597" s="503"/>
      <c r="L597" s="503"/>
      <c r="AC597" s="1276"/>
    </row>
    <row r="598">
      <c r="B598" s="503"/>
      <c r="C598" s="503"/>
      <c r="D598" s="503"/>
      <c r="E598" s="304"/>
      <c r="F598" s="503"/>
      <c r="G598" s="503"/>
      <c r="H598" s="503"/>
      <c r="I598" s="503"/>
      <c r="J598" s="503" t="s">
        <v>832</v>
      </c>
      <c r="K598" s="503"/>
      <c r="L598" s="503"/>
      <c r="AC598" s="1276"/>
    </row>
    <row r="599">
      <c r="B599" s="503"/>
      <c r="C599" s="503"/>
      <c r="D599" s="503"/>
      <c r="E599" s="304"/>
      <c r="F599" s="503"/>
      <c r="G599" s="503"/>
      <c r="H599" s="503"/>
      <c r="I599" s="503"/>
      <c r="J599" s="503" t="s">
        <v>832</v>
      </c>
      <c r="K599" s="503"/>
      <c r="L599" s="503"/>
      <c r="AC599" s="1276"/>
    </row>
    <row r="600">
      <c r="B600" s="503"/>
      <c r="C600" s="503"/>
      <c r="D600" s="503"/>
      <c r="E600" s="304"/>
      <c r="F600" s="503"/>
      <c r="G600" s="503"/>
      <c r="H600" s="503"/>
      <c r="I600" s="503"/>
      <c r="J600" s="503" t="s">
        <v>832</v>
      </c>
      <c r="K600" s="503"/>
      <c r="L600" s="503"/>
      <c r="AC600" s="1276"/>
    </row>
    <row r="601">
      <c r="B601" s="503"/>
      <c r="C601" s="503"/>
      <c r="D601" s="503"/>
      <c r="E601" s="304"/>
      <c r="F601" s="503"/>
      <c r="G601" s="503"/>
      <c r="H601" s="503"/>
      <c r="I601" s="503"/>
      <c r="J601" s="503" t="s">
        <v>832</v>
      </c>
      <c r="K601" s="503"/>
      <c r="L601" s="503"/>
      <c r="AC601" s="1276"/>
    </row>
    <row r="602">
      <c r="B602" s="503"/>
      <c r="C602" s="503"/>
      <c r="D602" s="503"/>
      <c r="E602" s="304"/>
      <c r="F602" s="503"/>
      <c r="G602" s="503"/>
      <c r="H602" s="503"/>
      <c r="I602" s="503"/>
      <c r="J602" s="503" t="s">
        <v>832</v>
      </c>
      <c r="K602" s="503"/>
      <c r="L602" s="503"/>
      <c r="AC602" s="1276"/>
    </row>
    <row r="603">
      <c r="B603" s="503"/>
      <c r="C603" s="503"/>
      <c r="D603" s="503"/>
      <c r="E603" s="304"/>
      <c r="F603" s="503"/>
      <c r="G603" s="503"/>
      <c r="H603" s="503"/>
      <c r="I603" s="503"/>
      <c r="J603" s="503" t="s">
        <v>832</v>
      </c>
      <c r="K603" s="503"/>
      <c r="L603" s="503"/>
      <c r="AC603" s="1276"/>
    </row>
    <row r="604">
      <c r="B604" s="503"/>
      <c r="C604" s="503"/>
      <c r="D604" s="503"/>
      <c r="E604" s="304"/>
      <c r="F604" s="503"/>
      <c r="G604" s="503"/>
      <c r="H604" s="503"/>
      <c r="I604" s="503"/>
      <c r="J604" s="503" t="s">
        <v>832</v>
      </c>
      <c r="K604" s="503"/>
      <c r="L604" s="503"/>
      <c r="AC604" s="1276"/>
    </row>
    <row r="605">
      <c r="B605" s="503"/>
      <c r="C605" s="503"/>
      <c r="D605" s="503"/>
      <c r="E605" s="304"/>
      <c r="F605" s="503"/>
      <c r="G605" s="503"/>
      <c r="H605" s="503"/>
      <c r="I605" s="503"/>
      <c r="J605" s="503" t="s">
        <v>832</v>
      </c>
      <c r="K605" s="503"/>
      <c r="L605" s="503"/>
      <c r="AC605" s="1276"/>
    </row>
    <row r="606">
      <c r="B606" s="503"/>
      <c r="C606" s="503"/>
      <c r="D606" s="503"/>
      <c r="E606" s="304"/>
      <c r="F606" s="503"/>
      <c r="G606" s="503"/>
      <c r="H606" s="503"/>
      <c r="I606" s="503"/>
      <c r="J606" s="503" t="s">
        <v>832</v>
      </c>
      <c r="K606" s="503"/>
      <c r="L606" s="503"/>
      <c r="AC606" s="1276"/>
    </row>
    <row r="607">
      <c r="B607" s="503"/>
      <c r="C607" s="503"/>
      <c r="D607" s="503"/>
      <c r="E607" s="304"/>
      <c r="F607" s="503"/>
      <c r="G607" s="503"/>
      <c r="H607" s="503"/>
      <c r="I607" s="503"/>
      <c r="J607" s="503" t="s">
        <v>832</v>
      </c>
      <c r="K607" s="503"/>
      <c r="L607" s="503"/>
      <c r="AC607" s="1276"/>
    </row>
    <row r="608">
      <c r="B608" s="503"/>
      <c r="C608" s="503"/>
      <c r="D608" s="503"/>
      <c r="E608" s="304"/>
      <c r="F608" s="503"/>
      <c r="G608" s="503"/>
      <c r="H608" s="503"/>
      <c r="I608" s="503"/>
      <c r="J608" s="503" t="s">
        <v>832</v>
      </c>
      <c r="K608" s="503"/>
      <c r="L608" s="503"/>
      <c r="AC608" s="1276"/>
    </row>
    <row r="609">
      <c r="B609" s="503"/>
      <c r="C609" s="503"/>
      <c r="D609" s="503"/>
      <c r="E609" s="304"/>
      <c r="F609" s="503"/>
      <c r="G609" s="503"/>
      <c r="H609" s="503"/>
      <c r="I609" s="503"/>
      <c r="J609" s="503" t="s">
        <v>832</v>
      </c>
      <c r="K609" s="503"/>
      <c r="L609" s="503"/>
      <c r="AC609" s="1276"/>
    </row>
    <row r="610">
      <c r="B610" s="503"/>
      <c r="C610" s="503"/>
      <c r="D610" s="503"/>
      <c r="E610" s="304"/>
      <c r="F610" s="503"/>
      <c r="G610" s="503"/>
      <c r="H610" s="503"/>
      <c r="I610" s="503"/>
      <c r="J610" s="503" t="s">
        <v>832</v>
      </c>
      <c r="K610" s="503"/>
      <c r="L610" s="503"/>
      <c r="AC610" s="1276"/>
    </row>
    <row r="611">
      <c r="B611" s="503"/>
      <c r="C611" s="503"/>
      <c r="D611" s="503"/>
      <c r="E611" s="304"/>
      <c r="F611" s="503"/>
      <c r="G611" s="503"/>
      <c r="H611" s="503"/>
      <c r="I611" s="503"/>
      <c r="J611" s="503" t="s">
        <v>832</v>
      </c>
      <c r="K611" s="503"/>
      <c r="L611" s="503"/>
      <c r="AC611" s="1276"/>
    </row>
    <row r="612">
      <c r="B612" s="503"/>
      <c r="C612" s="503"/>
      <c r="D612" s="503"/>
      <c r="E612" s="304"/>
      <c r="F612" s="503"/>
      <c r="G612" s="503"/>
      <c r="H612" s="503"/>
      <c r="I612" s="503"/>
      <c r="J612" s="503" t="s">
        <v>832</v>
      </c>
      <c r="K612" s="503"/>
      <c r="L612" s="503"/>
      <c r="AC612" s="1276"/>
    </row>
    <row r="613">
      <c r="B613" s="503"/>
      <c r="C613" s="503"/>
      <c r="D613" s="503"/>
      <c r="E613" s="304"/>
      <c r="F613" s="503"/>
      <c r="G613" s="503"/>
      <c r="H613" s="503"/>
      <c r="I613" s="503"/>
      <c r="J613" s="503" t="s">
        <v>832</v>
      </c>
      <c r="K613" s="503"/>
      <c r="L613" s="503"/>
      <c r="AC613" s="1276"/>
    </row>
    <row r="614">
      <c r="B614" s="503"/>
      <c r="C614" s="503"/>
      <c r="D614" s="503"/>
      <c r="E614" s="304"/>
      <c r="F614" s="503"/>
      <c r="G614" s="503"/>
      <c r="H614" s="503"/>
      <c r="I614" s="503"/>
      <c r="J614" s="503" t="s">
        <v>832</v>
      </c>
      <c r="K614" s="503"/>
      <c r="L614" s="503"/>
      <c r="AC614" s="1276"/>
    </row>
    <row r="615">
      <c r="B615" s="503"/>
      <c r="C615" s="503"/>
      <c r="D615" s="503"/>
      <c r="E615" s="304"/>
      <c r="F615" s="503"/>
      <c r="G615" s="503"/>
      <c r="H615" s="503"/>
      <c r="I615" s="503"/>
      <c r="J615" s="503" t="s">
        <v>832</v>
      </c>
      <c r="K615" s="503"/>
      <c r="L615" s="503"/>
      <c r="AC615" s="1276"/>
    </row>
    <row r="616">
      <c r="B616" s="503"/>
      <c r="C616" s="503"/>
      <c r="D616" s="503"/>
      <c r="E616" s="304"/>
      <c r="F616" s="503"/>
      <c r="G616" s="503"/>
      <c r="H616" s="503"/>
      <c r="I616" s="503"/>
      <c r="J616" s="503" t="s">
        <v>832</v>
      </c>
      <c r="K616" s="503"/>
      <c r="L616" s="503"/>
      <c r="AC616" s="1276"/>
    </row>
    <row r="617">
      <c r="B617" s="503"/>
      <c r="C617" s="503"/>
      <c r="D617" s="503"/>
      <c r="E617" s="304"/>
      <c r="F617" s="503"/>
      <c r="G617" s="503"/>
      <c r="H617" s="503"/>
      <c r="I617" s="503"/>
      <c r="J617" s="503" t="s">
        <v>832</v>
      </c>
      <c r="K617" s="503"/>
      <c r="L617" s="503"/>
      <c r="AC617" s="1276"/>
    </row>
    <row r="618">
      <c r="B618" s="503"/>
      <c r="C618" s="503"/>
      <c r="D618" s="503"/>
      <c r="E618" s="304"/>
      <c r="F618" s="503"/>
      <c r="G618" s="503"/>
      <c r="H618" s="503"/>
      <c r="I618" s="503"/>
      <c r="J618" s="503" t="s">
        <v>832</v>
      </c>
      <c r="K618" s="503"/>
      <c r="L618" s="503"/>
      <c r="AC618" s="1276"/>
    </row>
    <row r="619">
      <c r="B619" s="503"/>
      <c r="C619" s="503"/>
      <c r="D619" s="503"/>
      <c r="E619" s="304"/>
      <c r="F619" s="503"/>
      <c r="G619" s="503"/>
      <c r="H619" s="503"/>
      <c r="I619" s="503"/>
      <c r="J619" s="503" t="s">
        <v>832</v>
      </c>
      <c r="K619" s="503"/>
      <c r="L619" s="503"/>
      <c r="AC619" s="1276"/>
    </row>
    <row r="620">
      <c r="B620" s="503"/>
      <c r="C620" s="503"/>
      <c r="D620" s="503"/>
      <c r="E620" s="304"/>
      <c r="F620" s="503"/>
      <c r="G620" s="503"/>
      <c r="H620" s="503"/>
      <c r="I620" s="503"/>
      <c r="J620" s="503" t="s">
        <v>832</v>
      </c>
      <c r="K620" s="503"/>
      <c r="L620" s="503"/>
      <c r="AC620" s="1276"/>
    </row>
    <row r="621">
      <c r="B621" s="503"/>
      <c r="C621" s="503"/>
      <c r="D621" s="503"/>
      <c r="E621" s="304"/>
      <c r="F621" s="503"/>
      <c r="G621" s="503"/>
      <c r="H621" s="503"/>
      <c r="I621" s="503"/>
      <c r="J621" s="503" t="s">
        <v>832</v>
      </c>
      <c r="K621" s="503"/>
      <c r="L621" s="503"/>
      <c r="AC621" s="1276"/>
    </row>
    <row r="622">
      <c r="B622" s="503"/>
      <c r="C622" s="503"/>
      <c r="D622" s="503"/>
      <c r="E622" s="304"/>
      <c r="F622" s="503"/>
      <c r="G622" s="503"/>
      <c r="H622" s="503"/>
      <c r="I622" s="503"/>
      <c r="J622" s="503" t="s">
        <v>832</v>
      </c>
      <c r="K622" s="503"/>
      <c r="L622" s="503"/>
      <c r="AC622" s="1276"/>
    </row>
    <row r="623">
      <c r="B623" s="503"/>
      <c r="C623" s="503"/>
      <c r="D623" s="503"/>
      <c r="E623" s="304"/>
      <c r="F623" s="503"/>
      <c r="G623" s="503"/>
      <c r="H623" s="503"/>
      <c r="I623" s="503"/>
      <c r="J623" s="503" t="s">
        <v>832</v>
      </c>
      <c r="K623" s="503"/>
      <c r="L623" s="503"/>
      <c r="AC623" s="1276"/>
    </row>
    <row r="624">
      <c r="B624" s="503"/>
      <c r="C624" s="503"/>
      <c r="D624" s="503"/>
      <c r="E624" s="304"/>
      <c r="F624" s="503"/>
      <c r="G624" s="503"/>
      <c r="H624" s="503"/>
      <c r="I624" s="503"/>
      <c r="J624" s="503" t="s">
        <v>832</v>
      </c>
      <c r="K624" s="503"/>
      <c r="L624" s="503"/>
      <c r="AC624" s="1276"/>
    </row>
    <row r="625">
      <c r="B625" s="503"/>
      <c r="C625" s="503"/>
      <c r="D625" s="503"/>
      <c r="E625" s="304"/>
      <c r="F625" s="503"/>
      <c r="G625" s="503"/>
      <c r="H625" s="503"/>
      <c r="I625" s="503"/>
      <c r="J625" s="503" t="s">
        <v>832</v>
      </c>
      <c r="K625" s="503"/>
      <c r="L625" s="503"/>
      <c r="AC625" s="1276"/>
    </row>
    <row r="626">
      <c r="B626" s="503"/>
      <c r="C626" s="503"/>
      <c r="D626" s="503"/>
      <c r="E626" s="304"/>
      <c r="F626" s="503"/>
      <c r="G626" s="503"/>
      <c r="H626" s="503"/>
      <c r="I626" s="503"/>
      <c r="J626" s="503" t="s">
        <v>832</v>
      </c>
      <c r="K626" s="503"/>
      <c r="L626" s="503"/>
      <c r="AC626" s="1276"/>
    </row>
    <row r="627">
      <c r="B627" s="503"/>
      <c r="C627" s="503"/>
      <c r="D627" s="503"/>
      <c r="E627" s="304"/>
      <c r="F627" s="503"/>
      <c r="G627" s="503"/>
      <c r="H627" s="503"/>
      <c r="I627" s="503"/>
      <c r="J627" s="503" t="s">
        <v>832</v>
      </c>
      <c r="K627" s="503"/>
      <c r="L627" s="503"/>
      <c r="AC627" s="1276"/>
    </row>
    <row r="628">
      <c r="B628" s="503"/>
      <c r="C628" s="503"/>
      <c r="D628" s="503"/>
      <c r="E628" s="304"/>
      <c r="F628" s="503"/>
      <c r="G628" s="503"/>
      <c r="H628" s="503"/>
      <c r="I628" s="503"/>
      <c r="J628" s="503" t="s">
        <v>832</v>
      </c>
      <c r="K628" s="503"/>
      <c r="L628" s="503"/>
      <c r="AC628" s="1276"/>
    </row>
    <row r="629">
      <c r="B629" s="503"/>
      <c r="C629" s="503"/>
      <c r="D629" s="503"/>
      <c r="E629" s="304"/>
      <c r="F629" s="503"/>
      <c r="G629" s="503"/>
      <c r="H629" s="503"/>
      <c r="I629" s="503"/>
      <c r="J629" s="503" t="s">
        <v>832</v>
      </c>
      <c r="K629" s="503"/>
      <c r="L629" s="503"/>
      <c r="AC629" s="1276"/>
    </row>
    <row r="630">
      <c r="B630" s="503"/>
      <c r="C630" s="503"/>
      <c r="D630" s="503"/>
      <c r="E630" s="304"/>
      <c r="F630" s="503"/>
      <c r="G630" s="503"/>
      <c r="H630" s="503"/>
      <c r="I630" s="503"/>
      <c r="J630" s="503" t="s">
        <v>832</v>
      </c>
      <c r="K630" s="503"/>
      <c r="L630" s="503"/>
      <c r="AC630" s="1276"/>
    </row>
    <row r="631">
      <c r="B631" s="503"/>
      <c r="C631" s="503"/>
      <c r="D631" s="503"/>
      <c r="E631" s="304"/>
      <c r="F631" s="503"/>
      <c r="G631" s="503"/>
      <c r="H631" s="503"/>
      <c r="I631" s="503"/>
      <c r="J631" s="503" t="s">
        <v>832</v>
      </c>
      <c r="K631" s="503"/>
      <c r="L631" s="503"/>
      <c r="AC631" s="1276"/>
    </row>
    <row r="632">
      <c r="B632" s="503"/>
      <c r="C632" s="503"/>
      <c r="D632" s="503"/>
      <c r="E632" s="304"/>
      <c r="F632" s="503"/>
      <c r="G632" s="503"/>
      <c r="H632" s="503"/>
      <c r="I632" s="503"/>
      <c r="J632" s="503" t="s">
        <v>832</v>
      </c>
      <c r="K632" s="503"/>
      <c r="L632" s="503"/>
      <c r="AC632" s="1276"/>
    </row>
    <row r="633">
      <c r="B633" s="503"/>
      <c r="C633" s="503"/>
      <c r="D633" s="503"/>
      <c r="E633" s="304"/>
      <c r="F633" s="503"/>
      <c r="G633" s="503"/>
      <c r="H633" s="503"/>
      <c r="I633" s="503"/>
      <c r="J633" s="503" t="s">
        <v>832</v>
      </c>
      <c r="K633" s="503"/>
      <c r="L633" s="503"/>
      <c r="AC633" s="1276"/>
    </row>
    <row r="634">
      <c r="B634" s="503"/>
      <c r="C634" s="503"/>
      <c r="D634" s="503"/>
      <c r="E634" s="304"/>
      <c r="F634" s="503"/>
      <c r="G634" s="503"/>
      <c r="H634" s="503"/>
      <c r="I634" s="503"/>
      <c r="J634" s="503" t="s">
        <v>832</v>
      </c>
      <c r="K634" s="503"/>
      <c r="L634" s="503"/>
      <c r="AC634" s="1276"/>
    </row>
    <row r="635">
      <c r="B635" s="503"/>
      <c r="C635" s="503"/>
      <c r="D635" s="503"/>
      <c r="E635" s="304"/>
      <c r="F635" s="503"/>
      <c r="G635" s="503"/>
      <c r="H635" s="503"/>
      <c r="I635" s="503"/>
      <c r="J635" s="503" t="s">
        <v>832</v>
      </c>
      <c r="K635" s="503"/>
      <c r="L635" s="503"/>
      <c r="AC635" s="1276"/>
    </row>
    <row r="636">
      <c r="B636" s="503"/>
      <c r="C636" s="503"/>
      <c r="D636" s="503"/>
      <c r="E636" s="304"/>
      <c r="F636" s="503"/>
      <c r="G636" s="503"/>
      <c r="H636" s="503"/>
      <c r="I636" s="503"/>
      <c r="J636" s="503" t="s">
        <v>832</v>
      </c>
      <c r="K636" s="503"/>
      <c r="L636" s="503"/>
      <c r="AC636" s="1276"/>
    </row>
    <row r="637">
      <c r="B637" s="503"/>
      <c r="C637" s="503"/>
      <c r="D637" s="503"/>
      <c r="E637" s="304"/>
      <c r="F637" s="503"/>
      <c r="G637" s="503"/>
      <c r="H637" s="503"/>
      <c r="I637" s="503"/>
      <c r="J637" s="503" t="s">
        <v>832</v>
      </c>
      <c r="K637" s="503"/>
      <c r="L637" s="503"/>
      <c r="AC637" s="1276"/>
    </row>
    <row r="638">
      <c r="B638" s="503"/>
      <c r="C638" s="503"/>
      <c r="D638" s="503"/>
      <c r="E638" s="304"/>
      <c r="F638" s="503"/>
      <c r="G638" s="503"/>
      <c r="H638" s="503"/>
      <c r="I638" s="503"/>
      <c r="J638" s="503" t="s">
        <v>832</v>
      </c>
      <c r="K638" s="503"/>
      <c r="L638" s="503"/>
      <c r="AC638" s="1276"/>
    </row>
    <row r="639">
      <c r="B639" s="503"/>
      <c r="C639" s="503"/>
      <c r="D639" s="503"/>
      <c r="E639" s="304"/>
      <c r="F639" s="503"/>
      <c r="G639" s="503"/>
      <c r="H639" s="503"/>
      <c r="I639" s="503"/>
      <c r="J639" s="503" t="s">
        <v>832</v>
      </c>
      <c r="K639" s="503"/>
      <c r="L639" s="503"/>
      <c r="AC639" s="1276"/>
    </row>
    <row r="640">
      <c r="B640" s="503"/>
      <c r="C640" s="503"/>
      <c r="D640" s="503"/>
      <c r="E640" s="304"/>
      <c r="F640" s="503"/>
      <c r="G640" s="503"/>
      <c r="H640" s="503"/>
      <c r="I640" s="503"/>
      <c r="J640" s="503" t="s">
        <v>832</v>
      </c>
      <c r="K640" s="503"/>
      <c r="L640" s="503"/>
      <c r="AC640" s="1276"/>
    </row>
    <row r="641">
      <c r="B641" s="503"/>
      <c r="C641" s="503"/>
      <c r="D641" s="503"/>
      <c r="E641" s="304"/>
      <c r="F641" s="503"/>
      <c r="G641" s="503"/>
      <c r="H641" s="503"/>
      <c r="I641" s="503"/>
      <c r="J641" s="503" t="s">
        <v>832</v>
      </c>
      <c r="K641" s="503"/>
      <c r="L641" s="503"/>
      <c r="AC641" s="1276"/>
    </row>
    <row r="642">
      <c r="B642" s="503"/>
      <c r="C642" s="503"/>
      <c r="D642" s="503"/>
      <c r="E642" s="304"/>
      <c r="F642" s="503"/>
      <c r="G642" s="503"/>
      <c r="H642" s="503"/>
      <c r="I642" s="503"/>
      <c r="J642" s="503" t="s">
        <v>832</v>
      </c>
      <c r="K642" s="503"/>
      <c r="L642" s="503"/>
      <c r="AC642" s="1276"/>
    </row>
    <row r="643">
      <c r="B643" s="503"/>
      <c r="C643" s="503"/>
      <c r="D643" s="503"/>
      <c r="E643" s="304"/>
      <c r="F643" s="503"/>
      <c r="G643" s="503"/>
      <c r="H643" s="503"/>
      <c r="I643" s="503"/>
      <c r="J643" s="503" t="s">
        <v>832</v>
      </c>
      <c r="K643" s="503"/>
      <c r="L643" s="503"/>
      <c r="AC643" s="1276"/>
    </row>
    <row r="644">
      <c r="B644" s="503"/>
      <c r="C644" s="503"/>
      <c r="D644" s="503"/>
      <c r="E644" s="304"/>
      <c r="F644" s="503"/>
      <c r="G644" s="503"/>
      <c r="H644" s="503"/>
      <c r="I644" s="503"/>
      <c r="J644" s="503" t="s">
        <v>832</v>
      </c>
      <c r="K644" s="503"/>
      <c r="L644" s="503"/>
      <c r="AC644" s="1276"/>
    </row>
    <row r="645">
      <c r="B645" s="503"/>
      <c r="C645" s="503"/>
      <c r="D645" s="503"/>
      <c r="E645" s="304"/>
      <c r="F645" s="503"/>
      <c r="G645" s="503"/>
      <c r="H645" s="503"/>
      <c r="I645" s="503"/>
      <c r="J645" s="503" t="s">
        <v>832</v>
      </c>
      <c r="K645" s="503"/>
      <c r="L645" s="503"/>
      <c r="AC645" s="1276"/>
    </row>
    <row r="646">
      <c r="B646" s="503"/>
      <c r="C646" s="503"/>
      <c r="D646" s="503"/>
      <c r="E646" s="304"/>
      <c r="F646" s="503"/>
      <c r="G646" s="503"/>
      <c r="H646" s="503"/>
      <c r="I646" s="503"/>
      <c r="J646" s="503" t="s">
        <v>832</v>
      </c>
      <c r="K646" s="503"/>
      <c r="L646" s="503"/>
      <c r="AC646" s="1276"/>
    </row>
    <row r="647">
      <c r="B647" s="503"/>
      <c r="C647" s="503"/>
      <c r="D647" s="503"/>
      <c r="E647" s="304"/>
      <c r="F647" s="503"/>
      <c r="G647" s="503"/>
      <c r="H647" s="503"/>
      <c r="I647" s="503"/>
      <c r="J647" s="503" t="s">
        <v>832</v>
      </c>
      <c r="K647" s="503"/>
      <c r="L647" s="503"/>
      <c r="AC647" s="1276"/>
    </row>
    <row r="648">
      <c r="B648" s="503"/>
      <c r="C648" s="503"/>
      <c r="D648" s="503"/>
      <c r="E648" s="304"/>
      <c r="F648" s="503"/>
      <c r="G648" s="503"/>
      <c r="H648" s="503"/>
      <c r="I648" s="503"/>
      <c r="J648" s="503" t="s">
        <v>832</v>
      </c>
      <c r="K648" s="503"/>
      <c r="L648" s="503"/>
      <c r="AC648" s="1276"/>
    </row>
    <row r="649">
      <c r="B649" s="503"/>
      <c r="C649" s="503"/>
      <c r="D649" s="503"/>
      <c r="E649" s="304"/>
      <c r="F649" s="503"/>
      <c r="G649" s="503"/>
      <c r="H649" s="503"/>
      <c r="I649" s="503"/>
      <c r="J649" s="503" t="s">
        <v>832</v>
      </c>
      <c r="K649" s="503"/>
      <c r="L649" s="503"/>
      <c r="AC649" s="1276"/>
    </row>
    <row r="650">
      <c r="B650" s="503"/>
      <c r="C650" s="503"/>
      <c r="D650" s="503"/>
      <c r="E650" s="304"/>
      <c r="F650" s="503"/>
      <c r="G650" s="503"/>
      <c r="H650" s="503"/>
      <c r="I650" s="503"/>
      <c r="J650" s="503" t="s">
        <v>832</v>
      </c>
      <c r="K650" s="503"/>
      <c r="L650" s="503"/>
      <c r="AC650" s="1276"/>
    </row>
    <row r="651">
      <c r="B651" s="503"/>
      <c r="C651" s="503"/>
      <c r="D651" s="503"/>
      <c r="E651" s="304"/>
      <c r="F651" s="503"/>
      <c r="G651" s="503"/>
      <c r="H651" s="503"/>
      <c r="I651" s="503"/>
      <c r="J651" s="503" t="s">
        <v>832</v>
      </c>
      <c r="K651" s="503"/>
      <c r="L651" s="503"/>
      <c r="AC651" s="1276"/>
    </row>
    <row r="652">
      <c r="B652" s="503"/>
      <c r="C652" s="503"/>
      <c r="D652" s="503"/>
      <c r="E652" s="304"/>
      <c r="F652" s="503"/>
      <c r="G652" s="503"/>
      <c r="H652" s="503"/>
      <c r="I652" s="503"/>
      <c r="J652" s="503" t="s">
        <v>832</v>
      </c>
      <c r="K652" s="503"/>
      <c r="L652" s="503"/>
      <c r="AC652" s="1276"/>
    </row>
    <row r="653">
      <c r="B653" s="503"/>
      <c r="C653" s="503"/>
      <c r="D653" s="503"/>
      <c r="E653" s="304"/>
      <c r="F653" s="503"/>
      <c r="G653" s="503"/>
      <c r="H653" s="503"/>
      <c r="I653" s="503"/>
      <c r="J653" s="503" t="s">
        <v>832</v>
      </c>
      <c r="K653" s="503"/>
      <c r="L653" s="503"/>
      <c r="AC653" s="1276"/>
    </row>
    <row r="654">
      <c r="B654" s="503"/>
      <c r="C654" s="503"/>
      <c r="D654" s="503"/>
      <c r="E654" s="304"/>
      <c r="F654" s="503"/>
      <c r="G654" s="503"/>
      <c r="H654" s="503"/>
      <c r="I654" s="503"/>
      <c r="J654" s="503" t="s">
        <v>832</v>
      </c>
      <c r="K654" s="503"/>
      <c r="L654" s="503"/>
      <c r="AC654" s="1276"/>
    </row>
    <row r="655">
      <c r="B655" s="503"/>
      <c r="C655" s="503"/>
      <c r="D655" s="503"/>
      <c r="E655" s="304"/>
      <c r="F655" s="503"/>
      <c r="G655" s="503"/>
      <c r="H655" s="503"/>
      <c r="I655" s="503"/>
      <c r="J655" s="503" t="s">
        <v>832</v>
      </c>
      <c r="K655" s="503"/>
      <c r="L655" s="503"/>
      <c r="AC655" s="1276"/>
    </row>
    <row r="656">
      <c r="B656" s="503"/>
      <c r="C656" s="503"/>
      <c r="D656" s="503"/>
      <c r="E656" s="304"/>
      <c r="F656" s="503"/>
      <c r="G656" s="503"/>
      <c r="H656" s="503"/>
      <c r="I656" s="503"/>
      <c r="J656" s="503" t="s">
        <v>832</v>
      </c>
      <c r="K656" s="503"/>
      <c r="L656" s="503"/>
      <c r="AC656" s="1276"/>
    </row>
    <row r="657">
      <c r="B657" s="503"/>
      <c r="C657" s="503"/>
      <c r="D657" s="503"/>
      <c r="E657" s="304"/>
      <c r="F657" s="503"/>
      <c r="G657" s="503"/>
      <c r="H657" s="503"/>
      <c r="I657" s="503"/>
      <c r="J657" s="503" t="s">
        <v>832</v>
      </c>
      <c r="K657" s="503"/>
      <c r="L657" s="503"/>
      <c r="AC657" s="1276"/>
    </row>
    <row r="658">
      <c r="B658" s="503"/>
      <c r="C658" s="503"/>
      <c r="D658" s="503"/>
      <c r="E658" s="304"/>
      <c r="F658" s="503"/>
      <c r="G658" s="503"/>
      <c r="H658" s="503"/>
      <c r="I658" s="503"/>
      <c r="J658" s="503" t="s">
        <v>832</v>
      </c>
      <c r="K658" s="503"/>
      <c r="L658" s="503"/>
      <c r="AC658" s="1276"/>
    </row>
    <row r="659">
      <c r="B659" s="503"/>
      <c r="C659" s="503"/>
      <c r="D659" s="503"/>
      <c r="E659" s="304"/>
      <c r="F659" s="503"/>
      <c r="G659" s="503"/>
      <c r="H659" s="503"/>
      <c r="I659" s="503"/>
      <c r="J659" s="503" t="s">
        <v>832</v>
      </c>
      <c r="K659" s="503"/>
      <c r="L659" s="503"/>
      <c r="AC659" s="1276"/>
    </row>
    <row r="660">
      <c r="B660" s="503"/>
      <c r="C660" s="503"/>
      <c r="D660" s="503"/>
      <c r="E660" s="304"/>
      <c r="F660" s="503"/>
      <c r="G660" s="503"/>
      <c r="H660" s="503"/>
      <c r="I660" s="503"/>
      <c r="J660" s="503" t="s">
        <v>832</v>
      </c>
      <c r="K660" s="503"/>
      <c r="L660" s="503"/>
      <c r="AC660" s="1276"/>
    </row>
    <row r="661">
      <c r="B661" s="503"/>
      <c r="C661" s="503"/>
      <c r="D661" s="503"/>
      <c r="E661" s="304"/>
      <c r="F661" s="503"/>
      <c r="G661" s="503"/>
      <c r="H661" s="503"/>
      <c r="I661" s="503"/>
      <c r="J661" s="503" t="s">
        <v>832</v>
      </c>
      <c r="K661" s="503"/>
      <c r="L661" s="503"/>
      <c r="AC661" s="1276"/>
    </row>
    <row r="662">
      <c r="B662" s="503"/>
      <c r="C662" s="503"/>
      <c r="D662" s="503"/>
      <c r="E662" s="304"/>
      <c r="F662" s="503"/>
      <c r="G662" s="503"/>
      <c r="H662" s="503"/>
      <c r="I662" s="503"/>
      <c r="J662" s="503" t="s">
        <v>832</v>
      </c>
      <c r="K662" s="503"/>
      <c r="L662" s="503"/>
      <c r="AC662" s="1276"/>
    </row>
    <row r="663">
      <c r="B663" s="503"/>
      <c r="C663" s="503"/>
      <c r="D663" s="503"/>
      <c r="E663" s="304"/>
      <c r="F663" s="503"/>
      <c r="G663" s="503"/>
      <c r="H663" s="503"/>
      <c r="I663" s="503"/>
      <c r="J663" s="503" t="s">
        <v>832</v>
      </c>
      <c r="K663" s="503"/>
      <c r="L663" s="503"/>
      <c r="AC663" s="1276"/>
    </row>
    <row r="664">
      <c r="B664" s="503"/>
      <c r="C664" s="503"/>
      <c r="D664" s="503"/>
      <c r="E664" s="304"/>
      <c r="F664" s="503"/>
      <c r="G664" s="503"/>
      <c r="H664" s="503"/>
      <c r="I664" s="503"/>
      <c r="J664" s="503" t="s">
        <v>832</v>
      </c>
      <c r="K664" s="503"/>
      <c r="L664" s="503"/>
      <c r="AC664" s="1276"/>
    </row>
    <row r="665">
      <c r="B665" s="503"/>
      <c r="C665" s="503"/>
      <c r="D665" s="503"/>
      <c r="E665" s="304"/>
      <c r="F665" s="503"/>
      <c r="G665" s="503"/>
      <c r="H665" s="503"/>
      <c r="I665" s="503"/>
      <c r="J665" s="503" t="s">
        <v>832</v>
      </c>
      <c r="K665" s="503"/>
      <c r="L665" s="503"/>
      <c r="AC665" s="1276"/>
    </row>
    <row r="666">
      <c r="B666" s="503"/>
      <c r="C666" s="503"/>
      <c r="D666" s="503"/>
      <c r="E666" s="304"/>
      <c r="F666" s="503"/>
      <c r="G666" s="503"/>
      <c r="H666" s="503"/>
      <c r="I666" s="503"/>
      <c r="J666" s="503" t="s">
        <v>832</v>
      </c>
      <c r="K666" s="503"/>
      <c r="L666" s="503"/>
      <c r="AC666" s="1276"/>
    </row>
    <row r="667">
      <c r="B667" s="503"/>
      <c r="C667" s="503"/>
      <c r="D667" s="503"/>
      <c r="E667" s="304"/>
      <c r="F667" s="503"/>
      <c r="G667" s="503"/>
      <c r="H667" s="503"/>
      <c r="I667" s="503"/>
      <c r="J667" s="503" t="s">
        <v>832</v>
      </c>
      <c r="K667" s="503"/>
      <c r="L667" s="503"/>
      <c r="AC667" s="1276"/>
    </row>
    <row r="668">
      <c r="B668" s="503"/>
      <c r="C668" s="503"/>
      <c r="D668" s="503"/>
      <c r="E668" s="304"/>
      <c r="F668" s="503"/>
      <c r="G668" s="503"/>
      <c r="H668" s="503"/>
      <c r="I668" s="503"/>
      <c r="J668" s="503" t="s">
        <v>832</v>
      </c>
      <c r="K668" s="503"/>
      <c r="L668" s="503"/>
      <c r="AC668" s="1276"/>
    </row>
    <row r="669">
      <c r="B669" s="503"/>
      <c r="C669" s="503"/>
      <c r="D669" s="503"/>
      <c r="E669" s="304"/>
      <c r="F669" s="503"/>
      <c r="G669" s="503"/>
      <c r="H669" s="503"/>
      <c r="I669" s="503"/>
      <c r="J669" s="503" t="s">
        <v>832</v>
      </c>
      <c r="K669" s="503"/>
      <c r="L669" s="503"/>
      <c r="AC669" s="1276"/>
    </row>
    <row r="670">
      <c r="B670" s="503"/>
      <c r="C670" s="503"/>
      <c r="D670" s="503"/>
      <c r="E670" s="304"/>
      <c r="F670" s="503"/>
      <c r="G670" s="503"/>
      <c r="H670" s="503"/>
      <c r="I670" s="503"/>
      <c r="J670" s="503" t="s">
        <v>832</v>
      </c>
      <c r="K670" s="503"/>
      <c r="L670" s="503"/>
      <c r="AC670" s="1276"/>
    </row>
    <row r="671">
      <c r="B671" s="503"/>
      <c r="C671" s="503"/>
      <c r="D671" s="503"/>
      <c r="E671" s="304"/>
      <c r="F671" s="503"/>
      <c r="G671" s="503"/>
      <c r="H671" s="503"/>
      <c r="I671" s="503"/>
      <c r="J671" s="503" t="s">
        <v>832</v>
      </c>
      <c r="K671" s="503"/>
      <c r="L671" s="503"/>
      <c r="AC671" s="1276"/>
    </row>
    <row r="672">
      <c r="B672" s="503"/>
      <c r="C672" s="503"/>
      <c r="D672" s="503"/>
      <c r="E672" s="304"/>
      <c r="F672" s="503"/>
      <c r="G672" s="503"/>
      <c r="H672" s="503"/>
      <c r="I672" s="503"/>
      <c r="J672" s="503" t="s">
        <v>832</v>
      </c>
      <c r="K672" s="503"/>
      <c r="L672" s="503"/>
      <c r="AC672" s="1276"/>
    </row>
    <row r="673">
      <c r="B673" s="503"/>
      <c r="C673" s="503"/>
      <c r="D673" s="503"/>
      <c r="E673" s="304"/>
      <c r="F673" s="503"/>
      <c r="G673" s="503"/>
      <c r="H673" s="503"/>
      <c r="I673" s="503"/>
      <c r="J673" s="503" t="s">
        <v>832</v>
      </c>
      <c r="K673" s="503"/>
      <c r="L673" s="503"/>
      <c r="AC673" s="1276"/>
    </row>
    <row r="674">
      <c r="B674" s="503"/>
      <c r="C674" s="503"/>
      <c r="D674" s="503"/>
      <c r="E674" s="304"/>
      <c r="F674" s="503"/>
      <c r="G674" s="503"/>
      <c r="H674" s="503"/>
      <c r="I674" s="503"/>
      <c r="J674" s="503" t="s">
        <v>832</v>
      </c>
      <c r="K674" s="503"/>
      <c r="L674" s="503"/>
      <c r="AC674" s="1276"/>
    </row>
    <row r="675">
      <c r="B675" s="503"/>
      <c r="C675" s="503"/>
      <c r="D675" s="503"/>
      <c r="E675" s="304"/>
      <c r="F675" s="503"/>
      <c r="G675" s="503"/>
      <c r="H675" s="503"/>
      <c r="I675" s="503"/>
      <c r="J675" s="503" t="s">
        <v>832</v>
      </c>
      <c r="K675" s="503"/>
      <c r="L675" s="503"/>
      <c r="AC675" s="1276"/>
    </row>
    <row r="676">
      <c r="B676" s="503"/>
      <c r="C676" s="503"/>
      <c r="D676" s="503"/>
      <c r="E676" s="304"/>
      <c r="F676" s="503"/>
      <c r="G676" s="503"/>
      <c r="H676" s="503"/>
      <c r="I676" s="503"/>
      <c r="J676" s="503" t="s">
        <v>832</v>
      </c>
      <c r="K676" s="503"/>
      <c r="L676" s="503"/>
      <c r="AC676" s="1276"/>
    </row>
    <row r="677">
      <c r="B677" s="503"/>
      <c r="C677" s="503"/>
      <c r="D677" s="503"/>
      <c r="E677" s="304"/>
      <c r="F677" s="503"/>
      <c r="G677" s="503"/>
      <c r="H677" s="503"/>
      <c r="I677" s="503"/>
      <c r="J677" s="503" t="s">
        <v>832</v>
      </c>
      <c r="K677" s="503"/>
      <c r="L677" s="503"/>
      <c r="AC677" s="1276"/>
    </row>
    <row r="678">
      <c r="B678" s="503"/>
      <c r="C678" s="503"/>
      <c r="D678" s="503"/>
      <c r="E678" s="304"/>
      <c r="F678" s="503"/>
      <c r="G678" s="503"/>
      <c r="H678" s="503"/>
      <c r="I678" s="503"/>
      <c r="J678" s="503" t="s">
        <v>832</v>
      </c>
      <c r="K678" s="503"/>
      <c r="L678" s="503"/>
      <c r="AC678" s="1276"/>
    </row>
    <row r="679">
      <c r="B679" s="503"/>
      <c r="C679" s="503"/>
      <c r="D679" s="503"/>
      <c r="E679" s="304"/>
      <c r="F679" s="503"/>
      <c r="G679" s="503"/>
      <c r="H679" s="503"/>
      <c r="I679" s="503"/>
      <c r="J679" s="503" t="s">
        <v>832</v>
      </c>
      <c r="K679" s="503"/>
      <c r="L679" s="503"/>
      <c r="AC679" s="1276"/>
    </row>
    <row r="680">
      <c r="B680" s="503"/>
      <c r="C680" s="503"/>
      <c r="D680" s="503"/>
      <c r="E680" s="304"/>
      <c r="F680" s="503"/>
      <c r="G680" s="503"/>
      <c r="H680" s="503"/>
      <c r="I680" s="503"/>
      <c r="J680" s="503" t="s">
        <v>832</v>
      </c>
      <c r="K680" s="503"/>
      <c r="L680" s="503"/>
      <c r="AC680" s="1276"/>
    </row>
    <row r="681">
      <c r="B681" s="503"/>
      <c r="C681" s="503"/>
      <c r="D681" s="503"/>
      <c r="E681" s="304"/>
      <c r="F681" s="503"/>
      <c r="G681" s="503"/>
      <c r="H681" s="503"/>
      <c r="I681" s="503"/>
      <c r="J681" s="503" t="s">
        <v>832</v>
      </c>
      <c r="K681" s="503"/>
      <c r="L681" s="503"/>
      <c r="AC681" s="1276"/>
    </row>
    <row r="682">
      <c r="B682" s="503"/>
      <c r="C682" s="503"/>
      <c r="D682" s="503"/>
      <c r="E682" s="304"/>
      <c r="F682" s="503"/>
      <c r="G682" s="503"/>
      <c r="H682" s="503"/>
      <c r="I682" s="503"/>
      <c r="J682" s="503" t="s">
        <v>832</v>
      </c>
      <c r="K682" s="503"/>
      <c r="L682" s="503"/>
      <c r="AC682" s="1276"/>
    </row>
    <row r="683">
      <c r="B683" s="503"/>
      <c r="C683" s="503"/>
      <c r="D683" s="503"/>
      <c r="E683" s="304"/>
      <c r="F683" s="503"/>
      <c r="G683" s="503"/>
      <c r="H683" s="503"/>
      <c r="I683" s="503"/>
      <c r="J683" s="503" t="s">
        <v>832</v>
      </c>
      <c r="K683" s="503"/>
      <c r="L683" s="503"/>
      <c r="AC683" s="1276"/>
    </row>
    <row r="684">
      <c r="B684" s="503"/>
      <c r="C684" s="503"/>
      <c r="D684" s="503"/>
      <c r="E684" s="304"/>
      <c r="F684" s="503"/>
      <c r="G684" s="503"/>
      <c r="H684" s="503"/>
      <c r="I684" s="503"/>
      <c r="J684" s="503" t="s">
        <v>832</v>
      </c>
      <c r="K684" s="503"/>
      <c r="L684" s="503"/>
      <c r="AC684" s="1276"/>
    </row>
    <row r="685">
      <c r="B685" s="503"/>
      <c r="C685" s="503"/>
      <c r="D685" s="503"/>
      <c r="E685" s="304"/>
      <c r="F685" s="503"/>
      <c r="G685" s="503"/>
      <c r="H685" s="503"/>
      <c r="I685" s="503"/>
      <c r="J685" s="503" t="s">
        <v>832</v>
      </c>
      <c r="K685" s="503"/>
      <c r="L685" s="503"/>
      <c r="AC685" s="1276"/>
    </row>
    <row r="686">
      <c r="B686" s="503"/>
      <c r="C686" s="503"/>
      <c r="D686" s="503"/>
      <c r="E686" s="304"/>
      <c r="F686" s="503"/>
      <c r="G686" s="503"/>
      <c r="H686" s="503"/>
      <c r="I686" s="503"/>
      <c r="J686" s="503" t="s">
        <v>832</v>
      </c>
      <c r="K686" s="503"/>
      <c r="L686" s="503"/>
      <c r="AC686" s="1276"/>
    </row>
    <row r="687">
      <c r="B687" s="503"/>
      <c r="C687" s="503"/>
      <c r="D687" s="503"/>
      <c r="E687" s="304"/>
      <c r="F687" s="503"/>
      <c r="G687" s="503"/>
      <c r="H687" s="503"/>
      <c r="I687" s="503"/>
      <c r="J687" s="503" t="s">
        <v>832</v>
      </c>
      <c r="K687" s="503"/>
      <c r="L687" s="503"/>
      <c r="AC687" s="1276"/>
    </row>
    <row r="688">
      <c r="B688" s="503"/>
      <c r="C688" s="503"/>
      <c r="D688" s="503"/>
      <c r="E688" s="304"/>
      <c r="F688" s="503"/>
      <c r="G688" s="503"/>
      <c r="H688" s="503"/>
      <c r="I688" s="503"/>
      <c r="J688" s="503" t="s">
        <v>832</v>
      </c>
      <c r="K688" s="503"/>
      <c r="L688" s="503"/>
      <c r="AC688" s="1276"/>
    </row>
    <row r="689">
      <c r="B689" s="503"/>
      <c r="C689" s="503"/>
      <c r="D689" s="503"/>
      <c r="E689" s="304"/>
      <c r="F689" s="503"/>
      <c r="G689" s="503"/>
      <c r="H689" s="503"/>
      <c r="I689" s="503"/>
      <c r="J689" s="503" t="s">
        <v>832</v>
      </c>
      <c r="K689" s="503"/>
      <c r="L689" s="503"/>
      <c r="AC689" s="1276"/>
    </row>
    <row r="690">
      <c r="B690" s="503"/>
      <c r="C690" s="503"/>
      <c r="D690" s="503"/>
      <c r="E690" s="304"/>
      <c r="F690" s="503"/>
      <c r="G690" s="503"/>
      <c r="H690" s="503"/>
      <c r="I690" s="503"/>
      <c r="J690" s="503" t="s">
        <v>832</v>
      </c>
      <c r="K690" s="503"/>
      <c r="L690" s="503"/>
      <c r="AC690" s="1276"/>
    </row>
    <row r="691">
      <c r="B691" s="503"/>
      <c r="C691" s="503"/>
      <c r="D691" s="503"/>
      <c r="E691" s="304"/>
      <c r="F691" s="503"/>
      <c r="G691" s="503"/>
      <c r="H691" s="503"/>
      <c r="I691" s="503"/>
      <c r="J691" s="503" t="s">
        <v>832</v>
      </c>
      <c r="K691" s="503"/>
      <c r="L691" s="503"/>
      <c r="AC691" s="1276"/>
    </row>
    <row r="692">
      <c r="B692" s="503"/>
      <c r="C692" s="503"/>
      <c r="D692" s="503"/>
      <c r="E692" s="304"/>
      <c r="F692" s="503"/>
      <c r="G692" s="503"/>
      <c r="H692" s="503"/>
      <c r="I692" s="503"/>
      <c r="J692" s="503" t="s">
        <v>832</v>
      </c>
      <c r="K692" s="503"/>
      <c r="L692" s="503"/>
      <c r="AC692" s="1276"/>
    </row>
    <row r="693">
      <c r="B693" s="503"/>
      <c r="C693" s="503"/>
      <c r="D693" s="503"/>
      <c r="E693" s="304"/>
      <c r="F693" s="503"/>
      <c r="G693" s="503"/>
      <c r="H693" s="503"/>
      <c r="I693" s="503"/>
      <c r="J693" s="503" t="s">
        <v>832</v>
      </c>
      <c r="K693" s="503"/>
      <c r="L693" s="503"/>
      <c r="AC693" s="1276"/>
    </row>
    <row r="694">
      <c r="B694" s="503"/>
      <c r="C694" s="503"/>
      <c r="D694" s="503"/>
      <c r="E694" s="304"/>
      <c r="F694" s="503"/>
      <c r="G694" s="503"/>
      <c r="H694" s="503"/>
      <c r="I694" s="503"/>
      <c r="J694" s="503" t="s">
        <v>832</v>
      </c>
      <c r="K694" s="503"/>
      <c r="L694" s="503"/>
      <c r="AC694" s="1276"/>
    </row>
    <row r="695">
      <c r="B695" s="503"/>
      <c r="C695" s="503"/>
      <c r="D695" s="503"/>
      <c r="E695" s="304"/>
      <c r="F695" s="503"/>
      <c r="G695" s="503"/>
      <c r="H695" s="503"/>
      <c r="I695" s="503"/>
      <c r="J695" s="503" t="s">
        <v>832</v>
      </c>
      <c r="K695" s="503"/>
      <c r="L695" s="503"/>
      <c r="AC695" s="1276"/>
    </row>
    <row r="696">
      <c r="B696" s="503"/>
      <c r="C696" s="503"/>
      <c r="D696" s="503"/>
      <c r="E696" s="304"/>
      <c r="F696" s="503"/>
      <c r="G696" s="503"/>
      <c r="H696" s="503"/>
      <c r="I696" s="503"/>
      <c r="J696" s="503" t="s">
        <v>832</v>
      </c>
      <c r="K696" s="503"/>
      <c r="L696" s="503"/>
      <c r="AC696" s="1276"/>
    </row>
    <row r="697">
      <c r="B697" s="503"/>
      <c r="C697" s="503"/>
      <c r="D697" s="503"/>
      <c r="E697" s="304"/>
      <c r="F697" s="503"/>
      <c r="G697" s="503"/>
      <c r="H697" s="503"/>
      <c r="I697" s="503"/>
      <c r="J697" s="503" t="s">
        <v>832</v>
      </c>
      <c r="K697" s="503"/>
      <c r="L697" s="503"/>
      <c r="AC697" s="1276"/>
    </row>
    <row r="698">
      <c r="B698" s="503"/>
      <c r="C698" s="503"/>
      <c r="D698" s="503"/>
      <c r="E698" s="304"/>
      <c r="F698" s="503"/>
      <c r="G698" s="503"/>
      <c r="H698" s="503"/>
      <c r="I698" s="503"/>
      <c r="J698" s="503" t="s">
        <v>832</v>
      </c>
      <c r="K698" s="503"/>
      <c r="L698" s="503"/>
      <c r="AC698" s="1276"/>
    </row>
    <row r="699">
      <c r="B699" s="503"/>
      <c r="C699" s="503"/>
      <c r="D699" s="503"/>
      <c r="E699" s="304"/>
      <c r="F699" s="503"/>
      <c r="G699" s="503"/>
      <c r="H699" s="503"/>
      <c r="I699" s="503"/>
      <c r="J699" s="503" t="s">
        <v>832</v>
      </c>
      <c r="K699" s="503"/>
      <c r="L699" s="503"/>
      <c r="AC699" s="1276"/>
    </row>
    <row r="700">
      <c r="B700" s="503"/>
      <c r="C700" s="503"/>
      <c r="D700" s="503"/>
      <c r="E700" s="304"/>
      <c r="F700" s="503"/>
      <c r="G700" s="503"/>
      <c r="H700" s="503"/>
      <c r="I700" s="503"/>
      <c r="J700" s="503" t="s">
        <v>832</v>
      </c>
      <c r="K700" s="503"/>
      <c r="L700" s="503"/>
      <c r="AC700" s="1276"/>
    </row>
    <row r="701">
      <c r="B701" s="503"/>
      <c r="C701" s="503"/>
      <c r="D701" s="503"/>
      <c r="E701" s="304"/>
      <c r="F701" s="503"/>
      <c r="G701" s="503"/>
      <c r="H701" s="503"/>
      <c r="I701" s="503"/>
      <c r="J701" s="503" t="s">
        <v>832</v>
      </c>
      <c r="K701" s="503"/>
      <c r="L701" s="503"/>
      <c r="AC701" s="1276"/>
    </row>
    <row r="702">
      <c r="B702" s="503"/>
      <c r="C702" s="503"/>
      <c r="D702" s="503"/>
      <c r="E702" s="304"/>
      <c r="F702" s="503"/>
      <c r="G702" s="503"/>
      <c r="H702" s="503"/>
      <c r="I702" s="503"/>
      <c r="J702" s="503" t="s">
        <v>832</v>
      </c>
      <c r="K702" s="503"/>
      <c r="L702" s="503"/>
      <c r="AC702" s="1276"/>
    </row>
    <row r="703">
      <c r="B703" s="503"/>
      <c r="C703" s="503"/>
      <c r="D703" s="503"/>
      <c r="E703" s="304"/>
      <c r="F703" s="503"/>
      <c r="G703" s="503"/>
      <c r="H703" s="503"/>
      <c r="I703" s="503"/>
      <c r="J703" s="503" t="s">
        <v>832</v>
      </c>
      <c r="K703" s="503"/>
      <c r="L703" s="503"/>
      <c r="AC703" s="1276"/>
    </row>
    <row r="704">
      <c r="B704" s="503"/>
      <c r="C704" s="503"/>
      <c r="D704" s="503"/>
      <c r="E704" s="304"/>
      <c r="F704" s="503"/>
      <c r="G704" s="503"/>
      <c r="H704" s="503"/>
      <c r="I704" s="503"/>
      <c r="J704" s="503" t="s">
        <v>832</v>
      </c>
      <c r="K704" s="503"/>
      <c r="L704" s="503"/>
      <c r="AC704" s="1276"/>
    </row>
    <row r="705">
      <c r="B705" s="503"/>
      <c r="C705" s="503"/>
      <c r="D705" s="503"/>
      <c r="E705" s="304"/>
      <c r="F705" s="503"/>
      <c r="G705" s="503"/>
      <c r="H705" s="503"/>
      <c r="I705" s="503"/>
      <c r="J705" s="503" t="s">
        <v>832</v>
      </c>
      <c r="K705" s="503"/>
      <c r="L705" s="503"/>
      <c r="AC705" s="1276"/>
    </row>
    <row r="706">
      <c r="B706" s="503"/>
      <c r="C706" s="503"/>
      <c r="D706" s="503"/>
      <c r="E706" s="304"/>
      <c r="F706" s="503"/>
      <c r="G706" s="503"/>
      <c r="H706" s="503"/>
      <c r="I706" s="503"/>
      <c r="J706" s="503" t="s">
        <v>832</v>
      </c>
      <c r="K706" s="503"/>
      <c r="L706" s="503"/>
      <c r="AC706" s="1276"/>
    </row>
    <row r="707">
      <c r="B707" s="503"/>
      <c r="C707" s="503"/>
      <c r="D707" s="503"/>
      <c r="E707" s="304"/>
      <c r="F707" s="503"/>
      <c r="G707" s="503"/>
      <c r="H707" s="503"/>
      <c r="I707" s="503"/>
      <c r="J707" s="503" t="s">
        <v>832</v>
      </c>
      <c r="K707" s="503"/>
      <c r="L707" s="503"/>
      <c r="AC707" s="1276"/>
    </row>
    <row r="708">
      <c r="B708" s="503"/>
      <c r="C708" s="503"/>
      <c r="D708" s="503"/>
      <c r="E708" s="304"/>
      <c r="F708" s="503"/>
      <c r="G708" s="503"/>
      <c r="H708" s="503"/>
      <c r="I708" s="503"/>
      <c r="J708" s="503" t="s">
        <v>832</v>
      </c>
      <c r="K708" s="503"/>
      <c r="L708" s="503"/>
      <c r="AC708" s="1276"/>
    </row>
    <row r="709">
      <c r="B709" s="503"/>
      <c r="C709" s="503"/>
      <c r="D709" s="503"/>
      <c r="E709" s="304"/>
      <c r="F709" s="503"/>
      <c r="G709" s="503"/>
      <c r="H709" s="503"/>
      <c r="I709" s="503"/>
      <c r="J709" s="503" t="s">
        <v>832</v>
      </c>
      <c r="K709" s="503"/>
      <c r="L709" s="503"/>
      <c r="AC709" s="1276"/>
    </row>
    <row r="710">
      <c r="B710" s="503"/>
      <c r="C710" s="503"/>
      <c r="D710" s="503"/>
      <c r="E710" s="304"/>
      <c r="F710" s="503"/>
      <c r="G710" s="503"/>
      <c r="H710" s="503"/>
      <c r="I710" s="503"/>
      <c r="J710" s="503" t="s">
        <v>832</v>
      </c>
      <c r="K710" s="503"/>
      <c r="L710" s="503"/>
      <c r="AC710" s="1276"/>
    </row>
    <row r="711">
      <c r="B711" s="503"/>
      <c r="C711" s="503"/>
      <c r="D711" s="503"/>
      <c r="E711" s="304"/>
      <c r="F711" s="503"/>
      <c r="G711" s="503"/>
      <c r="H711" s="503"/>
      <c r="I711" s="503"/>
      <c r="J711" s="503" t="s">
        <v>832</v>
      </c>
      <c r="K711" s="503"/>
      <c r="L711" s="503"/>
      <c r="AC711" s="1276"/>
    </row>
    <row r="712">
      <c r="B712" s="503"/>
      <c r="C712" s="503"/>
      <c r="D712" s="503"/>
      <c r="E712" s="304"/>
      <c r="F712" s="503"/>
      <c r="G712" s="503"/>
      <c r="H712" s="503"/>
      <c r="I712" s="503"/>
      <c r="J712" s="503" t="s">
        <v>832</v>
      </c>
      <c r="K712" s="503"/>
      <c r="L712" s="503"/>
      <c r="AC712" s="1276"/>
    </row>
    <row r="713">
      <c r="B713" s="503"/>
      <c r="C713" s="503"/>
      <c r="D713" s="503"/>
      <c r="E713" s="304"/>
      <c r="F713" s="503"/>
      <c r="G713" s="503"/>
      <c r="H713" s="503"/>
      <c r="I713" s="503"/>
      <c r="J713" s="503" t="s">
        <v>832</v>
      </c>
      <c r="K713" s="503"/>
      <c r="L713" s="503"/>
      <c r="AC713" s="1276"/>
    </row>
    <row r="714">
      <c r="B714" s="503"/>
      <c r="C714" s="503"/>
      <c r="D714" s="503"/>
      <c r="E714" s="304"/>
      <c r="F714" s="503"/>
      <c r="G714" s="503"/>
      <c r="H714" s="503"/>
      <c r="I714" s="503"/>
      <c r="J714" s="503" t="s">
        <v>832</v>
      </c>
      <c r="K714" s="503"/>
      <c r="L714" s="503"/>
      <c r="AC714" s="1276"/>
    </row>
    <row r="715">
      <c r="B715" s="503"/>
      <c r="C715" s="503"/>
      <c r="D715" s="503"/>
      <c r="E715" s="304"/>
      <c r="F715" s="503"/>
      <c r="G715" s="503"/>
      <c r="H715" s="503"/>
      <c r="I715" s="503"/>
      <c r="J715" s="503" t="s">
        <v>832</v>
      </c>
      <c r="K715" s="503"/>
      <c r="L715" s="503"/>
      <c r="AC715" s="1276"/>
    </row>
    <row r="716">
      <c r="B716" s="503"/>
      <c r="C716" s="503"/>
      <c r="D716" s="503"/>
      <c r="E716" s="304"/>
      <c r="F716" s="503"/>
      <c r="G716" s="503"/>
      <c r="H716" s="503"/>
      <c r="I716" s="503"/>
      <c r="J716" s="503" t="s">
        <v>832</v>
      </c>
      <c r="K716" s="503"/>
      <c r="L716" s="503"/>
      <c r="AC716" s="1276"/>
    </row>
    <row r="717">
      <c r="B717" s="503"/>
      <c r="C717" s="503"/>
      <c r="D717" s="503"/>
      <c r="E717" s="304"/>
      <c r="F717" s="503"/>
      <c r="G717" s="503"/>
      <c r="H717" s="503"/>
      <c r="I717" s="503"/>
      <c r="J717" s="503" t="s">
        <v>832</v>
      </c>
      <c r="K717" s="503"/>
      <c r="L717" s="503"/>
      <c r="AC717" s="1276"/>
    </row>
    <row r="718">
      <c r="B718" s="503"/>
      <c r="C718" s="503"/>
      <c r="D718" s="503"/>
      <c r="E718" s="304"/>
      <c r="F718" s="503"/>
      <c r="G718" s="503"/>
      <c r="H718" s="503"/>
      <c r="I718" s="503"/>
      <c r="J718" s="503" t="s">
        <v>832</v>
      </c>
      <c r="K718" s="503"/>
      <c r="L718" s="503"/>
      <c r="AC718" s="1276"/>
    </row>
    <row r="719">
      <c r="B719" s="503"/>
      <c r="C719" s="503"/>
      <c r="D719" s="503"/>
      <c r="E719" s="304"/>
      <c r="F719" s="503"/>
      <c r="G719" s="503"/>
      <c r="H719" s="503"/>
      <c r="I719" s="503"/>
      <c r="J719" s="503" t="s">
        <v>832</v>
      </c>
      <c r="K719" s="503"/>
      <c r="L719" s="503"/>
      <c r="AC719" s="1276"/>
    </row>
    <row r="720">
      <c r="B720" s="503"/>
      <c r="C720" s="503"/>
      <c r="D720" s="503"/>
      <c r="E720" s="304"/>
      <c r="F720" s="503"/>
      <c r="G720" s="503"/>
      <c r="H720" s="503"/>
      <c r="I720" s="503"/>
      <c r="J720" s="503" t="s">
        <v>832</v>
      </c>
      <c r="K720" s="503"/>
      <c r="L720" s="503"/>
      <c r="AC720" s="1276"/>
    </row>
    <row r="721">
      <c r="B721" s="503"/>
      <c r="C721" s="503"/>
      <c r="D721" s="503"/>
      <c r="E721" s="304"/>
      <c r="F721" s="503"/>
      <c r="G721" s="503"/>
      <c r="H721" s="503"/>
      <c r="I721" s="503"/>
      <c r="J721" s="503" t="s">
        <v>832</v>
      </c>
      <c r="K721" s="503"/>
      <c r="L721" s="503"/>
      <c r="AC721" s="1276"/>
    </row>
    <row r="722">
      <c r="B722" s="503"/>
      <c r="C722" s="503"/>
      <c r="D722" s="503"/>
      <c r="E722" s="304"/>
      <c r="F722" s="503"/>
      <c r="G722" s="503"/>
      <c r="H722" s="503"/>
      <c r="I722" s="503"/>
      <c r="J722" s="503" t="s">
        <v>832</v>
      </c>
      <c r="K722" s="503"/>
      <c r="L722" s="503"/>
      <c r="AC722" s="1276"/>
    </row>
    <row r="723">
      <c r="B723" s="503"/>
      <c r="C723" s="503"/>
      <c r="D723" s="503"/>
      <c r="E723" s="304"/>
      <c r="F723" s="503"/>
      <c r="G723" s="503"/>
      <c r="H723" s="503"/>
      <c r="I723" s="503"/>
      <c r="J723" s="503" t="s">
        <v>832</v>
      </c>
      <c r="K723" s="503"/>
      <c r="L723" s="503"/>
      <c r="AC723" s="1276"/>
    </row>
    <row r="724">
      <c r="B724" s="503"/>
      <c r="C724" s="503"/>
      <c r="D724" s="503"/>
      <c r="E724" s="304"/>
      <c r="F724" s="503"/>
      <c r="G724" s="503"/>
      <c r="H724" s="503"/>
      <c r="I724" s="503"/>
      <c r="J724" s="503" t="s">
        <v>832</v>
      </c>
      <c r="K724" s="503"/>
      <c r="L724" s="503"/>
      <c r="AC724" s="1276"/>
    </row>
    <row r="725">
      <c r="B725" s="503"/>
      <c r="C725" s="503"/>
      <c r="D725" s="503"/>
      <c r="E725" s="304"/>
      <c r="F725" s="503"/>
      <c r="G725" s="503"/>
      <c r="H725" s="503"/>
      <c r="I725" s="503"/>
      <c r="J725" s="503" t="s">
        <v>832</v>
      </c>
      <c r="K725" s="503"/>
      <c r="L725" s="503"/>
      <c r="AC725" s="1276"/>
    </row>
    <row r="726">
      <c r="B726" s="503"/>
      <c r="C726" s="503"/>
      <c r="D726" s="503"/>
      <c r="E726" s="304"/>
      <c r="F726" s="503"/>
      <c r="G726" s="503"/>
      <c r="H726" s="503"/>
      <c r="I726" s="503"/>
      <c r="J726" s="503" t="s">
        <v>832</v>
      </c>
      <c r="K726" s="503"/>
      <c r="L726" s="503"/>
      <c r="AC726" s="1276"/>
    </row>
    <row r="727">
      <c r="B727" s="503"/>
      <c r="C727" s="503"/>
      <c r="D727" s="503"/>
      <c r="E727" s="304"/>
      <c r="F727" s="503"/>
      <c r="G727" s="503"/>
      <c r="H727" s="503"/>
      <c r="I727" s="503"/>
      <c r="J727" s="503" t="s">
        <v>832</v>
      </c>
      <c r="K727" s="503"/>
      <c r="L727" s="503"/>
      <c r="AC727" s="1276"/>
    </row>
    <row r="728">
      <c r="B728" s="503"/>
      <c r="C728" s="503"/>
      <c r="D728" s="503"/>
      <c r="E728" s="304"/>
      <c r="F728" s="503"/>
      <c r="G728" s="503"/>
      <c r="H728" s="503"/>
      <c r="I728" s="503"/>
      <c r="J728" s="503" t="s">
        <v>832</v>
      </c>
      <c r="K728" s="503"/>
      <c r="L728" s="503"/>
      <c r="AC728" s="1276"/>
    </row>
    <row r="729">
      <c r="B729" s="503"/>
      <c r="C729" s="503"/>
      <c r="D729" s="503"/>
      <c r="E729" s="304"/>
      <c r="F729" s="503"/>
      <c r="G729" s="503"/>
      <c r="H729" s="503"/>
      <c r="I729" s="503"/>
      <c r="J729" s="503" t="s">
        <v>832</v>
      </c>
      <c r="K729" s="503"/>
      <c r="L729" s="503"/>
      <c r="AC729" s="1276"/>
    </row>
    <row r="730">
      <c r="B730" s="503"/>
      <c r="C730" s="503"/>
      <c r="D730" s="503"/>
      <c r="E730" s="304"/>
      <c r="F730" s="503"/>
      <c r="G730" s="503"/>
      <c r="H730" s="503"/>
      <c r="I730" s="503"/>
      <c r="J730" s="503" t="s">
        <v>832</v>
      </c>
      <c r="K730" s="503"/>
      <c r="L730" s="503"/>
      <c r="AC730" s="1276"/>
    </row>
    <row r="731">
      <c r="B731" s="503"/>
      <c r="C731" s="503"/>
      <c r="D731" s="503"/>
      <c r="E731" s="304"/>
      <c r="F731" s="503"/>
      <c r="G731" s="503"/>
      <c r="H731" s="503"/>
      <c r="I731" s="503"/>
      <c r="J731" s="503" t="s">
        <v>832</v>
      </c>
      <c r="K731" s="503"/>
      <c r="L731" s="503"/>
      <c r="AC731" s="1276"/>
    </row>
    <row r="732">
      <c r="B732" s="503"/>
      <c r="C732" s="503"/>
      <c r="D732" s="503"/>
      <c r="E732" s="304"/>
      <c r="F732" s="503"/>
      <c r="G732" s="503"/>
      <c r="H732" s="503"/>
      <c r="I732" s="503"/>
      <c r="J732" s="503" t="s">
        <v>832</v>
      </c>
      <c r="K732" s="503"/>
      <c r="L732" s="503"/>
      <c r="AC732" s="1276"/>
    </row>
    <row r="733">
      <c r="B733" s="503"/>
      <c r="C733" s="503"/>
      <c r="D733" s="503"/>
      <c r="E733" s="304"/>
      <c r="F733" s="503"/>
      <c r="G733" s="503"/>
      <c r="H733" s="503"/>
      <c r="I733" s="503"/>
      <c r="J733" s="503" t="s">
        <v>832</v>
      </c>
      <c r="K733" s="503"/>
      <c r="L733" s="503"/>
      <c r="AC733" s="1276"/>
    </row>
    <row r="734">
      <c r="B734" s="503"/>
      <c r="C734" s="503"/>
      <c r="D734" s="503"/>
      <c r="E734" s="304"/>
      <c r="F734" s="503"/>
      <c r="G734" s="503"/>
      <c r="H734" s="503"/>
      <c r="I734" s="503"/>
      <c r="J734" s="503" t="s">
        <v>832</v>
      </c>
      <c r="K734" s="503"/>
      <c r="L734" s="503"/>
      <c r="AC734" s="1276"/>
    </row>
    <row r="735">
      <c r="B735" s="503"/>
      <c r="C735" s="503"/>
      <c r="D735" s="503"/>
      <c r="E735" s="304"/>
      <c r="F735" s="503"/>
      <c r="G735" s="503"/>
      <c r="H735" s="503"/>
      <c r="I735" s="503"/>
      <c r="J735" s="503" t="s">
        <v>832</v>
      </c>
      <c r="K735" s="503"/>
      <c r="L735" s="503"/>
      <c r="AC735" s="1276"/>
    </row>
    <row r="736">
      <c r="B736" s="503"/>
      <c r="C736" s="503"/>
      <c r="D736" s="503"/>
      <c r="E736" s="304"/>
      <c r="F736" s="503"/>
      <c r="G736" s="503"/>
      <c r="H736" s="503"/>
      <c r="I736" s="503"/>
      <c r="J736" s="503" t="s">
        <v>832</v>
      </c>
      <c r="K736" s="503"/>
      <c r="L736" s="503"/>
      <c r="AC736" s="1276"/>
    </row>
    <row r="737">
      <c r="B737" s="503"/>
      <c r="C737" s="503"/>
      <c r="D737" s="503"/>
      <c r="E737" s="304"/>
      <c r="F737" s="503"/>
      <c r="G737" s="503"/>
      <c r="H737" s="503"/>
      <c r="I737" s="503"/>
      <c r="J737" s="503" t="s">
        <v>832</v>
      </c>
      <c r="K737" s="503"/>
      <c r="L737" s="503"/>
      <c r="AC737" s="1276"/>
    </row>
    <row r="738">
      <c r="B738" s="503"/>
      <c r="C738" s="503"/>
      <c r="D738" s="503"/>
      <c r="E738" s="304"/>
      <c r="F738" s="503"/>
      <c r="G738" s="503"/>
      <c r="H738" s="503"/>
      <c r="I738" s="503"/>
      <c r="J738" s="503" t="s">
        <v>832</v>
      </c>
      <c r="K738" s="503"/>
      <c r="L738" s="503"/>
      <c r="AC738" s="1276"/>
    </row>
    <row r="739">
      <c r="B739" s="503"/>
      <c r="C739" s="503"/>
      <c r="D739" s="503"/>
      <c r="E739" s="304"/>
      <c r="F739" s="503"/>
      <c r="G739" s="503"/>
      <c r="H739" s="503"/>
      <c r="I739" s="503"/>
      <c r="J739" s="503" t="s">
        <v>832</v>
      </c>
      <c r="K739" s="503"/>
      <c r="L739" s="503"/>
      <c r="AC739" s="1276"/>
    </row>
    <row r="740">
      <c r="B740" s="503"/>
      <c r="C740" s="503"/>
      <c r="D740" s="503"/>
      <c r="E740" s="304"/>
      <c r="F740" s="503"/>
      <c r="G740" s="503"/>
      <c r="H740" s="503"/>
      <c r="I740" s="503"/>
      <c r="J740" s="503" t="s">
        <v>832</v>
      </c>
      <c r="K740" s="503"/>
      <c r="L740" s="503"/>
      <c r="AC740" s="1276"/>
    </row>
    <row r="741">
      <c r="B741" s="503"/>
      <c r="C741" s="503"/>
      <c r="D741" s="503"/>
      <c r="E741" s="304"/>
      <c r="F741" s="503"/>
      <c r="G741" s="503"/>
      <c r="H741" s="503"/>
      <c r="I741" s="503"/>
      <c r="J741" s="503" t="s">
        <v>832</v>
      </c>
      <c r="K741" s="503"/>
      <c r="L741" s="503"/>
      <c r="AC741" s="1276"/>
    </row>
    <row r="742">
      <c r="B742" s="503"/>
      <c r="C742" s="503"/>
      <c r="D742" s="503"/>
      <c r="E742" s="304"/>
      <c r="F742" s="503"/>
      <c r="G742" s="503"/>
      <c r="H742" s="503"/>
      <c r="I742" s="503"/>
      <c r="J742" s="503" t="s">
        <v>832</v>
      </c>
      <c r="K742" s="503"/>
      <c r="L742" s="503"/>
      <c r="AC742" s="1276"/>
    </row>
    <row r="743">
      <c r="B743" s="503"/>
      <c r="C743" s="503"/>
      <c r="D743" s="503"/>
      <c r="E743" s="304"/>
      <c r="F743" s="503"/>
      <c r="G743" s="503"/>
      <c r="H743" s="503"/>
      <c r="I743" s="503"/>
      <c r="J743" s="503" t="s">
        <v>832</v>
      </c>
      <c r="K743" s="503"/>
      <c r="L743" s="503"/>
      <c r="AC743" s="1276"/>
    </row>
    <row r="744">
      <c r="B744" s="503"/>
      <c r="C744" s="503"/>
      <c r="D744" s="503"/>
      <c r="E744" s="304"/>
      <c r="F744" s="503"/>
      <c r="G744" s="503"/>
      <c r="H744" s="503"/>
      <c r="I744" s="503"/>
      <c r="J744" s="503" t="s">
        <v>832</v>
      </c>
      <c r="K744" s="503"/>
      <c r="L744" s="503"/>
      <c r="AC744" s="1276"/>
    </row>
    <row r="745">
      <c r="B745" s="503"/>
      <c r="C745" s="503"/>
      <c r="D745" s="503"/>
      <c r="E745" s="304"/>
      <c r="F745" s="503"/>
      <c r="G745" s="503"/>
      <c r="H745" s="503"/>
      <c r="I745" s="503"/>
      <c r="J745" s="503" t="s">
        <v>832</v>
      </c>
      <c r="K745" s="503"/>
      <c r="L745" s="503"/>
      <c r="AC745" s="1276"/>
    </row>
    <row r="746">
      <c r="B746" s="503"/>
      <c r="C746" s="503"/>
      <c r="D746" s="503"/>
      <c r="E746" s="304"/>
      <c r="F746" s="503"/>
      <c r="G746" s="503"/>
      <c r="H746" s="503"/>
      <c r="I746" s="503"/>
      <c r="J746" s="503" t="s">
        <v>832</v>
      </c>
      <c r="K746" s="503"/>
      <c r="L746" s="503"/>
      <c r="AC746" s="1276"/>
    </row>
    <row r="747">
      <c r="B747" s="503"/>
      <c r="C747" s="503"/>
      <c r="D747" s="503"/>
      <c r="E747" s="304"/>
      <c r="F747" s="503"/>
      <c r="G747" s="503"/>
      <c r="H747" s="503"/>
      <c r="I747" s="503"/>
      <c r="J747" s="503" t="s">
        <v>832</v>
      </c>
      <c r="K747" s="503"/>
      <c r="L747" s="503"/>
      <c r="AC747" s="1276"/>
    </row>
    <row r="748">
      <c r="B748" s="503"/>
      <c r="C748" s="503"/>
      <c r="D748" s="503"/>
      <c r="E748" s="304"/>
      <c r="F748" s="503"/>
      <c r="G748" s="503"/>
      <c r="H748" s="503"/>
      <c r="I748" s="503"/>
      <c r="J748" s="503" t="s">
        <v>832</v>
      </c>
      <c r="K748" s="503"/>
      <c r="L748" s="503"/>
      <c r="AC748" s="1276"/>
    </row>
    <row r="749">
      <c r="B749" s="503"/>
      <c r="C749" s="503"/>
      <c r="D749" s="503"/>
      <c r="E749" s="304"/>
      <c r="F749" s="503"/>
      <c r="G749" s="503"/>
      <c r="H749" s="503"/>
      <c r="I749" s="503"/>
      <c r="J749" s="503" t="s">
        <v>832</v>
      </c>
      <c r="K749" s="503"/>
      <c r="L749" s="503"/>
      <c r="AC749" s="1276"/>
    </row>
    <row r="750">
      <c r="B750" s="503"/>
      <c r="C750" s="503"/>
      <c r="D750" s="503"/>
      <c r="E750" s="304"/>
      <c r="F750" s="503"/>
      <c r="G750" s="503"/>
      <c r="H750" s="503"/>
      <c r="I750" s="503"/>
      <c r="J750" s="503" t="s">
        <v>832</v>
      </c>
      <c r="K750" s="503"/>
      <c r="L750" s="503"/>
      <c r="AC750" s="1276"/>
    </row>
    <row r="751">
      <c r="B751" s="503"/>
      <c r="C751" s="503"/>
      <c r="D751" s="503"/>
      <c r="E751" s="304"/>
      <c r="F751" s="503"/>
      <c r="G751" s="503"/>
      <c r="H751" s="503"/>
      <c r="I751" s="503"/>
      <c r="J751" s="503" t="s">
        <v>832</v>
      </c>
      <c r="K751" s="503"/>
      <c r="L751" s="503"/>
      <c r="AC751" s="1276"/>
    </row>
    <row r="752">
      <c r="B752" s="503"/>
      <c r="C752" s="503"/>
      <c r="D752" s="503"/>
      <c r="E752" s="304"/>
      <c r="F752" s="503"/>
      <c r="G752" s="503"/>
      <c r="H752" s="503"/>
      <c r="I752" s="503"/>
      <c r="J752" s="503" t="s">
        <v>832</v>
      </c>
      <c r="K752" s="503"/>
      <c r="L752" s="503"/>
      <c r="AC752" s="1276"/>
    </row>
    <row r="753">
      <c r="B753" s="503"/>
      <c r="C753" s="503"/>
      <c r="D753" s="503"/>
      <c r="E753" s="304"/>
      <c r="F753" s="503"/>
      <c r="G753" s="503"/>
      <c r="H753" s="503"/>
      <c r="I753" s="503"/>
      <c r="J753" s="503" t="s">
        <v>832</v>
      </c>
      <c r="K753" s="503"/>
      <c r="L753" s="503"/>
      <c r="AC753" s="1276"/>
    </row>
    <row r="754">
      <c r="B754" s="503"/>
      <c r="C754" s="503"/>
      <c r="D754" s="503"/>
      <c r="E754" s="304"/>
      <c r="F754" s="503"/>
      <c r="G754" s="503"/>
      <c r="H754" s="503"/>
      <c r="I754" s="503"/>
      <c r="J754" s="503" t="s">
        <v>832</v>
      </c>
      <c r="K754" s="503"/>
      <c r="L754" s="503"/>
      <c r="AC754" s="1276"/>
    </row>
    <row r="755">
      <c r="B755" s="503"/>
      <c r="C755" s="503"/>
      <c r="D755" s="503"/>
      <c r="E755" s="304"/>
      <c r="F755" s="503"/>
      <c r="G755" s="503"/>
      <c r="H755" s="503"/>
      <c r="I755" s="503"/>
      <c r="J755" s="503" t="s">
        <v>832</v>
      </c>
      <c r="K755" s="503"/>
      <c r="L755" s="503"/>
      <c r="AC755" s="1276"/>
    </row>
    <row r="756">
      <c r="B756" s="503"/>
      <c r="C756" s="503"/>
      <c r="D756" s="503"/>
      <c r="E756" s="304"/>
      <c r="F756" s="503"/>
      <c r="G756" s="503"/>
      <c r="H756" s="503"/>
      <c r="I756" s="503"/>
      <c r="J756" s="503" t="s">
        <v>832</v>
      </c>
      <c r="K756" s="503"/>
      <c r="L756" s="503"/>
      <c r="AC756" s="1276"/>
    </row>
    <row r="757">
      <c r="B757" s="503"/>
      <c r="C757" s="503"/>
      <c r="D757" s="503"/>
      <c r="E757" s="304"/>
      <c r="F757" s="503"/>
      <c r="G757" s="503"/>
      <c r="H757" s="503"/>
      <c r="I757" s="503"/>
      <c r="J757" s="503" t="s">
        <v>832</v>
      </c>
      <c r="K757" s="503"/>
      <c r="L757" s="503"/>
      <c r="AC757" s="1276"/>
    </row>
    <row r="758">
      <c r="B758" s="503"/>
      <c r="C758" s="503"/>
      <c r="D758" s="503"/>
      <c r="E758" s="304"/>
      <c r="F758" s="503"/>
      <c r="G758" s="503"/>
      <c r="H758" s="503"/>
      <c r="I758" s="503"/>
      <c r="J758" s="503" t="s">
        <v>832</v>
      </c>
      <c r="K758" s="503"/>
      <c r="L758" s="503"/>
      <c r="AC758" s="1276"/>
    </row>
    <row r="759">
      <c r="B759" s="503"/>
      <c r="C759" s="503"/>
      <c r="D759" s="503"/>
      <c r="E759" s="304"/>
      <c r="F759" s="503"/>
      <c r="G759" s="503"/>
      <c r="H759" s="503"/>
      <c r="I759" s="503"/>
      <c r="J759" s="503" t="s">
        <v>832</v>
      </c>
      <c r="K759" s="503"/>
      <c r="L759" s="503"/>
      <c r="AC759" s="1276"/>
    </row>
    <row r="760">
      <c r="B760" s="503"/>
      <c r="C760" s="503"/>
      <c r="D760" s="503"/>
      <c r="E760" s="304"/>
      <c r="F760" s="503"/>
      <c r="G760" s="503"/>
      <c r="H760" s="503"/>
      <c r="I760" s="503"/>
      <c r="J760" s="503" t="s">
        <v>832</v>
      </c>
      <c r="K760" s="503"/>
      <c r="L760" s="503"/>
      <c r="AC760" s="1276"/>
    </row>
    <row r="761">
      <c r="B761" s="503"/>
      <c r="C761" s="503"/>
      <c r="D761" s="503"/>
      <c r="E761" s="304"/>
      <c r="F761" s="503"/>
      <c r="G761" s="503"/>
      <c r="H761" s="503"/>
      <c r="I761" s="503"/>
      <c r="J761" s="503" t="s">
        <v>832</v>
      </c>
      <c r="K761" s="503"/>
      <c r="L761" s="503"/>
      <c r="AC761" s="1276"/>
    </row>
    <row r="762">
      <c r="B762" s="503"/>
      <c r="C762" s="503"/>
      <c r="D762" s="503"/>
      <c r="E762" s="304"/>
      <c r="F762" s="503"/>
      <c r="G762" s="503"/>
      <c r="H762" s="503"/>
      <c r="I762" s="503"/>
      <c r="J762" s="503" t="s">
        <v>832</v>
      </c>
      <c r="K762" s="503"/>
      <c r="L762" s="503"/>
      <c r="AC762" s="1276"/>
    </row>
    <row r="763">
      <c r="B763" s="503"/>
      <c r="C763" s="503"/>
      <c r="D763" s="503"/>
      <c r="E763" s="304"/>
      <c r="F763" s="503"/>
      <c r="G763" s="503"/>
      <c r="H763" s="503"/>
      <c r="I763" s="503"/>
      <c r="J763" s="503" t="s">
        <v>832</v>
      </c>
      <c r="K763" s="503"/>
      <c r="L763" s="503"/>
      <c r="AC763" s="1276"/>
    </row>
    <row r="764">
      <c r="B764" s="503"/>
      <c r="C764" s="503"/>
      <c r="D764" s="503"/>
      <c r="E764" s="304"/>
      <c r="F764" s="503"/>
      <c r="G764" s="503"/>
      <c r="H764" s="503"/>
      <c r="I764" s="503"/>
      <c r="J764" s="503" t="s">
        <v>832</v>
      </c>
      <c r="K764" s="503"/>
      <c r="L764" s="503"/>
      <c r="AC764" s="1276"/>
    </row>
    <row r="765">
      <c r="B765" s="503"/>
      <c r="C765" s="503"/>
      <c r="D765" s="503"/>
      <c r="E765" s="304"/>
      <c r="F765" s="503"/>
      <c r="G765" s="503"/>
      <c r="H765" s="503"/>
      <c r="I765" s="503"/>
      <c r="J765" s="503" t="s">
        <v>832</v>
      </c>
      <c r="K765" s="503"/>
      <c r="L765" s="503"/>
      <c r="AC765" s="1276"/>
    </row>
    <row r="766">
      <c r="B766" s="503"/>
      <c r="C766" s="503"/>
      <c r="D766" s="503"/>
      <c r="E766" s="304"/>
      <c r="F766" s="503"/>
      <c r="G766" s="503"/>
      <c r="H766" s="503"/>
      <c r="I766" s="503"/>
      <c r="J766" s="503" t="s">
        <v>832</v>
      </c>
      <c r="K766" s="503"/>
      <c r="L766" s="503"/>
      <c r="AC766" s="1276"/>
    </row>
    <row r="767">
      <c r="B767" s="503"/>
      <c r="C767" s="503"/>
      <c r="D767" s="503"/>
      <c r="E767" s="304"/>
      <c r="F767" s="503"/>
      <c r="G767" s="503"/>
      <c r="H767" s="503"/>
      <c r="I767" s="503"/>
      <c r="J767" s="503" t="s">
        <v>832</v>
      </c>
      <c r="K767" s="503"/>
      <c r="L767" s="503"/>
      <c r="AC767" s="1276"/>
    </row>
    <row r="768">
      <c r="B768" s="503"/>
      <c r="C768" s="503"/>
      <c r="D768" s="503"/>
      <c r="E768" s="304"/>
      <c r="F768" s="503"/>
      <c r="G768" s="503"/>
      <c r="H768" s="503"/>
      <c r="I768" s="503"/>
      <c r="J768" s="503" t="s">
        <v>832</v>
      </c>
      <c r="K768" s="503"/>
      <c r="L768" s="503"/>
      <c r="AC768" s="1276"/>
    </row>
    <row r="769">
      <c r="B769" s="503"/>
      <c r="C769" s="503"/>
      <c r="D769" s="503"/>
      <c r="E769" s="304"/>
      <c r="F769" s="503"/>
      <c r="G769" s="503"/>
      <c r="H769" s="503"/>
      <c r="I769" s="503"/>
      <c r="J769" s="503" t="s">
        <v>832</v>
      </c>
      <c r="K769" s="503"/>
      <c r="L769" s="503"/>
      <c r="AC769" s="1276"/>
    </row>
    <row r="770">
      <c r="B770" s="503"/>
      <c r="C770" s="503"/>
      <c r="D770" s="503"/>
      <c r="E770" s="304"/>
      <c r="F770" s="503"/>
      <c r="G770" s="503"/>
      <c r="H770" s="503"/>
      <c r="I770" s="503"/>
      <c r="J770" s="503" t="s">
        <v>832</v>
      </c>
      <c r="K770" s="503"/>
      <c r="L770" s="503"/>
      <c r="AC770" s="1276"/>
    </row>
    <row r="771">
      <c r="B771" s="503"/>
      <c r="C771" s="503"/>
      <c r="D771" s="503"/>
      <c r="E771" s="304"/>
      <c r="F771" s="503"/>
      <c r="G771" s="503"/>
      <c r="H771" s="503"/>
      <c r="I771" s="503"/>
      <c r="J771" s="503" t="s">
        <v>832</v>
      </c>
      <c r="K771" s="503"/>
      <c r="L771" s="503"/>
      <c r="AC771" s="1276"/>
    </row>
    <row r="772">
      <c r="B772" s="503"/>
      <c r="C772" s="503"/>
      <c r="D772" s="503"/>
      <c r="E772" s="304"/>
      <c r="F772" s="503"/>
      <c r="G772" s="503"/>
      <c r="H772" s="503"/>
      <c r="I772" s="503"/>
      <c r="J772" s="503" t="s">
        <v>832</v>
      </c>
      <c r="K772" s="503"/>
      <c r="L772" s="503"/>
      <c r="AC772" s="1276"/>
    </row>
    <row r="773">
      <c r="B773" s="503"/>
      <c r="C773" s="503"/>
      <c r="D773" s="503"/>
      <c r="E773" s="304"/>
      <c r="F773" s="503"/>
      <c r="G773" s="503"/>
      <c r="H773" s="503"/>
      <c r="I773" s="503"/>
      <c r="J773" s="503" t="s">
        <v>832</v>
      </c>
      <c r="K773" s="503"/>
      <c r="L773" s="503"/>
      <c r="AC773" s="1276"/>
    </row>
    <row r="774">
      <c r="B774" s="503"/>
      <c r="C774" s="503"/>
      <c r="D774" s="503"/>
      <c r="E774" s="304"/>
      <c r="F774" s="503"/>
      <c r="G774" s="503"/>
      <c r="H774" s="503"/>
      <c r="I774" s="503"/>
      <c r="J774" s="503" t="s">
        <v>832</v>
      </c>
      <c r="K774" s="503"/>
      <c r="L774" s="503"/>
      <c r="AC774" s="1276"/>
    </row>
    <row r="775">
      <c r="B775" s="503"/>
      <c r="C775" s="503"/>
      <c r="D775" s="503"/>
      <c r="E775" s="304"/>
      <c r="F775" s="503"/>
      <c r="G775" s="503"/>
      <c r="H775" s="503"/>
      <c r="I775" s="503"/>
      <c r="J775" s="503" t="s">
        <v>832</v>
      </c>
      <c r="K775" s="503"/>
      <c r="L775" s="503"/>
      <c r="AC775" s="1276"/>
    </row>
    <row r="776">
      <c r="B776" s="503"/>
      <c r="C776" s="503"/>
      <c r="D776" s="503"/>
      <c r="E776" s="304"/>
      <c r="F776" s="503"/>
      <c r="G776" s="503"/>
      <c r="H776" s="503"/>
      <c r="I776" s="503"/>
      <c r="J776" s="503" t="s">
        <v>832</v>
      </c>
      <c r="K776" s="503"/>
      <c r="L776" s="503"/>
      <c r="AC776" s="1276"/>
    </row>
    <row r="777">
      <c r="B777" s="503"/>
      <c r="C777" s="503"/>
      <c r="D777" s="503"/>
      <c r="E777" s="304"/>
      <c r="F777" s="503"/>
      <c r="G777" s="503"/>
      <c r="H777" s="503"/>
      <c r="I777" s="503"/>
      <c r="J777" s="503" t="s">
        <v>832</v>
      </c>
      <c r="K777" s="503"/>
      <c r="L777" s="503"/>
      <c r="AC777" s="1276"/>
    </row>
    <row r="778">
      <c r="B778" s="503"/>
      <c r="C778" s="503"/>
      <c r="D778" s="503"/>
      <c r="E778" s="304"/>
      <c r="F778" s="503"/>
      <c r="G778" s="503"/>
      <c r="H778" s="503"/>
      <c r="I778" s="503"/>
      <c r="J778" s="503" t="s">
        <v>832</v>
      </c>
      <c r="K778" s="503"/>
      <c r="L778" s="503"/>
      <c r="AC778" s="1276"/>
    </row>
    <row r="779">
      <c r="B779" s="503"/>
      <c r="C779" s="503"/>
      <c r="D779" s="503"/>
      <c r="E779" s="304"/>
      <c r="F779" s="503"/>
      <c r="G779" s="503"/>
      <c r="H779" s="503"/>
      <c r="I779" s="503"/>
      <c r="J779" s="503" t="s">
        <v>832</v>
      </c>
      <c r="K779" s="503"/>
      <c r="L779" s="503"/>
      <c r="AC779" s="1276"/>
    </row>
    <row r="780">
      <c r="B780" s="503"/>
      <c r="C780" s="503"/>
      <c r="D780" s="503"/>
      <c r="E780" s="304"/>
      <c r="F780" s="503"/>
      <c r="G780" s="503"/>
      <c r="H780" s="503"/>
      <c r="I780" s="503"/>
      <c r="J780" s="503" t="s">
        <v>832</v>
      </c>
      <c r="K780" s="503"/>
      <c r="L780" s="503"/>
      <c r="AC780" s="1276"/>
    </row>
    <row r="781">
      <c r="B781" s="503"/>
      <c r="C781" s="503"/>
      <c r="D781" s="503"/>
      <c r="E781" s="304"/>
      <c r="F781" s="503"/>
      <c r="G781" s="503"/>
      <c r="H781" s="503"/>
      <c r="I781" s="503"/>
      <c r="J781" s="503" t="s">
        <v>832</v>
      </c>
      <c r="K781" s="503"/>
      <c r="L781" s="503"/>
      <c r="AC781" s="1276"/>
    </row>
    <row r="782">
      <c r="B782" s="503"/>
      <c r="C782" s="503"/>
      <c r="D782" s="503"/>
      <c r="E782" s="304"/>
      <c r="F782" s="503"/>
      <c r="G782" s="503"/>
      <c r="H782" s="503"/>
      <c r="I782" s="503"/>
      <c r="J782" s="503" t="s">
        <v>832</v>
      </c>
      <c r="K782" s="503"/>
      <c r="L782" s="503"/>
      <c r="AC782" s="1276"/>
    </row>
    <row r="783">
      <c r="B783" s="503"/>
      <c r="C783" s="503"/>
      <c r="D783" s="503"/>
      <c r="E783" s="304"/>
      <c r="F783" s="503"/>
      <c r="G783" s="503"/>
      <c r="H783" s="503"/>
      <c r="I783" s="503"/>
      <c r="J783" s="503" t="s">
        <v>832</v>
      </c>
      <c r="K783" s="503"/>
      <c r="L783" s="503"/>
      <c r="AC783" s="1276"/>
    </row>
    <row r="784">
      <c r="B784" s="503"/>
      <c r="C784" s="503"/>
      <c r="D784" s="503"/>
      <c r="E784" s="304"/>
      <c r="F784" s="503"/>
      <c r="G784" s="503"/>
      <c r="H784" s="503"/>
      <c r="I784" s="503"/>
      <c r="J784" s="503" t="s">
        <v>832</v>
      </c>
      <c r="K784" s="503"/>
      <c r="L784" s="503"/>
      <c r="AC784" s="1276"/>
    </row>
    <row r="785">
      <c r="B785" s="503"/>
      <c r="C785" s="503"/>
      <c r="D785" s="503"/>
      <c r="E785" s="304"/>
      <c r="F785" s="503"/>
      <c r="G785" s="503"/>
      <c r="H785" s="503"/>
      <c r="I785" s="503"/>
      <c r="J785" s="503" t="s">
        <v>832</v>
      </c>
      <c r="K785" s="503"/>
      <c r="L785" s="503"/>
      <c r="AC785" s="1276"/>
    </row>
    <row r="786">
      <c r="B786" s="503"/>
      <c r="C786" s="503"/>
      <c r="D786" s="503"/>
      <c r="E786" s="304"/>
      <c r="F786" s="503"/>
      <c r="G786" s="503"/>
      <c r="H786" s="503"/>
      <c r="I786" s="503"/>
      <c r="J786" s="503" t="s">
        <v>832</v>
      </c>
      <c r="K786" s="503"/>
      <c r="L786" s="503"/>
      <c r="AC786" s="1276"/>
    </row>
    <row r="787">
      <c r="B787" s="503"/>
      <c r="C787" s="503"/>
      <c r="D787" s="503"/>
      <c r="E787" s="304"/>
      <c r="F787" s="503"/>
      <c r="G787" s="503"/>
      <c r="H787" s="503"/>
      <c r="I787" s="503"/>
      <c r="J787" s="503" t="s">
        <v>832</v>
      </c>
      <c r="K787" s="503"/>
      <c r="L787" s="503"/>
      <c r="AC787" s="1276"/>
    </row>
    <row r="788">
      <c r="B788" s="503"/>
      <c r="C788" s="503"/>
      <c r="D788" s="503"/>
      <c r="E788" s="304"/>
      <c r="F788" s="503"/>
      <c r="G788" s="503"/>
      <c r="H788" s="503"/>
      <c r="I788" s="503"/>
      <c r="J788" s="503" t="s">
        <v>832</v>
      </c>
      <c r="K788" s="503"/>
      <c r="L788" s="503"/>
      <c r="AC788" s="1276"/>
    </row>
    <row r="789">
      <c r="B789" s="503"/>
      <c r="C789" s="503"/>
      <c r="D789" s="503"/>
      <c r="E789" s="304"/>
      <c r="F789" s="503"/>
      <c r="G789" s="503"/>
      <c r="H789" s="503"/>
      <c r="I789" s="503"/>
      <c r="J789" s="503" t="s">
        <v>832</v>
      </c>
      <c r="K789" s="503"/>
      <c r="L789" s="503"/>
      <c r="AC789" s="1276"/>
    </row>
    <row r="790">
      <c r="B790" s="503"/>
      <c r="C790" s="503"/>
      <c r="D790" s="503"/>
      <c r="E790" s="304"/>
      <c r="F790" s="503"/>
      <c r="G790" s="503"/>
      <c r="H790" s="503"/>
      <c r="I790" s="503"/>
      <c r="J790" s="503" t="s">
        <v>832</v>
      </c>
      <c r="K790" s="503"/>
      <c r="L790" s="503"/>
      <c r="AC790" s="1276"/>
    </row>
    <row r="791">
      <c r="B791" s="503"/>
      <c r="C791" s="503"/>
      <c r="D791" s="503"/>
      <c r="E791" s="304"/>
      <c r="F791" s="503"/>
      <c r="G791" s="503"/>
      <c r="H791" s="503"/>
      <c r="I791" s="503"/>
      <c r="J791" s="503" t="s">
        <v>832</v>
      </c>
      <c r="K791" s="503"/>
      <c r="L791" s="503"/>
      <c r="AC791" s="1276"/>
    </row>
    <row r="792">
      <c r="B792" s="503"/>
      <c r="C792" s="503"/>
      <c r="D792" s="503"/>
      <c r="E792" s="304"/>
      <c r="F792" s="503"/>
      <c r="G792" s="503"/>
      <c r="H792" s="503"/>
      <c r="I792" s="503"/>
      <c r="J792" s="503" t="s">
        <v>832</v>
      </c>
      <c r="K792" s="503"/>
      <c r="L792" s="503"/>
      <c r="AC792" s="1276"/>
    </row>
    <row r="793">
      <c r="B793" s="503"/>
      <c r="C793" s="503"/>
      <c r="D793" s="503"/>
      <c r="E793" s="304"/>
      <c r="F793" s="503"/>
      <c r="G793" s="503"/>
      <c r="H793" s="503"/>
      <c r="I793" s="503"/>
      <c r="J793" s="503" t="s">
        <v>832</v>
      </c>
      <c r="K793" s="503"/>
      <c r="L793" s="503"/>
      <c r="AC793" s="1276"/>
    </row>
    <row r="794">
      <c r="B794" s="503"/>
      <c r="C794" s="503"/>
      <c r="D794" s="503"/>
      <c r="E794" s="304"/>
      <c r="F794" s="503"/>
      <c r="G794" s="503"/>
      <c r="H794" s="503"/>
      <c r="I794" s="503"/>
      <c r="J794" s="503" t="s">
        <v>832</v>
      </c>
      <c r="K794" s="503"/>
      <c r="L794" s="503"/>
      <c r="AC794" s="1276"/>
    </row>
    <row r="795">
      <c r="B795" s="503"/>
      <c r="C795" s="503"/>
      <c r="D795" s="503"/>
      <c r="E795" s="304"/>
      <c r="F795" s="503"/>
      <c r="G795" s="503"/>
      <c r="H795" s="503"/>
      <c r="I795" s="503"/>
      <c r="J795" s="503" t="s">
        <v>832</v>
      </c>
      <c r="K795" s="503"/>
      <c r="L795" s="503"/>
      <c r="AC795" s="1276"/>
    </row>
    <row r="796">
      <c r="B796" s="503"/>
      <c r="C796" s="503"/>
      <c r="D796" s="503"/>
      <c r="E796" s="304"/>
      <c r="F796" s="503"/>
      <c r="G796" s="503"/>
      <c r="H796" s="503"/>
      <c r="I796" s="503"/>
      <c r="J796" s="503" t="s">
        <v>832</v>
      </c>
      <c r="K796" s="503"/>
      <c r="L796" s="503"/>
      <c r="AC796" s="1276"/>
    </row>
    <row r="797">
      <c r="B797" s="503"/>
      <c r="C797" s="503"/>
      <c r="D797" s="503"/>
      <c r="E797" s="304"/>
      <c r="F797" s="503"/>
      <c r="G797" s="503"/>
      <c r="H797" s="503"/>
      <c r="I797" s="503"/>
      <c r="J797" s="503" t="s">
        <v>832</v>
      </c>
      <c r="K797" s="503"/>
      <c r="L797" s="503"/>
      <c r="AC797" s="1276"/>
    </row>
    <row r="798">
      <c r="B798" s="503"/>
      <c r="C798" s="503"/>
      <c r="D798" s="503"/>
      <c r="E798" s="304"/>
      <c r="F798" s="503"/>
      <c r="G798" s="503"/>
      <c r="H798" s="503"/>
      <c r="I798" s="503"/>
      <c r="J798" s="503" t="s">
        <v>832</v>
      </c>
      <c r="K798" s="503"/>
      <c r="L798" s="503"/>
      <c r="AC798" s="1276"/>
    </row>
    <row r="799">
      <c r="B799" s="503"/>
      <c r="C799" s="503"/>
      <c r="D799" s="503"/>
      <c r="E799" s="304"/>
      <c r="F799" s="503"/>
      <c r="G799" s="503"/>
      <c r="H799" s="503"/>
      <c r="I799" s="503"/>
      <c r="J799" s="503" t="s">
        <v>832</v>
      </c>
      <c r="K799" s="503"/>
      <c r="L799" s="503"/>
      <c r="AC799" s="1276"/>
    </row>
    <row r="800">
      <c r="B800" s="503"/>
      <c r="C800" s="503"/>
      <c r="D800" s="503"/>
      <c r="E800" s="304"/>
      <c r="F800" s="503"/>
      <c r="G800" s="503"/>
      <c r="H800" s="503"/>
      <c r="I800" s="503"/>
      <c r="J800" s="503" t="s">
        <v>832</v>
      </c>
      <c r="K800" s="503"/>
      <c r="L800" s="503"/>
      <c r="AC800" s="1276"/>
    </row>
    <row r="801">
      <c r="B801" s="503"/>
      <c r="C801" s="503"/>
      <c r="D801" s="503"/>
      <c r="E801" s="304"/>
      <c r="F801" s="503"/>
      <c r="G801" s="503"/>
      <c r="H801" s="503"/>
      <c r="I801" s="503"/>
      <c r="J801" s="503" t="s">
        <v>832</v>
      </c>
      <c r="K801" s="503"/>
      <c r="L801" s="503"/>
      <c r="AC801" s="1276"/>
    </row>
    <row r="802">
      <c r="B802" s="503"/>
      <c r="C802" s="503"/>
      <c r="D802" s="503"/>
      <c r="E802" s="304"/>
      <c r="F802" s="503"/>
      <c r="G802" s="503"/>
      <c r="H802" s="503"/>
      <c r="I802" s="503"/>
      <c r="J802" s="503" t="s">
        <v>832</v>
      </c>
      <c r="K802" s="503"/>
      <c r="L802" s="503"/>
      <c r="AC802" s="1276"/>
    </row>
    <row r="803">
      <c r="B803" s="503"/>
      <c r="C803" s="503"/>
      <c r="D803" s="503"/>
      <c r="E803" s="304"/>
      <c r="F803" s="503"/>
      <c r="G803" s="503"/>
      <c r="H803" s="503"/>
      <c r="I803" s="503"/>
      <c r="J803" s="503" t="s">
        <v>832</v>
      </c>
      <c r="K803" s="503"/>
      <c r="L803" s="503"/>
      <c r="AC803" s="1276"/>
    </row>
    <row r="804">
      <c r="B804" s="503"/>
      <c r="C804" s="503"/>
      <c r="D804" s="503"/>
      <c r="E804" s="304"/>
      <c r="F804" s="503"/>
      <c r="G804" s="503"/>
      <c r="H804" s="503"/>
      <c r="I804" s="503"/>
      <c r="J804" s="503" t="s">
        <v>832</v>
      </c>
      <c r="K804" s="503"/>
      <c r="L804" s="503"/>
      <c r="AC804" s="1276"/>
    </row>
    <row r="805">
      <c r="B805" s="503"/>
      <c r="C805" s="503"/>
      <c r="D805" s="503"/>
      <c r="E805" s="304"/>
      <c r="F805" s="503"/>
      <c r="G805" s="503"/>
      <c r="H805" s="503"/>
      <c r="I805" s="503"/>
      <c r="J805" s="503" t="s">
        <v>832</v>
      </c>
      <c r="K805" s="503"/>
      <c r="L805" s="503"/>
      <c r="AC805" s="1276"/>
    </row>
    <row r="806">
      <c r="B806" s="503"/>
      <c r="C806" s="503"/>
      <c r="D806" s="503"/>
      <c r="E806" s="304"/>
      <c r="F806" s="503"/>
      <c r="G806" s="503"/>
      <c r="H806" s="503"/>
      <c r="I806" s="503"/>
      <c r="J806" s="503" t="s">
        <v>832</v>
      </c>
      <c r="K806" s="503"/>
      <c r="L806" s="503"/>
      <c r="AC806" s="1276"/>
    </row>
    <row r="807">
      <c r="B807" s="503"/>
      <c r="C807" s="503"/>
      <c r="D807" s="503"/>
      <c r="E807" s="304"/>
      <c r="F807" s="503"/>
      <c r="G807" s="503"/>
      <c r="H807" s="503"/>
      <c r="I807" s="503"/>
      <c r="J807" s="503" t="s">
        <v>832</v>
      </c>
      <c r="K807" s="503"/>
      <c r="L807" s="503"/>
      <c r="AC807" s="1276"/>
    </row>
    <row r="808">
      <c r="B808" s="503"/>
      <c r="C808" s="503"/>
      <c r="D808" s="503"/>
      <c r="E808" s="304"/>
      <c r="F808" s="503"/>
      <c r="G808" s="503"/>
      <c r="H808" s="503"/>
      <c r="I808" s="503"/>
      <c r="J808" s="503" t="s">
        <v>832</v>
      </c>
      <c r="K808" s="503"/>
      <c r="L808" s="503"/>
      <c r="AC808" s="1276"/>
    </row>
    <row r="809">
      <c r="B809" s="503"/>
      <c r="C809" s="503"/>
      <c r="D809" s="503"/>
      <c r="E809" s="304"/>
      <c r="F809" s="503"/>
      <c r="G809" s="503"/>
      <c r="H809" s="503"/>
      <c r="I809" s="503"/>
      <c r="J809" s="503" t="s">
        <v>832</v>
      </c>
      <c r="K809" s="503"/>
      <c r="L809" s="503"/>
      <c r="AC809" s="1276"/>
    </row>
    <row r="810">
      <c r="B810" s="503"/>
      <c r="C810" s="503"/>
      <c r="D810" s="503"/>
      <c r="E810" s="304"/>
      <c r="F810" s="503"/>
      <c r="G810" s="503"/>
      <c r="H810" s="503"/>
      <c r="I810" s="503"/>
      <c r="J810" s="503" t="s">
        <v>832</v>
      </c>
      <c r="K810" s="503"/>
      <c r="L810" s="503"/>
      <c r="AC810" s="1276"/>
    </row>
    <row r="811">
      <c r="B811" s="503"/>
      <c r="C811" s="503"/>
      <c r="D811" s="503"/>
      <c r="E811" s="304"/>
      <c r="F811" s="503"/>
      <c r="G811" s="503"/>
      <c r="H811" s="503"/>
      <c r="I811" s="503"/>
      <c r="J811" s="503" t="s">
        <v>832</v>
      </c>
      <c r="K811" s="503"/>
      <c r="L811" s="503"/>
      <c r="AC811" s="1276"/>
    </row>
    <row r="812">
      <c r="B812" s="503"/>
      <c r="C812" s="503"/>
      <c r="D812" s="503"/>
      <c r="E812" s="304"/>
      <c r="F812" s="503"/>
      <c r="G812" s="503"/>
      <c r="H812" s="503"/>
      <c r="I812" s="503"/>
      <c r="J812" s="503" t="s">
        <v>832</v>
      </c>
      <c r="K812" s="503"/>
      <c r="L812" s="503"/>
      <c r="AC812" s="1276"/>
    </row>
    <row r="813">
      <c r="B813" s="503"/>
      <c r="C813" s="503"/>
      <c r="D813" s="503"/>
      <c r="E813" s="304"/>
      <c r="F813" s="503"/>
      <c r="G813" s="503"/>
      <c r="H813" s="503"/>
      <c r="I813" s="503"/>
      <c r="J813" s="503" t="s">
        <v>832</v>
      </c>
      <c r="K813" s="503"/>
      <c r="L813" s="503"/>
      <c r="AC813" s="1276"/>
    </row>
    <row r="814">
      <c r="B814" s="503"/>
      <c r="C814" s="503"/>
      <c r="D814" s="503"/>
      <c r="E814" s="304"/>
      <c r="F814" s="503"/>
      <c r="G814" s="503"/>
      <c r="H814" s="503"/>
      <c r="I814" s="503"/>
      <c r="J814" s="503" t="s">
        <v>832</v>
      </c>
      <c r="K814" s="503"/>
      <c r="L814" s="503"/>
      <c r="AC814" s="1276"/>
    </row>
    <row r="815">
      <c r="B815" s="503"/>
      <c r="C815" s="503"/>
      <c r="D815" s="503"/>
      <c r="E815" s="304"/>
      <c r="F815" s="503"/>
      <c r="G815" s="503"/>
      <c r="H815" s="503"/>
      <c r="I815" s="503"/>
      <c r="J815" s="503" t="s">
        <v>832</v>
      </c>
      <c r="K815" s="503"/>
      <c r="L815" s="503"/>
      <c r="AC815" s="1276"/>
    </row>
    <row r="816">
      <c r="B816" s="503"/>
      <c r="C816" s="503"/>
      <c r="D816" s="503"/>
      <c r="E816" s="304"/>
      <c r="F816" s="503"/>
      <c r="G816" s="503"/>
      <c r="H816" s="503"/>
      <c r="I816" s="503"/>
      <c r="J816" s="503" t="s">
        <v>832</v>
      </c>
      <c r="K816" s="503"/>
      <c r="L816" s="503"/>
      <c r="AC816" s="1276"/>
    </row>
    <row r="817">
      <c r="B817" s="503"/>
      <c r="C817" s="503"/>
      <c r="D817" s="503"/>
      <c r="E817" s="304"/>
      <c r="F817" s="503"/>
      <c r="G817" s="503"/>
      <c r="H817" s="503"/>
      <c r="I817" s="503"/>
      <c r="J817" s="503" t="s">
        <v>832</v>
      </c>
      <c r="K817" s="503"/>
      <c r="L817" s="503"/>
      <c r="AC817" s="1276"/>
    </row>
    <row r="818">
      <c r="B818" s="503"/>
      <c r="C818" s="503"/>
      <c r="D818" s="503"/>
      <c r="E818" s="304"/>
      <c r="F818" s="503"/>
      <c r="G818" s="503"/>
      <c r="H818" s="503"/>
      <c r="I818" s="503"/>
      <c r="J818" s="503" t="s">
        <v>832</v>
      </c>
      <c r="K818" s="503"/>
      <c r="L818" s="503"/>
      <c r="AC818" s="1276"/>
    </row>
    <row r="819">
      <c r="B819" s="503"/>
      <c r="C819" s="503"/>
      <c r="D819" s="503"/>
      <c r="E819" s="304"/>
      <c r="F819" s="503"/>
      <c r="G819" s="503"/>
      <c r="H819" s="503"/>
      <c r="I819" s="503"/>
      <c r="J819" s="503" t="s">
        <v>832</v>
      </c>
      <c r="K819" s="503"/>
      <c r="L819" s="503"/>
      <c r="AC819" s="1276"/>
    </row>
    <row r="820">
      <c r="B820" s="503"/>
      <c r="C820" s="503"/>
      <c r="D820" s="503"/>
      <c r="E820" s="304"/>
      <c r="F820" s="503"/>
      <c r="G820" s="503"/>
      <c r="H820" s="503"/>
      <c r="I820" s="503"/>
      <c r="J820" s="503" t="s">
        <v>832</v>
      </c>
      <c r="K820" s="503"/>
      <c r="L820" s="503"/>
      <c r="AC820" s="1276"/>
    </row>
    <row r="821">
      <c r="B821" s="503"/>
      <c r="C821" s="503"/>
      <c r="D821" s="503"/>
      <c r="E821" s="304"/>
      <c r="F821" s="503"/>
      <c r="G821" s="503"/>
      <c r="H821" s="503"/>
      <c r="I821" s="503"/>
      <c r="J821" s="503" t="s">
        <v>832</v>
      </c>
      <c r="K821" s="503"/>
      <c r="L821" s="503"/>
      <c r="AC821" s="1276"/>
    </row>
    <row r="822">
      <c r="B822" s="503"/>
      <c r="C822" s="503"/>
      <c r="D822" s="503"/>
      <c r="E822" s="304"/>
      <c r="F822" s="503"/>
      <c r="G822" s="503"/>
      <c r="H822" s="503"/>
      <c r="I822" s="503"/>
      <c r="J822" s="503" t="s">
        <v>832</v>
      </c>
      <c r="K822" s="503"/>
      <c r="L822" s="503"/>
      <c r="AC822" s="1276"/>
    </row>
    <row r="823">
      <c r="B823" s="503"/>
      <c r="C823" s="503"/>
      <c r="D823" s="503"/>
      <c r="E823" s="304"/>
      <c r="F823" s="503"/>
      <c r="G823" s="503"/>
      <c r="H823" s="503"/>
      <c r="I823" s="503"/>
      <c r="J823" s="503" t="s">
        <v>832</v>
      </c>
      <c r="K823" s="503"/>
      <c r="L823" s="503"/>
      <c r="AC823" s="1276"/>
    </row>
    <row r="824">
      <c r="B824" s="503"/>
      <c r="C824" s="503"/>
      <c r="D824" s="503"/>
      <c r="E824" s="304"/>
      <c r="F824" s="503"/>
      <c r="G824" s="503"/>
      <c r="H824" s="503"/>
      <c r="I824" s="503"/>
      <c r="J824" s="503" t="s">
        <v>832</v>
      </c>
      <c r="K824" s="503"/>
      <c r="L824" s="503"/>
      <c r="AC824" s="1276"/>
    </row>
    <row r="825">
      <c r="B825" s="503"/>
      <c r="C825" s="503"/>
      <c r="D825" s="503"/>
      <c r="E825" s="304"/>
      <c r="F825" s="503"/>
      <c r="G825" s="503"/>
      <c r="H825" s="503"/>
      <c r="I825" s="503"/>
      <c r="J825" s="503" t="s">
        <v>832</v>
      </c>
      <c r="K825" s="503"/>
      <c r="L825" s="503"/>
      <c r="AC825" s="1276"/>
    </row>
    <row r="826">
      <c r="B826" s="503"/>
      <c r="C826" s="503"/>
      <c r="D826" s="503"/>
      <c r="E826" s="304"/>
      <c r="F826" s="503"/>
      <c r="G826" s="503"/>
      <c r="H826" s="503"/>
      <c r="I826" s="503"/>
      <c r="J826" s="503" t="s">
        <v>832</v>
      </c>
      <c r="K826" s="503"/>
      <c r="L826" s="503"/>
      <c r="AC826" s="1276"/>
    </row>
    <row r="827">
      <c r="B827" s="503"/>
      <c r="C827" s="503"/>
      <c r="D827" s="503"/>
      <c r="E827" s="304"/>
      <c r="F827" s="503"/>
      <c r="G827" s="503"/>
      <c r="H827" s="503"/>
      <c r="I827" s="503"/>
      <c r="J827" s="503" t="s">
        <v>832</v>
      </c>
      <c r="K827" s="503"/>
      <c r="L827" s="503"/>
      <c r="AC827" s="1276"/>
    </row>
    <row r="828">
      <c r="B828" s="503"/>
      <c r="C828" s="503"/>
      <c r="D828" s="503"/>
      <c r="E828" s="304"/>
      <c r="F828" s="503"/>
      <c r="G828" s="503"/>
      <c r="H828" s="503"/>
      <c r="I828" s="503"/>
      <c r="J828" s="503" t="s">
        <v>832</v>
      </c>
      <c r="K828" s="503"/>
      <c r="L828" s="503"/>
      <c r="AC828" s="1276"/>
    </row>
    <row r="829">
      <c r="B829" s="503"/>
      <c r="C829" s="503"/>
      <c r="D829" s="503"/>
      <c r="E829" s="304"/>
      <c r="F829" s="503"/>
      <c r="G829" s="503"/>
      <c r="H829" s="503"/>
      <c r="I829" s="503"/>
      <c r="J829" s="503" t="s">
        <v>832</v>
      </c>
      <c r="K829" s="503"/>
      <c r="L829" s="503"/>
      <c r="AC829" s="1276"/>
    </row>
    <row r="830">
      <c r="B830" s="503"/>
      <c r="C830" s="503"/>
      <c r="D830" s="503"/>
      <c r="E830" s="304"/>
      <c r="F830" s="503"/>
      <c r="G830" s="503"/>
      <c r="H830" s="503"/>
      <c r="I830" s="503"/>
      <c r="J830" s="503" t="s">
        <v>832</v>
      </c>
      <c r="K830" s="503"/>
      <c r="L830" s="503"/>
      <c r="AC830" s="1276"/>
    </row>
    <row r="831">
      <c r="B831" s="503"/>
      <c r="C831" s="503"/>
      <c r="D831" s="503"/>
      <c r="E831" s="304"/>
      <c r="F831" s="503"/>
      <c r="G831" s="503"/>
      <c r="H831" s="503"/>
      <c r="I831" s="503"/>
      <c r="J831" s="503" t="s">
        <v>832</v>
      </c>
      <c r="K831" s="503"/>
      <c r="L831" s="503"/>
      <c r="AC831" s="1276"/>
    </row>
    <row r="832">
      <c r="B832" s="503"/>
      <c r="C832" s="503"/>
      <c r="D832" s="503"/>
      <c r="E832" s="304"/>
      <c r="F832" s="503"/>
      <c r="G832" s="503"/>
      <c r="H832" s="503"/>
      <c r="I832" s="503"/>
      <c r="J832" s="503" t="s">
        <v>832</v>
      </c>
      <c r="K832" s="503"/>
      <c r="L832" s="503"/>
      <c r="AC832" s="1276"/>
    </row>
    <row r="833">
      <c r="B833" s="503"/>
      <c r="C833" s="503"/>
      <c r="D833" s="503"/>
      <c r="E833" s="304"/>
      <c r="F833" s="503"/>
      <c r="G833" s="503"/>
      <c r="H833" s="503"/>
      <c r="I833" s="503"/>
      <c r="J833" s="503" t="s">
        <v>832</v>
      </c>
      <c r="K833" s="503"/>
      <c r="L833" s="503"/>
      <c r="AC833" s="1276"/>
    </row>
    <row r="834">
      <c r="B834" s="503"/>
      <c r="C834" s="503"/>
      <c r="D834" s="503"/>
      <c r="E834" s="304"/>
      <c r="F834" s="503"/>
      <c r="G834" s="503"/>
      <c r="H834" s="503"/>
      <c r="I834" s="503"/>
      <c r="J834" s="503" t="s">
        <v>832</v>
      </c>
      <c r="K834" s="503"/>
      <c r="L834" s="503"/>
      <c r="AC834" s="1276"/>
    </row>
    <row r="835">
      <c r="B835" s="503"/>
      <c r="C835" s="503"/>
      <c r="D835" s="503"/>
      <c r="E835" s="304"/>
      <c r="F835" s="503"/>
      <c r="G835" s="503"/>
      <c r="H835" s="503"/>
      <c r="I835" s="503"/>
      <c r="J835" s="503" t="s">
        <v>832</v>
      </c>
      <c r="K835" s="503"/>
      <c r="L835" s="503"/>
      <c r="AC835" s="1276"/>
    </row>
    <row r="836">
      <c r="B836" s="503"/>
      <c r="C836" s="503"/>
      <c r="D836" s="503"/>
      <c r="E836" s="304"/>
      <c r="F836" s="503"/>
      <c r="G836" s="503"/>
      <c r="H836" s="503"/>
      <c r="I836" s="503"/>
      <c r="J836" s="503" t="s">
        <v>832</v>
      </c>
      <c r="K836" s="503"/>
      <c r="L836" s="503"/>
      <c r="AC836" s="1276"/>
    </row>
    <row r="837">
      <c r="B837" s="503"/>
      <c r="C837" s="503"/>
      <c r="D837" s="503"/>
      <c r="E837" s="304"/>
      <c r="F837" s="503"/>
      <c r="G837" s="503"/>
      <c r="H837" s="503"/>
      <c r="I837" s="503"/>
      <c r="J837" s="503" t="s">
        <v>832</v>
      </c>
      <c r="K837" s="503"/>
      <c r="L837" s="503"/>
      <c r="AC837" s="1276"/>
    </row>
    <row r="838">
      <c r="B838" s="503"/>
      <c r="C838" s="503"/>
      <c r="D838" s="503"/>
      <c r="E838" s="304"/>
      <c r="F838" s="503"/>
      <c r="G838" s="503"/>
      <c r="H838" s="503"/>
      <c r="I838" s="503"/>
      <c r="J838" s="503" t="s">
        <v>832</v>
      </c>
      <c r="K838" s="503"/>
      <c r="L838" s="503"/>
      <c r="AC838" s="1276"/>
    </row>
    <row r="839">
      <c r="B839" s="503"/>
      <c r="C839" s="503"/>
      <c r="D839" s="503"/>
      <c r="E839" s="304"/>
      <c r="F839" s="503"/>
      <c r="G839" s="503"/>
      <c r="H839" s="503"/>
      <c r="I839" s="503"/>
      <c r="J839" s="503" t="s">
        <v>832</v>
      </c>
      <c r="K839" s="503"/>
      <c r="L839" s="503"/>
      <c r="AC839" s="1276"/>
    </row>
    <row r="840">
      <c r="B840" s="503"/>
      <c r="C840" s="503"/>
      <c r="D840" s="503"/>
      <c r="E840" s="304"/>
      <c r="F840" s="503"/>
      <c r="G840" s="503"/>
      <c r="H840" s="503"/>
      <c r="I840" s="503"/>
      <c r="J840" s="503" t="s">
        <v>832</v>
      </c>
      <c r="K840" s="503"/>
      <c r="L840" s="503"/>
      <c r="AC840" s="1276"/>
    </row>
    <row r="841">
      <c r="B841" s="503"/>
      <c r="C841" s="503"/>
      <c r="D841" s="503"/>
      <c r="E841" s="304"/>
      <c r="F841" s="503"/>
      <c r="G841" s="503"/>
      <c r="H841" s="503"/>
      <c r="I841" s="503"/>
      <c r="J841" s="503" t="s">
        <v>832</v>
      </c>
      <c r="K841" s="503"/>
      <c r="L841" s="503"/>
      <c r="AC841" s="1276"/>
    </row>
    <row r="842">
      <c r="B842" s="503"/>
      <c r="C842" s="503"/>
      <c r="D842" s="503"/>
      <c r="E842" s="304"/>
      <c r="F842" s="503"/>
      <c r="G842" s="503"/>
      <c r="H842" s="503"/>
      <c r="I842" s="503"/>
      <c r="J842" s="503" t="s">
        <v>832</v>
      </c>
      <c r="K842" s="503"/>
      <c r="L842" s="503"/>
      <c r="AC842" s="1276"/>
    </row>
    <row r="843">
      <c r="B843" s="503"/>
      <c r="C843" s="503"/>
      <c r="D843" s="503"/>
      <c r="E843" s="304"/>
      <c r="F843" s="503"/>
      <c r="G843" s="503"/>
      <c r="H843" s="503"/>
      <c r="I843" s="503"/>
      <c r="J843" s="503" t="s">
        <v>832</v>
      </c>
      <c r="K843" s="503"/>
      <c r="L843" s="503"/>
      <c r="AC843" s="1276"/>
    </row>
    <row r="844">
      <c r="B844" s="503"/>
      <c r="C844" s="503"/>
      <c r="D844" s="503"/>
      <c r="E844" s="304"/>
      <c r="F844" s="503"/>
      <c r="G844" s="503"/>
      <c r="H844" s="503"/>
      <c r="I844" s="503"/>
      <c r="J844" s="503" t="s">
        <v>832</v>
      </c>
      <c r="K844" s="503"/>
      <c r="L844" s="503"/>
      <c r="AC844" s="1276"/>
    </row>
    <row r="845">
      <c r="B845" s="503"/>
      <c r="C845" s="503"/>
      <c r="D845" s="503"/>
      <c r="E845" s="304"/>
      <c r="F845" s="503"/>
      <c r="G845" s="503"/>
      <c r="H845" s="503"/>
      <c r="I845" s="503"/>
      <c r="J845" s="503" t="s">
        <v>832</v>
      </c>
      <c r="K845" s="503"/>
      <c r="L845" s="503"/>
      <c r="AC845" s="1276"/>
    </row>
    <row r="846">
      <c r="B846" s="503"/>
      <c r="C846" s="503"/>
      <c r="D846" s="503"/>
      <c r="E846" s="304"/>
      <c r="F846" s="503"/>
      <c r="G846" s="503"/>
      <c r="H846" s="503"/>
      <c r="I846" s="503"/>
      <c r="J846" s="503" t="s">
        <v>832</v>
      </c>
      <c r="K846" s="503"/>
      <c r="L846" s="503"/>
      <c r="AC846" s="1276"/>
    </row>
    <row r="847">
      <c r="B847" s="503"/>
      <c r="C847" s="503"/>
      <c r="D847" s="503"/>
      <c r="E847" s="304"/>
      <c r="F847" s="503"/>
      <c r="G847" s="503"/>
      <c r="H847" s="503"/>
      <c r="I847" s="503"/>
      <c r="J847" s="503" t="s">
        <v>832</v>
      </c>
      <c r="K847" s="503"/>
      <c r="L847" s="503"/>
      <c r="AC847" s="1276"/>
    </row>
    <row r="848">
      <c r="B848" s="503"/>
      <c r="C848" s="503"/>
      <c r="D848" s="503"/>
      <c r="E848" s="304"/>
      <c r="F848" s="503"/>
      <c r="G848" s="503"/>
      <c r="H848" s="503"/>
      <c r="I848" s="503"/>
      <c r="J848" s="503" t="s">
        <v>832</v>
      </c>
      <c r="K848" s="503"/>
      <c r="L848" s="503"/>
      <c r="AC848" s="1276"/>
    </row>
    <row r="849">
      <c r="B849" s="503"/>
      <c r="C849" s="503"/>
      <c r="D849" s="503"/>
      <c r="E849" s="304"/>
      <c r="F849" s="503"/>
      <c r="G849" s="503"/>
      <c r="H849" s="503"/>
      <c r="I849" s="503"/>
      <c r="J849" s="503" t="s">
        <v>832</v>
      </c>
      <c r="K849" s="503"/>
      <c r="L849" s="503"/>
      <c r="AC849" s="1276"/>
    </row>
    <row r="850">
      <c r="B850" s="503"/>
      <c r="C850" s="503"/>
      <c r="D850" s="503"/>
      <c r="E850" s="304"/>
      <c r="F850" s="503"/>
      <c r="G850" s="503"/>
      <c r="H850" s="503"/>
      <c r="I850" s="503"/>
      <c r="J850" s="503" t="s">
        <v>832</v>
      </c>
      <c r="K850" s="503"/>
      <c r="L850" s="503"/>
      <c r="AC850" s="1276"/>
    </row>
    <row r="851">
      <c r="B851" s="503"/>
      <c r="C851" s="503"/>
      <c r="D851" s="503"/>
      <c r="E851" s="304"/>
      <c r="F851" s="503"/>
      <c r="G851" s="503"/>
      <c r="H851" s="503"/>
      <c r="I851" s="503"/>
      <c r="J851" s="503" t="s">
        <v>832</v>
      </c>
      <c r="K851" s="503"/>
      <c r="L851" s="503"/>
      <c r="AC851" s="1276"/>
    </row>
    <row r="852">
      <c r="B852" s="503"/>
      <c r="C852" s="503"/>
      <c r="D852" s="503"/>
      <c r="E852" s="304"/>
      <c r="F852" s="503"/>
      <c r="G852" s="503"/>
      <c r="H852" s="503"/>
      <c r="I852" s="503"/>
      <c r="J852" s="503" t="s">
        <v>832</v>
      </c>
      <c r="K852" s="503"/>
      <c r="L852" s="503"/>
      <c r="AC852" s="1276"/>
    </row>
    <row r="853">
      <c r="B853" s="503"/>
      <c r="C853" s="503"/>
      <c r="D853" s="503"/>
      <c r="E853" s="304"/>
      <c r="F853" s="503"/>
      <c r="G853" s="503"/>
      <c r="H853" s="503"/>
      <c r="I853" s="503"/>
      <c r="J853" s="503" t="s">
        <v>832</v>
      </c>
      <c r="K853" s="503"/>
      <c r="L853" s="503"/>
      <c r="AC853" s="1276"/>
    </row>
    <row r="854">
      <c r="B854" s="503"/>
      <c r="C854" s="503"/>
      <c r="D854" s="503"/>
      <c r="E854" s="304"/>
      <c r="F854" s="503"/>
      <c r="G854" s="503"/>
      <c r="H854" s="503"/>
      <c r="I854" s="503"/>
      <c r="J854" s="503" t="s">
        <v>832</v>
      </c>
      <c r="K854" s="503"/>
      <c r="L854" s="503"/>
      <c r="AC854" s="1276"/>
    </row>
    <row r="855">
      <c r="B855" s="503"/>
      <c r="C855" s="503"/>
      <c r="D855" s="503"/>
      <c r="E855" s="304"/>
      <c r="F855" s="503"/>
      <c r="G855" s="503"/>
      <c r="H855" s="503"/>
      <c r="I855" s="503"/>
      <c r="J855" s="503" t="s">
        <v>832</v>
      </c>
      <c r="K855" s="503"/>
      <c r="L855" s="503"/>
      <c r="AC855" s="1276"/>
    </row>
    <row r="856">
      <c r="B856" s="503"/>
      <c r="C856" s="503"/>
      <c r="D856" s="503"/>
      <c r="E856" s="304"/>
      <c r="F856" s="503"/>
      <c r="G856" s="503"/>
      <c r="H856" s="503"/>
      <c r="I856" s="503"/>
      <c r="J856" s="503" t="s">
        <v>832</v>
      </c>
      <c r="K856" s="503"/>
      <c r="L856" s="503"/>
      <c r="AC856" s="1276"/>
    </row>
    <row r="857">
      <c r="B857" s="503"/>
      <c r="C857" s="503"/>
      <c r="D857" s="503"/>
      <c r="E857" s="304"/>
      <c r="F857" s="503"/>
      <c r="G857" s="503"/>
      <c r="H857" s="503"/>
      <c r="I857" s="503"/>
      <c r="J857" s="503" t="s">
        <v>832</v>
      </c>
      <c r="K857" s="503"/>
      <c r="L857" s="503"/>
      <c r="AC857" s="1276"/>
    </row>
    <row r="858">
      <c r="B858" s="503"/>
      <c r="C858" s="503"/>
      <c r="D858" s="503"/>
      <c r="E858" s="304"/>
      <c r="F858" s="503"/>
      <c r="G858" s="503"/>
      <c r="H858" s="503"/>
      <c r="I858" s="503"/>
      <c r="J858" s="503" t="s">
        <v>832</v>
      </c>
      <c r="K858" s="503"/>
      <c r="L858" s="503"/>
      <c r="AC858" s="1276"/>
    </row>
    <row r="859">
      <c r="B859" s="503"/>
      <c r="C859" s="503"/>
      <c r="D859" s="503"/>
      <c r="E859" s="304"/>
      <c r="F859" s="503"/>
      <c r="G859" s="503"/>
      <c r="H859" s="503"/>
      <c r="I859" s="503"/>
      <c r="J859" s="503" t="s">
        <v>832</v>
      </c>
      <c r="K859" s="503"/>
      <c r="L859" s="503"/>
      <c r="AC859" s="1276"/>
    </row>
    <row r="860">
      <c r="B860" s="503"/>
      <c r="C860" s="503"/>
      <c r="D860" s="503"/>
      <c r="E860" s="304"/>
      <c r="F860" s="503"/>
      <c r="G860" s="503"/>
      <c r="H860" s="503"/>
      <c r="I860" s="503"/>
      <c r="J860" s="503" t="s">
        <v>832</v>
      </c>
      <c r="K860" s="503"/>
      <c r="L860" s="503"/>
      <c r="AC860" s="1276"/>
    </row>
    <row r="861">
      <c r="B861" s="503"/>
      <c r="C861" s="503"/>
      <c r="D861" s="503"/>
      <c r="E861" s="304"/>
      <c r="F861" s="503"/>
      <c r="G861" s="503"/>
      <c r="H861" s="503"/>
      <c r="I861" s="503"/>
      <c r="J861" s="503" t="s">
        <v>832</v>
      </c>
      <c r="K861" s="503"/>
      <c r="L861" s="503"/>
      <c r="AC861" s="1276"/>
    </row>
    <row r="862">
      <c r="B862" s="503"/>
      <c r="C862" s="503"/>
      <c r="D862" s="503"/>
      <c r="E862" s="304"/>
      <c r="F862" s="503"/>
      <c r="G862" s="503"/>
      <c r="H862" s="503"/>
      <c r="I862" s="503"/>
      <c r="J862" s="503" t="s">
        <v>832</v>
      </c>
      <c r="K862" s="503"/>
      <c r="L862" s="503"/>
      <c r="AC862" s="1276"/>
    </row>
    <row r="863">
      <c r="B863" s="503"/>
      <c r="C863" s="503"/>
      <c r="D863" s="503"/>
      <c r="E863" s="304"/>
      <c r="F863" s="503"/>
      <c r="G863" s="503"/>
      <c r="H863" s="503"/>
      <c r="I863" s="503"/>
      <c r="J863" s="503" t="s">
        <v>832</v>
      </c>
      <c r="K863" s="503"/>
      <c r="L863" s="503"/>
      <c r="AC863" s="1276"/>
    </row>
    <row r="864">
      <c r="B864" s="503"/>
      <c r="C864" s="503"/>
      <c r="D864" s="503"/>
      <c r="E864" s="304"/>
      <c r="F864" s="503"/>
      <c r="G864" s="503"/>
      <c r="H864" s="503"/>
      <c r="I864" s="503"/>
      <c r="J864" s="503" t="s">
        <v>832</v>
      </c>
      <c r="K864" s="503"/>
      <c r="L864" s="503"/>
      <c r="AC864" s="1276"/>
    </row>
    <row r="865">
      <c r="B865" s="503"/>
      <c r="C865" s="503"/>
      <c r="D865" s="503"/>
      <c r="E865" s="304"/>
      <c r="F865" s="503"/>
      <c r="G865" s="503"/>
      <c r="H865" s="503"/>
      <c r="I865" s="503"/>
      <c r="J865" s="503" t="s">
        <v>832</v>
      </c>
      <c r="K865" s="503"/>
      <c r="L865" s="503"/>
      <c r="AC865" s="1276"/>
    </row>
    <row r="866">
      <c r="B866" s="503"/>
      <c r="C866" s="503"/>
      <c r="D866" s="503"/>
      <c r="E866" s="304"/>
      <c r="F866" s="503"/>
      <c r="G866" s="503"/>
      <c r="H866" s="503"/>
      <c r="I866" s="503"/>
      <c r="J866" s="503" t="s">
        <v>832</v>
      </c>
      <c r="K866" s="503"/>
      <c r="L866" s="503"/>
      <c r="AC866" s="1276"/>
    </row>
    <row r="867">
      <c r="B867" s="503"/>
      <c r="C867" s="503"/>
      <c r="D867" s="503"/>
      <c r="E867" s="304"/>
      <c r="F867" s="503"/>
      <c r="G867" s="503"/>
      <c r="H867" s="503"/>
      <c r="I867" s="503"/>
      <c r="J867" s="503" t="s">
        <v>832</v>
      </c>
      <c r="K867" s="503"/>
      <c r="L867" s="503"/>
      <c r="AC867" s="1276"/>
    </row>
    <row r="868">
      <c r="B868" s="503"/>
      <c r="C868" s="503"/>
      <c r="D868" s="503"/>
      <c r="E868" s="304"/>
      <c r="F868" s="503"/>
      <c r="G868" s="503"/>
      <c r="H868" s="503"/>
      <c r="I868" s="503"/>
      <c r="J868" s="503" t="s">
        <v>832</v>
      </c>
      <c r="K868" s="503"/>
      <c r="L868" s="503"/>
      <c r="AC868" s="1276"/>
    </row>
    <row r="869">
      <c r="B869" s="503"/>
      <c r="C869" s="503"/>
      <c r="D869" s="503"/>
      <c r="E869" s="304"/>
      <c r="F869" s="503"/>
      <c r="G869" s="503"/>
      <c r="H869" s="503"/>
      <c r="I869" s="503"/>
      <c r="J869" s="503" t="s">
        <v>832</v>
      </c>
      <c r="K869" s="503"/>
      <c r="L869" s="503"/>
      <c r="AC869" s="1276"/>
    </row>
    <row r="870">
      <c r="B870" s="503"/>
      <c r="C870" s="503"/>
      <c r="D870" s="503"/>
      <c r="E870" s="304"/>
      <c r="F870" s="503"/>
      <c r="G870" s="503"/>
      <c r="H870" s="503"/>
      <c r="I870" s="503"/>
      <c r="J870" s="503" t="s">
        <v>832</v>
      </c>
      <c r="K870" s="503"/>
      <c r="L870" s="503"/>
      <c r="AC870" s="1276"/>
    </row>
    <row r="871">
      <c r="B871" s="503"/>
      <c r="C871" s="503"/>
      <c r="D871" s="503"/>
      <c r="E871" s="304"/>
      <c r="F871" s="503"/>
      <c r="G871" s="503"/>
      <c r="H871" s="503"/>
      <c r="I871" s="503"/>
      <c r="J871" s="503" t="s">
        <v>832</v>
      </c>
      <c r="K871" s="503"/>
      <c r="L871" s="503"/>
      <c r="AC871" s="1276"/>
    </row>
    <row r="872">
      <c r="B872" s="503"/>
      <c r="C872" s="503"/>
      <c r="D872" s="503"/>
      <c r="E872" s="304"/>
      <c r="F872" s="503"/>
      <c r="G872" s="503"/>
      <c r="H872" s="503"/>
      <c r="I872" s="503"/>
      <c r="J872" s="503" t="s">
        <v>832</v>
      </c>
      <c r="K872" s="503"/>
      <c r="L872" s="503"/>
      <c r="AC872" s="1276"/>
    </row>
    <row r="873">
      <c r="B873" s="503"/>
      <c r="C873" s="503"/>
      <c r="D873" s="503"/>
      <c r="E873" s="304"/>
      <c r="F873" s="503"/>
      <c r="G873" s="503"/>
      <c r="H873" s="503"/>
      <c r="I873" s="503"/>
      <c r="J873" s="503" t="s">
        <v>832</v>
      </c>
      <c r="K873" s="503"/>
      <c r="L873" s="503"/>
      <c r="AC873" s="1276"/>
    </row>
    <row r="874">
      <c r="B874" s="503"/>
      <c r="C874" s="503"/>
      <c r="D874" s="503"/>
      <c r="E874" s="304"/>
      <c r="F874" s="503"/>
      <c r="G874" s="503"/>
      <c r="H874" s="503"/>
      <c r="I874" s="503"/>
      <c r="J874" s="503" t="s">
        <v>832</v>
      </c>
      <c r="K874" s="503"/>
      <c r="L874" s="503"/>
      <c r="AC874" s="1276"/>
    </row>
    <row r="875">
      <c r="B875" s="503"/>
      <c r="C875" s="503"/>
      <c r="D875" s="503"/>
      <c r="E875" s="304"/>
      <c r="F875" s="503"/>
      <c r="G875" s="503"/>
      <c r="H875" s="503"/>
      <c r="I875" s="503"/>
      <c r="J875" s="503" t="s">
        <v>832</v>
      </c>
      <c r="K875" s="503"/>
      <c r="L875" s="503"/>
      <c r="AC875" s="1276"/>
    </row>
    <row r="876">
      <c r="B876" s="503"/>
      <c r="C876" s="503"/>
      <c r="D876" s="503"/>
      <c r="E876" s="304"/>
      <c r="F876" s="503"/>
      <c r="G876" s="503"/>
      <c r="H876" s="503"/>
      <c r="I876" s="503"/>
      <c r="J876" s="503" t="s">
        <v>832</v>
      </c>
      <c r="K876" s="503"/>
      <c r="L876" s="503"/>
      <c r="AC876" s="1276"/>
    </row>
    <row r="877">
      <c r="B877" s="503"/>
      <c r="C877" s="503"/>
      <c r="D877" s="503"/>
      <c r="E877" s="304"/>
      <c r="F877" s="503"/>
      <c r="G877" s="503"/>
      <c r="H877" s="503"/>
      <c r="I877" s="503"/>
      <c r="J877" s="503" t="s">
        <v>832</v>
      </c>
      <c r="K877" s="503"/>
      <c r="L877" s="503"/>
      <c r="AC877" s="1276"/>
    </row>
    <row r="878">
      <c r="B878" s="503"/>
      <c r="C878" s="503"/>
      <c r="D878" s="503"/>
      <c r="E878" s="304"/>
      <c r="F878" s="503"/>
      <c r="G878" s="503"/>
      <c r="H878" s="503"/>
      <c r="I878" s="503"/>
      <c r="J878" s="503" t="s">
        <v>832</v>
      </c>
      <c r="K878" s="503"/>
      <c r="L878" s="503"/>
      <c r="AC878" s="1276"/>
    </row>
    <row r="879">
      <c r="B879" s="503"/>
      <c r="C879" s="503"/>
      <c r="D879" s="503"/>
      <c r="E879" s="304"/>
      <c r="F879" s="503"/>
      <c r="G879" s="503"/>
      <c r="H879" s="503"/>
      <c r="I879" s="503"/>
      <c r="J879" s="503" t="s">
        <v>832</v>
      </c>
      <c r="K879" s="503"/>
      <c r="L879" s="503"/>
      <c r="AC879" s="1276"/>
    </row>
    <row r="880">
      <c r="B880" s="503"/>
      <c r="C880" s="503"/>
      <c r="D880" s="503"/>
      <c r="E880" s="304"/>
      <c r="F880" s="503"/>
      <c r="G880" s="503"/>
      <c r="H880" s="503"/>
      <c r="I880" s="503"/>
      <c r="J880" s="503" t="s">
        <v>832</v>
      </c>
      <c r="K880" s="503"/>
      <c r="L880" s="503"/>
      <c r="AC880" s="1276"/>
    </row>
    <row r="881">
      <c r="B881" s="503"/>
      <c r="C881" s="503"/>
      <c r="D881" s="503"/>
      <c r="E881" s="304"/>
      <c r="F881" s="503"/>
      <c r="G881" s="503"/>
      <c r="H881" s="503"/>
      <c r="I881" s="503"/>
      <c r="J881" s="503" t="s">
        <v>832</v>
      </c>
      <c r="K881" s="503"/>
      <c r="L881" s="503"/>
      <c r="AC881" s="1276"/>
    </row>
    <row r="882">
      <c r="B882" s="503"/>
      <c r="C882" s="503"/>
      <c r="D882" s="503"/>
      <c r="E882" s="304"/>
      <c r="F882" s="503"/>
      <c r="G882" s="503"/>
      <c r="H882" s="503"/>
      <c r="I882" s="503"/>
      <c r="J882" s="503" t="s">
        <v>832</v>
      </c>
      <c r="K882" s="503"/>
      <c r="L882" s="503"/>
      <c r="AC882" s="1276"/>
    </row>
    <row r="883">
      <c r="B883" s="503"/>
      <c r="C883" s="503"/>
      <c r="D883" s="503"/>
      <c r="E883" s="304"/>
      <c r="F883" s="503"/>
      <c r="G883" s="503"/>
      <c r="H883" s="503"/>
      <c r="I883" s="503"/>
      <c r="J883" s="503" t="s">
        <v>832</v>
      </c>
      <c r="K883" s="503"/>
      <c r="L883" s="503"/>
      <c r="AC883" s="1276"/>
    </row>
    <row r="884">
      <c r="B884" s="503"/>
      <c r="C884" s="503"/>
      <c r="D884" s="503"/>
      <c r="E884" s="304"/>
      <c r="F884" s="503"/>
      <c r="G884" s="503"/>
      <c r="H884" s="503"/>
      <c r="I884" s="503"/>
      <c r="J884" s="503" t="s">
        <v>832</v>
      </c>
      <c r="K884" s="503"/>
      <c r="L884" s="503"/>
      <c r="AC884" s="1276"/>
    </row>
    <row r="885">
      <c r="B885" s="503"/>
      <c r="C885" s="503"/>
      <c r="D885" s="503"/>
      <c r="E885" s="304"/>
      <c r="F885" s="503"/>
      <c r="G885" s="503"/>
      <c r="H885" s="503"/>
      <c r="I885" s="503"/>
      <c r="J885" s="503" t="s">
        <v>832</v>
      </c>
      <c r="K885" s="503"/>
      <c r="L885" s="503"/>
      <c r="AC885" s="1276"/>
    </row>
    <row r="886">
      <c r="B886" s="503"/>
      <c r="C886" s="503"/>
      <c r="D886" s="503"/>
      <c r="E886" s="304"/>
      <c r="F886" s="503"/>
      <c r="G886" s="503"/>
      <c r="H886" s="503"/>
      <c r="I886" s="503"/>
      <c r="J886" s="503" t="s">
        <v>832</v>
      </c>
      <c r="K886" s="503"/>
      <c r="L886" s="503"/>
      <c r="AC886" s="1276"/>
    </row>
    <row r="887">
      <c r="B887" s="503"/>
      <c r="C887" s="503"/>
      <c r="D887" s="503"/>
      <c r="E887" s="304"/>
      <c r="F887" s="503"/>
      <c r="G887" s="503"/>
      <c r="H887" s="503"/>
      <c r="I887" s="503"/>
      <c r="J887" s="503" t="s">
        <v>832</v>
      </c>
      <c r="K887" s="503"/>
      <c r="L887" s="503"/>
      <c r="AC887" s="1276"/>
    </row>
    <row r="888">
      <c r="B888" s="503"/>
      <c r="C888" s="503"/>
      <c r="D888" s="503"/>
      <c r="E888" s="304"/>
      <c r="F888" s="503"/>
      <c r="G888" s="503"/>
      <c r="H888" s="503"/>
      <c r="I888" s="503"/>
      <c r="J888" s="503" t="s">
        <v>832</v>
      </c>
      <c r="K888" s="503"/>
      <c r="L888" s="503"/>
      <c r="AC888" s="1276"/>
    </row>
    <row r="889">
      <c r="B889" s="503"/>
      <c r="C889" s="503"/>
      <c r="D889" s="503"/>
      <c r="E889" s="304"/>
      <c r="F889" s="503"/>
      <c r="G889" s="503"/>
      <c r="H889" s="503"/>
      <c r="I889" s="503"/>
      <c r="J889" s="503" t="s">
        <v>832</v>
      </c>
      <c r="K889" s="503"/>
      <c r="L889" s="503"/>
      <c r="AC889" s="1276"/>
    </row>
    <row r="890">
      <c r="B890" s="503"/>
      <c r="C890" s="503"/>
      <c r="D890" s="503"/>
      <c r="E890" s="304"/>
      <c r="F890" s="503"/>
      <c r="G890" s="503"/>
      <c r="H890" s="503"/>
      <c r="I890" s="503"/>
      <c r="J890" s="503" t="s">
        <v>832</v>
      </c>
      <c r="K890" s="503"/>
      <c r="L890" s="503"/>
      <c r="AC890" s="1276"/>
    </row>
    <row r="891">
      <c r="B891" s="503"/>
      <c r="C891" s="503"/>
      <c r="D891" s="503"/>
      <c r="E891" s="304"/>
      <c r="F891" s="503"/>
      <c r="G891" s="503"/>
      <c r="H891" s="503"/>
      <c r="I891" s="503"/>
      <c r="J891" s="503" t="s">
        <v>832</v>
      </c>
      <c r="K891" s="503"/>
      <c r="L891" s="503"/>
      <c r="AC891" s="1276"/>
    </row>
    <row r="892">
      <c r="B892" s="503"/>
      <c r="C892" s="503"/>
      <c r="D892" s="503"/>
      <c r="E892" s="304"/>
      <c r="F892" s="503"/>
      <c r="G892" s="503"/>
      <c r="H892" s="503"/>
      <c r="I892" s="503"/>
      <c r="J892" s="503" t="s">
        <v>832</v>
      </c>
      <c r="K892" s="503"/>
      <c r="L892" s="503"/>
      <c r="AC892" s="1276"/>
    </row>
    <row r="893">
      <c r="B893" s="503"/>
      <c r="C893" s="503"/>
      <c r="D893" s="503"/>
      <c r="E893" s="304"/>
      <c r="F893" s="503"/>
      <c r="G893" s="503"/>
      <c r="H893" s="503"/>
      <c r="I893" s="503"/>
      <c r="J893" s="503" t="s">
        <v>832</v>
      </c>
      <c r="K893" s="503"/>
      <c r="L893" s="503"/>
      <c r="AC893" s="1276"/>
    </row>
    <row r="894">
      <c r="B894" s="503"/>
      <c r="C894" s="503"/>
      <c r="D894" s="503"/>
      <c r="E894" s="304"/>
      <c r="F894" s="503"/>
      <c r="G894" s="503"/>
      <c r="H894" s="503"/>
      <c r="I894" s="503"/>
      <c r="J894" s="503" t="s">
        <v>832</v>
      </c>
      <c r="K894" s="503"/>
      <c r="L894" s="503"/>
      <c r="AC894" s="1276"/>
    </row>
    <row r="895">
      <c r="B895" s="503"/>
      <c r="C895" s="503"/>
      <c r="D895" s="503"/>
      <c r="E895" s="304"/>
      <c r="F895" s="503"/>
      <c r="G895" s="503"/>
      <c r="H895" s="503"/>
      <c r="I895" s="503"/>
      <c r="J895" s="503" t="s">
        <v>832</v>
      </c>
      <c r="K895" s="503"/>
      <c r="L895" s="503"/>
      <c r="AC895" s="1276"/>
    </row>
    <row r="896">
      <c r="B896" s="503"/>
      <c r="C896" s="503"/>
      <c r="D896" s="503"/>
      <c r="E896" s="304"/>
      <c r="F896" s="503"/>
      <c r="G896" s="503"/>
      <c r="H896" s="503"/>
      <c r="I896" s="503"/>
      <c r="J896" s="503" t="s">
        <v>832</v>
      </c>
      <c r="K896" s="503"/>
      <c r="L896" s="503"/>
      <c r="AC896" s="1276"/>
    </row>
    <row r="897">
      <c r="B897" s="503"/>
      <c r="C897" s="503"/>
      <c r="D897" s="503"/>
      <c r="E897" s="304"/>
      <c r="F897" s="503"/>
      <c r="G897" s="503"/>
      <c r="H897" s="503"/>
      <c r="I897" s="503"/>
      <c r="J897" s="503" t="s">
        <v>832</v>
      </c>
      <c r="K897" s="503"/>
      <c r="L897" s="503"/>
      <c r="AC897" s="1276"/>
    </row>
    <row r="898">
      <c r="B898" s="503"/>
      <c r="C898" s="503"/>
      <c r="D898" s="503"/>
      <c r="E898" s="304"/>
      <c r="F898" s="503"/>
      <c r="G898" s="503"/>
      <c r="H898" s="503"/>
      <c r="I898" s="503"/>
      <c r="J898" s="503" t="s">
        <v>832</v>
      </c>
      <c r="K898" s="503"/>
      <c r="L898" s="503"/>
      <c r="AC898" s="1276"/>
    </row>
    <row r="899">
      <c r="B899" s="503"/>
      <c r="C899" s="503"/>
      <c r="D899" s="503"/>
      <c r="E899" s="304"/>
      <c r="F899" s="503"/>
      <c r="G899" s="503"/>
      <c r="H899" s="503"/>
      <c r="I899" s="503"/>
      <c r="J899" s="503" t="s">
        <v>832</v>
      </c>
      <c r="K899" s="503"/>
      <c r="L899" s="503"/>
      <c r="AC899" s="1276"/>
    </row>
    <row r="900">
      <c r="B900" s="503"/>
      <c r="C900" s="503"/>
      <c r="D900" s="503"/>
      <c r="E900" s="304"/>
      <c r="F900" s="503"/>
      <c r="G900" s="503"/>
      <c r="H900" s="503"/>
      <c r="I900" s="503"/>
      <c r="J900" s="503" t="s">
        <v>832</v>
      </c>
      <c r="K900" s="503"/>
      <c r="L900" s="503"/>
      <c r="AC900" s="1276"/>
    </row>
    <row r="901">
      <c r="B901" s="503"/>
      <c r="C901" s="503"/>
      <c r="D901" s="503"/>
      <c r="E901" s="304"/>
      <c r="F901" s="503"/>
      <c r="G901" s="503"/>
      <c r="H901" s="503"/>
      <c r="I901" s="503"/>
      <c r="J901" s="503" t="s">
        <v>832</v>
      </c>
      <c r="K901" s="503"/>
      <c r="L901" s="503"/>
      <c r="AC901" s="1276"/>
    </row>
    <row r="902">
      <c r="B902" s="503"/>
      <c r="C902" s="503"/>
      <c r="D902" s="503"/>
      <c r="E902" s="304"/>
      <c r="F902" s="503"/>
      <c r="G902" s="503"/>
      <c r="H902" s="503"/>
      <c r="I902" s="503"/>
      <c r="J902" s="503" t="s">
        <v>832</v>
      </c>
      <c r="K902" s="503"/>
      <c r="L902" s="503"/>
      <c r="AC902" s="1276"/>
    </row>
    <row r="903">
      <c r="B903" s="503"/>
      <c r="C903" s="503"/>
      <c r="D903" s="503"/>
      <c r="E903" s="304"/>
      <c r="F903" s="503"/>
      <c r="G903" s="503"/>
      <c r="H903" s="503"/>
      <c r="I903" s="503"/>
      <c r="J903" s="503" t="s">
        <v>832</v>
      </c>
      <c r="K903" s="503"/>
      <c r="L903" s="503"/>
      <c r="AC903" s="1276"/>
    </row>
    <row r="904">
      <c r="B904" s="503"/>
      <c r="C904" s="503"/>
      <c r="D904" s="503"/>
      <c r="E904" s="304"/>
      <c r="F904" s="503"/>
      <c r="G904" s="503"/>
      <c r="H904" s="503"/>
      <c r="I904" s="503"/>
      <c r="J904" s="503" t="s">
        <v>832</v>
      </c>
      <c r="K904" s="503"/>
      <c r="L904" s="503"/>
      <c r="AC904" s="1276"/>
    </row>
    <row r="905">
      <c r="B905" s="503"/>
      <c r="C905" s="503"/>
      <c r="D905" s="503"/>
      <c r="E905" s="304"/>
      <c r="F905" s="503"/>
      <c r="G905" s="503"/>
      <c r="H905" s="503"/>
      <c r="I905" s="503"/>
      <c r="J905" s="503" t="s">
        <v>832</v>
      </c>
      <c r="K905" s="503"/>
      <c r="L905" s="503"/>
      <c r="AC905" s="1276"/>
    </row>
    <row r="906">
      <c r="B906" s="503"/>
      <c r="C906" s="503"/>
      <c r="D906" s="503"/>
      <c r="E906" s="304"/>
      <c r="F906" s="503"/>
      <c r="G906" s="503"/>
      <c r="H906" s="503"/>
      <c r="I906" s="503"/>
      <c r="J906" s="503" t="s">
        <v>832</v>
      </c>
      <c r="K906" s="503"/>
      <c r="L906" s="503"/>
      <c r="AC906" s="1276"/>
    </row>
    <row r="907">
      <c r="B907" s="503"/>
      <c r="C907" s="503"/>
      <c r="D907" s="503"/>
      <c r="E907" s="304"/>
      <c r="F907" s="503"/>
      <c r="G907" s="503"/>
      <c r="H907" s="503"/>
      <c r="I907" s="503"/>
      <c r="J907" s="503" t="s">
        <v>832</v>
      </c>
      <c r="K907" s="503"/>
      <c r="L907" s="503"/>
      <c r="AC907" s="1276"/>
    </row>
    <row r="908">
      <c r="B908" s="503"/>
      <c r="C908" s="503"/>
      <c r="D908" s="503"/>
      <c r="E908" s="304"/>
      <c r="F908" s="503"/>
      <c r="G908" s="503"/>
      <c r="H908" s="503"/>
      <c r="I908" s="503"/>
      <c r="J908" s="503" t="s">
        <v>832</v>
      </c>
      <c r="K908" s="503"/>
      <c r="L908" s="503"/>
      <c r="AC908" s="1276"/>
    </row>
    <row r="909">
      <c r="B909" s="503"/>
      <c r="C909" s="503"/>
      <c r="D909" s="503"/>
      <c r="E909" s="304"/>
      <c r="F909" s="503"/>
      <c r="G909" s="503"/>
      <c r="H909" s="503"/>
      <c r="I909" s="503"/>
      <c r="J909" s="503" t="s">
        <v>832</v>
      </c>
      <c r="K909" s="503"/>
      <c r="L909" s="503"/>
      <c r="AC909" s="1276"/>
    </row>
    <row r="910">
      <c r="B910" s="503"/>
      <c r="C910" s="503"/>
      <c r="D910" s="503"/>
      <c r="E910" s="304"/>
      <c r="F910" s="503"/>
      <c r="G910" s="503"/>
      <c r="H910" s="503"/>
      <c r="I910" s="503"/>
      <c r="J910" s="503" t="s">
        <v>832</v>
      </c>
      <c r="K910" s="503"/>
      <c r="L910" s="503"/>
      <c r="AC910" s="1276"/>
    </row>
    <row r="911">
      <c r="B911" s="503"/>
      <c r="C911" s="503"/>
      <c r="D911" s="503"/>
      <c r="E911" s="304"/>
      <c r="F911" s="503"/>
      <c r="G911" s="503"/>
      <c r="H911" s="503"/>
      <c r="I911" s="503"/>
      <c r="J911" s="503" t="s">
        <v>832</v>
      </c>
      <c r="K911" s="503"/>
      <c r="L911" s="503"/>
      <c r="AC911" s="1276"/>
    </row>
    <row r="912">
      <c r="B912" s="503"/>
      <c r="C912" s="503"/>
      <c r="D912" s="503"/>
      <c r="E912" s="304"/>
      <c r="F912" s="503"/>
      <c r="G912" s="503"/>
      <c r="H912" s="503"/>
      <c r="I912" s="503"/>
      <c r="J912" s="503" t="s">
        <v>832</v>
      </c>
      <c r="K912" s="503"/>
      <c r="L912" s="503"/>
      <c r="AC912" s="1276"/>
    </row>
    <row r="913">
      <c r="B913" s="503"/>
      <c r="C913" s="503"/>
      <c r="D913" s="503"/>
      <c r="E913" s="304"/>
      <c r="F913" s="503"/>
      <c r="G913" s="503"/>
      <c r="H913" s="503"/>
      <c r="I913" s="503"/>
      <c r="J913" s="503" t="s">
        <v>832</v>
      </c>
      <c r="K913" s="503"/>
      <c r="L913" s="503"/>
      <c r="AC913" s="1276"/>
    </row>
    <row r="914">
      <c r="B914" s="503"/>
      <c r="C914" s="503"/>
      <c r="D914" s="503"/>
      <c r="E914" s="304"/>
      <c r="F914" s="503"/>
      <c r="G914" s="503"/>
      <c r="H914" s="503"/>
      <c r="I914" s="503"/>
      <c r="J914" s="503" t="s">
        <v>832</v>
      </c>
      <c r="K914" s="503"/>
      <c r="L914" s="503"/>
      <c r="AC914" s="1276"/>
    </row>
    <row r="915">
      <c r="B915" s="503"/>
      <c r="C915" s="503"/>
      <c r="D915" s="503"/>
      <c r="E915" s="304"/>
      <c r="F915" s="503"/>
      <c r="G915" s="503"/>
      <c r="H915" s="503"/>
      <c r="I915" s="503"/>
      <c r="J915" s="503" t="s">
        <v>832</v>
      </c>
      <c r="K915" s="503"/>
      <c r="L915" s="503"/>
      <c r="AC915" s="1276"/>
    </row>
    <row r="916">
      <c r="B916" s="503"/>
      <c r="C916" s="503"/>
      <c r="D916" s="503"/>
      <c r="E916" s="304"/>
      <c r="F916" s="503"/>
      <c r="G916" s="503"/>
      <c r="H916" s="503"/>
      <c r="I916" s="503"/>
      <c r="J916" s="503" t="s">
        <v>832</v>
      </c>
      <c r="K916" s="503"/>
      <c r="L916" s="503"/>
      <c r="AC916" s="1276"/>
    </row>
    <row r="917">
      <c r="B917" s="503"/>
      <c r="C917" s="503"/>
      <c r="D917" s="503"/>
      <c r="E917" s="304"/>
      <c r="F917" s="503"/>
      <c r="G917" s="503"/>
      <c r="H917" s="503"/>
      <c r="I917" s="503"/>
      <c r="J917" s="503" t="s">
        <v>832</v>
      </c>
      <c r="K917" s="503"/>
      <c r="L917" s="503"/>
      <c r="AC917" s="1276"/>
    </row>
    <row r="918">
      <c r="B918" s="503"/>
      <c r="C918" s="503"/>
      <c r="D918" s="503"/>
      <c r="E918" s="304"/>
      <c r="F918" s="503"/>
      <c r="G918" s="503"/>
      <c r="H918" s="503"/>
      <c r="I918" s="503"/>
      <c r="J918" s="503" t="s">
        <v>832</v>
      </c>
      <c r="K918" s="503"/>
      <c r="L918" s="503"/>
      <c r="AC918" s="1276"/>
    </row>
    <row r="919">
      <c r="B919" s="503"/>
      <c r="C919" s="503"/>
      <c r="D919" s="503"/>
      <c r="E919" s="304"/>
      <c r="F919" s="503"/>
      <c r="G919" s="503"/>
      <c r="H919" s="503"/>
      <c r="I919" s="503"/>
      <c r="J919" s="503" t="s">
        <v>832</v>
      </c>
      <c r="K919" s="503"/>
      <c r="L919" s="503"/>
      <c r="AC919" s="1276"/>
    </row>
    <row r="920">
      <c r="B920" s="503"/>
      <c r="C920" s="503"/>
      <c r="D920" s="503"/>
      <c r="E920" s="304"/>
      <c r="F920" s="503"/>
      <c r="G920" s="503"/>
      <c r="H920" s="503"/>
      <c r="I920" s="503"/>
      <c r="J920" s="503" t="s">
        <v>832</v>
      </c>
      <c r="K920" s="503"/>
      <c r="L920" s="503"/>
      <c r="AC920" s="1276"/>
    </row>
    <row r="921">
      <c r="B921" s="503"/>
      <c r="C921" s="503"/>
      <c r="D921" s="503"/>
      <c r="E921" s="304"/>
      <c r="F921" s="503"/>
      <c r="G921" s="503"/>
      <c r="H921" s="503"/>
      <c r="I921" s="503"/>
      <c r="J921" s="503" t="s">
        <v>832</v>
      </c>
      <c r="K921" s="503"/>
      <c r="L921" s="503"/>
      <c r="AC921" s="1276"/>
    </row>
    <row r="922">
      <c r="B922" s="503"/>
      <c r="C922" s="503"/>
      <c r="D922" s="503"/>
      <c r="E922" s="304"/>
      <c r="F922" s="503"/>
      <c r="G922" s="503"/>
      <c r="H922" s="503"/>
      <c r="I922" s="503"/>
      <c r="J922" s="503" t="s">
        <v>832</v>
      </c>
      <c r="K922" s="503"/>
      <c r="L922" s="503"/>
      <c r="AC922" s="1276"/>
    </row>
    <row r="923">
      <c r="B923" s="503"/>
      <c r="C923" s="503"/>
      <c r="D923" s="503"/>
      <c r="E923" s="304"/>
      <c r="F923" s="503"/>
      <c r="G923" s="503"/>
      <c r="H923" s="503"/>
      <c r="I923" s="503"/>
      <c r="J923" s="503" t="s">
        <v>832</v>
      </c>
      <c r="K923" s="503"/>
      <c r="L923" s="503"/>
      <c r="AC923" s="1276"/>
    </row>
    <row r="924">
      <c r="B924" s="503"/>
      <c r="C924" s="503"/>
      <c r="D924" s="503"/>
      <c r="E924" s="304"/>
      <c r="F924" s="503"/>
      <c r="G924" s="503"/>
      <c r="H924" s="503"/>
      <c r="I924" s="503"/>
      <c r="J924" s="503" t="s">
        <v>832</v>
      </c>
      <c r="K924" s="503"/>
      <c r="L924" s="503"/>
      <c r="AC924" s="1276"/>
    </row>
    <row r="925">
      <c r="B925" s="503"/>
      <c r="C925" s="503"/>
      <c r="D925" s="503"/>
      <c r="E925" s="304"/>
      <c r="F925" s="503"/>
      <c r="G925" s="503"/>
      <c r="H925" s="503"/>
      <c r="I925" s="503"/>
      <c r="J925" s="503" t="s">
        <v>832</v>
      </c>
      <c r="K925" s="503"/>
      <c r="L925" s="503"/>
      <c r="AC925" s="1276"/>
    </row>
    <row r="926">
      <c r="B926" s="503"/>
      <c r="C926" s="503"/>
      <c r="D926" s="503"/>
      <c r="E926" s="304"/>
      <c r="F926" s="503"/>
      <c r="G926" s="503"/>
      <c r="H926" s="503"/>
      <c r="I926" s="503"/>
      <c r="J926" s="503" t="s">
        <v>832</v>
      </c>
      <c r="K926" s="503"/>
      <c r="L926" s="503"/>
      <c r="AC926" s="1276"/>
    </row>
    <row r="927">
      <c r="B927" s="503"/>
      <c r="C927" s="503"/>
      <c r="D927" s="503"/>
      <c r="E927" s="304"/>
      <c r="F927" s="503"/>
      <c r="G927" s="503"/>
      <c r="H927" s="503"/>
      <c r="I927" s="503"/>
      <c r="J927" s="503" t="s">
        <v>832</v>
      </c>
      <c r="K927" s="503"/>
      <c r="L927" s="503"/>
      <c r="AC927" s="1276"/>
    </row>
    <row r="928">
      <c r="B928" s="503"/>
      <c r="C928" s="503"/>
      <c r="D928" s="503"/>
      <c r="E928" s="304"/>
      <c r="F928" s="503"/>
      <c r="G928" s="503"/>
      <c r="H928" s="503"/>
      <c r="I928" s="503"/>
      <c r="J928" s="503" t="s">
        <v>832</v>
      </c>
      <c r="K928" s="503"/>
      <c r="L928" s="503"/>
      <c r="AC928" s="1276"/>
    </row>
    <row r="929">
      <c r="B929" s="503"/>
      <c r="C929" s="503"/>
      <c r="D929" s="503"/>
      <c r="E929" s="304"/>
      <c r="F929" s="503"/>
      <c r="G929" s="503"/>
      <c r="H929" s="503"/>
      <c r="I929" s="503"/>
      <c r="J929" s="503" t="s">
        <v>832</v>
      </c>
      <c r="K929" s="503"/>
      <c r="L929" s="503"/>
      <c r="AC929" s="1276"/>
    </row>
    <row r="930">
      <c r="B930" s="503"/>
      <c r="C930" s="503"/>
      <c r="D930" s="503"/>
      <c r="E930" s="304"/>
      <c r="F930" s="503"/>
      <c r="G930" s="503"/>
      <c r="H930" s="503"/>
      <c r="I930" s="503"/>
      <c r="J930" s="503" t="s">
        <v>832</v>
      </c>
      <c r="K930" s="503"/>
      <c r="L930" s="503"/>
      <c r="AC930" s="1276"/>
    </row>
    <row r="931">
      <c r="B931" s="503"/>
      <c r="C931" s="503"/>
      <c r="D931" s="503"/>
      <c r="E931" s="304"/>
      <c r="F931" s="503"/>
      <c r="G931" s="503"/>
      <c r="H931" s="503"/>
      <c r="I931" s="503"/>
      <c r="J931" s="503" t="s">
        <v>832</v>
      </c>
      <c r="K931" s="503"/>
      <c r="L931" s="503"/>
      <c r="AC931" s="1276"/>
    </row>
    <row r="932">
      <c r="B932" s="503"/>
      <c r="C932" s="503"/>
      <c r="D932" s="503"/>
      <c r="E932" s="304"/>
      <c r="F932" s="503"/>
      <c r="G932" s="503"/>
      <c r="H932" s="503"/>
      <c r="I932" s="503"/>
      <c r="J932" s="503" t="s">
        <v>832</v>
      </c>
      <c r="K932" s="503"/>
      <c r="L932" s="503"/>
      <c r="AC932" s="1276"/>
    </row>
    <row r="933">
      <c r="B933" s="503"/>
      <c r="C933" s="503"/>
      <c r="D933" s="503"/>
      <c r="E933" s="304"/>
      <c r="F933" s="503"/>
      <c r="G933" s="503"/>
      <c r="H933" s="503"/>
      <c r="I933" s="503"/>
      <c r="J933" s="503" t="s">
        <v>832</v>
      </c>
      <c r="K933" s="503"/>
      <c r="L933" s="503"/>
      <c r="AC933" s="1276"/>
    </row>
    <row r="934">
      <c r="B934" s="503"/>
      <c r="C934" s="503"/>
      <c r="D934" s="503"/>
      <c r="E934" s="304"/>
      <c r="F934" s="503"/>
      <c r="G934" s="503"/>
      <c r="H934" s="503"/>
      <c r="I934" s="503"/>
      <c r="J934" s="503" t="s">
        <v>832</v>
      </c>
      <c r="K934" s="503"/>
      <c r="L934" s="503"/>
      <c r="AC934" s="1276"/>
    </row>
    <row r="935">
      <c r="B935" s="503"/>
      <c r="C935" s="503"/>
      <c r="D935" s="503"/>
      <c r="E935" s="304"/>
      <c r="F935" s="503"/>
      <c r="G935" s="503"/>
      <c r="H935" s="503"/>
      <c r="I935" s="503"/>
      <c r="J935" s="503" t="s">
        <v>832</v>
      </c>
      <c r="K935" s="503"/>
      <c r="L935" s="503"/>
      <c r="AC935" s="1276"/>
    </row>
    <row r="936">
      <c r="B936" s="503"/>
      <c r="C936" s="503"/>
      <c r="D936" s="503"/>
      <c r="E936" s="304"/>
      <c r="F936" s="503"/>
      <c r="G936" s="503"/>
      <c r="H936" s="503"/>
      <c r="I936" s="503"/>
      <c r="J936" s="503" t="s">
        <v>832</v>
      </c>
      <c r="K936" s="503"/>
      <c r="L936" s="503"/>
      <c r="AC936" s="1276"/>
    </row>
    <row r="937">
      <c r="B937" s="503"/>
      <c r="C937" s="503"/>
      <c r="D937" s="503"/>
      <c r="E937" s="304"/>
      <c r="F937" s="503"/>
      <c r="G937" s="503"/>
      <c r="H937" s="503"/>
      <c r="I937" s="503"/>
      <c r="J937" s="503" t="s">
        <v>832</v>
      </c>
      <c r="K937" s="503"/>
      <c r="L937" s="503"/>
      <c r="AC937" s="1276"/>
    </row>
    <row r="938">
      <c r="B938" s="503"/>
      <c r="C938" s="503"/>
      <c r="D938" s="503"/>
      <c r="E938" s="304"/>
      <c r="F938" s="503"/>
      <c r="G938" s="503"/>
      <c r="H938" s="503"/>
      <c r="I938" s="503"/>
      <c r="J938" s="503" t="s">
        <v>832</v>
      </c>
      <c r="K938" s="503"/>
      <c r="L938" s="503"/>
      <c r="AC938" s="1276"/>
    </row>
    <row r="939">
      <c r="B939" s="503"/>
      <c r="C939" s="503"/>
      <c r="D939" s="503"/>
      <c r="E939" s="304"/>
      <c r="F939" s="503"/>
      <c r="G939" s="503"/>
      <c r="H939" s="503"/>
      <c r="I939" s="503"/>
      <c r="J939" s="503" t="s">
        <v>832</v>
      </c>
      <c r="K939" s="503"/>
      <c r="L939" s="503"/>
      <c r="AC939" s="1276"/>
    </row>
    <row r="940">
      <c r="B940" s="503"/>
      <c r="C940" s="503"/>
      <c r="D940" s="503"/>
      <c r="E940" s="304"/>
      <c r="F940" s="503"/>
      <c r="G940" s="503"/>
      <c r="H940" s="503"/>
      <c r="I940" s="503"/>
      <c r="J940" s="503" t="s">
        <v>832</v>
      </c>
      <c r="K940" s="503"/>
      <c r="L940" s="503"/>
      <c r="AC940" s="1276"/>
    </row>
    <row r="941">
      <c r="B941" s="503"/>
      <c r="C941" s="503"/>
      <c r="D941" s="503"/>
      <c r="E941" s="304"/>
      <c r="F941" s="503"/>
      <c r="G941" s="503"/>
      <c r="H941" s="503"/>
      <c r="I941" s="503"/>
      <c r="J941" s="503" t="s">
        <v>832</v>
      </c>
      <c r="K941" s="503"/>
      <c r="L941" s="503"/>
      <c r="AC941" s="1276"/>
    </row>
    <row r="942">
      <c r="B942" s="503"/>
      <c r="C942" s="503"/>
      <c r="D942" s="503"/>
      <c r="E942" s="304"/>
      <c r="F942" s="503"/>
      <c r="G942" s="503"/>
      <c r="H942" s="503"/>
      <c r="I942" s="503"/>
      <c r="J942" s="503" t="s">
        <v>832</v>
      </c>
      <c r="K942" s="503"/>
      <c r="L942" s="503"/>
      <c r="AC942" s="1276"/>
    </row>
    <row r="943">
      <c r="B943" s="503"/>
      <c r="C943" s="503"/>
      <c r="D943" s="503"/>
      <c r="E943" s="304"/>
      <c r="F943" s="503"/>
      <c r="G943" s="503"/>
      <c r="H943" s="503"/>
      <c r="I943" s="503"/>
      <c r="J943" s="503" t="s">
        <v>832</v>
      </c>
      <c r="K943" s="503"/>
      <c r="L943" s="503"/>
      <c r="AC943" s="1276"/>
    </row>
    <row r="944">
      <c r="B944" s="503"/>
      <c r="C944" s="503"/>
      <c r="D944" s="503"/>
      <c r="E944" s="304"/>
      <c r="F944" s="503"/>
      <c r="G944" s="503"/>
      <c r="H944" s="503"/>
      <c r="I944" s="503"/>
      <c r="J944" s="503" t="s">
        <v>832</v>
      </c>
      <c r="K944" s="503"/>
      <c r="L944" s="503"/>
      <c r="AC944" s="1276"/>
    </row>
    <row r="945">
      <c r="B945" s="503"/>
      <c r="C945" s="503"/>
      <c r="D945" s="503"/>
      <c r="E945" s="304"/>
      <c r="F945" s="503"/>
      <c r="G945" s="503"/>
      <c r="H945" s="503"/>
      <c r="I945" s="503"/>
      <c r="J945" s="503" t="s">
        <v>832</v>
      </c>
      <c r="K945" s="503"/>
      <c r="L945" s="503"/>
      <c r="AC945" s="1276"/>
    </row>
    <row r="946">
      <c r="B946" s="503"/>
      <c r="C946" s="503"/>
      <c r="D946" s="503"/>
      <c r="E946" s="304"/>
      <c r="F946" s="503"/>
      <c r="G946" s="503"/>
      <c r="H946" s="503"/>
      <c r="I946" s="503"/>
      <c r="J946" s="503" t="s">
        <v>832</v>
      </c>
      <c r="K946" s="503"/>
      <c r="L946" s="503"/>
      <c r="AC946" s="1276"/>
    </row>
    <row r="947">
      <c r="B947" s="503"/>
      <c r="C947" s="503"/>
      <c r="D947" s="503"/>
      <c r="E947" s="304"/>
      <c r="F947" s="503"/>
      <c r="G947" s="503"/>
      <c r="H947" s="503"/>
      <c r="I947" s="503"/>
      <c r="J947" s="503" t="s">
        <v>832</v>
      </c>
      <c r="K947" s="503"/>
      <c r="L947" s="503"/>
      <c r="AC947" s="1276"/>
    </row>
    <row r="948">
      <c r="B948" s="503"/>
      <c r="C948" s="503"/>
      <c r="D948" s="503"/>
      <c r="E948" s="304"/>
      <c r="F948" s="503"/>
      <c r="G948" s="503"/>
      <c r="H948" s="503"/>
      <c r="I948" s="503"/>
      <c r="J948" s="503" t="s">
        <v>832</v>
      </c>
      <c r="K948" s="503"/>
      <c r="L948" s="503"/>
      <c r="AC948" s="1276"/>
    </row>
    <row r="949">
      <c r="B949" s="503"/>
      <c r="C949" s="503"/>
      <c r="D949" s="503"/>
      <c r="E949" s="304"/>
      <c r="F949" s="503"/>
      <c r="G949" s="503"/>
      <c r="H949" s="503"/>
      <c r="I949" s="503"/>
      <c r="J949" s="503" t="s">
        <v>832</v>
      </c>
      <c r="K949" s="503"/>
      <c r="L949" s="503"/>
      <c r="AC949" s="1276"/>
    </row>
    <row r="950">
      <c r="B950" s="503"/>
      <c r="C950" s="503"/>
      <c r="D950" s="503"/>
      <c r="E950" s="304"/>
      <c r="F950" s="503"/>
      <c r="G950" s="503"/>
      <c r="H950" s="503"/>
      <c r="I950" s="503"/>
      <c r="J950" s="503" t="s">
        <v>832</v>
      </c>
      <c r="K950" s="503"/>
      <c r="L950" s="503"/>
      <c r="AC950" s="1276"/>
    </row>
    <row r="951">
      <c r="B951" s="503"/>
      <c r="C951" s="503"/>
      <c r="D951" s="503"/>
      <c r="E951" s="304"/>
      <c r="F951" s="503"/>
      <c r="G951" s="503"/>
      <c r="H951" s="503"/>
      <c r="I951" s="503"/>
      <c r="J951" s="503" t="s">
        <v>832</v>
      </c>
      <c r="K951" s="503"/>
      <c r="L951" s="503"/>
      <c r="AC951" s="1276"/>
    </row>
    <row r="952">
      <c r="B952" s="503"/>
      <c r="C952" s="503"/>
      <c r="D952" s="503"/>
      <c r="E952" s="304"/>
      <c r="F952" s="503"/>
      <c r="G952" s="503"/>
      <c r="H952" s="503"/>
      <c r="I952" s="503"/>
      <c r="J952" s="503" t="s">
        <v>832</v>
      </c>
      <c r="K952" s="503"/>
      <c r="L952" s="503"/>
      <c r="AC952" s="1276"/>
    </row>
    <row r="953">
      <c r="B953" s="503"/>
      <c r="C953" s="503"/>
      <c r="D953" s="503"/>
      <c r="E953" s="304"/>
      <c r="F953" s="503"/>
      <c r="G953" s="503"/>
      <c r="H953" s="503"/>
      <c r="I953" s="503"/>
      <c r="J953" s="503" t="s">
        <v>832</v>
      </c>
      <c r="K953" s="503"/>
      <c r="L953" s="503"/>
      <c r="AC953" s="1276"/>
    </row>
    <row r="954">
      <c r="B954" s="503"/>
      <c r="C954" s="503"/>
      <c r="D954" s="503"/>
      <c r="E954" s="304"/>
      <c r="F954" s="503"/>
      <c r="G954" s="503"/>
      <c r="H954" s="503"/>
      <c r="I954" s="503"/>
      <c r="J954" s="503" t="s">
        <v>832</v>
      </c>
      <c r="K954" s="503"/>
      <c r="L954" s="503"/>
      <c r="AC954" s="1276"/>
    </row>
    <row r="955">
      <c r="B955" s="503"/>
      <c r="C955" s="503"/>
      <c r="D955" s="503"/>
      <c r="E955" s="304"/>
      <c r="F955" s="503"/>
      <c r="G955" s="503"/>
      <c r="H955" s="503"/>
      <c r="I955" s="503"/>
      <c r="J955" s="503" t="s">
        <v>832</v>
      </c>
      <c r="K955" s="503"/>
      <c r="L955" s="503"/>
      <c r="AC955" s="1276"/>
    </row>
    <row r="956">
      <c r="B956" s="503"/>
      <c r="C956" s="503"/>
      <c r="D956" s="503"/>
      <c r="E956" s="304"/>
      <c r="F956" s="503"/>
      <c r="G956" s="503"/>
      <c r="H956" s="503"/>
      <c r="I956" s="503"/>
      <c r="J956" s="503" t="s">
        <v>832</v>
      </c>
      <c r="K956" s="503"/>
      <c r="L956" s="503"/>
      <c r="AC956" s="1276"/>
    </row>
    <row r="957">
      <c r="B957" s="503"/>
      <c r="C957" s="503"/>
      <c r="D957" s="503"/>
      <c r="E957" s="304"/>
      <c r="F957" s="503"/>
      <c r="G957" s="503"/>
      <c r="H957" s="503"/>
      <c r="I957" s="503"/>
      <c r="J957" s="503" t="s">
        <v>832</v>
      </c>
      <c r="K957" s="503"/>
      <c r="L957" s="503"/>
      <c r="AC957" s="1276"/>
    </row>
    <row r="958">
      <c r="B958" s="503"/>
      <c r="C958" s="503"/>
      <c r="D958" s="503"/>
      <c r="E958" s="304"/>
      <c r="F958" s="503"/>
      <c r="G958" s="503"/>
      <c r="H958" s="503"/>
      <c r="I958" s="503"/>
      <c r="J958" s="503" t="s">
        <v>832</v>
      </c>
      <c r="K958" s="503"/>
      <c r="L958" s="503"/>
      <c r="AC958" s="1276"/>
    </row>
    <row r="959">
      <c r="B959" s="503"/>
      <c r="C959" s="503"/>
      <c r="D959" s="503"/>
      <c r="E959" s="304"/>
      <c r="F959" s="503"/>
      <c r="G959" s="503"/>
      <c r="H959" s="503"/>
      <c r="I959" s="503"/>
      <c r="J959" s="503" t="s">
        <v>832</v>
      </c>
      <c r="K959" s="503"/>
      <c r="L959" s="503"/>
      <c r="AC959" s="1276"/>
    </row>
    <row r="960">
      <c r="B960" s="503"/>
      <c r="C960" s="503"/>
      <c r="D960" s="503"/>
      <c r="E960" s="304"/>
      <c r="F960" s="503"/>
      <c r="G960" s="503"/>
      <c r="H960" s="503"/>
      <c r="I960" s="503"/>
      <c r="J960" s="503" t="s">
        <v>832</v>
      </c>
      <c r="K960" s="503"/>
      <c r="L960" s="503"/>
      <c r="AC960" s="1276"/>
    </row>
    <row r="961">
      <c r="B961" s="503"/>
      <c r="C961" s="503"/>
      <c r="D961" s="503"/>
      <c r="E961" s="304"/>
      <c r="F961" s="503"/>
      <c r="G961" s="503"/>
      <c r="H961" s="503"/>
      <c r="I961" s="503"/>
      <c r="J961" s="503" t="s">
        <v>832</v>
      </c>
      <c r="K961" s="503"/>
      <c r="L961" s="503"/>
      <c r="AC961" s="1276"/>
    </row>
    <row r="962">
      <c r="B962" s="503"/>
      <c r="C962" s="503"/>
      <c r="D962" s="503"/>
      <c r="E962" s="304"/>
      <c r="F962" s="503"/>
      <c r="G962" s="503"/>
      <c r="H962" s="503"/>
      <c r="I962" s="503"/>
      <c r="J962" s="503" t="s">
        <v>832</v>
      </c>
      <c r="K962" s="503"/>
      <c r="L962" s="503"/>
      <c r="AC962" s="1276"/>
    </row>
    <row r="963">
      <c r="B963" s="503"/>
      <c r="C963" s="503"/>
      <c r="D963" s="503"/>
      <c r="E963" s="304"/>
      <c r="F963" s="503"/>
      <c r="G963" s="503"/>
      <c r="H963" s="503"/>
      <c r="I963" s="503"/>
      <c r="J963" s="503" t="s">
        <v>832</v>
      </c>
      <c r="K963" s="503"/>
      <c r="L963" s="503"/>
      <c r="AC963" s="1276"/>
    </row>
    <row r="964">
      <c r="B964" s="503"/>
      <c r="C964" s="503"/>
      <c r="D964" s="503"/>
      <c r="E964" s="304"/>
      <c r="F964" s="503"/>
      <c r="G964" s="503"/>
      <c r="H964" s="503"/>
      <c r="I964" s="503"/>
      <c r="J964" s="503" t="s">
        <v>832</v>
      </c>
      <c r="K964" s="503"/>
      <c r="L964" s="503"/>
      <c r="AC964" s="1276"/>
    </row>
    <row r="965">
      <c r="B965" s="503"/>
      <c r="C965" s="503"/>
      <c r="D965" s="503"/>
      <c r="E965" s="304"/>
      <c r="F965" s="503"/>
      <c r="G965" s="503"/>
      <c r="H965" s="503"/>
      <c r="I965" s="503"/>
      <c r="J965" s="503" t="s">
        <v>832</v>
      </c>
      <c r="K965" s="503"/>
      <c r="L965" s="503"/>
      <c r="AC965" s="1276"/>
    </row>
    <row r="966">
      <c r="B966" s="503"/>
      <c r="C966" s="503"/>
      <c r="D966" s="503"/>
      <c r="E966" s="304"/>
      <c r="F966" s="503"/>
      <c r="G966" s="503"/>
      <c r="H966" s="503"/>
      <c r="I966" s="503"/>
      <c r="J966" s="503" t="s">
        <v>832</v>
      </c>
      <c r="K966" s="503"/>
      <c r="L966" s="503"/>
      <c r="AC966" s="1276"/>
    </row>
    <row r="967">
      <c r="B967" s="503"/>
      <c r="C967" s="503"/>
      <c r="D967" s="503"/>
      <c r="E967" s="304"/>
      <c r="F967" s="503"/>
      <c r="G967" s="503"/>
      <c r="H967" s="503"/>
      <c r="I967" s="503"/>
      <c r="J967" s="503" t="s">
        <v>832</v>
      </c>
      <c r="K967" s="503"/>
      <c r="L967" s="503"/>
      <c r="AC967" s="1276"/>
    </row>
    <row r="968">
      <c r="B968" s="503"/>
      <c r="C968" s="503"/>
      <c r="D968" s="503"/>
      <c r="E968" s="304"/>
      <c r="F968" s="503"/>
      <c r="G968" s="503"/>
      <c r="H968" s="503"/>
      <c r="I968" s="503"/>
      <c r="J968" s="503" t="s">
        <v>832</v>
      </c>
      <c r="K968" s="503"/>
      <c r="L968" s="503"/>
      <c r="AC968" s="1276"/>
    </row>
    <row r="969">
      <c r="B969" s="503"/>
      <c r="C969" s="503"/>
      <c r="D969" s="503"/>
      <c r="E969" s="304"/>
      <c r="F969" s="503"/>
      <c r="G969" s="503"/>
      <c r="H969" s="503"/>
      <c r="I969" s="503"/>
      <c r="J969" s="503" t="s">
        <v>832</v>
      </c>
      <c r="K969" s="503"/>
      <c r="L969" s="503"/>
      <c r="AC969" s="1276"/>
    </row>
    <row r="970">
      <c r="B970" s="503"/>
      <c r="C970" s="503"/>
      <c r="D970" s="503"/>
      <c r="E970" s="304"/>
      <c r="F970" s="503"/>
      <c r="G970" s="503"/>
      <c r="H970" s="503"/>
      <c r="I970" s="503"/>
      <c r="J970" s="503" t="s">
        <v>832</v>
      </c>
      <c r="K970" s="503"/>
      <c r="L970" s="503"/>
      <c r="AC970" s="1276"/>
    </row>
    <row r="971">
      <c r="B971" s="503"/>
      <c r="C971" s="503"/>
      <c r="D971" s="503"/>
      <c r="E971" s="304"/>
      <c r="F971" s="503"/>
      <c r="G971" s="503"/>
      <c r="H971" s="503"/>
      <c r="I971" s="503"/>
      <c r="J971" s="503" t="s">
        <v>832</v>
      </c>
      <c r="K971" s="503"/>
      <c r="L971" s="503"/>
      <c r="AC971" s="1276"/>
    </row>
    <row r="972">
      <c r="B972" s="503"/>
      <c r="C972" s="503"/>
      <c r="D972" s="503"/>
      <c r="E972" s="304"/>
      <c r="F972" s="503"/>
      <c r="G972" s="503"/>
      <c r="H972" s="503"/>
      <c r="I972" s="503"/>
      <c r="J972" s="503" t="s">
        <v>832</v>
      </c>
      <c r="K972" s="503"/>
      <c r="L972" s="503"/>
      <c r="AC972" s="1276"/>
    </row>
    <row r="973">
      <c r="B973" s="503"/>
      <c r="C973" s="503"/>
      <c r="D973" s="503"/>
      <c r="E973" s="304"/>
      <c r="F973" s="503"/>
      <c r="G973" s="503"/>
      <c r="H973" s="503"/>
      <c r="I973" s="503"/>
      <c r="J973" s="503" t="s">
        <v>832</v>
      </c>
      <c r="K973" s="503"/>
      <c r="L973" s="503"/>
      <c r="AC973" s="1276"/>
    </row>
    <row r="974">
      <c r="B974" s="503"/>
      <c r="C974" s="503"/>
      <c r="D974" s="503"/>
      <c r="E974" s="304"/>
      <c r="F974" s="503"/>
      <c r="G974" s="503"/>
      <c r="H974" s="503"/>
      <c r="I974" s="503"/>
      <c r="J974" s="503" t="s">
        <v>832</v>
      </c>
      <c r="K974" s="503"/>
      <c r="L974" s="503"/>
      <c r="AC974" s="1276"/>
    </row>
    <row r="975">
      <c r="B975" s="503"/>
      <c r="C975" s="503"/>
      <c r="D975" s="503"/>
      <c r="E975" s="304"/>
      <c r="F975" s="503"/>
      <c r="G975" s="503"/>
      <c r="H975" s="503"/>
      <c r="I975" s="503"/>
      <c r="J975" s="503" t="s">
        <v>832</v>
      </c>
      <c r="K975" s="503"/>
      <c r="L975" s="503"/>
      <c r="AC975" s="1276"/>
    </row>
    <row r="976">
      <c r="B976" s="503"/>
      <c r="C976" s="503"/>
      <c r="D976" s="503"/>
      <c r="E976" s="304"/>
      <c r="F976" s="503"/>
      <c r="G976" s="503"/>
      <c r="H976" s="503"/>
      <c r="I976" s="503"/>
      <c r="J976" s="503" t="s">
        <v>832</v>
      </c>
      <c r="K976" s="503"/>
      <c r="L976" s="503"/>
      <c r="AC976" s="1276"/>
    </row>
    <row r="977">
      <c r="B977" s="503"/>
      <c r="C977" s="503"/>
      <c r="D977" s="503"/>
      <c r="E977" s="304"/>
      <c r="F977" s="503"/>
      <c r="G977" s="503"/>
      <c r="H977" s="503"/>
      <c r="I977" s="503"/>
      <c r="J977" s="503" t="s">
        <v>832</v>
      </c>
      <c r="K977" s="503"/>
      <c r="L977" s="503"/>
      <c r="AC977" s="1276"/>
    </row>
    <row r="978">
      <c r="B978" s="503"/>
      <c r="C978" s="503"/>
      <c r="D978" s="503"/>
      <c r="E978" s="304"/>
      <c r="F978" s="503"/>
      <c r="G978" s="503"/>
      <c r="H978" s="503"/>
      <c r="I978" s="503"/>
      <c r="J978" s="503" t="s">
        <v>832</v>
      </c>
      <c r="K978" s="503"/>
      <c r="L978" s="503"/>
      <c r="AC978" s="1276"/>
    </row>
    <row r="979">
      <c r="B979" s="503"/>
      <c r="C979" s="503"/>
      <c r="D979" s="503"/>
      <c r="E979" s="304"/>
      <c r="F979" s="503"/>
      <c r="G979" s="503"/>
      <c r="H979" s="503"/>
      <c r="I979" s="503"/>
      <c r="J979" s="503" t="s">
        <v>832</v>
      </c>
      <c r="K979" s="503"/>
      <c r="L979" s="503"/>
      <c r="AC979" s="1276"/>
    </row>
    <row r="980">
      <c r="B980" s="503"/>
      <c r="C980" s="503"/>
      <c r="D980" s="503"/>
      <c r="E980" s="304"/>
      <c r="F980" s="503"/>
      <c r="G980" s="503"/>
      <c r="H980" s="503"/>
      <c r="I980" s="503"/>
      <c r="J980" s="503" t="s">
        <v>832</v>
      </c>
      <c r="K980" s="503"/>
      <c r="L980" s="503"/>
      <c r="AC980" s="1276"/>
    </row>
    <row r="981">
      <c r="B981" s="503"/>
      <c r="C981" s="503"/>
      <c r="D981" s="503"/>
      <c r="E981" s="304"/>
      <c r="F981" s="503"/>
      <c r="G981" s="503"/>
      <c r="H981" s="503"/>
      <c r="I981" s="503"/>
      <c r="J981" s="503" t="s">
        <v>832</v>
      </c>
      <c r="K981" s="503"/>
      <c r="L981" s="503"/>
      <c r="AC981" s="1276"/>
    </row>
    <row r="982">
      <c r="B982" s="503"/>
      <c r="C982" s="503"/>
      <c r="D982" s="503"/>
      <c r="E982" s="304"/>
      <c r="F982" s="503"/>
      <c r="G982" s="503"/>
      <c r="H982" s="503"/>
      <c r="I982" s="503"/>
      <c r="J982" s="503" t="s">
        <v>832</v>
      </c>
      <c r="K982" s="503"/>
      <c r="L982" s="503"/>
      <c r="AC982" s="1276"/>
    </row>
    <row r="983">
      <c r="B983" s="503"/>
      <c r="C983" s="503"/>
      <c r="D983" s="503"/>
      <c r="E983" s="304"/>
      <c r="F983" s="503"/>
      <c r="G983" s="503"/>
      <c r="H983" s="503"/>
      <c r="I983" s="503"/>
      <c r="J983" s="503" t="s">
        <v>832</v>
      </c>
      <c r="K983" s="503"/>
      <c r="L983" s="503"/>
      <c r="AC983" s="1276"/>
    </row>
    <row r="984">
      <c r="B984" s="503"/>
      <c r="C984" s="503"/>
      <c r="D984" s="503"/>
      <c r="E984" s="304"/>
      <c r="F984" s="503"/>
      <c r="G984" s="503"/>
      <c r="H984" s="503"/>
      <c r="I984" s="503"/>
      <c r="J984" s="503" t="s">
        <v>832</v>
      </c>
      <c r="K984" s="503"/>
      <c r="L984" s="503"/>
      <c r="AC984" s="1276"/>
    </row>
    <row r="985">
      <c r="B985" s="503"/>
      <c r="C985" s="503"/>
      <c r="D985" s="503"/>
      <c r="E985" s="304"/>
      <c r="F985" s="503"/>
      <c r="G985" s="503"/>
      <c r="H985" s="503"/>
      <c r="I985" s="503"/>
      <c r="J985" s="503" t="s">
        <v>832</v>
      </c>
      <c r="K985" s="503"/>
      <c r="L985" s="503"/>
      <c r="AC985" s="1276"/>
    </row>
    <row r="986">
      <c r="B986" s="503"/>
      <c r="C986" s="503"/>
      <c r="D986" s="503"/>
      <c r="E986" s="304"/>
      <c r="F986" s="503"/>
      <c r="G986" s="503"/>
      <c r="H986" s="503"/>
      <c r="I986" s="503"/>
      <c r="J986" s="503" t="s">
        <v>832</v>
      </c>
      <c r="K986" s="503"/>
      <c r="L986" s="503"/>
      <c r="AC986" s="1276"/>
    </row>
    <row r="987">
      <c r="B987" s="503"/>
      <c r="C987" s="503"/>
      <c r="D987" s="503"/>
      <c r="E987" s="304"/>
      <c r="F987" s="503"/>
      <c r="G987" s="503"/>
      <c r="H987" s="503"/>
      <c r="I987" s="503"/>
      <c r="J987" s="503" t="s">
        <v>832</v>
      </c>
      <c r="K987" s="503"/>
      <c r="L987" s="503"/>
      <c r="AC987" s="1276"/>
    </row>
    <row r="988">
      <c r="B988" s="503"/>
      <c r="C988" s="503"/>
      <c r="D988" s="503"/>
      <c r="E988" s="304"/>
      <c r="F988" s="503"/>
      <c r="G988" s="503"/>
      <c r="H988" s="503"/>
      <c r="I988" s="503"/>
      <c r="J988" s="503" t="s">
        <v>832</v>
      </c>
      <c r="K988" s="503"/>
      <c r="L988" s="503"/>
      <c r="AC988" s="1276"/>
    </row>
    <row r="989">
      <c r="B989" s="503"/>
      <c r="C989" s="503"/>
      <c r="D989" s="503"/>
      <c r="E989" s="304"/>
      <c r="F989" s="503"/>
      <c r="G989" s="503"/>
      <c r="H989" s="503"/>
      <c r="I989" s="503"/>
      <c r="J989" s="503" t="s">
        <v>832</v>
      </c>
      <c r="K989" s="503"/>
      <c r="L989" s="503"/>
      <c r="AC989" s="1276"/>
    </row>
    <row r="990">
      <c r="B990" s="503"/>
      <c r="C990" s="503"/>
      <c r="D990" s="503"/>
      <c r="E990" s="304"/>
      <c r="F990" s="503"/>
      <c r="G990" s="503"/>
      <c r="H990" s="503"/>
      <c r="I990" s="503"/>
      <c r="J990" s="503" t="s">
        <v>832</v>
      </c>
      <c r="K990" s="503"/>
      <c r="L990" s="503"/>
      <c r="AC990" s="1276"/>
    </row>
    <row r="991">
      <c r="B991" s="503"/>
      <c r="C991" s="503"/>
      <c r="D991" s="503"/>
      <c r="E991" s="304"/>
      <c r="F991" s="503"/>
      <c r="G991" s="503"/>
      <c r="H991" s="503"/>
      <c r="I991" s="503"/>
      <c r="J991" s="503" t="s">
        <v>832</v>
      </c>
      <c r="K991" s="503"/>
      <c r="L991" s="503"/>
      <c r="AC991" s="1276"/>
    </row>
    <row r="992">
      <c r="B992" s="503"/>
      <c r="C992" s="503"/>
      <c r="D992" s="503"/>
      <c r="E992" s="304"/>
      <c r="F992" s="503"/>
      <c r="G992" s="503"/>
      <c r="H992" s="503"/>
      <c r="I992" s="503"/>
      <c r="J992" s="503" t="s">
        <v>832</v>
      </c>
      <c r="K992" s="503"/>
      <c r="L992" s="503"/>
      <c r="AC992" s="1276"/>
    </row>
    <row r="993">
      <c r="B993" s="503"/>
      <c r="C993" s="503"/>
      <c r="D993" s="503"/>
      <c r="E993" s="304"/>
      <c r="F993" s="503"/>
      <c r="G993" s="503"/>
      <c r="H993" s="503"/>
      <c r="I993" s="503"/>
      <c r="J993" s="503" t="s">
        <v>832</v>
      </c>
      <c r="K993" s="503"/>
      <c r="L993" s="503"/>
      <c r="AC993" s="1276"/>
    </row>
    <row r="994">
      <c r="B994" s="503"/>
      <c r="C994" s="503"/>
      <c r="D994" s="503"/>
      <c r="E994" s="304"/>
      <c r="F994" s="503"/>
      <c r="G994" s="503"/>
      <c r="H994" s="503"/>
      <c r="I994" s="503"/>
      <c r="J994" s="503" t="s">
        <v>832</v>
      </c>
      <c r="K994" s="503"/>
      <c r="L994" s="503"/>
      <c r="AC994" s="1276"/>
    </row>
    <row r="995">
      <c r="B995" s="503"/>
      <c r="C995" s="503"/>
      <c r="D995" s="503"/>
      <c r="E995" s="304"/>
      <c r="F995" s="503"/>
      <c r="G995" s="503"/>
      <c r="H995" s="503"/>
      <c r="I995" s="503"/>
      <c r="J995" s="503" t="s">
        <v>832</v>
      </c>
      <c r="K995" s="503"/>
      <c r="L995" s="503"/>
      <c r="AC995" s="1276"/>
    </row>
    <row r="996">
      <c r="B996" s="503"/>
      <c r="C996" s="503"/>
      <c r="D996" s="503"/>
      <c r="E996" s="304"/>
      <c r="F996" s="503"/>
      <c r="G996" s="503"/>
      <c r="H996" s="503"/>
      <c r="I996" s="503"/>
      <c r="J996" s="503" t="s">
        <v>832</v>
      </c>
      <c r="K996" s="503"/>
      <c r="L996" s="503"/>
      <c r="AC996" s="1276"/>
    </row>
    <row r="997">
      <c r="B997" s="503"/>
      <c r="C997" s="503"/>
      <c r="D997" s="503"/>
      <c r="E997" s="304"/>
      <c r="F997" s="503"/>
      <c r="G997" s="503"/>
      <c r="H997" s="503"/>
      <c r="I997" s="503"/>
      <c r="J997" s="503" t="s">
        <v>832</v>
      </c>
      <c r="K997" s="503"/>
      <c r="L997" s="503"/>
      <c r="AC997" s="1276"/>
    </row>
    <row r="998">
      <c r="B998" s="503"/>
      <c r="C998" s="503"/>
      <c r="D998" s="503"/>
      <c r="E998" s="304"/>
      <c r="F998" s="503"/>
      <c r="G998" s="503"/>
      <c r="H998" s="503"/>
      <c r="I998" s="503"/>
      <c r="J998" s="503" t="s">
        <v>832</v>
      </c>
      <c r="K998" s="503"/>
      <c r="L998" s="503"/>
      <c r="AC998" s="1276"/>
    </row>
    <row r="999">
      <c r="B999" s="503"/>
      <c r="C999" s="503"/>
      <c r="D999" s="503"/>
      <c r="E999" s="304"/>
      <c r="F999" s="503"/>
      <c r="G999" s="503"/>
      <c r="H999" s="503"/>
      <c r="I999" s="503"/>
      <c r="J999" s="503" t="s">
        <v>832</v>
      </c>
      <c r="K999" s="503"/>
      <c r="L999" s="503"/>
      <c r="AC999" s="1276"/>
    </row>
    <row r="1000">
      <c r="B1000" s="503"/>
      <c r="C1000" s="503"/>
      <c r="D1000" s="503"/>
      <c r="E1000" s="304"/>
      <c r="F1000" s="503"/>
      <c r="G1000" s="503"/>
      <c r="H1000" s="503"/>
      <c r="I1000" s="503"/>
      <c r="J1000" s="503" t="s">
        <v>832</v>
      </c>
      <c r="K1000" s="503"/>
      <c r="L1000" s="503"/>
      <c r="AC1000" s="1276"/>
    </row>
    <row r="1001">
      <c r="B1001" s="503"/>
      <c r="C1001" s="503"/>
      <c r="D1001" s="503"/>
      <c r="E1001" s="304"/>
      <c r="F1001" s="503"/>
      <c r="G1001" s="503"/>
      <c r="H1001" s="503"/>
      <c r="I1001" s="503"/>
      <c r="J1001" s="503" t="s">
        <v>832</v>
      </c>
      <c r="K1001" s="503"/>
      <c r="L1001" s="503"/>
      <c r="AC1001" s="1276"/>
    </row>
    <row r="1002">
      <c r="B1002" s="503"/>
      <c r="C1002" s="503"/>
      <c r="D1002" s="503"/>
      <c r="E1002" s="304"/>
      <c r="F1002" s="503"/>
      <c r="G1002" s="503"/>
      <c r="H1002" s="503"/>
      <c r="I1002" s="503"/>
      <c r="J1002" s="503" t="s">
        <v>832</v>
      </c>
      <c r="K1002" s="503"/>
      <c r="L1002" s="503"/>
      <c r="AC1002" s="1276"/>
    </row>
    <row r="1003">
      <c r="B1003" s="503"/>
      <c r="C1003" s="503"/>
      <c r="D1003" s="503"/>
      <c r="E1003" s="304"/>
      <c r="F1003" s="503"/>
      <c r="G1003" s="503"/>
      <c r="H1003" s="503"/>
      <c r="I1003" s="503"/>
      <c r="J1003" s="503" t="s">
        <v>832</v>
      </c>
      <c r="K1003" s="503"/>
      <c r="L1003" s="503"/>
      <c r="AC1003" s="1276"/>
    </row>
    <row r="1004">
      <c r="B1004" s="503"/>
      <c r="C1004" s="503"/>
      <c r="D1004" s="503"/>
      <c r="E1004" s="304"/>
      <c r="F1004" s="503"/>
      <c r="G1004" s="503"/>
      <c r="H1004" s="503"/>
      <c r="I1004" s="503"/>
      <c r="J1004" s="503" t="s">
        <v>832</v>
      </c>
      <c r="K1004" s="503"/>
      <c r="L1004" s="503"/>
      <c r="AC1004" s="1276"/>
    </row>
    <row r="1005">
      <c r="B1005" s="503"/>
      <c r="C1005" s="503"/>
      <c r="D1005" s="503"/>
      <c r="E1005" s="304"/>
      <c r="F1005" s="503"/>
      <c r="G1005" s="503"/>
      <c r="H1005" s="503"/>
      <c r="I1005" s="503"/>
      <c r="J1005" s="503" t="s">
        <v>832</v>
      </c>
      <c r="K1005" s="503"/>
      <c r="L1005" s="503"/>
      <c r="AC1005" s="1276"/>
    </row>
    <row r="1006">
      <c r="B1006" s="503"/>
      <c r="C1006" s="503"/>
      <c r="D1006" s="503"/>
      <c r="E1006" s="304"/>
      <c r="F1006" s="503"/>
      <c r="G1006" s="503"/>
      <c r="H1006" s="503"/>
      <c r="I1006" s="503"/>
      <c r="J1006" s="503" t="s">
        <v>832</v>
      </c>
      <c r="K1006" s="503"/>
      <c r="L1006" s="503"/>
      <c r="AC1006" s="1276"/>
    </row>
    <row r="1007">
      <c r="B1007" s="503"/>
      <c r="C1007" s="503"/>
      <c r="D1007" s="503"/>
      <c r="E1007" s="304"/>
      <c r="F1007" s="503"/>
      <c r="G1007" s="503"/>
      <c r="H1007" s="503"/>
      <c r="I1007" s="503"/>
      <c r="J1007" s="503" t="s">
        <v>832</v>
      </c>
      <c r="K1007" s="503"/>
      <c r="L1007" s="503"/>
      <c r="AC1007" s="1276"/>
    </row>
    <row r="1008">
      <c r="B1008" s="503"/>
      <c r="C1008" s="503"/>
      <c r="D1008" s="503"/>
      <c r="E1008" s="304"/>
      <c r="F1008" s="503"/>
      <c r="G1008" s="503"/>
      <c r="H1008" s="503"/>
      <c r="I1008" s="503"/>
      <c r="J1008" s="503" t="s">
        <v>832</v>
      </c>
      <c r="K1008" s="503"/>
      <c r="L1008" s="503"/>
      <c r="AC1008" s="1276"/>
    </row>
    <row r="1009">
      <c r="B1009" s="503"/>
      <c r="C1009" s="503"/>
      <c r="D1009" s="503"/>
      <c r="E1009" s="304"/>
      <c r="F1009" s="503"/>
      <c r="G1009" s="503"/>
      <c r="H1009" s="503"/>
      <c r="I1009" s="503"/>
      <c r="J1009" s="503" t="s">
        <v>832</v>
      </c>
      <c r="K1009" s="503"/>
      <c r="L1009" s="503"/>
      <c r="AC1009" s="1276"/>
    </row>
    <row r="1010">
      <c r="B1010" s="503"/>
      <c r="C1010" s="503"/>
      <c r="D1010" s="503"/>
      <c r="E1010" s="304"/>
      <c r="F1010" s="503"/>
      <c r="G1010" s="503"/>
      <c r="H1010" s="503"/>
      <c r="I1010" s="503"/>
      <c r="J1010" s="503" t="s">
        <v>832</v>
      </c>
      <c r="K1010" s="503"/>
      <c r="L1010" s="503"/>
      <c r="AC1010" s="1276"/>
    </row>
    <row r="1011">
      <c r="B1011" s="503"/>
      <c r="C1011" s="503"/>
      <c r="D1011" s="503"/>
      <c r="E1011" s="304"/>
      <c r="F1011" s="503"/>
      <c r="G1011" s="503"/>
      <c r="H1011" s="503"/>
      <c r="I1011" s="503"/>
      <c r="J1011" s="503" t="s">
        <v>832</v>
      </c>
      <c r="K1011" s="503"/>
      <c r="L1011" s="503"/>
      <c r="AC1011" s="1276"/>
    </row>
    <row r="1012">
      <c r="B1012" s="503"/>
      <c r="C1012" s="503"/>
      <c r="D1012" s="503"/>
      <c r="E1012" s="304"/>
      <c r="F1012" s="503"/>
      <c r="G1012" s="503"/>
      <c r="H1012" s="503"/>
      <c r="I1012" s="503"/>
      <c r="J1012" s="503" t="s">
        <v>832</v>
      </c>
      <c r="K1012" s="503"/>
      <c r="L1012" s="503"/>
      <c r="AC1012" s="1276"/>
    </row>
    <row r="1013">
      <c r="B1013" s="503"/>
      <c r="C1013" s="503"/>
      <c r="D1013" s="503"/>
      <c r="E1013" s="304"/>
      <c r="F1013" s="503"/>
      <c r="G1013" s="503"/>
      <c r="H1013" s="503"/>
      <c r="I1013" s="503"/>
      <c r="J1013" s="503" t="s">
        <v>832</v>
      </c>
      <c r="K1013" s="503"/>
      <c r="L1013" s="503"/>
      <c r="AC1013" s="1276"/>
    </row>
    <row r="1014">
      <c r="B1014" s="503"/>
      <c r="C1014" s="503"/>
      <c r="D1014" s="503"/>
      <c r="E1014" s="304"/>
      <c r="F1014" s="503"/>
      <c r="G1014" s="503"/>
      <c r="H1014" s="503"/>
      <c r="I1014" s="503"/>
      <c r="J1014" s="503" t="s">
        <v>832</v>
      </c>
      <c r="K1014" s="503"/>
      <c r="L1014" s="503"/>
      <c r="AC1014" s="1276"/>
    </row>
    <row r="1015">
      <c r="B1015" s="503"/>
      <c r="C1015" s="503"/>
      <c r="D1015" s="503"/>
      <c r="E1015" s="304"/>
      <c r="F1015" s="503"/>
      <c r="G1015" s="503"/>
      <c r="H1015" s="503"/>
      <c r="I1015" s="503"/>
      <c r="J1015" s="503" t="s">
        <v>832</v>
      </c>
      <c r="K1015" s="503"/>
      <c r="L1015" s="503"/>
      <c r="AC1015" s="1276"/>
    </row>
    <row r="1016">
      <c r="B1016" s="503"/>
      <c r="C1016" s="503"/>
      <c r="D1016" s="503"/>
      <c r="E1016" s="304"/>
      <c r="F1016" s="503"/>
      <c r="G1016" s="503"/>
      <c r="H1016" s="503"/>
      <c r="I1016" s="503"/>
      <c r="J1016" s="503" t="s">
        <v>832</v>
      </c>
      <c r="K1016" s="503"/>
      <c r="L1016" s="503"/>
      <c r="AC1016" s="1276"/>
    </row>
    <row r="1017">
      <c r="B1017" s="503"/>
      <c r="C1017" s="503"/>
      <c r="D1017" s="503"/>
      <c r="E1017" s="304"/>
      <c r="F1017" s="503"/>
      <c r="G1017" s="503"/>
      <c r="H1017" s="503"/>
      <c r="I1017" s="503"/>
      <c r="J1017" s="503" t="s">
        <v>832</v>
      </c>
      <c r="K1017" s="503"/>
      <c r="L1017" s="503"/>
      <c r="AC1017" s="1276"/>
    </row>
    <row r="1018">
      <c r="B1018" s="503"/>
      <c r="C1018" s="503"/>
      <c r="D1018" s="503"/>
      <c r="E1018" s="304"/>
      <c r="F1018" s="503"/>
      <c r="G1018" s="503"/>
      <c r="H1018" s="503"/>
      <c r="I1018" s="503"/>
      <c r="J1018" s="503" t="s">
        <v>832</v>
      </c>
      <c r="K1018" s="503"/>
      <c r="L1018" s="503"/>
      <c r="AC1018" s="1276"/>
    </row>
    <row r="1019">
      <c r="B1019" s="503"/>
      <c r="C1019" s="503"/>
      <c r="D1019" s="503"/>
      <c r="E1019" s="304"/>
      <c r="F1019" s="503"/>
      <c r="G1019" s="503"/>
      <c r="H1019" s="503"/>
      <c r="I1019" s="503"/>
      <c r="J1019" s="503" t="s">
        <v>832</v>
      </c>
      <c r="K1019" s="503"/>
      <c r="L1019" s="503"/>
      <c r="AC1019" s="1276"/>
    </row>
    <row r="1020">
      <c r="B1020" s="503"/>
      <c r="C1020" s="503"/>
      <c r="D1020" s="503"/>
      <c r="E1020" s="304"/>
      <c r="F1020" s="503"/>
      <c r="G1020" s="503"/>
      <c r="H1020" s="503"/>
      <c r="I1020" s="503"/>
      <c r="J1020" s="503" t="s">
        <v>832</v>
      </c>
      <c r="K1020" s="503"/>
      <c r="L1020" s="503"/>
      <c r="AC1020" s="1276"/>
    </row>
    <row r="1021">
      <c r="B1021" s="503"/>
      <c r="C1021" s="503"/>
      <c r="D1021" s="503"/>
      <c r="E1021" s="304"/>
      <c r="F1021" s="503"/>
      <c r="G1021" s="503"/>
      <c r="H1021" s="503"/>
      <c r="I1021" s="503"/>
      <c r="J1021" s="503" t="s">
        <v>832</v>
      </c>
      <c r="K1021" s="503"/>
      <c r="L1021" s="503"/>
      <c r="AC1021" s="1276"/>
    </row>
    <row r="1022">
      <c r="B1022" s="503"/>
      <c r="C1022" s="503"/>
      <c r="D1022" s="503"/>
      <c r="E1022" s="304"/>
      <c r="F1022" s="503"/>
      <c r="G1022" s="503"/>
      <c r="H1022" s="503"/>
      <c r="I1022" s="503"/>
      <c r="J1022" s="503" t="s">
        <v>832</v>
      </c>
      <c r="K1022" s="503"/>
      <c r="L1022" s="503"/>
      <c r="AC1022" s="1276"/>
    </row>
    <row r="1023">
      <c r="B1023" s="503"/>
      <c r="C1023" s="503"/>
      <c r="D1023" s="503"/>
      <c r="E1023" s="304"/>
      <c r="F1023" s="503"/>
      <c r="G1023" s="503"/>
      <c r="H1023" s="503"/>
      <c r="I1023" s="503"/>
      <c r="J1023" s="503" t="s">
        <v>832</v>
      </c>
      <c r="K1023" s="503"/>
      <c r="L1023" s="503"/>
      <c r="AC1023" s="1276"/>
    </row>
    <row r="1024">
      <c r="B1024" s="503"/>
      <c r="C1024" s="503"/>
      <c r="D1024" s="503"/>
      <c r="E1024" s="304"/>
      <c r="F1024" s="503"/>
      <c r="G1024" s="503"/>
      <c r="H1024" s="503"/>
      <c r="I1024" s="503"/>
      <c r="J1024" s="503" t="s">
        <v>832</v>
      </c>
      <c r="K1024" s="503"/>
      <c r="L1024" s="503"/>
      <c r="AC1024" s="1276"/>
    </row>
    <row r="1025">
      <c r="B1025" s="503"/>
      <c r="C1025" s="503"/>
      <c r="D1025" s="503"/>
      <c r="E1025" s="304"/>
      <c r="F1025" s="503"/>
      <c r="G1025" s="503"/>
      <c r="H1025" s="503"/>
      <c r="I1025" s="503"/>
      <c r="J1025" s="503" t="s">
        <v>832</v>
      </c>
      <c r="K1025" s="503"/>
      <c r="L1025" s="503"/>
      <c r="AC1025" s="1276"/>
    </row>
    <row r="1026">
      <c r="B1026" s="503"/>
      <c r="C1026" s="503"/>
      <c r="D1026" s="503"/>
      <c r="E1026" s="304"/>
      <c r="F1026" s="503"/>
      <c r="G1026" s="503"/>
      <c r="H1026" s="503"/>
      <c r="I1026" s="503"/>
      <c r="J1026" s="503" t="s">
        <v>832</v>
      </c>
      <c r="K1026" s="503"/>
      <c r="L1026" s="503"/>
      <c r="AC1026" s="1276"/>
    </row>
    <row r="1027">
      <c r="B1027" s="503"/>
      <c r="C1027" s="503"/>
      <c r="D1027" s="503"/>
      <c r="E1027" s="304"/>
      <c r="F1027" s="503"/>
      <c r="G1027" s="503"/>
      <c r="H1027" s="503"/>
      <c r="I1027" s="503"/>
      <c r="J1027" s="503" t="s">
        <v>832</v>
      </c>
      <c r="K1027" s="503"/>
      <c r="L1027" s="503"/>
      <c r="AC1027" s="1276"/>
    </row>
    <row r="1028">
      <c r="B1028" s="503"/>
      <c r="C1028" s="503"/>
      <c r="D1028" s="503"/>
      <c r="E1028" s="304"/>
      <c r="F1028" s="503"/>
      <c r="G1028" s="503"/>
      <c r="H1028" s="503"/>
      <c r="I1028" s="503"/>
      <c r="J1028" s="503" t="s">
        <v>832</v>
      </c>
      <c r="K1028" s="503"/>
      <c r="L1028" s="503"/>
      <c r="AC1028" s="1276"/>
    </row>
    <row r="1029">
      <c r="B1029" s="503"/>
      <c r="C1029" s="503"/>
      <c r="D1029" s="503"/>
      <c r="E1029" s="304"/>
      <c r="F1029" s="503"/>
      <c r="G1029" s="503"/>
      <c r="H1029" s="503"/>
      <c r="I1029" s="503"/>
      <c r="J1029" s="503" t="s">
        <v>832</v>
      </c>
      <c r="K1029" s="503"/>
      <c r="L1029" s="503"/>
      <c r="AC1029" s="1276"/>
    </row>
    <row r="1030">
      <c r="B1030" s="503"/>
      <c r="C1030" s="503"/>
      <c r="D1030" s="503"/>
      <c r="E1030" s="304"/>
      <c r="F1030" s="503"/>
      <c r="G1030" s="503"/>
      <c r="H1030" s="503"/>
      <c r="I1030" s="503"/>
      <c r="J1030" s="503" t="s">
        <v>832</v>
      </c>
      <c r="K1030" s="503"/>
      <c r="L1030" s="503"/>
      <c r="AC1030" s="1276"/>
    </row>
    <row r="1031">
      <c r="B1031" s="503"/>
      <c r="C1031" s="503"/>
      <c r="D1031" s="503"/>
      <c r="E1031" s="304"/>
      <c r="F1031" s="503"/>
      <c r="G1031" s="503"/>
      <c r="H1031" s="503"/>
      <c r="I1031" s="503"/>
      <c r="J1031" s="503" t="s">
        <v>832</v>
      </c>
      <c r="K1031" s="503"/>
      <c r="L1031" s="503"/>
      <c r="AC1031" s="1276"/>
    </row>
    <row r="1032">
      <c r="B1032" s="503"/>
      <c r="C1032" s="503"/>
      <c r="D1032" s="503"/>
      <c r="E1032" s="304"/>
      <c r="F1032" s="503"/>
      <c r="G1032" s="503"/>
      <c r="H1032" s="503"/>
      <c r="I1032" s="503"/>
      <c r="J1032" s="503" t="s">
        <v>832</v>
      </c>
      <c r="K1032" s="503"/>
      <c r="L1032" s="503"/>
      <c r="AC1032" s="1276"/>
    </row>
    <row r="1033">
      <c r="B1033" s="503"/>
      <c r="C1033" s="503"/>
      <c r="D1033" s="503"/>
      <c r="E1033" s="304"/>
      <c r="F1033" s="503"/>
      <c r="G1033" s="503"/>
      <c r="H1033" s="503"/>
      <c r="I1033" s="503"/>
      <c r="J1033" s="503" t="s">
        <v>832</v>
      </c>
      <c r="K1033" s="503"/>
      <c r="L1033" s="503"/>
      <c r="AC1033" s="1276"/>
    </row>
    <row r="1034">
      <c r="B1034" s="503"/>
      <c r="C1034" s="503"/>
      <c r="D1034" s="503"/>
      <c r="E1034" s="304"/>
      <c r="F1034" s="503"/>
      <c r="G1034" s="503"/>
      <c r="H1034" s="503"/>
      <c r="I1034" s="503"/>
      <c r="J1034" s="503" t="s">
        <v>832</v>
      </c>
      <c r="K1034" s="503"/>
      <c r="L1034" s="503"/>
      <c r="AC1034" s="1276"/>
    </row>
    <row r="1035">
      <c r="B1035" s="503"/>
      <c r="C1035" s="503"/>
      <c r="D1035" s="503"/>
      <c r="E1035" s="304"/>
      <c r="F1035" s="503"/>
      <c r="G1035" s="503"/>
      <c r="H1035" s="503"/>
      <c r="I1035" s="503"/>
      <c r="J1035" s="503" t="s">
        <v>832</v>
      </c>
      <c r="K1035" s="503"/>
      <c r="L1035" s="503"/>
      <c r="AC1035" s="1276"/>
    </row>
    <row r="1036">
      <c r="B1036" s="503"/>
      <c r="C1036" s="503"/>
      <c r="D1036" s="503"/>
      <c r="E1036" s="304"/>
      <c r="F1036" s="503"/>
      <c r="G1036" s="503"/>
      <c r="H1036" s="503"/>
      <c r="I1036" s="503"/>
      <c r="J1036" s="503" t="s">
        <v>832</v>
      </c>
      <c r="K1036" s="503"/>
      <c r="L1036" s="503"/>
      <c r="AC1036" s="1276"/>
    </row>
    <row r="1037">
      <c r="B1037" s="503"/>
      <c r="C1037" s="503"/>
      <c r="D1037" s="503"/>
      <c r="E1037" s="304"/>
      <c r="F1037" s="503"/>
      <c r="G1037" s="503"/>
      <c r="H1037" s="503"/>
      <c r="I1037" s="503"/>
      <c r="J1037" s="503" t="s">
        <v>832</v>
      </c>
      <c r="K1037" s="503"/>
      <c r="L1037" s="503"/>
      <c r="AC1037" s="1276"/>
    </row>
    <row r="1038">
      <c r="B1038" s="503"/>
      <c r="C1038" s="503"/>
      <c r="D1038" s="503"/>
      <c r="E1038" s="304"/>
      <c r="F1038" s="503"/>
      <c r="G1038" s="503"/>
      <c r="H1038" s="503"/>
      <c r="I1038" s="503"/>
      <c r="J1038" s="503" t="s">
        <v>832</v>
      </c>
      <c r="K1038" s="503"/>
      <c r="L1038" s="503"/>
      <c r="AC1038" s="127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