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<sst xmlns="http://schemas.openxmlformats.org/spreadsheetml/2006/main" count="6110" uniqueCount="957">
  <si>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</si>
  <si>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</si>
  <si>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</si>
  <si>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</si>
  <si>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</si>
  <si>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</si>
  <si>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</si>
  <si>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</si>
  <si>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</si>
  <si>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</si>
  <si>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</si>
  <si>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</si>
  <si>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</si>
  <si>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</si>
  <si>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</si>
  <si>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</si>
  <si>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</si>
  <si>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</si>
  <si>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</si>
  <si>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</si>
  <si>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</si>
  <si>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</si>
  <si>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</si>
  <si>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</si>
  <si>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</si>
  <si>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</si>
  <si>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</si>
  <si>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</si>
  <si>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</si>
  <si>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</si>
  <si>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</si>
  <si>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</si>
  <si>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</si>
  <si>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</si>
  <si>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</si>
  <si>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</si>
  <si>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</si>
  <si>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</si>
  <si>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</si>
  <si>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</si>
  <si>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</si>
  <si>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</si>
  <si>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</si>
  <si>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</si>
  <si>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</si>
  <si>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</si>
  <si>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</si>
  <si>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</si>
  <si>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</si>
  <si>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</si>
  <si>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</si>
  <si>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</si>
  <si>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</si>
  <si>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</si>
  <si>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</si>
  <si>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</si>
  <si>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</si>
  <si>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</si>
  <si>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</si>
  <si>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</si>
  <si>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</si>
  <si>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</si>
  <si>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</si>
  <si>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</si>
  <si>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</si>
  <si>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</si>
  <si>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</si>
  <si>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</si>
  <si>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</si>
  <si>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</si>
  <si>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</si>
  <si>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</si>
  <si>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</si>
  <si>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</si>
  <si>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</si>
  <si>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</si>
  <si>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</si>
  <si>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</si>
  <si>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</si>
  <si>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</si>
  <si>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</si>
  <si>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</si>
  <si>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</si>
  <si>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</si>
  <si>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</si>
  <si>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</si>
  <si>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</si>
  <si>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</si>
  <si>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</si>
  <si>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</si>
  <si>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</si>
  <si>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</si>
  <si>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</si>
  <si>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</si>
  <si>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</si>
  <si>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</si>
  <si>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</si>
  <si>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</si>
  <si>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</si>
  <si>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</si>
  <si>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</si>
  <si>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</si>
  <si>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</si>
  <si>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</si>
  <si>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</si>
  <si>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</si>
  <si>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</si>
  <si>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</si>
  <si>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</si>
  <si>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</si>
  <si>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</si>
  <si>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</si>
  <si>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</si>
  <si>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</si>
  <si>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</si>
  <si>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</si>
  <si>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</si>
  <si>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</si>
  <si>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</si>
  <si>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</si>
  <si>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</si>
  <si>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</si>
  <si>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</si>
  <si>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</si>
  <si>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</si>
  <si>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</si>
  <si>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</si>
  <si>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</si>
  <si>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</si>
  <si>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</si>
  <si>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</si>
  <si>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</si>
  <si>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</si>
  <si>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</si>
  <si>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</si>
  <si>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</si>
  <si>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</si>
  <si>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</si>
  <si>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</si>
  <si>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</si>
  <si>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</si>
  <si>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</si>
  <si>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</si>
  <si>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</si>
  <si>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</si>
  <si>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</si>
  <si>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</si>
  <si>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</si>
  <si>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</si>
  <si>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</si>
  <si>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</si>
  <si>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</si>
  <si>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</si>
  <si>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</si>
  <si>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</si>
  <si>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</si>
  <si>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</si>
  <si>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</si>
  <si>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</si>
  <si>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</si>
  <si>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</si>
  <si>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</si>
  <si>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</si>
  <si>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</si>
  <si>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</si>
  <si>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</si>
  <si>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</si>
  <si>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</si>
  <si>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</si>
  <si>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</si>
  <si>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</si>
  <si>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</si>
  <si>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</si>
  <si>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</si>
  <si>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</si>
  <si>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</si>
  <si>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</si>
  <si>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</si>
  <si>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</si>
  <si>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</si>
  <si>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</si>
  <si>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</si>
  <si>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</si>
  <si>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</si>
  <si>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</si>
  <si>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</si>
  <si>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</si>
  <si>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</si>
  <si>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</si>
  <si>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</si>
  <si>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</si>
  <si>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</si>
  <si>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</si>
  <si>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</si>
  <si>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</si>
  <si>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</si>
  <si>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</si>
  <si>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</si>
  <si>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</si>
  <si>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</si>
  <si>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</si>
  <si>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</si>
  <si>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</si>
  <si>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</si>
  <si>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</si>
  <si>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</si>
  <si>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</si>
  <si>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</si>
  <si>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</si>
  <si>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</si>
  <si>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</si>
  <si>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</si>
  <si>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</si>
  <si>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</si>
  <si>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</si>
  <si>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</si>
  <si>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</si>
  <si>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</si>
  <si>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</si>
  <si>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</si>
  <si>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</si>
  <si>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</si>
  <si>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</si>
  <si>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</si>
  <si>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</si>
  <si>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</si>
  <si>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</si>
  <si>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</si>
  <si>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</si>
  <si>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</si>
  <si>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</si>
  <si>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</si>
  <si>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</si>
  <si>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</si>
  <si>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</si>
  <si>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</si>
  <si>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</si>
  <si>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</si>
  <si>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</si>
  <si>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</si>
  <si>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</si>
  <si>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</si>
  <si>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</si>
  <si>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</si>
  <si>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</si>
  <si>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</si>
  <si>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</si>
  <si>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</si>
  <si>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</si>
  <si>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</si>
  <si>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</si>
  <si>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</si>
  <si>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</si>
  <si>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</si>
  <si>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</si>
  <si>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</si>
  <si>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</si>
  <si>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</si>
  <si>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</si>
  <si>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</si>
  <si>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</si>
  <si>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</si>
  <si>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</si>
  <si>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</si>
  <si>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</si>
  <si>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</si>
  <si>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</si>
  <si>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</si>
  <si>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</si>
  <si>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</si>
  <si>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</si>
  <si>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</si>
  <si>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</si>
  <si>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</si>
  <si>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</si>
  <si>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</si>
  <si>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</si>
  <si>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</si>
  <si>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</si>
  <si>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</si>
  <si>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</si>
  <si>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</si>
  <si>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</si>
  <si>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</si>
  <si>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</si>
  <si>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</si>
  <si>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</si>
  <si>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</si>
  <si>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</si>
  <si>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</si>
  <si>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</si>
  <si>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</si>
  <si>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</si>
  <si>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</si>
  <si>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</si>
  <si>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</si>
  <si>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</si>
  <si>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</si>
  <si>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</si>
  <si>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</si>
  <si>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</si>
  <si>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</si>
  <si>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</si>
  <si>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</si>
  <si>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</si>
  <si>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</si>
  <si>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</si>
  <si>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</si>
  <si>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</si>
  <si>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</si>
  <si>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</si>
  <si>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</si>
  <si>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</si>
  <si>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</si>
  <si>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</si>
  <si>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</si>
  <si>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</si>
  <si>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</si>
  <si>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</si>
  <si>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</si>
  <si>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</si>
  <si>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</si>
  <si>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</si>
  <si>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</si>
  <si>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</si>
  <si>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</si>
  <si>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</si>
  <si>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</si>
  <si>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</si>
  <si>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</si>
  <si>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</si>
  <si>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</si>
  <si>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</si>
  <si>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</si>
  <si>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</si>
  <si>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</si>
  <si>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</si>
  <si>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</si>
  <si>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</si>
  <si>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</si>
  <si>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</si>
  <si>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</si>
  <si>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</si>
  <si>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</si>
  <si>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</si>
  <si>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</si>
  <si>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</si>
  <si>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</si>
  <si>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</si>
  <si>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</si>
  <si>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</si>
  <si>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</si>
  <si>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</si>
  <si>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</si>
  <si>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</si>
  <si>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</si>
  <si>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</si>
  <si>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</si>
  <si>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</si>
  <si>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</si>
  <si>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</si>
  <si>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</si>
  <si>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</si>
  <si>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</si>
  <si>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</si>
  <si>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</si>
  <si>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</si>
  <si>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</si>
  <si>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</si>
  <si>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</si>
  <si>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</si>
  <si>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</si>
  <si>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</si>
  <si>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</si>
  <si>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</si>
  <si>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</si>
  <si>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</si>
  <si>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</si>
  <si>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</si>
  <si>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</si>
  <si>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</si>
  <si>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</si>
  <si>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</si>
  <si>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</si>
  <si>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</si>
  <si>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</si>
  <si>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</si>
  <si>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</si>
  <si>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</si>
  <si>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</si>
  <si>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</si>
  <si>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</si>
  <si>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</si>
  <si>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</si>
  <si>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</si>
  <si>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</si>
  <si>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</si>
  <si>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</si>
  <si>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</si>
  <si>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</si>
  <si>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</si>
  <si>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</si>
  <si>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</si>
  <si>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</si>
  <si>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</si>
  <si>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</si>
  <si>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</si>
  <si>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</si>
  <si>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</si>
  <si>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</si>
  <si>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</si>
  <si>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</si>
  <si>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</si>
  <si>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</si>
  <si>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</si>
  <si>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</si>
  <si>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</si>
  <si>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</si>
  <si>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</si>
  <si>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</si>
  <si>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</si>
  <si>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</si>
  <si>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</si>
  <si>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</si>
  <si>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</si>
  <si>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</si>
  <si>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</si>
  <si>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</si>
  <si>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</si>
  <si>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</si>
  <si>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</si>
  <si>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</si>
  <si>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</si>
  <si>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</si>
  <si>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</si>
  <si>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</si>
  <si>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</si>
  <si>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</si>
  <si>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</si>
  <si>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</si>
  <si>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</si>
  <si>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</si>
  <si>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</si>
  <si>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</si>
  <si>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</si>
  <si>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</si>
  <si>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</si>
  <si>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</si>
  <si>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</si>
  <si>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</si>
  <si>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</si>
  <si>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</si>
  <si>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</si>
  <si>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</si>
  <si>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</si>
  <si>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</si>
  <si>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</si>
  <si>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</si>
  <si>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</si>
  <si>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</si>
  <si>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</si>
  <si>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</si>
  <si>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</si>
  <si>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</si>
  <si>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</si>
  <si>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</si>
  <si>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</si>
  <si>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</si>
  <si>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</si>
  <si>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</si>
  <si>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</si>
  <si>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</si>
  <si>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</si>
  <si>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</si>
  <si>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</si>
  <si>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</si>
  <si>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</si>
  <si>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</si>
  <si>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</si>
  <si>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</si>
  <si>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</si>
  <si>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</si>
  <si>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</si>
  <si>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</si>
  <si>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</si>
  <si>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</si>
  <si>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</si>
  <si>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</si>
  <si>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👈15日～20日の日報</t>
  </si>
  <si>
    <t>【共有事項・翌日稼働】
【メイド】
【営繕】
【発注】</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</si>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</sst>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18" fillId="0" fontId="48" numFmtId="0" xfId="0" applyAlignment="1" applyBorder="1" applyFont="1">
      <alignment horizontal="center" shrinkToFit="0" vertical="center" wrapText="1"/>
    </xf>
    <xf borderId="18" fillId="0" fontId="48" numFmtId="0" xfId="0" applyAlignment="1" applyBorder="1" applyFont="1">
      <alignment horizontal="left" vertic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78527005"/>
        <c:axId val="1668923304"/>
      </c:lineChart>
      <c:catAx>
        <c:axId val="11785270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8923304"/>
      </c:catAx>
      <c:valAx>
        <c:axId val="16689233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852700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85633267"/>
        <c:axId val="1556225710"/>
      </c:lineChart>
      <c:catAx>
        <c:axId val="10856332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6225710"/>
      </c:catAx>
      <c:valAx>
        <c:axId val="15562257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56332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60095980"/>
        <c:axId val="800961550"/>
      </c:lineChart>
      <c:catAx>
        <c:axId val="16600959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0961550"/>
      </c:catAx>
      <c:valAx>
        <c:axId val="8009615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0959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97439665"/>
        <c:axId val="109936584"/>
      </c:barChart>
      <c:catAx>
        <c:axId val="12974396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936584"/>
      </c:catAx>
      <c:valAx>
        <c:axId val="1099365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74396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96211281"/>
        <c:axId val="1694748001"/>
      </c:lineChart>
      <c:catAx>
        <c:axId val="18962112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94748001"/>
      </c:catAx>
      <c:valAx>
        <c:axId val="16947480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62112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44970494"/>
        <c:axId val="1874529641"/>
      </c:barChart>
      <c:catAx>
        <c:axId val="8449704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4529641"/>
      </c:catAx>
      <c:valAx>
        <c:axId val="18745296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497049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IFERROR(__xludf.DUMMYFUNCTION("""COMPUTED_VALUE"""),46125.0)</f>
        <v>46125</v>
      </c>
      <c r="F6"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6" s="5"/>
      <c r="H6" s="5"/>
      <c r="I6"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IFERROR(__xludf.DUMMYFUNCTION("""COMPUTED_VALUE"""),46125.0)</f>
        <v>46125</v>
      </c>
      <c r="R6"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6" s="21"/>
      <c r="T6" s="21"/>
      <c r="U6"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IFERROR(__xludf.DUMMYFUNCTION("""COMPUTED_VALUE"""),46125.0)</f>
        <v>46125</v>
      </c>
      <c r="F7" s="5"/>
      <c r="G7" s="5" t="str">
        <f>IFERROR(__xludf.DUMMYFUNCTION("""COMPUTED_VALUE"""),"The room was very clean and the bed comfortable. The staff was very kind and helpful.")</f>
        <v>The room was very clean and the bed comfortable. The staff was very kind and helpful.</v>
      </c>
      <c r="H7" s="5"/>
      <c r="I7" s="5" t="str">
        <f>IFERROR(__xludf.DUMMYFUNCTION("""COMPUTED_VALUE"""),"")</f>
        <v/>
      </c>
      <c r="J7"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7" s="5" t="str">
        <f>IFERROR(__xludf.DUMMYFUNCTION("""COMPUTED_VALUE"""),"")</f>
        <v/>
      </c>
      <c r="L7" s="5" t="str">
        <f>IFERROR(__xludf.DUMMYFUNCTION("""COMPUTED_VALUE"""),"Maria-elena")</f>
        <v>Maria-elena</v>
      </c>
      <c r="N7" s="21" t="b">
        <f>IFERROR(__xludf.DUMMYFUNCTION("""COMPUTED_VALUE"""),FALSE)</f>
        <v>0</v>
      </c>
      <c r="O7" s="19" t="str">
        <f>IFERROR(__xludf.DUMMYFUNCTION("""COMPUTED_VALUE"""),"Booking.com")</f>
        <v>Booking.com</v>
      </c>
      <c r="P7" s="21">
        <f>IFERROR(__xludf.DUMMYFUNCTION("""COMPUTED_VALUE"""),9.0)</f>
        <v>9</v>
      </c>
      <c r="Q7" s="22">
        <f>IFERROR(__xludf.DUMMYFUNCTION("""COMPUTED_VALUE"""),46125.0)</f>
        <v>46125</v>
      </c>
      <c r="R7" s="21"/>
      <c r="S7" s="21" t="str">
        <f>IFERROR(__xludf.DUMMYFUNCTION("""COMPUTED_VALUE"""),"The room was very clean and the bed comfortable. The staff was very kind and helpful.")</f>
        <v>The room was very clean and the bed comfortable. The staff was very kind and helpful.</v>
      </c>
      <c r="T7" s="21"/>
      <c r="U7" s="21" t="str">
        <f>IFERROR(__xludf.DUMMYFUNCTION("""COMPUTED_VALUE"""),"")</f>
        <v/>
      </c>
      <c r="V7"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7" s="21" t="str">
        <f>IFERROR(__xludf.DUMMYFUNCTION("""COMPUTED_VALUE"""),"")</f>
        <v/>
      </c>
      <c r="X7" s="21" t="str">
        <f>IFERROR(__xludf.DUMMYFUNCTION("""COMPUTED_VALUE"""),"Maria-elena")</f>
        <v>Maria-elena</v>
      </c>
    </row>
    <row r="8">
      <c r="B8" s="18" t="b">
        <f>IFERROR(__xludf.DUMMYFUNCTION("""COMPUTED_VALUE"""),FALSE)</f>
        <v>0</v>
      </c>
      <c r="C8" s="19" t="str">
        <f>IFERROR(__xludf.DUMMYFUNCTION("""COMPUTED_VALUE"""),"Trip.com")</f>
        <v>Trip.com</v>
      </c>
      <c r="D8" s="5">
        <f>IFERROR(__xludf.DUMMYFUNCTION("""COMPUTED_VALUE"""),8.0)</f>
        <v>8</v>
      </c>
      <c r="E8" s="20">
        <f>IFERROR(__xludf.DUMMYFUNCTION("""COMPUTED_VALUE"""),46125.0)</f>
        <v>46125</v>
      </c>
      <c r="F8"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8" s="5"/>
      <c r="H8" s="5"/>
      <c r="I8" s="5" t="str">
        <f>IFERROR(__xludf.DUMMYFUNCTION("""COMPUTED_VALUE"""),"ホテル自体は良いし、立地も便利だが、スタッフの対応が全く親切ではない。")</f>
        <v>ホテル自体は良いし、立地も便利だが、スタッフの対応が全く親切ではない。</v>
      </c>
      <c r="J8" s="24" t="str">
        <f>IFERROR(__xludf.DUMMYFUNCTION("""COMPUTED_VALUE"""),"")</f>
        <v/>
      </c>
      <c r="K8" s="5" t="str">
        <f>IFERROR(__xludf.DUMMYFUNCTION("""COMPUTED_VALUE"""),"")</f>
        <v/>
      </c>
      <c r="L8" s="5" t="str">
        <f>IFERROR(__xludf.DUMMYFUNCTION("""COMPUTED_VALUE"""),"M‍a‍r‍i‍k‍a‍t‍a")</f>
        <v>M‍a‍r‍i‍k‍a‍t‍a</v>
      </c>
      <c r="N8" s="21" t="b">
        <f>IFERROR(__xludf.DUMMYFUNCTION("""COMPUTED_VALUE"""),FALSE)</f>
        <v>0</v>
      </c>
      <c r="O8" s="19" t="str">
        <f>IFERROR(__xludf.DUMMYFUNCTION("""COMPUTED_VALUE"""),"Trip.com")</f>
        <v>Trip.com</v>
      </c>
      <c r="P8" s="21">
        <f>IFERROR(__xludf.DUMMYFUNCTION("""COMPUTED_VALUE"""),8.0)</f>
        <v>8</v>
      </c>
      <c r="Q8" s="22">
        <f>IFERROR(__xludf.DUMMYFUNCTION("""COMPUTED_VALUE"""),46125.0)</f>
        <v>46125</v>
      </c>
      <c r="R8"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8" s="21"/>
      <c r="T8" s="21"/>
      <c r="U8" s="21" t="str">
        <f>IFERROR(__xludf.DUMMYFUNCTION("""COMPUTED_VALUE"""),"ホテル自体は良いし、立地も便利だが、スタッフの対応が全く親切ではない。")</f>
        <v>ホテル自体は良いし、立地も便利だが、スタッフの対応が全く親切ではない。</v>
      </c>
      <c r="V8" s="21" t="str">
        <f>IFERROR(__xludf.DUMMYFUNCTION("""COMPUTED_VALUE"""),"")</f>
        <v/>
      </c>
      <c r="W8" s="21" t="str">
        <f>IFERROR(__xludf.DUMMYFUNCTION("""COMPUTED_VALUE"""),"")</f>
        <v/>
      </c>
      <c r="X8" s="21" t="str">
        <f>IFERROR(__xludf.DUMMYFUNCTION("""COMPUTED_VALUE"""),"M‍a‍r‍i‍k‍a‍t‍a")</f>
        <v>M‍a‍r‍i‍k‍a‍t‍a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IFERROR(__xludf.DUMMYFUNCTION("""COMPUTED_VALUE"""),46125.0)</f>
        <v>46125</v>
      </c>
      <c r="F9" s="5"/>
      <c r="G9" s="5"/>
      <c r="H9" s="5"/>
      <c r="I9" s="5" t="str">
        <f>IFERROR(__xludf.DUMMYFUNCTION("""COMPUTED_VALUE"""),"")</f>
        <v/>
      </c>
      <c r="J9" s="5" t="str">
        <f>IFERROR(__xludf.DUMMYFUNCTION("""COMPUTED_VALUE"""),"")</f>
        <v/>
      </c>
      <c r="K9" s="5" t="str">
        <f>IFERROR(__xludf.DUMMYFUNCTION("""COMPUTED_VALUE"""),"")</f>
        <v/>
      </c>
      <c r="L9" s="5" t="str">
        <f>IFERROR(__xludf.DUMMYFUNCTION("""COMPUTED_VALUE"""),"Miklovicz")</f>
        <v>Miklovicz</v>
      </c>
      <c r="N9" s="21" t="b">
        <f>IFERROR(__xludf.DUMMYFUNCTION("""COMPUTED_VALUE"""),FALSE)</f>
        <v>0</v>
      </c>
      <c r="O9" s="19" t="str">
        <f>IFERROR(__xludf.DUMMYFUNCTION("""COMPUTED_VALUE"""),"Booking.com")</f>
        <v>Booking.com</v>
      </c>
      <c r="P9" s="21">
        <f>IFERROR(__xludf.DUMMYFUNCTION("""COMPUTED_VALUE"""),10.0)</f>
        <v>10</v>
      </c>
      <c r="Q9" s="22">
        <f>IFERROR(__xludf.DUMMYFUNCTION("""COMPUTED_VALUE"""),46125.0)</f>
        <v>46125</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IFERROR(__xludf.DUMMYFUNCTION("""COMPUTED_VALUE"""),"Miklovicz")</f>
        <v>Miklovicz</v>
      </c>
    </row>
    <row r="10">
      <c r="B10" s="18" t="b">
        <f>IFERROR(__xludf.DUMMYFUNCTION("""COMPUTED_VALUE"""),FALSE)</f>
        <v>0</v>
      </c>
      <c r="C10" s="19" t="str">
        <f>IFERROR(__xludf.DUMMYFUNCTION("""COMPUTED_VALUE"""),"Booking.com")</f>
        <v>Booking.com</v>
      </c>
      <c r="D10" s="5">
        <f>IFERROR(__xludf.DUMMYFUNCTION("""COMPUTED_VALUE"""),10.0)</f>
        <v>10</v>
      </c>
      <c r="E10" s="20">
        <f>IFERROR(__xludf.DUMMYFUNCTION("""COMPUTED_VALUE"""),46125.0)</f>
        <v>46125</v>
      </c>
      <c r="F10" s="5"/>
      <c r="G10"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10" s="5"/>
      <c r="I10" s="5" t="str">
        <f>IFERROR(__xludf.DUMMYFUNCTION("""COMPUTED_VALUE"""),"")</f>
        <v/>
      </c>
      <c r="J10" s="24"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10" s="5" t="str">
        <f>IFERROR(__xludf.DUMMYFUNCTION("""COMPUTED_VALUE"""),"")</f>
        <v/>
      </c>
      <c r="L10" s="5" t="str">
        <f>IFERROR(__xludf.DUMMYFUNCTION("""COMPUTED_VALUE"""),"Ralvi")</f>
        <v>Ralvi</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IFERROR(__xludf.DUMMYFUNCTION("""COMPUTED_VALUE"""),46125.0)</f>
        <v>46125</v>
      </c>
      <c r="R10" s="21"/>
      <c r="S10"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0" s="21"/>
      <c r="U10" s="21" t="str">
        <f>IFERROR(__xludf.DUMMYFUNCTION("""COMPUTED_VALUE"""),"")</f>
        <v/>
      </c>
      <c r="V10"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10" s="21" t="str">
        <f>IFERROR(__xludf.DUMMYFUNCTION("""COMPUTED_VALUE"""),"")</f>
        <v/>
      </c>
      <c r="X10" s="21" t="str">
        <f>IFERROR(__xludf.DUMMYFUNCTION("""COMPUTED_VALUE"""),"Ralvi")</f>
        <v>Ralvi</v>
      </c>
    </row>
    <row r="11">
      <c r="B11" s="18" t="b">
        <f>IFERROR(__xludf.DUMMYFUNCTION("""COMPUTED_VALUE"""),FALSE)</f>
        <v>0</v>
      </c>
      <c r="C11" s="21" t="str">
        <f>IFERROR(__xludf.DUMMYFUNCTION("""COMPUTED_VALUE"""),"Google")</f>
        <v>Google</v>
      </c>
      <c r="D11" s="5">
        <f>IFERROR(__xludf.DUMMYFUNCTION("""COMPUTED_VALUE"""),3.0)</f>
        <v>3</v>
      </c>
      <c r="E11" s="20">
        <f>IFERROR(__xludf.DUMMYFUNCTION("""COMPUTED_VALUE"""),46125.0)</f>
        <v>46125</v>
      </c>
      <c r="F11" s="5" t="str">
        <f>IFERROR(__xludf.DUMMYFUNCTION("""COMPUTED_VALUE"""),"部屋はまあまあ、フロントスタッフのサービスは普通。立地は良い。")</f>
        <v>部屋はまあまあ、フロントスタッフのサービスは普通。立地は良い。</v>
      </c>
      <c r="G11" s="5"/>
      <c r="H11" s="5"/>
      <c r="I11" s="5" t="str">
        <f>IFERROR(__xludf.DUMMYFUNCTION("""COMPUTED_VALUE"""),"部屋はまあまあ、フロントスタッフのサービスは普通。立地は良い。")</f>
        <v>部屋はまあまあ、フロントスタッフのサービスは普通。立地は良い。</v>
      </c>
      <c r="J11" s="5" t="str">
        <f>IFERROR(__xludf.DUMMYFUNCTION("""COMPUTED_VALUE"""),"")</f>
        <v/>
      </c>
      <c r="K11" s="5" t="str">
        <f>IFERROR(__xludf.DUMMYFUNCTION("""COMPUTED_VALUE"""),"")</f>
        <v/>
      </c>
      <c r="L11" s="5" t="str">
        <f>IFERROR(__xludf.DUMMYFUNCTION("""COMPUTED_VALUE"""),"Alfred Lee")</f>
        <v>Alfred Lee</v>
      </c>
      <c r="N11" s="21" t="b">
        <f>IFERROR(__xludf.DUMMYFUNCTION("""COMPUTED_VALUE"""),FALSE)</f>
        <v>0</v>
      </c>
      <c r="O11" s="21" t="str">
        <f>IFERROR(__xludf.DUMMYFUNCTION("""COMPUTED_VALUE"""),"Google")</f>
        <v>Google</v>
      </c>
      <c r="P11" s="21">
        <f>IFERROR(__xludf.DUMMYFUNCTION("""COMPUTED_VALUE"""),3.0)</f>
        <v>3</v>
      </c>
      <c r="Q11" s="22">
        <f>IFERROR(__xludf.DUMMYFUNCTION("""COMPUTED_VALUE"""),46125.0)</f>
        <v>46125</v>
      </c>
      <c r="R11" s="21" t="str">
        <f>IFERROR(__xludf.DUMMYFUNCTION("""COMPUTED_VALUE"""),"部屋はまあまあ、フロントスタッフのサービスは普通。立地は良い。")</f>
        <v>部屋はまあまあ、フロントスタッフのサービスは普通。立地は良い。</v>
      </c>
      <c r="S11" s="21"/>
      <c r="T11" s="21"/>
      <c r="U11" s="21" t="str">
        <f>IFERROR(__xludf.DUMMYFUNCTION("""COMPUTED_VALUE"""),"部屋はまあまあ、フロントスタッフのサービスは普通。立地は良い。")</f>
        <v>部屋はまあまあ、フロントスタッフのサービスは普通。立地は良い。</v>
      </c>
      <c r="V11" s="21" t="str">
        <f>IFERROR(__xludf.DUMMYFUNCTION("""COMPUTED_VALUE"""),"")</f>
        <v/>
      </c>
      <c r="W11" s="21" t="str">
        <f>IFERROR(__xludf.DUMMYFUNCTION("""COMPUTED_VALUE"""),"")</f>
        <v/>
      </c>
      <c r="X11" s="21" t="str">
        <f>IFERROR(__xludf.DUMMYFUNCTION("""COMPUTED_VALUE"""),"Alfred Lee")</f>
        <v>Alfred Lee</v>
      </c>
    </row>
    <row r="12">
      <c r="B12" s="18" t="b">
        <f>IFERROR(__xludf.DUMMYFUNCTION("""COMPUTED_VALUE"""),FALSE)</f>
        <v>0</v>
      </c>
      <c r="C12" s="21" t="str">
        <f>IFERROR(__xludf.DUMMYFUNCTION("""COMPUTED_VALUE"""),"Google")</f>
        <v>Google</v>
      </c>
      <c r="D12" s="5">
        <f>IFERROR(__xludf.DUMMYFUNCTION("""COMPUTED_VALUE"""),5.0)</f>
        <v>5</v>
      </c>
      <c r="E12" s="20">
        <f>IFERROR(__xludf.DUMMYFUNCTION("""COMPUTED_VALUE"""),46124.0)</f>
        <v>46124</v>
      </c>
      <c r="F12"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12" s="5"/>
      <c r="H12" s="5"/>
      <c r="I12"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2" s="5" t="str">
        <f>IFERROR(__xludf.DUMMYFUNCTION("""COMPUTED_VALUE"""),"")</f>
        <v/>
      </c>
      <c r="K12" s="5" t="str">
        <f>IFERROR(__xludf.DUMMYFUNCTION("""COMPUTED_VALUE"""),"")</f>
        <v/>
      </c>
      <c r="L12" s="5" t="str">
        <f>IFERROR(__xludf.DUMMYFUNCTION("""COMPUTED_VALUE"""),"Екатерина Атакова")</f>
        <v>Екатерина Атакова</v>
      </c>
      <c r="N12" s="21" t="b">
        <f>IFERROR(__xludf.DUMMYFUNCTION("""COMPUTED_VALUE"""),FALSE)</f>
        <v>0</v>
      </c>
      <c r="O12" s="21" t="str">
        <f>IFERROR(__xludf.DUMMYFUNCTION("""COMPUTED_VALUE"""),"Google")</f>
        <v>Google</v>
      </c>
      <c r="P12" s="21">
        <f>IFERROR(__xludf.DUMMYFUNCTION("""COMPUTED_VALUE"""),5.0)</f>
        <v>5</v>
      </c>
      <c r="Q12" s="22">
        <f>IFERROR(__xludf.DUMMYFUNCTION("""COMPUTED_VALUE"""),46124.0)</f>
        <v>46124</v>
      </c>
      <c r="R12"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2" s="21"/>
      <c r="T12" s="21"/>
      <c r="U12"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2" s="21" t="str">
        <f>IFERROR(__xludf.DUMMYFUNCTION("""COMPUTED_VALUE"""),"")</f>
        <v/>
      </c>
      <c r="W12" s="21" t="str">
        <f>IFERROR(__xludf.DUMMYFUNCTION("""COMPUTED_VALUE"""),"")</f>
        <v/>
      </c>
      <c r="X12" s="21" t="str">
        <f>IFERROR(__xludf.DUMMYFUNCTION("""COMPUTED_VALUE"""),"Екатерина Атакова")</f>
        <v>Екатерина Атакова</v>
      </c>
    </row>
    <row r="13">
      <c r="B13" s="18" t="b">
        <f>IFERROR(__xludf.DUMMYFUNCTION("""COMPUTED_VALUE"""),FALSE)</f>
        <v>0</v>
      </c>
      <c r="C13" s="21" t="str">
        <f>IFERROR(__xludf.DUMMYFUNCTION("""COMPUTED_VALUE"""),"Google")</f>
        <v>Google</v>
      </c>
      <c r="D13" s="5">
        <f>IFERROR(__xludf.DUMMYFUNCTION("""COMPUTED_VALUE"""),5.0)</f>
        <v>5</v>
      </c>
      <c r="E13" s="20">
        <f>IFERROR(__xludf.DUMMYFUNCTION("""COMPUTED_VALUE"""),46124.0)</f>
        <v>46124</v>
      </c>
      <c r="F13"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13" s="5"/>
      <c r="H13" s="5"/>
      <c r="I13"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3" s="5" t="str">
        <f>IFERROR(__xludf.DUMMYFUNCTION("""COMPUTED_VALUE"""),"")</f>
        <v/>
      </c>
      <c r="K13" s="5" t="str">
        <f>IFERROR(__xludf.DUMMYFUNCTION("""COMPUTED_VALUE"""),"")</f>
        <v/>
      </c>
      <c r="L13" s="5" t="str">
        <f>IFERROR(__xludf.DUMMYFUNCTION("""COMPUTED_VALUE"""),"Екатерина Атакова")</f>
        <v>Екатерина Атакова</v>
      </c>
      <c r="N13" s="21" t="b">
        <f>IFERROR(__xludf.DUMMYFUNCTION("""COMPUTED_VALUE"""),FALSE)</f>
        <v>0</v>
      </c>
      <c r="O13" s="21" t="str">
        <f>IFERROR(__xludf.DUMMYFUNCTION("""COMPUTED_VALUE"""),"Google")</f>
        <v>Google</v>
      </c>
      <c r="P13" s="21">
        <f>IFERROR(__xludf.DUMMYFUNCTION("""COMPUTED_VALUE"""),5.0)</f>
        <v>5</v>
      </c>
      <c r="Q13" s="22">
        <f>IFERROR(__xludf.DUMMYFUNCTION("""COMPUTED_VALUE"""),46124.0)</f>
        <v>46124</v>
      </c>
      <c r="R13"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3" s="21"/>
      <c r="T13" s="21"/>
      <c r="U13"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3" s="21" t="str">
        <f>IFERROR(__xludf.DUMMYFUNCTION("""COMPUTED_VALUE"""),"")</f>
        <v/>
      </c>
      <c r="W13" s="21" t="str">
        <f>IFERROR(__xludf.DUMMYFUNCTION("""COMPUTED_VALUE"""),"")</f>
        <v/>
      </c>
      <c r="X13" s="21" t="str">
        <f>IFERROR(__xludf.DUMMYFUNCTION("""COMPUTED_VALUE"""),"Екатерина Атакова")</f>
        <v>Екатерина Атакова</v>
      </c>
    </row>
    <row r="14">
      <c r="B14" s="18" t="b">
        <f>IFERROR(__xludf.DUMMYFUNCTION("""COMPUTED_VALUE"""),FALSE)</f>
        <v>0</v>
      </c>
      <c r="C14" s="19" t="str">
        <f>IFERROR(__xludf.DUMMYFUNCTION("""COMPUTED_VALUE"""),"Trip.com")</f>
        <v>Trip.com</v>
      </c>
      <c r="D14" s="5">
        <f>IFERROR(__xludf.DUMMYFUNCTION("""COMPUTED_VALUE"""),9.0)</f>
        <v>9</v>
      </c>
      <c r="E14" s="20">
        <f>IFERROR(__xludf.DUMMYFUNCTION("""COMPUTED_VALUE"""),46123.0)</f>
        <v>46123</v>
      </c>
      <c r="F14"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14" s="5"/>
      <c r="H14" s="5"/>
      <c r="I14"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14" s="5" t="str">
        <f>IFERROR(__xludf.DUMMYFUNCTION("""COMPUTED_VALUE"""),"")</f>
        <v/>
      </c>
      <c r="K14" s="5" t="str">
        <f>IFERROR(__xludf.DUMMYFUNCTION("""COMPUTED_VALUE"""),"")</f>
        <v/>
      </c>
      <c r="L14" s="5" t="str">
        <f>IFERROR(__xludf.DUMMYFUNCTION("""COMPUTED_VALUE"""),"P‍e‍n‍g‍u‍i‍n‍_‍B‍B")</f>
        <v>P‍e‍n‍g‍u‍i‍n‍_‍B‍B</v>
      </c>
      <c r="N14" s="21" t="b">
        <f>IFERROR(__xludf.DUMMYFUNCTION("""COMPUTED_VALUE"""),FALSE)</f>
        <v>0</v>
      </c>
      <c r="O14" s="19" t="str">
        <f>IFERROR(__xludf.DUMMYFUNCTION("""COMPUTED_VALUE"""),"Trip.com")</f>
        <v>Trip.com</v>
      </c>
      <c r="P14" s="21">
        <f>IFERROR(__xludf.DUMMYFUNCTION("""COMPUTED_VALUE"""),9.0)</f>
        <v>9</v>
      </c>
      <c r="Q14" s="22">
        <f>IFERROR(__xludf.DUMMYFUNCTION("""COMPUTED_VALUE"""),46123.0)</f>
        <v>46123</v>
      </c>
      <c r="R14"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4" s="21"/>
      <c r="T14" s="21"/>
      <c r="U14"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4" s="21" t="str">
        <f>IFERROR(__xludf.DUMMYFUNCTION("""COMPUTED_VALUE"""),"")</f>
        <v/>
      </c>
      <c r="W14" s="21" t="str">
        <f>IFERROR(__xludf.DUMMYFUNCTION("""COMPUTED_VALUE"""),"")</f>
        <v/>
      </c>
      <c r="X14" s="21" t="str">
        <f>IFERROR(__xludf.DUMMYFUNCTION("""COMPUTED_VALUE"""),"P‍e‍n‍g‍u‍i‍n‍_‍B‍B")</f>
        <v>P‍e‍n‍g‍u‍i‍n‍_‍B‍B</v>
      </c>
    </row>
    <row r="15">
      <c r="B15" s="18" t="b">
        <f>IFERROR(__xludf.DUMMYFUNCTION("""COMPUTED_VALUE"""),FALSE)</f>
        <v>0</v>
      </c>
      <c r="C15" s="19" t="str">
        <f>IFERROR(__xludf.DUMMYFUNCTION("""COMPUTED_VALUE"""),"Booking.com")</f>
        <v>Booking.com</v>
      </c>
      <c r="D15" s="5">
        <f>IFERROR(__xludf.DUMMYFUNCTION("""COMPUTED_VALUE"""),9.0)</f>
        <v>9</v>
      </c>
      <c r="E15" s="20">
        <f>IFERROR(__xludf.DUMMYFUNCTION("""COMPUTED_VALUE"""),46123.0)</f>
        <v>46123</v>
      </c>
      <c r="F15" s="5"/>
      <c r="G15"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15" s="5" t="str">
        <f>IFERROR(__xludf.DUMMYFUNCTION("""COMPUTED_VALUE"""),"La ubicación no es genial, pero tampoco mala. Cerca no hay mucho que hacer, pero hay metro cercano.")</f>
        <v>La ubicación no es genial, pero tampoco mala. Cerca no hay mucho que hacer, pero hay metro cercano.</v>
      </c>
      <c r="I15" s="5" t="str">
        <f>IFERROR(__xludf.DUMMYFUNCTION("""COMPUTED_VALUE"""),"")</f>
        <v/>
      </c>
      <c r="J15"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15"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15" s="5" t="str">
        <f>IFERROR(__xludf.DUMMYFUNCTION("""COMPUTED_VALUE"""),"Fernando")</f>
        <v>Fernando</v>
      </c>
      <c r="N15" s="21" t="b">
        <f>IFERROR(__xludf.DUMMYFUNCTION("""COMPUTED_VALUE"""),FALSE)</f>
        <v>0</v>
      </c>
      <c r="O15" s="19" t="str">
        <f>IFERROR(__xludf.DUMMYFUNCTION("""COMPUTED_VALUE"""),"Booking.com")</f>
        <v>Booking.com</v>
      </c>
      <c r="P15" s="21">
        <f>IFERROR(__xludf.DUMMYFUNCTION("""COMPUTED_VALUE"""),9.0)</f>
        <v>9</v>
      </c>
      <c r="Q15" s="22">
        <f>IFERROR(__xludf.DUMMYFUNCTION("""COMPUTED_VALUE"""),46123.0)</f>
        <v>46123</v>
      </c>
      <c r="R15" s="21"/>
      <c r="S15"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15" s="21" t="str">
        <f>IFERROR(__xludf.DUMMYFUNCTION("""COMPUTED_VALUE"""),"La ubicación no es genial, pero tampoco mala. Cerca no hay mucho que hacer, pero hay metro cercano.")</f>
        <v>La ubicación no es genial, pero tampoco mala. Cerca no hay mucho que hacer, pero hay metro cercano.</v>
      </c>
      <c r="U15" s="21" t="str">
        <f>IFERROR(__xludf.DUMMYFUNCTION("""COMPUTED_VALUE"""),"")</f>
        <v/>
      </c>
      <c r="V15"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15"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15" s="21" t="str">
        <f>IFERROR(__xludf.DUMMYFUNCTION("""COMPUTED_VALUE"""),"Fernando")</f>
        <v>Fernando</v>
      </c>
    </row>
    <row r="16">
      <c r="B16" s="18" t="b">
        <f>IFERROR(__xludf.DUMMYFUNCTION("""COMPUTED_VALUE"""),FALSE)</f>
        <v>0</v>
      </c>
      <c r="C16" s="21" t="str">
        <f>IFERROR(__xludf.DUMMYFUNCTION("""COMPUTED_VALUE"""),"Google")</f>
        <v>Google</v>
      </c>
      <c r="D16" s="5">
        <f>IFERROR(__xludf.DUMMYFUNCTION("""COMPUTED_VALUE"""),4.0)</f>
        <v>4</v>
      </c>
      <c r="E16" s="20">
        <f>IFERROR(__xludf.DUMMYFUNCTION("""COMPUTED_VALUE"""),46123.0)</f>
        <v>46123</v>
      </c>
      <c r="F16"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16" s="5"/>
      <c r="H16" s="5"/>
      <c r="I16"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16" s="5" t="str">
        <f>IFERROR(__xludf.DUMMYFUNCTION("""COMPUTED_VALUE"""),"")</f>
        <v/>
      </c>
      <c r="K16" s="5" t="str">
        <f>IFERROR(__xludf.DUMMYFUNCTION("""COMPUTED_VALUE"""),"")</f>
        <v/>
      </c>
      <c r="L16" s="5" t="str">
        <f>IFERROR(__xludf.DUMMYFUNCTION("""COMPUTED_VALUE"""),"Jen Gaw")</f>
        <v>Jen Gaw</v>
      </c>
      <c r="N16" s="21" t="b">
        <f>IFERROR(__xludf.DUMMYFUNCTION("""COMPUTED_VALUE"""),FALSE)</f>
        <v>0</v>
      </c>
      <c r="O16" s="21" t="str">
        <f>IFERROR(__xludf.DUMMYFUNCTION("""COMPUTED_VALUE"""),"Google")</f>
        <v>Google</v>
      </c>
      <c r="P16" s="21">
        <f>IFERROR(__xludf.DUMMYFUNCTION("""COMPUTED_VALUE"""),4.0)</f>
        <v>4</v>
      </c>
      <c r="Q16" s="22">
        <f>IFERROR(__xludf.DUMMYFUNCTION("""COMPUTED_VALUE"""),46123.0)</f>
        <v>46123</v>
      </c>
      <c r="R16"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16" s="21"/>
      <c r="T16" s="21"/>
      <c r="U16"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16" s="21" t="str">
        <f>IFERROR(__xludf.DUMMYFUNCTION("""COMPUTED_VALUE"""),"")</f>
        <v/>
      </c>
      <c r="W16" s="21" t="str">
        <f>IFERROR(__xludf.DUMMYFUNCTION("""COMPUTED_VALUE"""),"")</f>
        <v/>
      </c>
      <c r="X16" s="21" t="str">
        <f>IFERROR(__xludf.DUMMYFUNCTION("""COMPUTED_VALUE"""),"Jen Gaw")</f>
        <v>Jen Gaw</v>
      </c>
    </row>
    <row r="17">
      <c r="B17" s="18" t="b">
        <f>IFERROR(__xludf.DUMMYFUNCTION("""COMPUTED_VALUE"""),FALSE)</f>
        <v>0</v>
      </c>
      <c r="C17" s="19" t="str">
        <f>IFERROR(__xludf.DUMMYFUNCTION("""COMPUTED_VALUE"""),"Trip.com")</f>
        <v>Trip.com</v>
      </c>
      <c r="D17" s="5">
        <f>IFERROR(__xludf.DUMMYFUNCTION("""COMPUTED_VALUE"""),9.0)</f>
        <v>9</v>
      </c>
      <c r="E17" s="20">
        <f>IFERROR(__xludf.DUMMYFUNCTION("""COMPUTED_VALUE"""),46123.0)</f>
        <v>46123</v>
      </c>
      <c r="F17" s="5" t="str">
        <f>IFERROR(__xludf.DUMMYFUNCTION("""COMPUTED_VALUE"""),"Great service with great equipment in the hotel. We stay here for two days, and feel comfortable all the time 👍🏻")</f>
        <v>Great service with great equipment in the hotel. We stay here for two days, and feel comfortable all the time 👍🏻</v>
      </c>
      <c r="G17" s="5"/>
      <c r="H17" s="5"/>
      <c r="I17"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17" s="5" t="str">
        <f>IFERROR(__xludf.DUMMYFUNCTION("""COMPUTED_VALUE"""),"")</f>
        <v/>
      </c>
      <c r="K17" s="5" t="str">
        <f>IFERROR(__xludf.DUMMYFUNCTION("""COMPUTED_VALUE"""),"")</f>
        <v/>
      </c>
      <c r="L17" s="5" t="str">
        <f>IFERROR(__xludf.DUMMYFUNCTION("""COMPUTED_VALUE"""),"a‍n‍z‍o‍t‍w")</f>
        <v>a‍n‍z‍o‍t‍w</v>
      </c>
      <c r="N17" s="21" t="b">
        <f>IFERROR(__xludf.DUMMYFUNCTION("""COMPUTED_VALUE"""),FALSE)</f>
        <v>0</v>
      </c>
      <c r="O17" s="19" t="str">
        <f>IFERROR(__xludf.DUMMYFUNCTION("""COMPUTED_VALUE"""),"Trip.com")</f>
        <v>Trip.com</v>
      </c>
      <c r="P17" s="21">
        <f>IFERROR(__xludf.DUMMYFUNCTION("""COMPUTED_VALUE"""),9.0)</f>
        <v>9</v>
      </c>
      <c r="Q17" s="22">
        <f>IFERROR(__xludf.DUMMYFUNCTION("""COMPUTED_VALUE"""),46123.0)</f>
        <v>46123</v>
      </c>
      <c r="R17" s="21" t="str">
        <f>IFERROR(__xludf.DUMMYFUNCTION("""COMPUTED_VALUE"""),"Great service with great equipment in the hotel. We stay here for two days, and feel comfortable all the time 👍🏻")</f>
        <v>Great service with great equipment in the hotel. We stay here for two days, and feel comfortable all the time 👍🏻</v>
      </c>
      <c r="S17" s="21"/>
      <c r="T17" s="21"/>
      <c r="U17"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17" s="21" t="str">
        <f>IFERROR(__xludf.DUMMYFUNCTION("""COMPUTED_VALUE"""),"")</f>
        <v/>
      </c>
      <c r="W17" s="21" t="str">
        <f>IFERROR(__xludf.DUMMYFUNCTION("""COMPUTED_VALUE"""),"")</f>
        <v/>
      </c>
      <c r="X17" s="21" t="str">
        <f>IFERROR(__xludf.DUMMYFUNCTION("""COMPUTED_VALUE"""),"a‍n‍z‍o‍t‍w")</f>
        <v>a‍n‍z‍o‍t‍w</v>
      </c>
    </row>
    <row r="18">
      <c r="B18" s="18" t="b">
        <f>IFERROR(__xludf.DUMMYFUNCTION("""COMPUTED_VALUE"""),FALSE)</f>
        <v>0</v>
      </c>
      <c r="C18" s="19" t="str">
        <f>IFERROR(__xludf.DUMMYFUNCTION("""COMPUTED_VALUE"""),"Booking.com")</f>
        <v>Booking.com</v>
      </c>
      <c r="D18" s="5">
        <f>IFERROR(__xludf.DUMMYFUNCTION("""COMPUTED_VALUE"""),10.0)</f>
        <v>10</v>
      </c>
      <c r="E18" s="20">
        <f>IFERROR(__xludf.DUMMYFUNCTION("""COMPUTED_VALUE"""),46123.0)</f>
        <v>46123</v>
      </c>
      <c r="F18" s="5"/>
      <c r="G18"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18" s="5"/>
      <c r="I18" s="5" t="str">
        <f>IFERROR(__xludf.DUMMYFUNCTION("""COMPUTED_VALUE"""),"")</f>
        <v/>
      </c>
      <c r="J18" s="24"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18" s="5" t="str">
        <f>IFERROR(__xludf.DUMMYFUNCTION("""COMPUTED_VALUE"""),"")</f>
        <v/>
      </c>
      <c r="L18" s="5" t="str">
        <f>IFERROR(__xludf.DUMMYFUNCTION("""COMPUTED_VALUE"""),"Muhammet")</f>
        <v>Muhammet</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IFERROR(__xludf.DUMMYFUNCTION("""COMPUTED_VALUE"""),46123.0)</f>
        <v>46123</v>
      </c>
      <c r="R18" s="21"/>
      <c r="S18"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18" s="21"/>
      <c r="U18" s="21" t="str">
        <f>IFERROR(__xludf.DUMMYFUNCTION("""COMPUTED_VALUE"""),"")</f>
        <v/>
      </c>
      <c r="V18"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18" s="21" t="str">
        <f>IFERROR(__xludf.DUMMYFUNCTION("""COMPUTED_VALUE"""),"")</f>
        <v/>
      </c>
      <c r="X18" s="21" t="str">
        <f>IFERROR(__xludf.DUMMYFUNCTION("""COMPUTED_VALUE"""),"Muhammet")</f>
        <v>Muhammet</v>
      </c>
    </row>
    <row r="19">
      <c r="B19" s="18" t="b">
        <f>IFERROR(__xludf.DUMMYFUNCTION("""COMPUTED_VALUE"""),FALSE)</f>
        <v>0</v>
      </c>
      <c r="C19" s="19" t="str">
        <f>IFERROR(__xludf.DUMMYFUNCTION("""COMPUTED_VALUE"""),"Booking.com")</f>
        <v>Booking.com</v>
      </c>
      <c r="D19" s="5">
        <f>IFERROR(__xludf.DUMMYFUNCTION("""COMPUTED_VALUE"""),10.0)</f>
        <v>10</v>
      </c>
      <c r="E19" s="20">
        <f>IFERROR(__xludf.DUMMYFUNCTION("""COMPUTED_VALUE"""),46123.0)</f>
        <v>46123</v>
      </c>
      <c r="F19" s="5"/>
      <c r="G19" s="5"/>
      <c r="H19" s="5"/>
      <c r="I19" s="5" t="str">
        <f>IFERROR(__xludf.DUMMYFUNCTION("""COMPUTED_VALUE"""),"")</f>
        <v/>
      </c>
      <c r="J19" s="24" t="str">
        <f>IFERROR(__xludf.DUMMYFUNCTION("""COMPUTED_VALUE"""),"")</f>
        <v/>
      </c>
      <c r="K19" s="5" t="str">
        <f>IFERROR(__xludf.DUMMYFUNCTION("""COMPUTED_VALUE"""),"")</f>
        <v/>
      </c>
      <c r="L19" s="5" t="str">
        <f>IFERROR(__xludf.DUMMYFUNCTION("""COMPUTED_VALUE"""),"Elif")</f>
        <v>Elif</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IFERROR(__xludf.DUMMYFUNCTION("""COMPUTED_VALUE"""),46123.0)</f>
        <v>46123</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IFERROR(__xludf.DUMMYFUNCTION("""COMPUTED_VALUE"""),"Elif")</f>
        <v>Elif</v>
      </c>
    </row>
    <row r="20">
      <c r="B20" s="18" t="b">
        <f>IFERROR(__xludf.DUMMYFUNCTION("""COMPUTED_VALUE"""),FALSE)</f>
        <v>0</v>
      </c>
      <c r="C20" s="21" t="str">
        <f>IFERROR(__xludf.DUMMYFUNCTION("""COMPUTED_VALUE"""),"Google")</f>
        <v>Google</v>
      </c>
      <c r="D20" s="5">
        <f>IFERROR(__xludf.DUMMYFUNCTION("""COMPUTED_VALUE"""),5.0)</f>
        <v>5</v>
      </c>
      <c r="E20" s="20">
        <f>IFERROR(__xludf.DUMMYFUNCTION("""COMPUTED_VALUE"""),46123.0)</f>
        <v>46123</v>
      </c>
      <c r="F2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20" s="5"/>
      <c r="H20" s="5"/>
      <c r="I2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20" s="5" t="str">
        <f>IFERROR(__xludf.DUMMYFUNCTION("""COMPUTED_VALUE"""),"")</f>
        <v/>
      </c>
      <c r="K20" s="5" t="str">
        <f>IFERROR(__xludf.DUMMYFUNCTION("""COMPUTED_VALUE"""),"")</f>
        <v/>
      </c>
      <c r="L20" s="5" t="str">
        <f>IFERROR(__xludf.DUMMYFUNCTION("""COMPUTED_VALUE"""),"Kelvin Kelvin")</f>
        <v>Kelvin Kelvin</v>
      </c>
      <c r="N20" s="21" t="b">
        <f>IFERROR(__xludf.DUMMYFUNCTION("""COMPUTED_VALUE"""),FALSE)</f>
        <v>0</v>
      </c>
      <c r="O20" s="21" t="str">
        <f>IFERROR(__xludf.DUMMYFUNCTION("""COMPUTED_VALUE"""),"Google")</f>
        <v>Google</v>
      </c>
      <c r="P20" s="21">
        <f>IFERROR(__xludf.DUMMYFUNCTION("""COMPUTED_VALUE"""),5.0)</f>
        <v>5</v>
      </c>
      <c r="Q20" s="22">
        <f>IFERROR(__xludf.DUMMYFUNCTION("""COMPUTED_VALUE"""),46123.0)</f>
        <v>46123</v>
      </c>
      <c r="R2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20" s="21"/>
      <c r="T20" s="21"/>
      <c r="U2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20" s="21" t="str">
        <f>IFERROR(__xludf.DUMMYFUNCTION("""COMPUTED_VALUE"""),"")</f>
        <v/>
      </c>
      <c r="W20" s="21" t="str">
        <f>IFERROR(__xludf.DUMMYFUNCTION("""COMPUTED_VALUE"""),"")</f>
        <v/>
      </c>
      <c r="X20" s="21" t="str">
        <f>IFERROR(__xludf.DUMMYFUNCTION("""COMPUTED_VALUE"""),"Kelvin Kelvin")</f>
        <v>Kelvin Kelvin</v>
      </c>
    </row>
    <row r="21">
      <c r="B21" s="18" t="b">
        <f>IFERROR(__xludf.DUMMYFUNCTION("""COMPUTED_VALUE"""),FALSE)</f>
        <v>0</v>
      </c>
      <c r="C21" s="21" t="str">
        <f>IFERROR(__xludf.DUMMYFUNCTION("""COMPUTED_VALUE"""),"Google")</f>
        <v>Google</v>
      </c>
      <c r="D21" s="5">
        <f>IFERROR(__xludf.DUMMYFUNCTION("""COMPUTED_VALUE"""),5.0)</f>
        <v>5</v>
      </c>
      <c r="E21" s="20">
        <f>IFERROR(__xludf.DUMMYFUNCTION("""COMPUTED_VALUE"""),46123.0)</f>
        <v>46123</v>
      </c>
      <c r="F21"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21" s="5"/>
      <c r="H21" s="5"/>
      <c r="I21"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21" s="5" t="str">
        <f>IFERROR(__xludf.DUMMYFUNCTION("""COMPUTED_VALUE"""),"")</f>
        <v/>
      </c>
      <c r="K21" s="5" t="str">
        <f>IFERROR(__xludf.DUMMYFUNCTION("""COMPUTED_VALUE"""),"")</f>
        <v/>
      </c>
      <c r="L21" s="5" t="str">
        <f>IFERROR(__xludf.DUMMYFUNCTION("""COMPUTED_VALUE"""),"Kelvin Kelvin")</f>
        <v>Kelvin Kelvin</v>
      </c>
      <c r="N21" s="21" t="b">
        <f>IFERROR(__xludf.DUMMYFUNCTION("""COMPUTED_VALUE"""),FALSE)</f>
        <v>0</v>
      </c>
      <c r="O21" s="21" t="str">
        <f>IFERROR(__xludf.DUMMYFUNCTION("""COMPUTED_VALUE"""),"Google")</f>
        <v>Google</v>
      </c>
      <c r="P21" s="21">
        <f>IFERROR(__xludf.DUMMYFUNCTION("""COMPUTED_VALUE"""),5.0)</f>
        <v>5</v>
      </c>
      <c r="Q21" s="22">
        <f>IFERROR(__xludf.DUMMYFUNCTION("""COMPUTED_VALUE"""),46123.0)</f>
        <v>46123</v>
      </c>
      <c r="R2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21" s="21"/>
      <c r="T21" s="21"/>
      <c r="U2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21" s="21" t="str">
        <f>IFERROR(__xludf.DUMMYFUNCTION("""COMPUTED_VALUE"""),"")</f>
        <v/>
      </c>
      <c r="W21" s="21" t="str">
        <f>IFERROR(__xludf.DUMMYFUNCTION("""COMPUTED_VALUE"""),"")</f>
        <v/>
      </c>
      <c r="X21" s="21" t="str">
        <f>IFERROR(__xludf.DUMMYFUNCTION("""COMPUTED_VALUE"""),"Kelvin Kelvin")</f>
        <v>Kelvin Kelvin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IFERROR(__xludf.DUMMYFUNCTION("""COMPUTED_VALUE"""),46122.0)</f>
        <v>46122</v>
      </c>
      <c r="F22"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22" s="5"/>
      <c r="H22" s="5"/>
      <c r="I22"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IFERROR(__xludf.DUMMYFUNCTION("""COMPUTED_VALUE"""),46122.0)</f>
        <v>46122</v>
      </c>
      <c r="R22"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22" s="21"/>
      <c r="T22" s="21"/>
      <c r="U22"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IFERROR(__xludf.DUMMYFUNCTION("""COMPUTED_VALUE"""),"Trip.com")</f>
        <v>Trip.com</v>
      </c>
      <c r="D23" s="5">
        <f>IFERROR(__xludf.DUMMYFUNCTION("""COMPUTED_VALUE"""),10.0)</f>
        <v>10</v>
      </c>
      <c r="E23" s="20">
        <f>IFERROR(__xludf.DUMMYFUNCTION("""COMPUTED_VALUE"""),46122.0)</f>
        <v>46122</v>
      </c>
      <c r="F23" s="5" t="str">
        <f>IFERROR(__xludf.DUMMYFUNCTION("""COMPUTED_VALUE"""),"Чисто, хорошие сотрудники на ресепшен. Со всем могут помочь.")</f>
        <v>Чисто, хорошие сотрудники на ресепшен. Со всем могут помочь.</v>
      </c>
      <c r="G23" s="5"/>
      <c r="H23" s="5"/>
      <c r="I23" s="5" t="str">
        <f>IFERROR(__xludf.DUMMYFUNCTION("""COMPUTED_VALUE"""),"清潔で親切な受付スタッフ。どんなことでも手伝ってくれます。")</f>
        <v>清潔で親切な受付スタッフ。どんなことでも手伝ってくれます。</v>
      </c>
      <c r="J23" s="5" t="str">
        <f>IFERROR(__xludf.DUMMYFUNCTION("""COMPUTED_VALUE"""),"")</f>
        <v/>
      </c>
      <c r="K23" s="5" t="str">
        <f>IFERROR(__xludf.DUMMYFUNCTION("""COMPUTED_VALUE"""),"")</f>
        <v/>
      </c>
      <c r="L23" s="5" t="str">
        <f>IFERROR(__xludf.DUMMYFUNCTION("""COMPUTED_VALUE"""),"ゲ‍ス‍ト")</f>
        <v>ゲ‍ス‍ト</v>
      </c>
      <c r="N23" s="21" t="b">
        <f>IFERROR(__xludf.DUMMYFUNCTION("""COMPUTED_VALUE"""),FALSE)</f>
        <v>0</v>
      </c>
      <c r="O23" s="19" t="str">
        <f>IFERROR(__xludf.DUMMYFUNCTION("""COMPUTED_VALUE"""),"Trip.com")</f>
        <v>Trip.com</v>
      </c>
      <c r="P23" s="21">
        <f>IFERROR(__xludf.DUMMYFUNCTION("""COMPUTED_VALUE"""),10.0)</f>
        <v>10</v>
      </c>
      <c r="Q23" s="22">
        <f>IFERROR(__xludf.DUMMYFUNCTION("""COMPUTED_VALUE"""),46122.0)</f>
        <v>46122</v>
      </c>
      <c r="R23" s="21" t="str">
        <f>IFERROR(__xludf.DUMMYFUNCTION("""COMPUTED_VALUE"""),"Чисто, хорошие сотрудники на ресепшен. Со всем могут помочь.")</f>
        <v>Чисто, хорошие сотрудники на ресепшен. Со всем могут помочь.</v>
      </c>
      <c r="S23" s="21"/>
      <c r="T23" s="21"/>
      <c r="U23" s="21" t="str">
        <f>IFERROR(__xludf.DUMMYFUNCTION("""COMPUTED_VALUE"""),"清潔で親切な受付スタッフ。どんなことでも手伝ってくれます。")</f>
        <v>清潔で親切な受付スタッフ。どんなことでも手伝ってくれます。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IFERROR(__xludf.DUMMYFUNCTION("""COMPUTED_VALUE"""),"Booking.com")</f>
        <v>Booking.com</v>
      </c>
      <c r="D24" s="5">
        <f>IFERROR(__xludf.DUMMYFUNCTION("""COMPUTED_VALUE"""),9.0)</f>
        <v>9</v>
      </c>
      <c r="E24" s="20">
        <f>IFERROR(__xludf.DUMMYFUNCTION("""COMPUTED_VALUE"""),46122.0)</f>
        <v>46122</v>
      </c>
      <c r="F24" s="5"/>
      <c r="G24"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24"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24" s="5" t="str">
        <f>IFERROR(__xludf.DUMMYFUNCTION("""COMPUTED_VALUE"""),"")</f>
        <v/>
      </c>
      <c r="J24" s="5"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24"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24" s="5" t="str">
        <f>IFERROR(__xludf.DUMMYFUNCTION("""COMPUTED_VALUE"""),"Graham")</f>
        <v>Graham</v>
      </c>
      <c r="N24" s="21" t="b">
        <f>IFERROR(__xludf.DUMMYFUNCTION("""COMPUTED_VALUE"""),FALSE)</f>
        <v>0</v>
      </c>
      <c r="O24" s="19" t="str">
        <f>IFERROR(__xludf.DUMMYFUNCTION("""COMPUTED_VALUE"""),"Booking.com")</f>
        <v>Booking.com</v>
      </c>
      <c r="P24" s="21">
        <f>IFERROR(__xludf.DUMMYFUNCTION("""COMPUTED_VALUE"""),9.0)</f>
        <v>9</v>
      </c>
      <c r="Q24" s="22">
        <f>IFERROR(__xludf.DUMMYFUNCTION("""COMPUTED_VALUE"""),46122.0)</f>
        <v>46122</v>
      </c>
      <c r="R24" s="21"/>
      <c r="S24"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24"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24" s="21" t="str">
        <f>IFERROR(__xludf.DUMMYFUNCTION("""COMPUTED_VALUE"""),"")</f>
        <v/>
      </c>
      <c r="V24" s="21"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24"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24" s="21" t="str">
        <f>IFERROR(__xludf.DUMMYFUNCTION("""COMPUTED_VALUE"""),"Graham")</f>
        <v>Graham</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IFERROR(__xludf.DUMMYFUNCTION("""COMPUTED_VALUE"""),46122.0)</f>
        <v>46122</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IFERROR(__xludf.DUMMYFUNCTION("""COMPUTED_VALUE"""),"Ioannis")</f>
        <v>Ioannis</v>
      </c>
      <c r="N25" s="21" t="b">
        <f>IFERROR(__xludf.DUMMYFUNCTION("""COMPUTED_VALUE"""),FALSE)</f>
        <v>0</v>
      </c>
      <c r="O25" s="19" t="str">
        <f>IFERROR(__xludf.DUMMYFUNCTION("""COMPUTED_VALUE"""),"Booking.com")</f>
        <v>Booking.com</v>
      </c>
      <c r="P25" s="21">
        <f>IFERROR(__xludf.DUMMYFUNCTION("""COMPUTED_VALUE"""),10.0)</f>
        <v>10</v>
      </c>
      <c r="Q25" s="22">
        <f>IFERROR(__xludf.DUMMYFUNCTION("""COMPUTED_VALUE"""),46122.0)</f>
        <v>46122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IFERROR(__xludf.DUMMYFUNCTION("""COMPUTED_VALUE"""),"Ioannis")</f>
        <v>Ioannis</v>
      </c>
    </row>
    <row r="26">
      <c r="B26" s="18" t="b">
        <f>IFERROR(__xludf.DUMMYFUNCTION("""COMPUTED_VALUE"""),FALSE)</f>
        <v>0</v>
      </c>
      <c r="C26" s="19" t="str">
        <f>IFERROR(__xludf.DUMMYFUNCTION("""COMPUTED_VALUE"""),"Trip.com")</f>
        <v>Trip.com</v>
      </c>
      <c r="D26" s="5">
        <f>IFERROR(__xludf.DUMMYFUNCTION("""COMPUTED_VALUE"""),6.0)</f>
        <v>6</v>
      </c>
      <c r="E26" s="20">
        <f>IFERROR(__xludf.DUMMYFUNCTION("""COMPUTED_VALUE"""),46122.0)</f>
        <v>46122</v>
      </c>
      <c r="F26" s="5" t="str">
        <f>IFERROR(__xludf.DUMMYFUNCTION("""COMPUTED_VALUE"""),"出張で宿泊する分には全く問題ありません。 所謂普通のビジネスホテルです。")</f>
        <v>出張で宿泊する分には全く問題ありません。 所謂普通のビジネスホテルです。</v>
      </c>
      <c r="G26" s="5"/>
      <c r="H26" s="5"/>
      <c r="I26" s="5" t="str">
        <f>IFERROR(__xludf.DUMMYFUNCTION("""COMPUTED_VALUE"""),"出張で宿泊する分には全く問題ありません。 所謂普通のビジネスホテルです。")</f>
        <v>出張で宿泊する分には全く問題ありません。 所謂普通のビジネスホテルです。</v>
      </c>
      <c r="J26" s="5" t="str">
        <f>IFERROR(__xludf.DUMMYFUNCTION("""COMPUTED_VALUE"""),"")</f>
        <v/>
      </c>
      <c r="K26" s="5" t="str">
        <f>IFERROR(__xludf.DUMMYFUNCTION("""COMPUTED_VALUE"""),"")</f>
        <v/>
      </c>
      <c r="L26" s="5" t="str">
        <f>IFERROR(__xludf.DUMMYFUNCTION("""COMPUTED_VALUE"""),"ゲ‍ス‍ト")</f>
        <v>ゲ‍ス‍ト</v>
      </c>
      <c r="N26" s="21" t="b">
        <f>IFERROR(__xludf.DUMMYFUNCTION("""COMPUTED_VALUE"""),FALSE)</f>
        <v>0</v>
      </c>
      <c r="O26" s="19" t="str">
        <f>IFERROR(__xludf.DUMMYFUNCTION("""COMPUTED_VALUE"""),"Trip.com")</f>
        <v>Trip.com</v>
      </c>
      <c r="P26" s="21">
        <f>IFERROR(__xludf.DUMMYFUNCTION("""COMPUTED_VALUE"""),6.0)</f>
        <v>6</v>
      </c>
      <c r="Q26" s="22">
        <f>IFERROR(__xludf.DUMMYFUNCTION("""COMPUTED_VALUE"""),46122.0)</f>
        <v>46122</v>
      </c>
      <c r="R26" s="21" t="str">
        <f>IFERROR(__xludf.DUMMYFUNCTION("""COMPUTED_VALUE"""),"出張で宿泊する分には全く問題ありません。 所謂普通のビジネスホテルです。")</f>
        <v>出張で宿泊する分には全く問題ありません。 所謂普通のビジネスホテルです。</v>
      </c>
      <c r="S26" s="21"/>
      <c r="T26" s="21"/>
      <c r="U26" s="21" t="str">
        <f>IFERROR(__xludf.DUMMYFUNCTION("""COMPUTED_VALUE"""),"出張で宿泊する分には全く問題ありません。 所謂普通のビジネスホテルです。")</f>
        <v>出張で宿泊する分には全く問題ありません。 所謂普通のビジネスホテルです。</v>
      </c>
      <c r="V26" s="21" t="str">
        <f>IFERROR(__xludf.DUMMYFUNCTION("""COMPUTED_VALUE"""),"")</f>
        <v/>
      </c>
      <c r="W26" s="21" t="str">
        <f>IFERROR(__xludf.DUMMYFUNCTION("""COMPUTED_VALUE"""),"")</f>
        <v/>
      </c>
      <c r="X26" s="21" t="str">
        <f>IFERROR(__xludf.DUMMYFUNCTION("""COMPUTED_VALUE"""),"ゲ‍ス‍ト")</f>
        <v>ゲ‍ス‍ト</v>
      </c>
    </row>
    <row r="27">
      <c r="B27" s="18" t="b">
        <f>IFERROR(__xludf.DUMMYFUNCTION("""COMPUTED_VALUE"""),FALSE)</f>
        <v>0</v>
      </c>
      <c r="C27" s="21" t="str">
        <f>IFERROR(__xludf.DUMMYFUNCTION("""COMPUTED_VALUE"""),"Google")</f>
        <v>Google</v>
      </c>
      <c r="D27" s="5">
        <f>IFERROR(__xludf.DUMMYFUNCTION("""COMPUTED_VALUE"""),5.0)</f>
        <v>5</v>
      </c>
      <c r="E27" s="20">
        <f>IFERROR(__xludf.DUMMYFUNCTION("""COMPUTED_VALUE"""),46121.0)</f>
        <v>46121</v>
      </c>
      <c r="F2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27" s="5"/>
      <c r="H27" s="5"/>
      <c r="I2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7" s="5" t="str">
        <f>IFERROR(__xludf.DUMMYFUNCTION("""COMPUTED_VALUE"""),"")</f>
        <v/>
      </c>
      <c r="K27" s="5" t="str">
        <f>IFERROR(__xludf.DUMMYFUNCTION("""COMPUTED_VALUE"""),"")</f>
        <v/>
      </c>
      <c r="L27" s="5" t="str">
        <f>IFERROR(__xludf.DUMMYFUNCTION("""COMPUTED_VALUE"""),"Honey Boobee")</f>
        <v>Honey Boobee</v>
      </c>
      <c r="N27" s="21" t="b">
        <f>IFERROR(__xludf.DUMMYFUNCTION("""COMPUTED_VALUE"""),FALSE)</f>
        <v>0</v>
      </c>
      <c r="O27" s="21" t="str">
        <f>IFERROR(__xludf.DUMMYFUNCTION("""COMPUTED_VALUE"""),"Google")</f>
        <v>Google</v>
      </c>
      <c r="P27" s="21">
        <f>IFERROR(__xludf.DUMMYFUNCTION("""COMPUTED_VALUE"""),5.0)</f>
        <v>5</v>
      </c>
      <c r="Q27" s="22">
        <f>IFERROR(__xludf.DUMMYFUNCTION("""COMPUTED_VALUE"""),46121.0)</f>
        <v>46121</v>
      </c>
      <c r="R2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27" s="21"/>
      <c r="T27" s="21"/>
      <c r="U2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7" s="21" t="str">
        <f>IFERROR(__xludf.DUMMYFUNCTION("""COMPUTED_VALUE"""),"")</f>
        <v/>
      </c>
      <c r="W27" s="21" t="str">
        <f>IFERROR(__xludf.DUMMYFUNCTION("""COMPUTED_VALUE"""),"")</f>
        <v/>
      </c>
      <c r="X27" s="21" t="str">
        <f>IFERROR(__xludf.DUMMYFUNCTION("""COMPUTED_VALUE"""),"Honey Boobee")</f>
        <v>Honey Boobee</v>
      </c>
    </row>
    <row r="28">
      <c r="B28" s="18" t="b">
        <f>IFERROR(__xludf.DUMMYFUNCTION("""COMPUTED_VALUE"""),FALSE)</f>
        <v>0</v>
      </c>
      <c r="C28" s="21" t="str">
        <f>IFERROR(__xludf.DUMMYFUNCTION("""COMPUTED_VALUE"""),"Google")</f>
        <v>Google</v>
      </c>
      <c r="D28" s="5">
        <f>IFERROR(__xludf.DUMMYFUNCTION("""COMPUTED_VALUE"""),5.0)</f>
        <v>5</v>
      </c>
      <c r="E28" s="20">
        <f>IFERROR(__xludf.DUMMYFUNCTION("""COMPUTED_VALUE"""),46121.0)</f>
        <v>46121</v>
      </c>
      <c r="F28"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28" s="5"/>
      <c r="H28" s="5"/>
      <c r="I28"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8" s="5" t="str">
        <f>IFERROR(__xludf.DUMMYFUNCTION("""COMPUTED_VALUE"""),"")</f>
        <v/>
      </c>
      <c r="K28" s="5" t="str">
        <f>IFERROR(__xludf.DUMMYFUNCTION("""COMPUTED_VALUE"""),"")</f>
        <v/>
      </c>
      <c r="L28" s="5" t="str">
        <f>IFERROR(__xludf.DUMMYFUNCTION("""COMPUTED_VALUE"""),"Honey Boobee")</f>
        <v>Honey Boobee</v>
      </c>
      <c r="N28" s="21" t="b">
        <f>IFERROR(__xludf.DUMMYFUNCTION("""COMPUTED_VALUE"""),FALSE)</f>
        <v>0</v>
      </c>
      <c r="O28" s="21" t="str">
        <f>IFERROR(__xludf.DUMMYFUNCTION("""COMPUTED_VALUE"""),"Google")</f>
        <v>Google</v>
      </c>
      <c r="P28" s="21">
        <f>IFERROR(__xludf.DUMMYFUNCTION("""COMPUTED_VALUE"""),5.0)</f>
        <v>5</v>
      </c>
      <c r="Q28" s="22">
        <f>IFERROR(__xludf.DUMMYFUNCTION("""COMPUTED_VALUE"""),46121.0)</f>
        <v>46121</v>
      </c>
      <c r="R28"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28" s="21"/>
      <c r="T28" s="21"/>
      <c r="U28"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8" s="21" t="str">
        <f>IFERROR(__xludf.DUMMYFUNCTION("""COMPUTED_VALUE"""),"")</f>
        <v/>
      </c>
      <c r="W28" s="21" t="str">
        <f>IFERROR(__xludf.DUMMYFUNCTION("""COMPUTED_VALUE"""),"")</f>
        <v/>
      </c>
      <c r="X28" s="21" t="str">
        <f>IFERROR(__xludf.DUMMYFUNCTION("""COMPUTED_VALUE"""),"Honey Boobee")</f>
        <v>Honey Boobee</v>
      </c>
    </row>
    <row r="29">
      <c r="B29" s="18" t="b">
        <f>IFERROR(__xludf.DUMMYFUNCTION("""COMPUTED_VALUE"""),FALSE)</f>
        <v>0</v>
      </c>
      <c r="C29" s="19" t="str">
        <f>IFERROR(__xludf.DUMMYFUNCTION("""COMPUTED_VALUE"""),"Booking.com")</f>
        <v>Booking.com</v>
      </c>
      <c r="D29" s="5">
        <f>IFERROR(__xludf.DUMMYFUNCTION("""COMPUTED_VALUE"""),9.0)</f>
        <v>9</v>
      </c>
      <c r="E29" s="20">
        <f>IFERROR(__xludf.DUMMYFUNCTION("""COMPUTED_VALUE"""),46120.0)</f>
        <v>46120</v>
      </c>
      <c r="F29" s="5"/>
      <c r="G29"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29" s="5" t="str">
        <f>IFERROR(__xludf.DUMMYFUNCTION("""COMPUTED_VALUE"""),"Las habitaciones son pequeñas para estándares occidentales, pero no para los estándares en Tokio")</f>
        <v>Las habitaciones son pequeñas para estándares occidentales, pero no para los estándares en Tokio</v>
      </c>
      <c r="I29" s="5" t="str">
        <f>IFERROR(__xludf.DUMMYFUNCTION("""COMPUTED_VALUE"""),"")</f>
        <v/>
      </c>
      <c r="J29" s="5"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29" s="5" t="str">
        <f>IFERROR(__xludf.DUMMYFUNCTION("""COMPUTED_VALUE"""),"部屋は欧米の基準からすると狭いが、東京の基準からするとそうでもない。")</f>
        <v>部屋は欧米の基準からすると狭いが、東京の基準からするとそうでもない。</v>
      </c>
      <c r="L29" s="5" t="str">
        <f>IFERROR(__xludf.DUMMYFUNCTION("""COMPUTED_VALUE"""),"Katerin")</f>
        <v>Katerin</v>
      </c>
      <c r="N29" s="21" t="b">
        <f>IFERROR(__xludf.DUMMYFUNCTION("""COMPUTED_VALUE"""),FALSE)</f>
        <v>0</v>
      </c>
      <c r="O29" s="19" t="str">
        <f>IFERROR(__xludf.DUMMYFUNCTION("""COMPUTED_VALUE"""),"Booking.com")</f>
        <v>Booking.com</v>
      </c>
      <c r="P29" s="21">
        <f>IFERROR(__xludf.DUMMYFUNCTION("""COMPUTED_VALUE"""),9.0)</f>
        <v>9</v>
      </c>
      <c r="Q29" s="22">
        <f>IFERROR(__xludf.DUMMYFUNCTION("""COMPUTED_VALUE"""),46120.0)</f>
        <v>46120</v>
      </c>
      <c r="R29" s="21"/>
      <c r="S29"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29" s="21" t="str">
        <f>IFERROR(__xludf.DUMMYFUNCTION("""COMPUTED_VALUE"""),"Las habitaciones son pequeñas para estándares occidentales, pero no para los estándares en Tokio")</f>
        <v>Las habitaciones son pequeñas para estándares occidentales, pero no para los estándares en Tokio</v>
      </c>
      <c r="U29" s="21" t="str">
        <f>IFERROR(__xludf.DUMMYFUNCTION("""COMPUTED_VALUE"""),"")</f>
        <v/>
      </c>
      <c r="V29"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29" s="21" t="str">
        <f>IFERROR(__xludf.DUMMYFUNCTION("""COMPUTED_VALUE"""),"部屋は欧米の基準からすると狭いが、東京の基準からするとそうでもない。")</f>
        <v>部屋は欧米の基準からすると狭いが、東京の基準からするとそうでもない。</v>
      </c>
      <c r="X29" s="21" t="str">
        <f>IFERROR(__xludf.DUMMYFUNCTION("""COMPUTED_VALUE"""),"Katerin")</f>
        <v>Katerin</v>
      </c>
    </row>
    <row r="30">
      <c r="B30" s="18" t="b">
        <f>IFERROR(__xludf.DUMMYFUNCTION("""COMPUTED_VALUE"""),FALSE)</f>
        <v>0</v>
      </c>
      <c r="C30" s="19" t="str">
        <f>IFERROR(__xludf.DUMMYFUNCTION("""COMPUTED_VALUE"""),"Booking.com")</f>
        <v>Booking.com</v>
      </c>
      <c r="D30" s="5">
        <f>IFERROR(__xludf.DUMMYFUNCTION("""COMPUTED_VALUE"""),7.0)</f>
        <v>7</v>
      </c>
      <c r="E30" s="20">
        <f>IFERROR(__xludf.DUMMYFUNCTION("""COMPUTED_VALUE"""),46119.0)</f>
        <v>46119</v>
      </c>
      <c r="F30" s="5"/>
      <c r="G30" s="5" t="str">
        <f>IFERROR(__xludf.DUMMYFUNCTION("""COMPUTED_VALUE"""),"Clean and comfortable")</f>
        <v>Clean and comfortable</v>
      </c>
      <c r="H30" s="5" t="str">
        <f>IFERROR(__xludf.DUMMYFUNCTION("""COMPUTED_VALUE"""),"Location is far from most sites although good access by subway is good")</f>
        <v>Location is far from most sites although good access by subway is good</v>
      </c>
      <c r="I30" s="5" t="str">
        <f>IFERROR(__xludf.DUMMYFUNCTION("""COMPUTED_VALUE"""),"")</f>
        <v/>
      </c>
      <c r="J30" s="5" t="str">
        <f>IFERROR(__xludf.DUMMYFUNCTION("""COMPUTED_VALUE"""),"清潔で快適")</f>
        <v>清潔で快適</v>
      </c>
      <c r="K30" s="5" t="str">
        <f>IFERROR(__xludf.DUMMYFUNCTION("""COMPUTED_VALUE"""),"立地はほとんどの観光スポットから遠いが、地下鉄でのアクセスは良好である。")</f>
        <v>立地はほとんどの観光スポットから遠いが、地下鉄でのアクセスは良好である。</v>
      </c>
      <c r="L30" s="5" t="str">
        <f>IFERROR(__xludf.DUMMYFUNCTION("""COMPUTED_VALUE"""),"Clare")</f>
        <v>Clare</v>
      </c>
      <c r="N30" s="21" t="b">
        <f>IFERROR(__xludf.DUMMYFUNCTION("""COMPUTED_VALUE"""),FALSE)</f>
        <v>0</v>
      </c>
      <c r="O30" s="19" t="str">
        <f>IFERROR(__xludf.DUMMYFUNCTION("""COMPUTED_VALUE"""),"Booking.com")</f>
        <v>Booking.com</v>
      </c>
      <c r="P30" s="21">
        <f>IFERROR(__xludf.DUMMYFUNCTION("""COMPUTED_VALUE"""),7.0)</f>
        <v>7</v>
      </c>
      <c r="Q30" s="22">
        <f>IFERROR(__xludf.DUMMYFUNCTION("""COMPUTED_VALUE"""),46119.0)</f>
        <v>46119</v>
      </c>
      <c r="R30" s="21"/>
      <c r="S30" s="21" t="str">
        <f>IFERROR(__xludf.DUMMYFUNCTION("""COMPUTED_VALUE"""),"Clean and comfortable")</f>
        <v>Clean and comfortable</v>
      </c>
      <c r="T30" s="21" t="str">
        <f>IFERROR(__xludf.DUMMYFUNCTION("""COMPUTED_VALUE"""),"Location is far from most sites although good access by subway is good")</f>
        <v>Location is far from most sites although good access by subway is good</v>
      </c>
      <c r="U30" s="21" t="str">
        <f>IFERROR(__xludf.DUMMYFUNCTION("""COMPUTED_VALUE"""),"")</f>
        <v/>
      </c>
      <c r="V30" s="21" t="str">
        <f>IFERROR(__xludf.DUMMYFUNCTION("""COMPUTED_VALUE"""),"清潔で快適")</f>
        <v>清潔で快適</v>
      </c>
      <c r="W30" s="21" t="str">
        <f>IFERROR(__xludf.DUMMYFUNCTION("""COMPUTED_VALUE"""),"立地はほとんどの観光スポットから遠いが、地下鉄でのアクセスは良好である。")</f>
        <v>立地はほとんどの観光スポットから遠いが、地下鉄でのアクセスは良好である。</v>
      </c>
      <c r="X30" s="21" t="str">
        <f>IFERROR(__xludf.DUMMYFUNCTION("""COMPUTED_VALUE"""),"Clare")</f>
        <v>Clare</v>
      </c>
    </row>
    <row r="31">
      <c r="B31" s="18" t="b">
        <f>IFERROR(__xludf.DUMMYFUNCTION("""COMPUTED_VALUE"""),FALSE)</f>
        <v>0</v>
      </c>
      <c r="C31" s="19" t="str">
        <f>IFERROR(__xludf.DUMMYFUNCTION("""COMPUTED_VALUE"""),"Booking.com")</f>
        <v>Booking.com</v>
      </c>
      <c r="D31" s="5">
        <f>IFERROR(__xludf.DUMMYFUNCTION("""COMPUTED_VALUE"""),7.0)</f>
        <v>7</v>
      </c>
      <c r="E31" s="20">
        <f>IFERROR(__xludf.DUMMYFUNCTION("""COMPUTED_VALUE"""),46119.0)</f>
        <v>46119</v>
      </c>
      <c r="F31" s="5"/>
      <c r="G31" s="5" t="str">
        <f>IFERROR(__xludf.DUMMYFUNCTION("""COMPUTED_VALUE"""),"Tiszta volt, kedves személyzet.")</f>
        <v>Tiszta volt, kedves személyzet.</v>
      </c>
      <c r="H31"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31" s="5" t="str">
        <f>IFERROR(__xludf.DUMMYFUNCTION("""COMPUTED_VALUE"""),"")</f>
        <v/>
      </c>
      <c r="J31" s="5" t="str">
        <f>IFERROR(__xludf.DUMMYFUNCTION("""COMPUTED_VALUE"""),"清潔で、スタッフも親切でした。")</f>
        <v>清潔で、スタッフも親切でした。</v>
      </c>
      <c r="K31"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31" s="5" t="str">
        <f>IFERROR(__xludf.DUMMYFUNCTION("""COMPUTED_VALUE"""),"Kerényi")</f>
        <v>Kerényi</v>
      </c>
      <c r="N31" s="21" t="b">
        <f>IFERROR(__xludf.DUMMYFUNCTION("""COMPUTED_VALUE"""),FALSE)</f>
        <v>0</v>
      </c>
      <c r="O31" s="19" t="str">
        <f>IFERROR(__xludf.DUMMYFUNCTION("""COMPUTED_VALUE"""),"Booking.com")</f>
        <v>Booking.com</v>
      </c>
      <c r="P31" s="21">
        <f>IFERROR(__xludf.DUMMYFUNCTION("""COMPUTED_VALUE"""),7.0)</f>
        <v>7</v>
      </c>
      <c r="Q31" s="22">
        <f>IFERROR(__xludf.DUMMYFUNCTION("""COMPUTED_VALUE"""),46119.0)</f>
        <v>46119</v>
      </c>
      <c r="R31" s="21"/>
      <c r="S31" s="21" t="str">
        <f>IFERROR(__xludf.DUMMYFUNCTION("""COMPUTED_VALUE"""),"Tiszta volt, kedves személyzet.")</f>
        <v>Tiszta volt, kedves személyzet.</v>
      </c>
      <c r="T31"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31" s="21" t="str">
        <f>IFERROR(__xludf.DUMMYFUNCTION("""COMPUTED_VALUE"""),"")</f>
        <v/>
      </c>
      <c r="V31" s="21" t="str">
        <f>IFERROR(__xludf.DUMMYFUNCTION("""COMPUTED_VALUE"""),"清潔で、スタッフも親切でした。")</f>
        <v>清潔で、スタッフも親切でした。</v>
      </c>
      <c r="W31"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31" s="21" t="str">
        <f>IFERROR(__xludf.DUMMYFUNCTION("""COMPUTED_VALUE"""),"Kerényi")</f>
        <v>Kerényi</v>
      </c>
    </row>
    <row r="32">
      <c r="B32" s="18" t="b">
        <f>IFERROR(__xludf.DUMMYFUNCTION("""COMPUTED_VALUE"""),FALSE)</f>
        <v>0</v>
      </c>
      <c r="C32" s="19" t="str">
        <f>IFERROR(__xludf.DUMMYFUNCTION("""COMPUTED_VALUE"""),"Trip.com")</f>
        <v>Trip.com</v>
      </c>
      <c r="D32" s="5">
        <f>IFERROR(__xludf.DUMMYFUNCTION("""COMPUTED_VALUE"""),10.0)</f>
        <v>10</v>
      </c>
      <c r="E32" s="20">
        <f>IFERROR(__xludf.DUMMYFUNCTION("""COMPUTED_VALUE"""),46119.0)</f>
        <v>46119</v>
      </c>
      <c r="F32"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32" s="5"/>
      <c r="H32" s="5"/>
      <c r="I32"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32" s="5" t="str">
        <f>IFERROR(__xludf.DUMMYFUNCTION("""COMPUTED_VALUE"""),"")</f>
        <v/>
      </c>
      <c r="K32" s="5" t="str">
        <f>IFERROR(__xludf.DUMMYFUNCTION("""COMPUTED_VALUE"""),"")</f>
        <v/>
      </c>
      <c r="L32" s="5"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IFERROR(__xludf.DUMMYFUNCTION("""COMPUTED_VALUE"""),46119.0)</f>
        <v>46119</v>
      </c>
      <c r="R32"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32" s="21"/>
      <c r="T32" s="21"/>
      <c r="U32"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19" t="str">
        <f>IFERROR(__xludf.DUMMYFUNCTION("""COMPUTED_VALUE"""),"Trip.com")</f>
        <v>Trip.com</v>
      </c>
      <c r="D33" s="5">
        <f>IFERROR(__xludf.DUMMYFUNCTION("""COMPUTED_VALUE"""),10.0)</f>
        <v>10</v>
      </c>
      <c r="E33" s="20">
        <f>IFERROR(__xludf.DUMMYFUNCTION("""COMPUTED_VALUE"""),46117.0)</f>
        <v>46117</v>
      </c>
      <c r="F33"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33" s="5"/>
      <c r="H33" s="5"/>
      <c r="I33"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33" s="5" t="str">
        <f>IFERROR(__xludf.DUMMYFUNCTION("""COMPUTED_VALUE"""),"")</f>
        <v/>
      </c>
      <c r="K33" s="5" t="str">
        <f>IFERROR(__xludf.DUMMYFUNCTION("""COMPUTED_VALUE"""),"")</f>
        <v/>
      </c>
      <c r="L33" s="5" t="str">
        <f>IFERROR(__xludf.DUMMYFUNCTION("""COMPUTED_VALUE"""),"ゲ‍ス‍ト")</f>
        <v>ゲ‍ス‍ト</v>
      </c>
      <c r="N33" s="21" t="b">
        <f>IFERROR(__xludf.DUMMYFUNCTION("""COMPUTED_VALUE"""),FALSE)</f>
        <v>0</v>
      </c>
      <c r="O33" s="19" t="str">
        <f>IFERROR(__xludf.DUMMYFUNCTION("""COMPUTED_VALUE"""),"Trip.com")</f>
        <v>Trip.com</v>
      </c>
      <c r="P33" s="21">
        <f>IFERROR(__xludf.DUMMYFUNCTION("""COMPUTED_VALUE"""),10.0)</f>
        <v>10</v>
      </c>
      <c r="Q33" s="22">
        <f>IFERROR(__xludf.DUMMYFUNCTION("""COMPUTED_VALUE"""),46117.0)</f>
        <v>46117</v>
      </c>
      <c r="R33"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33" s="21"/>
      <c r="T33" s="21"/>
      <c r="U33"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19" t="str">
        <f>IFERROR(__xludf.DUMMYFUNCTION("""COMPUTED_VALUE"""),"Booking.com")</f>
        <v>Booking.com</v>
      </c>
      <c r="D34" s="5">
        <f>IFERROR(__xludf.DUMMYFUNCTION("""COMPUTED_VALUE"""),10.0)</f>
        <v>10</v>
      </c>
      <c r="E34" s="20">
        <f>IFERROR(__xludf.DUMMYFUNCTION("""COMPUTED_VALUE"""),46117.0)</f>
        <v>46117</v>
      </c>
      <c r="F34" s="5"/>
      <c r="G34" s="5"/>
      <c r="H34" s="5"/>
      <c r="I34" s="5" t="str">
        <f>IFERROR(__xludf.DUMMYFUNCTION("""COMPUTED_VALUE"""),"")</f>
        <v/>
      </c>
      <c r="J34" s="24" t="str">
        <f>IFERROR(__xludf.DUMMYFUNCTION("""COMPUTED_VALUE"""),"")</f>
        <v/>
      </c>
      <c r="K34" s="5" t="str">
        <f>IFERROR(__xludf.DUMMYFUNCTION("""COMPUTED_VALUE"""),"")</f>
        <v/>
      </c>
      <c r="L34" s="5" t="str">
        <f>IFERROR(__xludf.DUMMYFUNCTION("""COMPUTED_VALUE"""),"Livio")</f>
        <v>Livio</v>
      </c>
      <c r="N34" s="21" t="b">
        <f>IFERROR(__xludf.DUMMYFUNCTION("""COMPUTED_VALUE"""),FALSE)</f>
        <v>0</v>
      </c>
      <c r="O34" s="19" t="str">
        <f>IFERROR(__xludf.DUMMYFUNCTION("""COMPUTED_VALUE"""),"Booking.com")</f>
        <v>Booking.com</v>
      </c>
      <c r="P34" s="21">
        <f>IFERROR(__xludf.DUMMYFUNCTION("""COMPUTED_VALUE"""),10.0)</f>
        <v>10</v>
      </c>
      <c r="Q34" s="22">
        <f>IFERROR(__xludf.DUMMYFUNCTION("""COMPUTED_VALUE"""),46117.0)</f>
        <v>46117</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IFERROR(__xludf.DUMMYFUNCTION("""COMPUTED_VALUE"""),"Livio")</f>
        <v>Livio</v>
      </c>
    </row>
    <row r="35">
      <c r="B35" s="18" t="b">
        <f>IFERROR(__xludf.DUMMYFUNCTION("""COMPUTED_VALUE"""),FALSE)</f>
        <v>0</v>
      </c>
      <c r="C35" s="21" t="str">
        <f>IFERROR(__xludf.DUMMYFUNCTION("""COMPUTED_VALUE"""),"楽天トラベル")</f>
        <v>楽天トラベル</v>
      </c>
      <c r="D35" s="5">
        <f>IFERROR(__xludf.DUMMYFUNCTION("""COMPUTED_VALUE"""),5.0)</f>
        <v>5</v>
      </c>
      <c r="E35" s="20">
        <f>IFERROR(__xludf.DUMMYFUNCTION("""COMPUTED_VALUE"""),46115.0)</f>
        <v>46115</v>
      </c>
      <c r="F35"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35" s="5"/>
      <c r="H35" s="5"/>
      <c r="I35"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35" s="5" t="str">
        <f>IFERROR(__xludf.DUMMYFUNCTION("""COMPUTED_VALUE"""),"")</f>
        <v/>
      </c>
      <c r="K35" s="5" t="str">
        <f>IFERROR(__xludf.DUMMYFUNCTION("""COMPUTED_VALUE"""),"")</f>
        <v/>
      </c>
      <c r="L35" s="5" t="str">
        <f>IFERROR(__xludf.DUMMYFUNCTION("""COMPUTED_VALUE"""),"ぱらちゃん5654")</f>
        <v>ぱらちゃん5654</v>
      </c>
      <c r="N35" s="21" t="b">
        <f>IFERROR(__xludf.DUMMYFUNCTION("""COMPUTED_VALUE"""),FALSE)</f>
        <v>0</v>
      </c>
      <c r="O35" s="21" t="str">
        <f>IFERROR(__xludf.DUMMYFUNCTION("""COMPUTED_VALUE"""),"楽天トラベル")</f>
        <v>楽天トラベル</v>
      </c>
      <c r="P35" s="21">
        <f>IFERROR(__xludf.DUMMYFUNCTION("""COMPUTED_VALUE"""),5.0)</f>
        <v>5</v>
      </c>
      <c r="Q35" s="22">
        <f>IFERROR(__xludf.DUMMYFUNCTION("""COMPUTED_VALUE"""),46115.0)</f>
        <v>46115</v>
      </c>
      <c r="R35"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35" s="21"/>
      <c r="T35" s="21"/>
      <c r="U35"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35" s="21" t="str">
        <f>IFERROR(__xludf.DUMMYFUNCTION("""COMPUTED_VALUE"""),"")</f>
        <v/>
      </c>
      <c r="W35" s="21" t="str">
        <f>IFERROR(__xludf.DUMMYFUNCTION("""COMPUTED_VALUE"""),"")</f>
        <v/>
      </c>
      <c r="X35" s="21" t="str">
        <f>IFERROR(__xludf.DUMMYFUNCTION("""COMPUTED_VALUE"""),"ぱらちゃん5654")</f>
        <v>ぱらちゃん5654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IFERROR(__xludf.DUMMYFUNCTION("""COMPUTED_VALUE"""),46115.0)</f>
        <v>46115</v>
      </c>
      <c r="F36" s="5"/>
      <c r="G36" s="5" t="str">
        <f>IFERROR(__xludf.DUMMYFUNCTION("""COMPUTED_VALUE"""),"Das Zimmer war sauber und verhältnismäßig groß.")</f>
        <v>Das Zimmer war sauber und verhältnismäßig groß.</v>
      </c>
      <c r="H36" s="5" t="str">
        <f>IFERROR(__xludf.DUMMYFUNCTION("""COMPUTED_VALUE"""),"Nichts")</f>
        <v>Nichts</v>
      </c>
      <c r="I36" s="5" t="str">
        <f>IFERROR(__xludf.DUMMYFUNCTION("""COMPUTED_VALUE"""),"")</f>
        <v/>
      </c>
      <c r="J36" s="5" t="str">
        <f>IFERROR(__xludf.DUMMYFUNCTION("""COMPUTED_VALUE"""),"部屋は清潔で、比較的広かった。")</f>
        <v>部屋は清潔で、比較的広かった。</v>
      </c>
      <c r="K36" s="5" t="str">
        <f>IFERROR(__xludf.DUMMYFUNCTION("""COMPUTED_VALUE"""),"何もない")</f>
        <v>何もない</v>
      </c>
      <c r="L36" s="5" t="str">
        <f>IFERROR(__xludf.DUMMYFUNCTION("""COMPUTED_VALUE"""),"Sabine")</f>
        <v>Sabine</v>
      </c>
      <c r="N36" s="21" t="b">
        <f>IFERROR(__xludf.DUMMYFUNCTION("""COMPUTED_VALUE"""),FALSE)</f>
        <v>0</v>
      </c>
      <c r="O36" s="19" t="str">
        <f>IFERROR(__xludf.DUMMYFUNCTION("""COMPUTED_VALUE"""),"Booking.com")</f>
        <v>Booking.com</v>
      </c>
      <c r="P36" s="21">
        <f>IFERROR(__xludf.DUMMYFUNCTION("""COMPUTED_VALUE"""),10.0)</f>
        <v>10</v>
      </c>
      <c r="Q36" s="22">
        <f>IFERROR(__xludf.DUMMYFUNCTION("""COMPUTED_VALUE"""),46115.0)</f>
        <v>46115</v>
      </c>
      <c r="R36" s="21"/>
      <c r="S36" s="21" t="str">
        <f>IFERROR(__xludf.DUMMYFUNCTION("""COMPUTED_VALUE"""),"Das Zimmer war sauber und verhältnismäßig groß.")</f>
        <v>Das Zimmer war sauber und verhältnismäßig groß.</v>
      </c>
      <c r="T36" s="21" t="str">
        <f>IFERROR(__xludf.DUMMYFUNCTION("""COMPUTED_VALUE"""),"Nichts")</f>
        <v>Nichts</v>
      </c>
      <c r="U36" s="21" t="str">
        <f>IFERROR(__xludf.DUMMYFUNCTION("""COMPUTED_VALUE"""),"")</f>
        <v/>
      </c>
      <c r="V36" s="21" t="str">
        <f>IFERROR(__xludf.DUMMYFUNCTION("""COMPUTED_VALUE"""),"部屋は清潔で、比較的広かった。")</f>
        <v>部屋は清潔で、比較的広かった。</v>
      </c>
      <c r="W36" s="21" t="str">
        <f>IFERROR(__xludf.DUMMYFUNCTION("""COMPUTED_VALUE"""),"何もない")</f>
        <v>何もない</v>
      </c>
      <c r="X36" s="21" t="str">
        <f>IFERROR(__xludf.DUMMYFUNCTION("""COMPUTED_VALUE"""),"Sabine")</f>
        <v>Sabine</v>
      </c>
    </row>
    <row r="37">
      <c r="B37" s="18" t="b">
        <f>IFERROR(__xludf.DUMMYFUNCTION("""COMPUTED_VALUE"""),FALSE)</f>
        <v>0</v>
      </c>
      <c r="C37" s="21" t="str">
        <f>IFERROR(__xludf.DUMMYFUNCTION("""COMPUTED_VALUE"""),"Google")</f>
        <v>Google</v>
      </c>
      <c r="D37" s="5">
        <f>IFERROR(__xludf.DUMMYFUNCTION("""COMPUTED_VALUE"""),4.0)</f>
        <v>4</v>
      </c>
      <c r="E37" s="20">
        <f>IFERROR(__xludf.DUMMYFUNCTION("""COMPUTED_VALUE"""),46115.0)</f>
        <v>46115</v>
      </c>
      <c r="F37"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37" s="5"/>
      <c r="H37" s="5"/>
      <c r="I37"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37" s="5" t="str">
        <f>IFERROR(__xludf.DUMMYFUNCTION("""COMPUTED_VALUE"""),"")</f>
        <v/>
      </c>
      <c r="K37" s="5" t="str">
        <f>IFERROR(__xludf.DUMMYFUNCTION("""COMPUTED_VALUE"""),"")</f>
        <v/>
      </c>
      <c r="L37" s="5" t="str">
        <f>IFERROR(__xludf.DUMMYFUNCTION("""COMPUTED_VALUE"""),"Ayca")</f>
        <v>Ayca</v>
      </c>
      <c r="N37" s="21" t="b">
        <f>IFERROR(__xludf.DUMMYFUNCTION("""COMPUTED_VALUE"""),FALSE)</f>
        <v>0</v>
      </c>
      <c r="O37" s="21" t="str">
        <f>IFERROR(__xludf.DUMMYFUNCTION("""COMPUTED_VALUE"""),"Google")</f>
        <v>Google</v>
      </c>
      <c r="P37" s="21">
        <f>IFERROR(__xludf.DUMMYFUNCTION("""COMPUTED_VALUE"""),4.0)</f>
        <v>4</v>
      </c>
      <c r="Q37" s="22">
        <f>IFERROR(__xludf.DUMMYFUNCTION("""COMPUTED_VALUE"""),46115.0)</f>
        <v>46115</v>
      </c>
      <c r="R37"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37" s="21"/>
      <c r="T37" s="21"/>
      <c r="U37"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37" s="21" t="str">
        <f>IFERROR(__xludf.DUMMYFUNCTION("""COMPUTED_VALUE"""),"")</f>
        <v/>
      </c>
      <c r="W37" s="21" t="str">
        <f>IFERROR(__xludf.DUMMYFUNCTION("""COMPUTED_VALUE"""),"")</f>
        <v/>
      </c>
      <c r="X37" s="21" t="str">
        <f>IFERROR(__xludf.DUMMYFUNCTION("""COMPUTED_VALUE"""),"Ayca")</f>
        <v>Ayca</v>
      </c>
    </row>
    <row r="38">
      <c r="B38" s="18" t="b">
        <f>IFERROR(__xludf.DUMMYFUNCTION("""COMPUTED_VALUE"""),FALSE)</f>
        <v>0</v>
      </c>
      <c r="C38" s="21" t="str">
        <f>IFERROR(__xludf.DUMMYFUNCTION("""COMPUTED_VALUE"""),"Google")</f>
        <v>Google</v>
      </c>
      <c r="D38" s="5">
        <f>IFERROR(__xludf.DUMMYFUNCTION("""COMPUTED_VALUE"""),4.0)</f>
        <v>4</v>
      </c>
      <c r="E38" s="20">
        <f>IFERROR(__xludf.DUMMYFUNCTION("""COMPUTED_VALUE"""),46115.0)</f>
        <v>46115</v>
      </c>
      <c r="F38"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38" s="5"/>
      <c r="H38" s="5"/>
      <c r="I38"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38" s="5" t="str">
        <f>IFERROR(__xludf.DUMMYFUNCTION("""COMPUTED_VALUE"""),"")</f>
        <v/>
      </c>
      <c r="K38" s="5" t="str">
        <f>IFERROR(__xludf.DUMMYFUNCTION("""COMPUTED_VALUE"""),"")</f>
        <v/>
      </c>
      <c r="L38" s="5" t="str">
        <f>IFERROR(__xludf.DUMMYFUNCTION("""COMPUTED_VALUE"""),"Ayca")</f>
        <v>Ayca</v>
      </c>
      <c r="N38" s="21" t="b">
        <f>IFERROR(__xludf.DUMMYFUNCTION("""COMPUTED_VALUE"""),FALSE)</f>
        <v>0</v>
      </c>
      <c r="O38" s="21" t="str">
        <f>IFERROR(__xludf.DUMMYFUNCTION("""COMPUTED_VALUE"""),"Google")</f>
        <v>Google</v>
      </c>
      <c r="P38" s="21">
        <f>IFERROR(__xludf.DUMMYFUNCTION("""COMPUTED_VALUE"""),4.0)</f>
        <v>4</v>
      </c>
      <c r="Q38" s="22">
        <f>IFERROR(__xludf.DUMMYFUNCTION("""COMPUTED_VALUE"""),46115.0)</f>
        <v>46115</v>
      </c>
      <c r="R38"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38" s="21"/>
      <c r="T38" s="21"/>
      <c r="U38"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38" s="21" t="str">
        <f>IFERROR(__xludf.DUMMYFUNCTION("""COMPUTED_VALUE"""),"")</f>
        <v/>
      </c>
      <c r="W38" s="21" t="str">
        <f>IFERROR(__xludf.DUMMYFUNCTION("""COMPUTED_VALUE"""),"")</f>
        <v/>
      </c>
      <c r="X38" s="21" t="str">
        <f>IFERROR(__xludf.DUMMYFUNCTION("""COMPUTED_VALUE"""),"Ayca")</f>
        <v>Ayca</v>
      </c>
    </row>
    <row r="39">
      <c r="B39" s="18" t="b">
        <f>IFERROR(__xludf.DUMMYFUNCTION("""COMPUTED_VALUE"""),FALSE)</f>
        <v>0</v>
      </c>
      <c r="C39" s="19" t="str">
        <f>IFERROR(__xludf.DUMMYFUNCTION("""COMPUTED_VALUE"""),"Trip.com")</f>
        <v>Trip.com</v>
      </c>
      <c r="D39" s="5">
        <f>IFERROR(__xludf.DUMMYFUNCTION("""COMPUTED_VALUE"""),6.0)</f>
        <v>6</v>
      </c>
      <c r="E39" s="20">
        <f>IFERROR(__xludf.DUMMYFUNCTION("""COMPUTED_VALUE"""),46114.0)</f>
        <v>46114</v>
      </c>
      <c r="F39" s="5" t="str">
        <f>IFERROR(__xludf.DUMMYFUNCTION("""COMPUTED_VALUE"""),"Overall average, hotel cleaning was good. Rest needs improvement")</f>
        <v>Overall average, hotel cleaning was good. Rest needs improvement</v>
      </c>
      <c r="G39" s="5"/>
      <c r="H39" s="5"/>
      <c r="I39" s="5" t="str">
        <f>IFERROR(__xludf.DUMMYFUNCTION("""COMPUTED_VALUE"""),"全体的に見て、ホテルの清掃は良かった。その他は改善が必要。")</f>
        <v>全体的に見て、ホテルの清掃は良かった。その他は改善が必要。</v>
      </c>
      <c r="J39" s="5" t="str">
        <f>IFERROR(__xludf.DUMMYFUNCTION("""COMPUTED_VALUE"""),"")</f>
        <v/>
      </c>
      <c r="K39" s="5" t="str">
        <f>IFERROR(__xludf.DUMMYFUNCTION("""COMPUTED_VALUE"""),"")</f>
        <v/>
      </c>
      <c r="L39" s="5" t="str">
        <f>IFERROR(__xludf.DUMMYFUNCTION("""COMPUTED_VALUE"""),"ゲ‍ス‍ト")</f>
        <v>ゲ‍ス‍ト</v>
      </c>
      <c r="N39" s="21" t="b">
        <f>IFERROR(__xludf.DUMMYFUNCTION("""COMPUTED_VALUE"""),FALSE)</f>
        <v>0</v>
      </c>
      <c r="O39" s="19" t="str">
        <f>IFERROR(__xludf.DUMMYFUNCTION("""COMPUTED_VALUE"""),"Trip.com")</f>
        <v>Trip.com</v>
      </c>
      <c r="P39" s="21">
        <f>IFERROR(__xludf.DUMMYFUNCTION("""COMPUTED_VALUE"""),6.0)</f>
        <v>6</v>
      </c>
      <c r="Q39" s="22">
        <f>IFERROR(__xludf.DUMMYFUNCTION("""COMPUTED_VALUE"""),46114.0)</f>
        <v>46114</v>
      </c>
      <c r="R39" s="21" t="str">
        <f>IFERROR(__xludf.DUMMYFUNCTION("""COMPUTED_VALUE"""),"Overall average, hotel cleaning was good. Rest needs improvement")</f>
        <v>Overall average, hotel cleaning was good. Rest needs improvement</v>
      </c>
      <c r="S39" s="21"/>
      <c r="T39" s="21"/>
      <c r="U39" s="21" t="str">
        <f>IFERROR(__xludf.DUMMYFUNCTION("""COMPUTED_VALUE"""),"全体的に見て、ホテルの清掃は良かった。その他は改善が必要。")</f>
        <v>全体的に見て、ホテルの清掃は良かった。その他は改善が必要。</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IFERROR(__xludf.DUMMYFUNCTION("""COMPUTED_VALUE"""),46114.0)</f>
        <v>46114</v>
      </c>
      <c r="F40" s="5"/>
      <c r="G40"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40" s="5" t="str">
        <f>IFERROR(__xludf.DUMMYFUNCTION("""COMPUTED_VALUE"""),"-")</f>
        <v>-</v>
      </c>
      <c r="I40" s="5" t="str">
        <f>IFERROR(__xludf.DUMMYFUNCTION("""COMPUTED_VALUE"""),"")</f>
        <v/>
      </c>
      <c r="J40" s="24"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40" s="5" t="str">
        <f>IFERROR(__xludf.DUMMYFUNCTION("""COMPUTED_VALUE"""),"-")</f>
        <v>-</v>
      </c>
      <c r="L40" s="5" t="str">
        <f>IFERROR(__xludf.DUMMYFUNCTION("""COMPUTED_VALUE"""),"Daniel")</f>
        <v>Daniel</v>
      </c>
      <c r="N40" s="21" t="b">
        <f>IFERROR(__xludf.DUMMYFUNCTION("""COMPUTED_VALUE"""),FALSE)</f>
        <v>0</v>
      </c>
      <c r="O40" s="19" t="str">
        <f>IFERROR(__xludf.DUMMYFUNCTION("""COMPUTED_VALUE"""),"Booking.com")</f>
        <v>Booking.com</v>
      </c>
      <c r="P40" s="21">
        <f>IFERROR(__xludf.DUMMYFUNCTION("""COMPUTED_VALUE"""),10.0)</f>
        <v>10</v>
      </c>
      <c r="Q40" s="22">
        <f>IFERROR(__xludf.DUMMYFUNCTION("""COMPUTED_VALUE"""),46114.0)</f>
        <v>46114</v>
      </c>
      <c r="R40" s="21"/>
      <c r="S40"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40" s="21" t="str">
        <f>IFERROR(__xludf.DUMMYFUNCTION("""COMPUTED_VALUE"""),"-")</f>
        <v>-</v>
      </c>
      <c r="U40" s="21" t="str">
        <f>IFERROR(__xludf.DUMMYFUNCTION("""COMPUTED_VALUE"""),"")</f>
        <v/>
      </c>
      <c r="V40"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40" s="21" t="str">
        <f>IFERROR(__xludf.DUMMYFUNCTION("""COMPUTED_VALUE"""),"-")</f>
        <v>-</v>
      </c>
      <c r="X40" s="21" t="str">
        <f>IFERROR(__xludf.DUMMYFUNCTION("""COMPUTED_VALUE"""),"Daniel")</f>
        <v>Daniel</v>
      </c>
    </row>
    <row r="41">
      <c r="B41" s="18" t="b">
        <f>IFERROR(__xludf.DUMMYFUNCTION("""COMPUTED_VALUE"""),FALSE)</f>
        <v>0</v>
      </c>
      <c r="C41" s="19" t="str">
        <f>IFERROR(__xludf.DUMMYFUNCTION("""COMPUTED_VALUE"""),"Trip.com")</f>
        <v>Trip.com</v>
      </c>
      <c r="D41" s="5">
        <f>IFERROR(__xludf.DUMMYFUNCTION("""COMPUTED_VALUE"""),10.0)</f>
        <v>10</v>
      </c>
      <c r="E41" s="20">
        <f>IFERROR(__xludf.DUMMYFUNCTION("""COMPUTED_VALUE"""),46114.0)</f>
        <v>46114</v>
      </c>
      <c r="F41"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41" s="5"/>
      <c r="H41" s="5"/>
      <c r="I41"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41" s="5" t="str">
        <f>IFERROR(__xludf.DUMMYFUNCTION("""COMPUTED_VALUE"""),"")</f>
        <v/>
      </c>
      <c r="K41" s="5" t="str">
        <f>IFERROR(__xludf.DUMMYFUNCTION("""COMPUTED_VALUE"""),"")</f>
        <v/>
      </c>
      <c r="L41" s="5" t="str">
        <f>IFERROR(__xludf.DUMMYFUNCTION("""COMPUTED_VALUE"""),"S‍h‍e‍v‍c‍h‍e‍n‍k‍o‍ ‍E‍l‍l‍a")</f>
        <v>S‍h‍e‍v‍c‍h‍e‍n‍k‍o‍ ‍E‍l‍l‍a</v>
      </c>
      <c r="N41" s="21" t="b">
        <f>IFERROR(__xludf.DUMMYFUNCTION("""COMPUTED_VALUE"""),FALSE)</f>
        <v>0</v>
      </c>
      <c r="O41" s="19" t="str">
        <f>IFERROR(__xludf.DUMMYFUNCTION("""COMPUTED_VALUE"""),"Trip.com")</f>
        <v>Trip.com</v>
      </c>
      <c r="P41" s="21">
        <f>IFERROR(__xludf.DUMMYFUNCTION("""COMPUTED_VALUE"""),10.0)</f>
        <v>10</v>
      </c>
      <c r="Q41" s="22">
        <f>IFERROR(__xludf.DUMMYFUNCTION("""COMPUTED_VALUE"""),46114.0)</f>
        <v>46114</v>
      </c>
      <c r="R41"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41" s="21"/>
      <c r="T41" s="21"/>
      <c r="U41"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41" s="21" t="str">
        <f>IFERROR(__xludf.DUMMYFUNCTION("""COMPUTED_VALUE"""),"")</f>
        <v/>
      </c>
      <c r="W41" s="21" t="str">
        <f>IFERROR(__xludf.DUMMYFUNCTION("""COMPUTED_VALUE"""),"")</f>
        <v/>
      </c>
      <c r="X41" s="21" t="str">
        <f>IFERROR(__xludf.DUMMYFUNCTION("""COMPUTED_VALUE"""),"S‍h‍e‍v‍c‍h‍e‍n‍k‍o‍ ‍E‍l‍l‍a")</f>
        <v>S‍h‍e‍v‍c‍h‍e‍n‍k‍o‍ ‍E‍l‍l‍a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IFERROR(__xludf.DUMMYFUNCTION("""COMPUTED_VALUE"""),46114.0)</f>
        <v>46114</v>
      </c>
      <c r="F42" s="5" t="str">
        <f>IFERROR(__xludf.DUMMYFUNCTION("""COMPUTED_VALUE"""),"非常好，值得再次光臨")</f>
        <v>非常好，值得再次光臨</v>
      </c>
      <c r="G42" s="5"/>
      <c r="H42" s="5"/>
      <c r="I42" s="5" t="str">
        <f>IFERROR(__xludf.DUMMYFUNCTION("""COMPUTED_VALUE"""),"素晴らしい！間違いなくまた訪れたい。")</f>
        <v>素晴らしい！間違いなくまた訪れたい。</v>
      </c>
      <c r="J42" s="5" t="str">
        <f>IFERROR(__xludf.DUMMYFUNCTION("""COMPUTED_VALUE"""),"")</f>
        <v/>
      </c>
      <c r="K42" s="5" t="str">
        <f>IFERROR(__xludf.DUMMYFUNCTION("""COMPUTED_VALUE"""),"")</f>
        <v/>
      </c>
      <c r="L42" s="5" t="str">
        <f>IFERROR(__xludf.DUMMYFUNCTION("""COMPUTED_VALUE"""),"K‍i‍k‍i‍k‍i‍7‍7")</f>
        <v>K‍i‍k‍i‍k‍i‍7‍7</v>
      </c>
      <c r="N42" s="21" t="b">
        <f>IFERROR(__xludf.DUMMYFUNCTION("""COMPUTED_VALUE"""),FALSE)</f>
        <v>0</v>
      </c>
      <c r="O42" s="19" t="str">
        <f>IFERROR(__xludf.DUMMYFUNCTION("""COMPUTED_VALUE"""),"Trip.com")</f>
        <v>Trip.com</v>
      </c>
      <c r="P42" s="21">
        <f>IFERROR(__xludf.DUMMYFUNCTION("""COMPUTED_VALUE"""),10.0)</f>
        <v>10</v>
      </c>
      <c r="Q42" s="22">
        <f>IFERROR(__xludf.DUMMYFUNCTION("""COMPUTED_VALUE"""),46114.0)</f>
        <v>46114</v>
      </c>
      <c r="R42" s="21" t="str">
        <f>IFERROR(__xludf.DUMMYFUNCTION("""COMPUTED_VALUE"""),"非常好，值得再次光臨")</f>
        <v>非常好，值得再次光臨</v>
      </c>
      <c r="S42" s="21"/>
      <c r="T42" s="21"/>
      <c r="U42" s="21" t="str">
        <f>IFERROR(__xludf.DUMMYFUNCTION("""COMPUTED_VALUE"""),"素晴らしい！間違いなくまた訪れたい。")</f>
        <v>素晴らしい！間違いなくまた訪れたい。</v>
      </c>
      <c r="V42" s="21" t="str">
        <f>IFERROR(__xludf.DUMMYFUNCTION("""COMPUTED_VALUE"""),"")</f>
        <v/>
      </c>
      <c r="W42" s="21" t="str">
        <f>IFERROR(__xludf.DUMMYFUNCTION("""COMPUTED_VALUE"""),"")</f>
        <v/>
      </c>
      <c r="X42" s="21" t="str">
        <f>IFERROR(__xludf.DUMMYFUNCTION("""COMPUTED_VALUE"""),"K‍i‍k‍i‍k‍i‍7‍7")</f>
        <v>K‍i‍k‍i‍k‍i‍7‍7</v>
      </c>
    </row>
    <row r="43">
      <c r="B43" s="18" t="b">
        <f>IFERROR(__xludf.DUMMYFUNCTION("""COMPUTED_VALUE"""),FALSE)</f>
        <v>0</v>
      </c>
      <c r="C43" s="19" t="str">
        <f>IFERROR(__xludf.DUMMYFUNCTION("""COMPUTED_VALUE"""),"Booking.com")</f>
        <v>Booking.com</v>
      </c>
      <c r="D43" s="5">
        <f>IFERROR(__xludf.DUMMYFUNCTION("""COMPUTED_VALUE"""),9.0)</f>
        <v>9</v>
      </c>
      <c r="E43" s="20">
        <f>IFERROR(__xludf.DUMMYFUNCTION("""COMPUTED_VALUE"""),46114.0)</f>
        <v>46114</v>
      </c>
      <c r="F43" s="5"/>
      <c r="G43"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43"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43" s="5" t="str">
        <f>IFERROR(__xludf.DUMMYFUNCTION("""COMPUTED_VALUE"""),"")</f>
        <v/>
      </c>
      <c r="J43" s="5" t="str">
        <f>IFERROR(__xludf.DUMMYFUNCTION("""COMPUTED_VALUE"""),"ホテルの受付にいたのは、決して親切な人ではなく、背が高くて愛想の悪い男だった。")</f>
        <v>ホテルの受付にいたのは、決して親切な人ではなく、背が高くて愛想の悪い男だった。</v>
      </c>
      <c r="K43" s="5" t="str">
        <f>IFERROR(__xludf.DUMMYFUNCTION("""COMPUTED_VALUE"""),"ホテルの受付にいたのは、決して親切な人ではなく、背が高くて愛想の悪い男だった。")</f>
        <v>ホテルの受付にいたのは、決して親切な人ではなく、背が高くて愛想の悪い男だった。</v>
      </c>
      <c r="L43" s="5" t="str">
        <f>IFERROR(__xludf.DUMMYFUNCTION("""COMPUTED_VALUE"""),"Hyssam")</f>
        <v>Hyssam</v>
      </c>
      <c r="N43" s="21" t="b">
        <f>IFERROR(__xludf.DUMMYFUNCTION("""COMPUTED_VALUE"""),FALSE)</f>
        <v>0</v>
      </c>
      <c r="O43" s="19" t="str">
        <f>IFERROR(__xludf.DUMMYFUNCTION("""COMPUTED_VALUE"""),"Booking.com")</f>
        <v>Booking.com</v>
      </c>
      <c r="P43" s="21">
        <f>IFERROR(__xludf.DUMMYFUNCTION("""COMPUTED_VALUE"""),9.0)</f>
        <v>9</v>
      </c>
      <c r="Q43" s="22">
        <f>IFERROR(__xludf.DUMMYFUNCTION("""COMPUTED_VALUE"""),46114.0)</f>
        <v>46114</v>
      </c>
      <c r="R43" s="21"/>
      <c r="S43"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43"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43" s="21" t="str">
        <f>IFERROR(__xludf.DUMMYFUNCTION("""COMPUTED_VALUE"""),"")</f>
        <v/>
      </c>
      <c r="V43" s="21" t="str">
        <f>IFERROR(__xludf.DUMMYFUNCTION("""COMPUTED_VALUE"""),"ホテルの受付にいたのは、決して親切な人ではなく、背が高くて愛想の悪い男だった。")</f>
        <v>ホテルの受付にいたのは、決して親切な人ではなく、背が高くて愛想の悪い男だった。</v>
      </c>
      <c r="W43" s="21" t="str">
        <f>IFERROR(__xludf.DUMMYFUNCTION("""COMPUTED_VALUE"""),"ホテルの受付にいたのは、決して親切な人ではなく、背が高くて愛想の悪い男だった。")</f>
        <v>ホテルの受付にいたのは、決して親切な人ではなく、背が高くて愛想の悪い男だった。</v>
      </c>
      <c r="X43" s="21" t="str">
        <f>IFERROR(__xludf.DUMMYFUNCTION("""COMPUTED_VALUE"""),"Hyssam")</f>
        <v>Hyssam</v>
      </c>
    </row>
    <row r="44">
      <c r="B44" s="18" t="b">
        <f>IFERROR(__xludf.DUMMYFUNCTION("""COMPUTED_VALUE"""),FALSE)</f>
        <v>0</v>
      </c>
      <c r="C44" s="21" t="str">
        <f>IFERROR(__xludf.DUMMYFUNCTION("""COMPUTED_VALUE"""),"Google")</f>
        <v>Google</v>
      </c>
      <c r="D44" s="5">
        <f>IFERROR(__xludf.DUMMYFUNCTION("""COMPUTED_VALUE"""),5.0)</f>
        <v>5</v>
      </c>
      <c r="E44" s="20">
        <f>IFERROR(__xludf.DUMMYFUNCTION("""COMPUTED_VALUE"""),46114.0)</f>
        <v>46114</v>
      </c>
      <c r="F44"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44" s="5"/>
      <c r="H44" s="5"/>
      <c r="I44"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44" s="5" t="str">
        <f>IFERROR(__xludf.DUMMYFUNCTION("""COMPUTED_VALUE"""),"")</f>
        <v/>
      </c>
      <c r="K44" s="5" t="str">
        <f>IFERROR(__xludf.DUMMYFUNCTION("""COMPUTED_VALUE"""),"")</f>
        <v/>
      </c>
      <c r="L44" s="5" t="str">
        <f>IFERROR(__xludf.DUMMYFUNCTION("""COMPUTED_VALUE"""),"Rosy Khan")</f>
        <v>Rosy Khan</v>
      </c>
      <c r="N44" s="21" t="b">
        <f>IFERROR(__xludf.DUMMYFUNCTION("""COMPUTED_VALUE"""),FALSE)</f>
        <v>0</v>
      </c>
      <c r="O44" s="21" t="str">
        <f>IFERROR(__xludf.DUMMYFUNCTION("""COMPUTED_VALUE"""),"Google")</f>
        <v>Google</v>
      </c>
      <c r="P44" s="21">
        <f>IFERROR(__xludf.DUMMYFUNCTION("""COMPUTED_VALUE"""),5.0)</f>
        <v>5</v>
      </c>
      <c r="Q44" s="22">
        <f>IFERROR(__xludf.DUMMYFUNCTION("""COMPUTED_VALUE"""),46114.0)</f>
        <v>46114</v>
      </c>
      <c r="R44"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44" s="21"/>
      <c r="T44" s="21"/>
      <c r="U44"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44" s="21" t="str">
        <f>IFERROR(__xludf.DUMMYFUNCTION("""COMPUTED_VALUE"""),"")</f>
        <v/>
      </c>
      <c r="W44" s="21" t="str">
        <f>IFERROR(__xludf.DUMMYFUNCTION("""COMPUTED_VALUE"""),"")</f>
        <v/>
      </c>
      <c r="X44" s="21" t="str">
        <f>IFERROR(__xludf.DUMMYFUNCTION("""COMPUTED_VALUE"""),"Rosy Khan")</f>
        <v>Rosy Khan</v>
      </c>
    </row>
    <row r="45">
      <c r="B45" s="18" t="b">
        <f>IFERROR(__xludf.DUMMYFUNCTION("""COMPUTED_VALUE"""),FALSE)</f>
        <v>0</v>
      </c>
      <c r="C45" s="21" t="str">
        <f>IFERROR(__xludf.DUMMYFUNCTION("""COMPUTED_VALUE"""),"Google")</f>
        <v>Google</v>
      </c>
      <c r="D45" s="5">
        <f>IFERROR(__xludf.DUMMYFUNCTION("""COMPUTED_VALUE"""),5.0)</f>
        <v>5</v>
      </c>
      <c r="E45" s="20">
        <f>IFERROR(__xludf.DUMMYFUNCTION("""COMPUTED_VALUE"""),46114.0)</f>
        <v>46114</v>
      </c>
      <c r="F45"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45" s="5"/>
      <c r="H45" s="5"/>
      <c r="I45"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45" s="5" t="str">
        <f>IFERROR(__xludf.DUMMYFUNCTION("""COMPUTED_VALUE"""),"")</f>
        <v/>
      </c>
      <c r="K45" s="5" t="str">
        <f>IFERROR(__xludf.DUMMYFUNCTION("""COMPUTED_VALUE"""),"")</f>
        <v/>
      </c>
      <c r="L45" s="5" t="str">
        <f>IFERROR(__xludf.DUMMYFUNCTION("""COMPUTED_VALUE"""),"Rosy Khan")</f>
        <v>Rosy Khan</v>
      </c>
      <c r="N45" s="21" t="b">
        <f>IFERROR(__xludf.DUMMYFUNCTION("""COMPUTED_VALUE"""),FALSE)</f>
        <v>0</v>
      </c>
      <c r="O45" s="21" t="str">
        <f>IFERROR(__xludf.DUMMYFUNCTION("""COMPUTED_VALUE"""),"Google")</f>
        <v>Google</v>
      </c>
      <c r="P45" s="21">
        <f>IFERROR(__xludf.DUMMYFUNCTION("""COMPUTED_VALUE"""),5.0)</f>
        <v>5</v>
      </c>
      <c r="Q45" s="22">
        <f>IFERROR(__xludf.DUMMYFUNCTION("""COMPUTED_VALUE"""),46114.0)</f>
        <v>46114</v>
      </c>
      <c r="R45"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45" s="21"/>
      <c r="T45" s="21"/>
      <c r="U45"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45" s="21" t="str">
        <f>IFERROR(__xludf.DUMMYFUNCTION("""COMPUTED_VALUE"""),"")</f>
        <v/>
      </c>
      <c r="W45" s="21" t="str">
        <f>IFERROR(__xludf.DUMMYFUNCTION("""COMPUTED_VALUE"""),"")</f>
        <v/>
      </c>
      <c r="X45" s="21" t="str">
        <f>IFERROR(__xludf.DUMMYFUNCTION("""COMPUTED_VALUE"""),"Rosy Khan")</f>
        <v>Rosy Khan</v>
      </c>
    </row>
    <row r="46">
      <c r="B46" s="18" t="b">
        <f>IFERROR(__xludf.DUMMYFUNCTION("""COMPUTED_VALUE"""),FALSE)</f>
        <v>0</v>
      </c>
      <c r="C46" s="19" t="str">
        <f>IFERROR(__xludf.DUMMYFUNCTION("""COMPUTED_VALUE"""),"Booking.com")</f>
        <v>Booking.com</v>
      </c>
      <c r="D46" s="5">
        <f>IFERROR(__xludf.DUMMYFUNCTION("""COMPUTED_VALUE"""),8.0)</f>
        <v>8</v>
      </c>
      <c r="E46" s="20">
        <f>IFERROR(__xludf.DUMMYFUNCTION("""COMPUTED_VALUE"""),46113.0)</f>
        <v>46113</v>
      </c>
      <c r="F46" s="5"/>
      <c r="G46" s="5" t="str">
        <f>IFERROR(__xludf.DUMMYFUNCTION("""COMPUTED_VALUE"""),"Good Breakfast, quite rooms")</f>
        <v>Good Breakfast, quite rooms</v>
      </c>
      <c r="H46" s="5" t="str">
        <f>IFERROR(__xludf.DUMMYFUNCTION("""COMPUTED_VALUE"""),"The rooms were too small and breakfast time was limiting")</f>
        <v>The rooms were too small and breakfast time was limiting</v>
      </c>
      <c r="I46" s="5" t="str">
        <f>IFERROR(__xludf.DUMMYFUNCTION("""COMPUTED_VALUE"""),"")</f>
        <v/>
      </c>
      <c r="J46" s="5" t="str">
        <f>IFERROR(__xludf.DUMMYFUNCTION("""COMPUTED_VALUE"""),"朝食も美味しく、部屋も静かです。")</f>
        <v>朝食も美味しく、部屋も静かです。</v>
      </c>
      <c r="K46" s="5" t="str">
        <f>IFERROR(__xludf.DUMMYFUNCTION("""COMPUTED_VALUE"""),"部屋が狭すぎたし、朝食の時間も限られていた。")</f>
        <v>部屋が狭すぎたし、朝食の時間も限られていた。</v>
      </c>
      <c r="L46" s="5" t="str">
        <f>IFERROR(__xludf.DUMMYFUNCTION("""COMPUTED_VALUE"""),"Gitonga")</f>
        <v>Gitonga</v>
      </c>
      <c r="N46" s="21" t="b">
        <f>IFERROR(__xludf.DUMMYFUNCTION("""COMPUTED_VALUE"""),FALSE)</f>
        <v>0</v>
      </c>
      <c r="O46" s="19" t="str">
        <f>IFERROR(__xludf.DUMMYFUNCTION("""COMPUTED_VALUE"""),"Booking.com")</f>
        <v>Booking.com</v>
      </c>
      <c r="P46" s="21">
        <f>IFERROR(__xludf.DUMMYFUNCTION("""COMPUTED_VALUE"""),8.0)</f>
        <v>8</v>
      </c>
      <c r="Q46" s="22">
        <f>IFERROR(__xludf.DUMMYFUNCTION("""COMPUTED_VALUE"""),46113.0)</f>
        <v>46113</v>
      </c>
      <c r="R46" s="21"/>
      <c r="S46" s="21" t="str">
        <f>IFERROR(__xludf.DUMMYFUNCTION("""COMPUTED_VALUE"""),"Good Breakfast, quite rooms")</f>
        <v>Good Breakfast, quite rooms</v>
      </c>
      <c r="T46" s="21" t="str">
        <f>IFERROR(__xludf.DUMMYFUNCTION("""COMPUTED_VALUE"""),"The rooms were too small and breakfast time was limiting")</f>
        <v>The rooms were too small and breakfast time was limiting</v>
      </c>
      <c r="U46" s="21" t="str">
        <f>IFERROR(__xludf.DUMMYFUNCTION("""COMPUTED_VALUE"""),"")</f>
        <v/>
      </c>
      <c r="V46" s="21" t="str">
        <f>IFERROR(__xludf.DUMMYFUNCTION("""COMPUTED_VALUE"""),"朝食も美味しく、部屋も静かです。")</f>
        <v>朝食も美味しく、部屋も静かです。</v>
      </c>
      <c r="W46" s="21" t="str">
        <f>IFERROR(__xludf.DUMMYFUNCTION("""COMPUTED_VALUE"""),"部屋が狭すぎたし、朝食の時間も限られていた。")</f>
        <v>部屋が狭すぎたし、朝食の時間も限られていた。</v>
      </c>
      <c r="X46" s="21" t="str">
        <f>IFERROR(__xludf.DUMMYFUNCTION("""COMPUTED_VALUE"""),"Gitonga")</f>
        <v>Gitonga</v>
      </c>
    </row>
    <row r="47">
      <c r="B47" s="18" t="b">
        <f>IFERROR(__xludf.DUMMYFUNCTION("""COMPUTED_VALUE"""),FALSE)</f>
        <v>0</v>
      </c>
      <c r="C47" s="19" t="str">
        <f>IFERROR(__xludf.DUMMYFUNCTION("""COMPUTED_VALUE"""),"Booking.com")</f>
        <v>Booking.com</v>
      </c>
      <c r="D47" s="5">
        <f>IFERROR(__xludf.DUMMYFUNCTION("""COMPUTED_VALUE"""),8.0)</f>
        <v>8</v>
      </c>
      <c r="E47" s="20">
        <f>IFERROR(__xludf.DUMMYFUNCTION("""COMPUTED_VALUE"""),46112.0)</f>
        <v>46112</v>
      </c>
      <c r="F47" s="5"/>
      <c r="G47" s="5"/>
      <c r="H47" s="5"/>
      <c r="I47" s="5" t="str">
        <f>IFERROR(__xludf.DUMMYFUNCTION("""COMPUTED_VALUE"""),"")</f>
        <v/>
      </c>
      <c r="J47" s="5" t="str">
        <f>IFERROR(__xludf.DUMMYFUNCTION("""COMPUTED_VALUE"""),"")</f>
        <v/>
      </c>
      <c r="K47" s="5" t="str">
        <f>IFERROR(__xludf.DUMMYFUNCTION("""COMPUTED_VALUE"""),"")</f>
        <v/>
      </c>
      <c r="L47" s="5" t="str">
        <f>IFERROR(__xludf.DUMMYFUNCTION("""COMPUTED_VALUE"""),"Lorenzo")</f>
        <v>Lorenzo</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IFERROR(__xludf.DUMMYFUNCTION("""COMPUTED_VALUE"""),46112.0)</f>
        <v>46112</v>
      </c>
      <c r="F48" s="5"/>
      <c r="G48" s="5"/>
      <c r="H48" s="5"/>
      <c r="I48" s="5" t="str">
        <f>IFERROR(__xludf.DUMMYFUNCTION("""COMPUTED_VALUE"""),"")</f>
        <v/>
      </c>
      <c r="J48" s="5" t="str">
        <f>IFERROR(__xludf.DUMMYFUNCTION("""COMPUTED_VALUE"""),"")</f>
        <v/>
      </c>
      <c r="K48" s="5" t="str">
        <f>IFERROR(__xludf.DUMMYFUNCTION("""COMPUTED_VALUE"""),"")</f>
        <v/>
      </c>
      <c r="L48" s="5" t="str">
        <f>IFERROR(__xludf.DUMMYFUNCTION("""COMPUTED_VALUE"""),"Sharby")</f>
        <v>Sharby</v>
      </c>
      <c r="N48" s="21"/>
      <c r="O48" s="21"/>
      <c r="P48" s="21"/>
      <c r="Q48" s="21"/>
      <c r="R48" s="21"/>
      <c r="S48" s="21"/>
      <c r="T48" s="21"/>
      <c r="U48" s="21"/>
      <c r="V48" s="21"/>
      <c r="W48" s="21"/>
      <c r="X48" s="21"/>
    </row>
    <row r="49">
      <c r="B49" s="18" t="b">
        <f>IFERROR(__xludf.DUMMYFUNCTION("""COMPUTED_VALUE"""),FALSE)</f>
        <v>0</v>
      </c>
      <c r="C49" s="21" t="str">
        <f>IFERROR(__xludf.DUMMYFUNCTION("""COMPUTED_VALUE"""),"楽天トラベル")</f>
        <v>楽天トラベル</v>
      </c>
      <c r="D49" s="5">
        <f>IFERROR(__xludf.DUMMYFUNCTION("""COMPUTED_VALUE"""),5.0)</f>
        <v>5</v>
      </c>
      <c r="E49" s="20">
        <f>IFERROR(__xludf.DUMMYFUNCTION("""COMPUTED_VALUE"""),46112.0)</f>
        <v>46112</v>
      </c>
      <c r="F49"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49" s="5"/>
      <c r="H49" s="5"/>
      <c r="I49"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49" s="5" t="str">
        <f>IFERROR(__xludf.DUMMYFUNCTION("""COMPUTED_VALUE"""),"")</f>
        <v/>
      </c>
      <c r="K49" s="5" t="str">
        <f>IFERROR(__xludf.DUMMYFUNCTION("""COMPUTED_VALUE"""),"")</f>
        <v/>
      </c>
      <c r="L49" s="5" t="str">
        <f>IFERROR(__xludf.DUMMYFUNCTION("""COMPUTED_VALUE"""),"ブラウンA")</f>
        <v>ブラウンA</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5">
        <f>IFERROR(__xludf.DUMMYFUNCTION("""COMPUTED_VALUE"""),10.0)</f>
        <v>10</v>
      </c>
      <c r="E50" s="20">
        <f>IFERROR(__xludf.DUMMYFUNCTION("""COMPUTED_VALUE"""),46112.0)</f>
        <v>46112</v>
      </c>
      <c r="F50" s="5"/>
      <c r="G50" s="5" t="str">
        <f>IFERROR(__xludf.DUMMYFUNCTION("""COMPUTED_VALUE"""),"Close to the shops. Breakfast was great.")</f>
        <v>Close to the shops. Breakfast was great.</v>
      </c>
      <c r="H50" s="5"/>
      <c r="I50" s="5" t="str">
        <f>IFERROR(__xludf.DUMMYFUNCTION("""COMPUTED_VALUE"""),"")</f>
        <v/>
      </c>
      <c r="J50" s="5" t="str">
        <f>IFERROR(__xludf.DUMMYFUNCTION("""COMPUTED_VALUE"""),"お店が近くにあって便利でした。朝食も素晴らしかったです。")</f>
        <v>お店が近くにあって便利でした。朝食も素晴らしかったです。</v>
      </c>
      <c r="K50" s="5" t="str">
        <f>IFERROR(__xludf.DUMMYFUNCTION("""COMPUTED_VALUE"""),"")</f>
        <v/>
      </c>
      <c r="L50" s="5" t="str">
        <f>IFERROR(__xludf.DUMMYFUNCTION("""COMPUTED_VALUE"""),"Victoria")</f>
        <v>Victoria</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5">
        <f>IFERROR(__xludf.DUMMYFUNCTION("""COMPUTED_VALUE"""),5.0)</f>
        <v>5</v>
      </c>
      <c r="E51" s="20">
        <f>IFERROR(__xludf.DUMMYFUNCTION("""COMPUTED_VALUE"""),46111.0)</f>
        <v>46111</v>
      </c>
      <c r="F51" s="5" t="str">
        <f>IFERROR(__xludf.DUMMYFUNCTION("""COMPUTED_VALUE"""),"スタッフさんの対応がとてもよくて又来たいなと思いました。 ")</f>
        <v>スタッフさんの対応がとてもよくて又来たいなと思いました。 </v>
      </c>
      <c r="G51" s="5"/>
      <c r="H51" s="5"/>
      <c r="I51" s="5" t="str">
        <f>IFERROR(__xludf.DUMMYFUNCTION("""COMPUTED_VALUE"""),"スタッフさんの対応がとてもよくて又来たいなと思いました。 ")</f>
        <v>スタッフさんの対応がとてもよくて又来たいなと思いました。 </v>
      </c>
      <c r="J51" s="5" t="str">
        <f>IFERROR(__xludf.DUMMYFUNCTION("""COMPUTED_VALUE"""),"")</f>
        <v/>
      </c>
      <c r="K51" s="5" t="str">
        <f>IFERROR(__xludf.DUMMYFUNCTION("""COMPUTED_VALUE"""),"")</f>
        <v/>
      </c>
      <c r="L51" s="5" t="str">
        <f>IFERROR(__xludf.DUMMYFUNCTION("""COMPUTED_VALUE"""),"ピッコトラ")</f>
        <v>ピッコトラ</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5">
        <f>IFERROR(__xludf.DUMMYFUNCTION("""COMPUTED_VALUE"""),10.0)</f>
        <v>10</v>
      </c>
      <c r="E52" s="20">
        <f>IFERROR(__xludf.DUMMYFUNCTION("""COMPUTED_VALUE"""),46111.0)</f>
        <v>46111</v>
      </c>
      <c r="F52" s="5"/>
      <c r="G52" s="5" t="str">
        <f>IFERROR(__xludf.DUMMYFUNCTION("""COMPUTED_VALUE"""),"いつも、変わりなく場所が変わっても快適で、安心")</f>
        <v>いつも、変わりなく場所が変わっても快適で、安心</v>
      </c>
      <c r="H52" s="5"/>
      <c r="I52" s="5" t="str">
        <f>IFERROR(__xludf.DUMMYFUNCTION("""COMPUTED_VALUE"""),"")</f>
        <v/>
      </c>
      <c r="J52" s="5" t="str">
        <f>IFERROR(__xludf.DUMMYFUNCTION("""COMPUTED_VALUE"""),"いつも、変わりなく場所が変わっても快適で、安心")</f>
        <v>いつも、変わりなく場所が変わっても快適で、安心</v>
      </c>
      <c r="K52" s="5" t="str">
        <f>IFERROR(__xludf.DUMMYFUNCTION("""COMPUTED_VALUE"""),"")</f>
        <v/>
      </c>
      <c r="L52" s="5" t="str">
        <f>IFERROR(__xludf.DUMMYFUNCTION("""COMPUTED_VALUE"""),"Manami")</f>
        <v>Manami</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IFERROR(__xludf.DUMMYFUNCTION("""COMPUTED_VALUE"""),8.0)</f>
        <v>8</v>
      </c>
      <c r="E53" s="20">
        <f>IFERROR(__xludf.DUMMYFUNCTION("""COMPUTED_VALUE"""),46111.0)</f>
        <v>46111</v>
      </c>
      <c r="F53" s="5"/>
      <c r="G53" s="5" t="str">
        <f>IFERROR(__xludf.DUMMYFUNCTION("""COMPUTED_VALUE"""),"Cleanliness, convenience, breakfast.")</f>
        <v>Cleanliness, convenience, breakfast.</v>
      </c>
      <c r="H53" s="5" t="str">
        <f>IFERROR(__xludf.DUMMYFUNCTION("""COMPUTED_VALUE"""),"Staff.")</f>
        <v>Staff.</v>
      </c>
      <c r="I53" s="5" t="str">
        <f>IFERROR(__xludf.DUMMYFUNCTION("""COMPUTED_VALUE"""),"")</f>
        <v/>
      </c>
      <c r="J53" s="24" t="str">
        <f>IFERROR(__xludf.DUMMYFUNCTION("""COMPUTED_VALUE"""),"清潔さ、利便性、朝食。")</f>
        <v>清潔さ、利便性、朝食。</v>
      </c>
      <c r="K53" s="5" t="str">
        <f>IFERROR(__xludf.DUMMYFUNCTION("""COMPUTED_VALUE"""),"スタッフ。")</f>
        <v>スタッフ。</v>
      </c>
      <c r="L53" s="5" t="str">
        <f>IFERROR(__xludf.DUMMYFUNCTION("""COMPUTED_VALUE"""),"Vinod")</f>
        <v>Vinod</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5">
        <f>IFERROR(__xludf.DUMMYFUNCTION("""COMPUTED_VALUE"""),10.0)</f>
        <v>10</v>
      </c>
      <c r="E54" s="20">
        <f>IFERROR(__xludf.DUMMYFUNCTION("""COMPUTED_VALUE"""),46111.0)</f>
        <v>46111</v>
      </c>
      <c r="F54" s="5"/>
      <c r="G54" s="5" t="str">
        <f>IFERROR(__xludf.DUMMYFUNCTION("""COMPUTED_VALUE"""),"いつも、変わりなく場所が変わっても快適で、安心")</f>
        <v>いつも、変わりなく場所が変わっても快適で、安心</v>
      </c>
      <c r="H54" s="5"/>
      <c r="I54" s="5" t="str">
        <f>IFERROR(__xludf.DUMMYFUNCTION("""COMPUTED_VALUE"""),"")</f>
        <v/>
      </c>
      <c r="J54" s="24" t="str">
        <f>IFERROR(__xludf.DUMMYFUNCTION("""COMPUTED_VALUE"""),"いつも、変わりなく場所が変わっても快適で、安心")</f>
        <v>いつも、変わりなく場所が変わっても快適で、安心</v>
      </c>
      <c r="K54" s="5" t="str">
        <f>IFERROR(__xludf.DUMMYFUNCTION("""COMPUTED_VALUE"""),"")</f>
        <v/>
      </c>
      <c r="L54" s="5" t="str">
        <f>IFERROR(__xludf.DUMMYFUNCTION("""COMPUTED_VALUE"""),"Manami")</f>
        <v>Manami</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5">
        <f>IFERROR(__xludf.DUMMYFUNCTION("""COMPUTED_VALUE"""),10.0)</f>
        <v>10</v>
      </c>
      <c r="E55" s="20">
        <f>IFERROR(__xludf.DUMMYFUNCTION("""COMPUTED_VALUE"""),46110.0)</f>
        <v>46110</v>
      </c>
      <c r="F55" s="5" t="str">
        <f>IFERROR(__xludf.DUMMYFUNCTION("""COMPUTED_VALUE"""),"Good hotel had everything needed for a Tokyo stay")</f>
        <v>Good hotel had everything needed for a Tokyo stay</v>
      </c>
      <c r="G55" s="5"/>
      <c r="H55" s="5"/>
      <c r="I55" s="5" t="str">
        <f>IFERROR(__xludf.DUMMYFUNCTION("""COMPUTED_VALUE"""),"良いホテルで、東京滞在に必要なものはすべて揃っていました。")</f>
        <v>良いホテルで、東京滞在に必要なものはすべて揃っていました。</v>
      </c>
      <c r="J55" s="5" t="str">
        <f>IFERROR(__xludf.DUMMYFUNCTION("""COMPUTED_VALUE"""),"")</f>
        <v/>
      </c>
      <c r="K55" s="5" t="str">
        <f>IFERROR(__xludf.DUMMYFUNCTION("""COMPUTED_VALUE"""),"")</f>
        <v/>
      </c>
      <c r="L55" s="5"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5">
        <f>IFERROR(__xludf.DUMMYFUNCTION("""COMPUTED_VALUE"""),8.0)</f>
        <v>8</v>
      </c>
      <c r="E56" s="20">
        <f>IFERROR(__xludf.DUMMYFUNCTION("""COMPUTED_VALUE"""),46110.0)</f>
        <v>46110</v>
      </c>
      <c r="F56" s="5"/>
      <c r="G56"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56" s="5" t="str">
        <f>IFERROR(__xludf.DUMMYFUNCTION("""COMPUTED_VALUE"""),"Nothing - all seemed good value for the money.")</f>
        <v>Nothing - all seemed good value for the money.</v>
      </c>
      <c r="I56" s="5" t="str">
        <f>IFERROR(__xludf.DUMMYFUNCTION("""COMPUTED_VALUE"""),"")</f>
        <v/>
      </c>
      <c r="J56"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56" s="5" t="str">
        <f>IFERROR(__xludf.DUMMYFUNCTION("""COMPUTED_VALUE"""),"特に問題はなかった。すべて価格に見合った価値があったように思えた。")</f>
        <v>特に問題はなかった。すべて価格に見合った価値があったように思えた。</v>
      </c>
      <c r="L56" s="5" t="str">
        <f>IFERROR(__xludf.DUMMYFUNCTION("""COMPUTED_VALUE"""),"Julia")</f>
        <v>Julia</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IFERROR(__xludf.DUMMYFUNCTION("""COMPUTED_VALUE"""),9.0)</f>
        <v>9</v>
      </c>
      <c r="E57" s="20">
        <f>IFERROR(__xludf.DUMMYFUNCTION("""COMPUTED_VALUE"""),46110.0)</f>
        <v>46110</v>
      </c>
      <c r="F57" s="5"/>
      <c r="G57"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57" s="5"/>
      <c r="I57" s="5" t="str">
        <f>IFERROR(__xludf.DUMMYFUNCTION("""COMPUTED_VALUE"""),"")</f>
        <v/>
      </c>
      <c r="J57"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57" s="5" t="str">
        <f>IFERROR(__xludf.DUMMYFUNCTION("""COMPUTED_VALUE"""),"")</f>
        <v/>
      </c>
      <c r="L57" s="5" t="str">
        <f>IFERROR(__xludf.DUMMYFUNCTION("""COMPUTED_VALUE"""),"Hilaria")</f>
        <v>Hilaria</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5">
        <f>IFERROR(__xludf.DUMMYFUNCTION("""COMPUTED_VALUE"""),5.0)</f>
        <v>5</v>
      </c>
      <c r="E58" s="20">
        <f>IFERROR(__xludf.DUMMYFUNCTION("""COMPUTED_VALUE"""),46110.0)</f>
        <v>46110</v>
      </c>
      <c r="F5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58" s="5"/>
      <c r="H58" s="5"/>
      <c r="I5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8" s="5" t="str">
        <f>IFERROR(__xludf.DUMMYFUNCTION("""COMPUTED_VALUE"""),"")</f>
        <v/>
      </c>
      <c r="K58" s="5" t="str">
        <f>IFERROR(__xludf.DUMMYFUNCTION("""COMPUTED_VALUE"""),"")</f>
        <v/>
      </c>
      <c r="L58" s="5" t="str">
        <f>IFERROR(__xludf.DUMMYFUNCTION("""COMPUTED_VALUE"""),"Unyawee Seri")</f>
        <v>Unyawee Seri</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5">
        <f>IFERROR(__xludf.DUMMYFUNCTION("""COMPUTED_VALUE"""),5.0)</f>
        <v>5</v>
      </c>
      <c r="E59" s="20">
        <f>IFERROR(__xludf.DUMMYFUNCTION("""COMPUTED_VALUE"""),46110.0)</f>
        <v>46110</v>
      </c>
      <c r="F59" s="5" t="str">
        <f>IFERROR(__xludf.DUMMYFUNCTION("""COMPUTED_VALUE"""),"สะดวกมากๆ ใกล้รถไฟ ใกล้ 7-11, lowson, family mart ห้องกว้าง")</f>
        <v>สะดวกมากๆ ใกล้รถไฟ ใกล้ 7-11, lowson, family mart ห้องกว้าง</v>
      </c>
      <c r="G59" s="5"/>
      <c r="H59" s="5"/>
      <c r="I5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9" s="24" t="str">
        <f>IFERROR(__xludf.DUMMYFUNCTION("""COMPUTED_VALUE"""),"")</f>
        <v/>
      </c>
      <c r="K59" s="5" t="str">
        <f>IFERROR(__xludf.DUMMYFUNCTION("""COMPUTED_VALUE"""),"")</f>
        <v/>
      </c>
      <c r="L59" s="5" t="str">
        <f>IFERROR(__xludf.DUMMYFUNCTION("""COMPUTED_VALUE"""),"Unyawee Seri")</f>
        <v>Unyawee Seri</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5">
        <f>IFERROR(__xludf.DUMMYFUNCTION("""COMPUTED_VALUE"""),4.0)</f>
        <v>4</v>
      </c>
      <c r="E60" s="20">
        <f>IFERROR(__xludf.DUMMYFUNCTION("""COMPUTED_VALUE"""),46109.0)</f>
        <v>46109</v>
      </c>
      <c r="F60"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60" s="5"/>
      <c r="H60" s="5"/>
      <c r="I60"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60" s="24" t="str">
        <f>IFERROR(__xludf.DUMMYFUNCTION("""COMPUTED_VALUE"""),"")</f>
        <v/>
      </c>
      <c r="K60" s="5" t="str">
        <f>IFERROR(__xludf.DUMMYFUNCTION("""COMPUTED_VALUE"""),"")</f>
        <v/>
      </c>
      <c r="L60" s="5" t="str">
        <f>IFERROR(__xludf.DUMMYFUNCTION("""COMPUTED_VALUE"""),"不明")</f>
        <v>不明</v>
      </c>
      <c r="N60" s="21"/>
      <c r="O60" s="21"/>
      <c r="P60" s="21"/>
      <c r="Q60" s="21"/>
      <c r="R60" s="21"/>
      <c r="S60" s="21"/>
      <c r="T60" s="21"/>
      <c r="U60" s="21"/>
      <c r="V60" s="21"/>
      <c r="W60" s="21"/>
      <c r="X60" s="21"/>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IFERROR(__xludf.DUMMYFUNCTION("""COMPUTED_VALUE"""),46108.0)</f>
        <v>46108</v>
      </c>
      <c r="F61" s="5" t="str">
        <f>IFERROR(__xludf.DUMMYFUNCTION("""COMPUTED_VALUE"""),"很優的旅店，乾淨、安靜、舒服 離地鐵站約6～8分鐘，也很方便😊👍")</f>
        <v>很優的旅店，乾淨、安靜、舒服 離地鐵站約6～8分鐘，也很方便😊👍</v>
      </c>
      <c r="G61" s="5"/>
      <c r="H61" s="5"/>
      <c r="I61"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61" s="5" t="str">
        <f>IFERROR(__xludf.DUMMYFUNCTION("""COMPUTED_VALUE"""),"")</f>
        <v/>
      </c>
      <c r="K61" s="5" t="str">
        <f>IFERROR(__xludf.DUMMYFUNCTION("""COMPUTED_VALUE"""),"")</f>
        <v/>
      </c>
      <c r="L61" s="5" t="str">
        <f>IFERROR(__xludf.DUMMYFUNCTION("""COMPUTED_VALUE"""),"C‍H‍I‍U‍ ‍h‍u‍n‍g‍ ‍S‍H‍U")</f>
        <v>C‍H‍I‍U‍ ‍h‍u‍n‍g‍ ‍S‍H‍U</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IFERROR(__xludf.DUMMYFUNCTION("""COMPUTED_VALUE"""),46108.0)</f>
        <v>46108</v>
      </c>
      <c r="F62" s="5"/>
      <c r="G62" s="5"/>
      <c r="H62" s="5"/>
      <c r="I62" s="5" t="str">
        <f>IFERROR(__xludf.DUMMYFUNCTION("""COMPUTED_VALUE"""),"")</f>
        <v/>
      </c>
      <c r="J62" s="5" t="str">
        <f>IFERROR(__xludf.DUMMYFUNCTION("""COMPUTED_VALUE"""),"")</f>
        <v/>
      </c>
      <c r="K62" s="5" t="str">
        <f>IFERROR(__xludf.DUMMYFUNCTION("""COMPUTED_VALUE"""),"")</f>
        <v/>
      </c>
      <c r="L62" s="5" t="str">
        <f>IFERROR(__xludf.DUMMYFUNCTION("""COMPUTED_VALUE"""),"Eugen")</f>
        <v>Eugen</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IFERROR(__xludf.DUMMYFUNCTION("""COMPUTED_VALUE"""),46107.0)</f>
        <v>46107</v>
      </c>
      <c r="F63"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63" s="5"/>
      <c r="H63" s="5"/>
      <c r="I63"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63" s="5" t="str">
        <f>IFERROR(__xludf.DUMMYFUNCTION("""COMPUTED_VALUE"""),"")</f>
        <v/>
      </c>
      <c r="K63" s="5" t="str">
        <f>IFERROR(__xludf.DUMMYFUNCTION("""COMPUTED_VALUE"""),"")</f>
        <v/>
      </c>
      <c r="L63" s="5" t="str">
        <f>IFERROR(__xludf.DUMMYFUNCTION("""COMPUTED_VALUE"""),"ゲ‍ス‍ト")</f>
        <v>ゲ‍ス‍ト</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5">
        <f>IFERROR(__xludf.DUMMYFUNCTION("""COMPUTED_VALUE"""),8.0)</f>
        <v>8</v>
      </c>
      <c r="E64" s="20">
        <f>IFERROR(__xludf.DUMMYFUNCTION("""COMPUTED_VALUE"""),46107.0)</f>
        <v>46107</v>
      </c>
      <c r="F64" s="5"/>
      <c r="G64" s="5" t="str">
        <f>IFERROR(__xludf.DUMMYFUNCTION("""COMPUTED_VALUE"""),"朝食がおいしい　フロントが優しい")</f>
        <v>朝食がおいしい　フロントが優しい</v>
      </c>
      <c r="H64" s="5" t="str">
        <f>IFERROR(__xludf.DUMMYFUNCTION("""COMPUTED_VALUE"""),"駅からすこし歩く 飲食店がまわりに少ない")</f>
        <v>駅からすこし歩く 飲食店がまわりに少ない</v>
      </c>
      <c r="I64" s="5" t="str">
        <f>IFERROR(__xludf.DUMMYFUNCTION("""COMPUTED_VALUE"""),"")</f>
        <v/>
      </c>
      <c r="J64" s="5" t="str">
        <f>IFERROR(__xludf.DUMMYFUNCTION("""COMPUTED_VALUE"""),"朝食がおいしい　フロントが優しい")</f>
        <v>朝食がおいしい　フロントが優しい</v>
      </c>
      <c r="K64" s="5" t="str">
        <f>IFERROR(__xludf.DUMMYFUNCTION("""COMPUTED_VALUE"""),"駅からすこし歩く 飲食店がまわりに少ない")</f>
        <v>駅からすこし歩く 飲食店がまわりに少ない</v>
      </c>
      <c r="L64" s="5" t="str">
        <f>IFERROR(__xludf.DUMMYFUNCTION("""COMPUTED_VALUE"""),"Yamazaki")</f>
        <v>Yamazaki</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5">
        <f>IFERROR(__xludf.DUMMYFUNCTION("""COMPUTED_VALUE"""),7.0)</f>
        <v>7</v>
      </c>
      <c r="E65" s="20">
        <f>IFERROR(__xludf.DUMMYFUNCTION("""COMPUTED_VALUE"""),46106.0)</f>
        <v>46106</v>
      </c>
      <c r="F65"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65" s="5"/>
      <c r="H65" s="5"/>
      <c r="I65"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65" s="5" t="str">
        <f>IFERROR(__xludf.DUMMYFUNCTION("""COMPUTED_VALUE"""),"")</f>
        <v/>
      </c>
      <c r="K65" s="5" t="str">
        <f>IFERROR(__xludf.DUMMYFUNCTION("""COMPUTED_VALUE"""),"")</f>
        <v/>
      </c>
      <c r="L65" s="5"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5">
        <f>IFERROR(__xludf.DUMMYFUNCTION("""COMPUTED_VALUE"""),10.0)</f>
        <v>10</v>
      </c>
      <c r="E66" s="20">
        <f>IFERROR(__xludf.DUMMYFUNCTION("""COMPUTED_VALUE"""),46106.0)</f>
        <v>46106</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IFERROR(__xludf.DUMMYFUNCTION("""COMPUTED_VALUE"""),"Anling")</f>
        <v>Anling</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IFERROR(__xludf.DUMMYFUNCTION("""COMPUTED_VALUE"""),9.0)</f>
        <v>9</v>
      </c>
      <c r="E67" s="20">
        <f>IFERROR(__xludf.DUMMYFUNCTION("""COMPUTED_VALUE"""),46105.0)</f>
        <v>46105</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IFERROR(__xludf.DUMMYFUNCTION("""COMPUTED_VALUE"""),"Marlee")</f>
        <v>Marlee</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5">
        <f>IFERROR(__xludf.DUMMYFUNCTION("""COMPUTED_VALUE"""),10.0)</f>
        <v>10</v>
      </c>
      <c r="E68" s="20">
        <f>IFERROR(__xludf.DUMMYFUNCTION("""COMPUTED_VALUE"""),46105.0)</f>
        <v>46105</v>
      </c>
      <c r="F68" s="5" t="str">
        <f>IFERROR(__xludf.DUMMYFUNCTION("""COMPUTED_VALUE"""),"สงบ สะดวก สบาย สะอาด")</f>
        <v>สงบ สะดวก สบาย สะอาด</v>
      </c>
      <c r="G68" s="5"/>
      <c r="H68" s="5"/>
      <c r="I68" s="5" t="str">
        <f>IFERROR(__xludf.DUMMYFUNCTION("""COMPUTED_VALUE"""),"静かで、便利で、快適で、清潔。")</f>
        <v>静かで、便利で、快適で、清潔。</v>
      </c>
      <c r="J68" s="5" t="str">
        <f>IFERROR(__xludf.DUMMYFUNCTION("""COMPUTED_VALUE"""),"")</f>
        <v/>
      </c>
      <c r="K68" s="5" t="str">
        <f>IFERROR(__xludf.DUMMYFUNCTION("""COMPUTED_VALUE"""),"")</f>
        <v/>
      </c>
      <c r="L68" s="5" t="str">
        <f>IFERROR(__xludf.DUMMYFUNCTION("""COMPUTED_VALUE"""),"c‍h‍a‍i‍w‍a‍t‍p‍2‍4")</f>
        <v>c‍h‍a‍i‍w‍a‍t‍p‍2‍4</v>
      </c>
      <c r="N68" s="21"/>
      <c r="O68" s="21"/>
      <c r="P68" s="21"/>
      <c r="Q68" s="21"/>
      <c r="R68" s="21"/>
      <c r="S68" s="21"/>
      <c r="T68" s="21"/>
      <c r="U68" s="21"/>
      <c r="V68" s="21"/>
      <c r="W68" s="21"/>
      <c r="X68" s="21"/>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IFERROR(__xludf.DUMMYFUNCTION("""COMPUTED_VALUE"""),46105.0)</f>
        <v>46105</v>
      </c>
      <c r="F69"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69" s="5"/>
      <c r="H69" s="5"/>
      <c r="I69"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69" s="5" t="str">
        <f>IFERROR(__xludf.DUMMYFUNCTION("""COMPUTED_VALUE"""),"")</f>
        <v/>
      </c>
      <c r="K69" s="5" t="str">
        <f>IFERROR(__xludf.DUMMYFUNCTION("""COMPUTED_VALUE"""),"")</f>
        <v/>
      </c>
      <c r="L69" s="5" t="str">
        <f>IFERROR(__xludf.DUMMYFUNCTION("""COMPUTED_VALUE"""),"M‍1‍2‍W")</f>
        <v>M‍1‍2‍W</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5">
        <f>IFERROR(__xludf.DUMMYFUNCTION("""COMPUTED_VALUE"""),10.0)</f>
        <v>10</v>
      </c>
      <c r="E70" s="20">
        <f>IFERROR(__xludf.DUMMYFUNCTION("""COMPUTED_VALUE"""),46104.0)</f>
        <v>46104</v>
      </c>
      <c r="F70" s="5"/>
      <c r="G70" s="5" t="str">
        <f>IFERROR(__xludf.DUMMYFUNCTION("""COMPUTED_VALUE"""),"Tutto perfetto. Alla reception tutti i ragazzi gentili e disponibili. Grazie mille")</f>
        <v>Tutto perfetto. Alla reception tutti i ragazzi gentili e disponibili. Grazie mille</v>
      </c>
      <c r="H70" s="5" t="str">
        <f>IFERROR(__xludf.DUMMYFUNCTION("""COMPUTED_VALUE"""),"-")</f>
        <v>-</v>
      </c>
      <c r="I70" s="5" t="str">
        <f>IFERROR(__xludf.DUMMYFUNCTION("""COMPUTED_VALUE"""),"")</f>
        <v/>
      </c>
      <c r="J70"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70" s="5" t="str">
        <f>IFERROR(__xludf.DUMMYFUNCTION("""COMPUTED_VALUE"""),"-")</f>
        <v>-</v>
      </c>
      <c r="L70" s="5" t="str">
        <f>IFERROR(__xludf.DUMMYFUNCTION("""COMPUTED_VALUE"""),"Giosue")</f>
        <v>Giosue</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5">
        <f>IFERROR(__xludf.DUMMYFUNCTION("""COMPUTED_VALUE"""),4.0)</f>
        <v>4</v>
      </c>
      <c r="E71" s="20">
        <f>IFERROR(__xludf.DUMMYFUNCTION("""COMPUTED_VALUE"""),46104.0)</f>
        <v>46104</v>
      </c>
      <c r="F71"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71" s="5"/>
      <c r="H71" s="5"/>
      <c r="I71"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71" s="5" t="str">
        <f>IFERROR(__xludf.DUMMYFUNCTION("""COMPUTED_VALUE"""),"")</f>
        <v/>
      </c>
      <c r="K71" s="5" t="str">
        <f>IFERROR(__xludf.DUMMYFUNCTION("""COMPUTED_VALUE"""),"")</f>
        <v/>
      </c>
      <c r="L71" s="5" t="str">
        <f>IFERROR(__xludf.DUMMYFUNCTION("""COMPUTED_VALUE"""),"こむぎ次郎")</f>
        <v>こむぎ次郎</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IFERROR(__xludf.DUMMYFUNCTION("""COMPUTED_VALUE"""),46104.0)</f>
        <v>46104</v>
      </c>
      <c r="F72" s="5"/>
      <c r="G72" s="5" t="str">
        <f>IFERROR(__xludf.DUMMYFUNCTION("""COMPUTED_VALUE"""),"La cercanía a estaciones de tren, a sitios para comer, convis y otros.")</f>
        <v>La cercanía a estaciones de tren, a sitios para comer, convis y otros.</v>
      </c>
      <c r="H72"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72" s="5" t="str">
        <f>IFERROR(__xludf.DUMMYFUNCTION("""COMPUTED_VALUE"""),"")</f>
        <v/>
      </c>
      <c r="J72" s="5" t="str">
        <f>IFERROR(__xludf.DUMMYFUNCTION("""COMPUTED_VALUE"""),"駅、飲食店、コンビニエンスストア、その他の生活施設へのアクセスが良い。")</f>
        <v>駅、飲食店、コンビニエンスストア、その他の生活施設へのアクセスが良い。</v>
      </c>
      <c r="K72"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72" s="5" t="str">
        <f>IFERROR(__xludf.DUMMYFUNCTION("""COMPUTED_VALUE"""),"Katerin")</f>
        <v>Katerin</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5">
        <f>IFERROR(__xludf.DUMMYFUNCTION("""COMPUTED_VALUE"""),10.0)</f>
        <v>10</v>
      </c>
      <c r="E73" s="20">
        <f>IFERROR(__xludf.DUMMYFUNCTION("""COMPUTED_VALUE"""),46104.0)</f>
        <v>46104</v>
      </c>
      <c r="F73" s="5"/>
      <c r="G73" s="5" t="str">
        <f>IFERROR(__xludf.DUMMYFUNCTION("""COMPUTED_VALUE"""),"Très bon séjour dans cet hôtel ! Propre et bien situé à moins de 10mn a pied du metro. Je recommande")</f>
        <v>Très bon séjour dans cet hôtel ! Propre et bien situé à moins de 10mn a pied du metro. Je recommande</v>
      </c>
      <c r="H73" s="5"/>
      <c r="I73" s="5" t="str">
        <f>IFERROR(__xludf.DUMMYFUNCTION("""COMPUTED_VALUE"""),"")</f>
        <v/>
      </c>
      <c r="J73"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73" s="5" t="str">
        <f>IFERROR(__xludf.DUMMYFUNCTION("""COMPUTED_VALUE"""),"")</f>
        <v/>
      </c>
      <c r="L73" s="5" t="str">
        <f>IFERROR(__xludf.DUMMYFUNCTION("""COMPUTED_VALUE"""),"Emilie")</f>
        <v>Emilie</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IFERROR(__xludf.DUMMYFUNCTION("""COMPUTED_VALUE"""),46104.0)</f>
        <v>46104</v>
      </c>
      <c r="F74" s="5"/>
      <c r="G74" s="5"/>
      <c r="H74" s="5"/>
      <c r="I74" s="5" t="str">
        <f>IFERROR(__xludf.DUMMYFUNCTION("""COMPUTED_VALUE"""),"")</f>
        <v/>
      </c>
      <c r="J74" s="5" t="str">
        <f>IFERROR(__xludf.DUMMYFUNCTION("""COMPUTED_VALUE"""),"")</f>
        <v/>
      </c>
      <c r="K74" s="5" t="str">
        <f>IFERROR(__xludf.DUMMYFUNCTION("""COMPUTED_VALUE"""),"")</f>
        <v/>
      </c>
      <c r="L74" s="5" t="str">
        <f>IFERROR(__xludf.DUMMYFUNCTION("""COMPUTED_VALUE"""),"Ralf")</f>
        <v>Ralf</v>
      </c>
      <c r="N74" s="21"/>
      <c r="O74" s="21"/>
      <c r="P74" s="21"/>
      <c r="Q74" s="21"/>
      <c r="R74" s="21"/>
      <c r="S74" s="21"/>
      <c r="T74" s="21"/>
      <c r="U74" s="21"/>
      <c r="V74" s="21"/>
      <c r="W74" s="21"/>
      <c r="X74" s="21"/>
    </row>
    <row r="75">
      <c r="B75" s="21" t="b">
        <f>IFERROR(__xludf.DUMMYFUNCTION("""COMPUTED_VALUE"""),FALSE)</f>
        <v>0</v>
      </c>
      <c r="C75" s="21" t="str">
        <f>IFERROR(__xludf.DUMMYFUNCTION("""COMPUTED_VALUE"""),"Google")</f>
        <v>Google</v>
      </c>
      <c r="D75" s="5">
        <f>IFERROR(__xludf.DUMMYFUNCTION("""COMPUTED_VALUE"""),4.0)</f>
        <v>4</v>
      </c>
      <c r="E75" s="20">
        <f>IFERROR(__xludf.DUMMYFUNCTION("""COMPUTED_VALUE"""),46104.0)</f>
        <v>46104</v>
      </c>
      <c r="F75"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75" s="5"/>
      <c r="H75" s="5"/>
      <c r="I75"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75" s="5" t="str">
        <f>IFERROR(__xludf.DUMMYFUNCTION("""COMPUTED_VALUE"""),"")</f>
        <v/>
      </c>
      <c r="K75" s="5" t="str">
        <f>IFERROR(__xludf.DUMMYFUNCTION("""COMPUTED_VALUE"""),"")</f>
        <v/>
      </c>
      <c r="L75" s="5" t="str">
        <f>IFERROR(__xludf.DUMMYFUNCTION("""COMPUTED_VALUE"""),"優待太郎")</f>
        <v>優待太郎</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IFERROR(__xludf.DUMMYFUNCTION("""COMPUTED_VALUE"""),46103.0)</f>
        <v>46103</v>
      </c>
      <c r="F76" s="5"/>
      <c r="G76"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76" s="5" t="str">
        <f>IFERROR(__xludf.DUMMYFUNCTION("""COMPUTED_VALUE"""),"Nada")</f>
        <v>Nada</v>
      </c>
      <c r="I76" s="5" t="str">
        <f>IFERROR(__xludf.DUMMYFUNCTION("""COMPUTED_VALUE"""),"")</f>
        <v/>
      </c>
      <c r="J76"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76" s="5" t="str">
        <f>IFERROR(__xludf.DUMMYFUNCTION("""COMPUTED_VALUE"""),"何もない")</f>
        <v>何もない</v>
      </c>
      <c r="L76" s="5" t="str">
        <f>IFERROR(__xludf.DUMMYFUNCTION("""COMPUTED_VALUE"""),"Pradator4")</f>
        <v>Pradator4</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IFERROR(__xludf.DUMMYFUNCTION("""COMPUTED_VALUE"""),10.0)</f>
        <v>10</v>
      </c>
      <c r="E77" s="20">
        <f>IFERROR(__xludf.DUMMYFUNCTION("""COMPUTED_VALUE"""),46103.0)</f>
        <v>46103</v>
      </c>
      <c r="F77" s="5"/>
      <c r="G77" s="5" t="str">
        <f>IFERROR(__xludf.DUMMYFUNCTION("""COMPUTED_VALUE"""),"Super clean, good location, AMAZING breakfast")</f>
        <v>Super clean, good location, AMAZING breakfast</v>
      </c>
      <c r="H77" s="5" t="str">
        <f>IFERROR(__xludf.DUMMYFUNCTION("""COMPUTED_VALUE"""),"Room small")</f>
        <v>Room small</v>
      </c>
      <c r="I77" s="5" t="str">
        <f>IFERROR(__xludf.DUMMYFUNCTION("""COMPUTED_VALUE"""),"")</f>
        <v/>
      </c>
      <c r="J77" s="5" t="str">
        <f>IFERROR(__xludf.DUMMYFUNCTION("""COMPUTED_VALUE"""),"とても清潔で、立地も良く、朝食も最高でした。")</f>
        <v>とても清潔で、立地も良く、朝食も最高でした。</v>
      </c>
      <c r="K77" s="5" t="str">
        <f>IFERROR(__xludf.DUMMYFUNCTION("""COMPUTED_VALUE"""),"部屋が狭い")</f>
        <v>部屋が狭い</v>
      </c>
      <c r="L77" s="5" t="str">
        <f>IFERROR(__xludf.DUMMYFUNCTION("""COMPUTED_VALUE"""),"Malgorzata")</f>
        <v>Malgorzata</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5">
        <f>IFERROR(__xludf.DUMMYFUNCTION("""COMPUTED_VALUE"""),4.0)</f>
        <v>4</v>
      </c>
      <c r="E78" s="20">
        <f>IFERROR(__xludf.DUMMYFUNCTION("""COMPUTED_VALUE"""),46103.0)</f>
        <v>46103</v>
      </c>
      <c r="F78"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78" s="5"/>
      <c r="H78" s="5"/>
      <c r="I78"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78" s="5" t="str">
        <f>IFERROR(__xludf.DUMMYFUNCTION("""COMPUTED_VALUE"""),"")</f>
        <v/>
      </c>
      <c r="K78" s="5" t="str">
        <f>IFERROR(__xludf.DUMMYFUNCTION("""COMPUTED_VALUE"""),"")</f>
        <v/>
      </c>
      <c r="L78" s="5" t="str">
        <f>IFERROR(__xludf.DUMMYFUNCTION("""COMPUTED_VALUE"""),"さあーさん")</f>
        <v>さあーさん</v>
      </c>
      <c r="N78" s="21"/>
      <c r="O78" s="21"/>
      <c r="P78" s="21"/>
      <c r="Q78" s="21"/>
      <c r="R78" s="21"/>
      <c r="S78" s="21"/>
      <c r="T78" s="21"/>
      <c r="U78" s="21"/>
      <c r="V78" s="21"/>
      <c r="W78" s="21"/>
      <c r="X78" s="21"/>
    </row>
    <row r="79">
      <c r="B79" s="21" t="b">
        <f>IFERROR(__xludf.DUMMYFUNCTION("""COMPUTED_VALUE"""),FALSE)</f>
        <v>0</v>
      </c>
      <c r="C79" s="21" t="str">
        <f>IFERROR(__xludf.DUMMYFUNCTION("""COMPUTED_VALUE"""),"Google")</f>
        <v>Google</v>
      </c>
      <c r="D79" s="5">
        <f>IFERROR(__xludf.DUMMYFUNCTION("""COMPUTED_VALUE"""),5.0)</f>
        <v>5</v>
      </c>
      <c r="E79" s="20">
        <f>IFERROR(__xludf.DUMMYFUNCTION("""COMPUTED_VALUE"""),46102.0)</f>
        <v>46102</v>
      </c>
      <c r="F79"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79" s="5"/>
      <c r="H79" s="5"/>
      <c r="I79"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79" s="24" t="str">
        <f>IFERROR(__xludf.DUMMYFUNCTION("""COMPUTED_VALUE"""),"")</f>
        <v/>
      </c>
      <c r="K79" s="5" t="str">
        <f>IFERROR(__xludf.DUMMYFUNCTION("""COMPUTED_VALUE"""),"")</f>
        <v/>
      </c>
      <c r="L79" s="5" t="str">
        <f>IFERROR(__xludf.DUMMYFUNCTION("""COMPUTED_VALUE"""),"Utz Späth")</f>
        <v>Utz Späth</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5">
        <f>IFERROR(__xludf.DUMMYFUNCTION("""COMPUTED_VALUE"""),10.0)</f>
        <v>10</v>
      </c>
      <c r="E80" s="20">
        <f>IFERROR(__xludf.DUMMYFUNCTION("""COMPUTED_VALUE"""),46102.0)</f>
        <v>46102</v>
      </c>
      <c r="F80" s="5"/>
      <c r="G80"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80" s="5" t="str">
        <f>IFERROR(__xludf.DUMMYFUNCTION("""COMPUTED_VALUE"""),"Alcune cose sono un po datate e sarebbero da cambiare (tende sporche, tenda della doccia)")</f>
        <v>Alcune cose sono un po datate e sarebbero da cambiare (tende sporche, tenda della doccia)</v>
      </c>
      <c r="I80" s="5" t="str">
        <f>IFERROR(__xludf.DUMMYFUNCTION("""COMPUTED_VALUE"""),"")</f>
        <v/>
      </c>
      <c r="J80"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80"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80" s="5" t="str">
        <f>IFERROR(__xludf.DUMMYFUNCTION("""COMPUTED_VALUE"""),"Debora")</f>
        <v>Debora</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IFERROR(__xludf.DUMMYFUNCTION("""COMPUTED_VALUE"""),46102.0)</f>
        <v>46102</v>
      </c>
      <c r="F81" s="5"/>
      <c r="G81" s="5"/>
      <c r="H81" s="5"/>
      <c r="I81" s="5" t="str">
        <f>IFERROR(__xludf.DUMMYFUNCTION("""COMPUTED_VALUE"""),"")</f>
        <v/>
      </c>
      <c r="J81" s="5" t="str">
        <f>IFERROR(__xludf.DUMMYFUNCTION("""COMPUTED_VALUE"""),"")</f>
        <v/>
      </c>
      <c r="K81" s="5" t="str">
        <f>IFERROR(__xludf.DUMMYFUNCTION("""COMPUTED_VALUE"""),"")</f>
        <v/>
      </c>
      <c r="L81" s="5" t="str">
        <f>IFERROR(__xludf.DUMMYFUNCTION("""COMPUTED_VALUE"""),"Grit")</f>
        <v>Grit</v>
      </c>
    </row>
    <row r="82">
      <c r="B82" s="21" t="b">
        <f>IFERROR(__xludf.DUMMYFUNCTION("""COMPUTED_VALUE"""),FALSE)</f>
        <v>0</v>
      </c>
      <c r="C82" s="19" t="str">
        <f>IFERROR(__xludf.DUMMYFUNCTION("""COMPUTED_VALUE"""),"Booking.com")</f>
        <v>Booking.com</v>
      </c>
      <c r="D82" s="5">
        <f>IFERROR(__xludf.DUMMYFUNCTION("""COMPUTED_VALUE"""),9.0)</f>
        <v>9</v>
      </c>
      <c r="E82" s="20">
        <f>IFERROR(__xludf.DUMMYFUNCTION("""COMPUTED_VALUE"""),46101.0)</f>
        <v>46101</v>
      </c>
      <c r="F82" s="5"/>
      <c r="G82" s="5"/>
      <c r="H82" s="5"/>
      <c r="I82" s="5" t="str">
        <f>IFERROR(__xludf.DUMMYFUNCTION("""COMPUTED_VALUE"""),"")</f>
        <v/>
      </c>
      <c r="J82" s="5" t="str">
        <f>IFERROR(__xludf.DUMMYFUNCTION("""COMPUTED_VALUE"""),"")</f>
        <v/>
      </c>
      <c r="K82" s="5" t="str">
        <f>IFERROR(__xludf.DUMMYFUNCTION("""COMPUTED_VALUE"""),"")</f>
        <v/>
      </c>
      <c r="L82" s="5" t="str">
        <f>IFERROR(__xludf.DUMMYFUNCTION("""COMPUTED_VALUE"""),"Sasha")</f>
        <v>Sasha</v>
      </c>
    </row>
    <row r="83">
      <c r="B83" s="21" t="b">
        <f>IFERROR(__xludf.DUMMYFUNCTION("""COMPUTED_VALUE"""),FALSE)</f>
        <v>0</v>
      </c>
      <c r="C83" s="19" t="str">
        <f>IFERROR(__xludf.DUMMYFUNCTION("""COMPUTED_VALUE"""),"Trip.com")</f>
        <v>Trip.com</v>
      </c>
      <c r="D83" s="5">
        <f>IFERROR(__xludf.DUMMYFUNCTION("""COMPUTED_VALUE"""),10.0)</f>
        <v>10</v>
      </c>
      <c r="E83" s="20">
        <f>IFERROR(__xludf.DUMMYFUNCTION("""COMPUTED_VALUE"""),46101.0)</f>
        <v>46101</v>
      </c>
      <c r="F83" s="5" t="str">
        <f>IFERROR(__xludf.DUMMYFUNCTION("""COMPUTED_VALUE"""),"Room was clear, with a wide bed and near to the subway. Hotel employees were kind and polite.")</f>
        <v>Room was clear, with a wide bed and near to the subway. Hotel employees were kind and polite.</v>
      </c>
      <c r="G83" s="5"/>
      <c r="H83" s="5"/>
      <c r="I83"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83" s="5" t="str">
        <f>IFERROR(__xludf.DUMMYFUNCTION("""COMPUTED_VALUE"""),"")</f>
        <v/>
      </c>
      <c r="K83" s="5" t="str">
        <f>IFERROR(__xludf.DUMMYFUNCTION("""COMPUTED_VALUE"""),"")</f>
        <v/>
      </c>
      <c r="L83" s="5" t="str">
        <f>IFERROR(__xludf.DUMMYFUNCTION("""COMPUTED_VALUE"""),"ゲ‍ス‍ト")</f>
        <v>ゲ‍ス‍ト</v>
      </c>
    </row>
    <row r="84">
      <c r="B84" s="21" t="b">
        <f>IFERROR(__xludf.DUMMYFUNCTION("""COMPUTED_VALUE"""),FALSE)</f>
        <v>0</v>
      </c>
      <c r="C84" s="19" t="str">
        <f>IFERROR(__xludf.DUMMYFUNCTION("""COMPUTED_VALUE"""),"Booking.com")</f>
        <v>Booking.com</v>
      </c>
      <c r="D84" s="5">
        <f>IFERROR(__xludf.DUMMYFUNCTION("""COMPUTED_VALUE"""),8.0)</f>
        <v>8</v>
      </c>
      <c r="E84" s="20">
        <f>IFERROR(__xludf.DUMMYFUNCTION("""COMPUTED_VALUE"""),46101.0)</f>
        <v>46101</v>
      </c>
      <c r="F84" s="5"/>
      <c r="G84" s="5"/>
      <c r="H84" s="5"/>
      <c r="I84" s="5" t="str">
        <f>IFERROR(__xludf.DUMMYFUNCTION("""COMPUTED_VALUE"""),"")</f>
        <v/>
      </c>
      <c r="J84" s="5" t="str">
        <f>IFERROR(__xludf.DUMMYFUNCTION("""COMPUTED_VALUE"""),"")</f>
        <v/>
      </c>
      <c r="K84" s="5" t="str">
        <f>IFERROR(__xludf.DUMMYFUNCTION("""COMPUTED_VALUE"""),"")</f>
        <v/>
      </c>
      <c r="L84" s="5" t="str">
        <f>IFERROR(__xludf.DUMMYFUNCTION("""COMPUTED_VALUE"""),"Birte")</f>
        <v>Birte</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IFERROR(__xludf.DUMMYFUNCTION("""COMPUTED_VALUE"""),46101.0)</f>
        <v>46101</v>
      </c>
      <c r="F85" s="5"/>
      <c r="G85" s="5"/>
      <c r="H85" s="5"/>
      <c r="I85" s="5" t="str">
        <f>IFERROR(__xludf.DUMMYFUNCTION("""COMPUTED_VALUE"""),"")</f>
        <v/>
      </c>
      <c r="J85" s="5" t="str">
        <f>IFERROR(__xludf.DUMMYFUNCTION("""COMPUTED_VALUE"""),"")</f>
        <v/>
      </c>
      <c r="K85" s="5" t="str">
        <f>IFERROR(__xludf.DUMMYFUNCTION("""COMPUTED_VALUE"""),"")</f>
        <v/>
      </c>
      <c r="L85" s="5" t="str">
        <f>IFERROR(__xludf.DUMMYFUNCTION("""COMPUTED_VALUE"""),"Chantel")</f>
        <v>Chantel</v>
      </c>
    </row>
    <row r="86">
      <c r="B86" s="21" t="b">
        <f>IFERROR(__xludf.DUMMYFUNCTION("""COMPUTED_VALUE"""),FALSE)</f>
        <v>0</v>
      </c>
      <c r="C86" s="21" t="str">
        <f>IFERROR(__xludf.DUMMYFUNCTION("""COMPUTED_VALUE"""),"Google")</f>
        <v>Google</v>
      </c>
      <c r="D86" s="5">
        <f>IFERROR(__xludf.DUMMYFUNCTION("""COMPUTED_VALUE"""),1.0)</f>
        <v>1</v>
      </c>
      <c r="E86" s="20">
        <f>IFERROR(__xludf.DUMMYFUNCTION("""COMPUTED_VALUE"""),46101.0)</f>
        <v>46101</v>
      </c>
      <c r="F86"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86" s="5"/>
      <c r="H86" s="5"/>
      <c r="I86"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86" s="5" t="str">
        <f>IFERROR(__xludf.DUMMYFUNCTION("""COMPUTED_VALUE"""),"")</f>
        <v/>
      </c>
      <c r="K86" s="5" t="str">
        <f>IFERROR(__xludf.DUMMYFUNCTION("""COMPUTED_VALUE"""),"")</f>
        <v/>
      </c>
      <c r="L86" s="5" t="str">
        <f>IFERROR(__xludf.DUMMYFUNCTION("""COMPUTED_VALUE"""),"Ирина Лазарева")</f>
        <v>Ирина Лазарева</v>
      </c>
    </row>
    <row r="87">
      <c r="B87" s="21" t="b">
        <f>IFERROR(__xludf.DUMMYFUNCTION("""COMPUTED_VALUE"""),FALSE)</f>
        <v>0</v>
      </c>
      <c r="C87" s="19" t="str">
        <f>IFERROR(__xludf.DUMMYFUNCTION("""COMPUTED_VALUE"""),"Trip.com")</f>
        <v>Trip.com</v>
      </c>
      <c r="D87" s="5">
        <f>IFERROR(__xludf.DUMMYFUNCTION("""COMPUTED_VALUE"""),10.0)</f>
        <v>10</v>
      </c>
      <c r="E87" s="20">
        <f>IFERROR(__xludf.DUMMYFUNCTION("""COMPUTED_VALUE"""),46101.0)</f>
        <v>46101</v>
      </c>
      <c r="F87" s="5" t="str">
        <f>IFERROR(__xludf.DUMMYFUNCTION("""COMPUTED_VALUE"""),"Everything was perfect from check-in to checkout. We felt very welcome and cared and didn't miss a thing.")</f>
        <v>Everything was perfect from check-in to checkout. We felt very welcome and cared and didn't miss a thing.</v>
      </c>
      <c r="G87" s="5"/>
      <c r="H87" s="5"/>
      <c r="I87"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87" s="5" t="str">
        <f>IFERROR(__xludf.DUMMYFUNCTION("""COMPUTED_VALUE"""),"")</f>
        <v/>
      </c>
      <c r="K87" s="5" t="str">
        <f>IFERROR(__xludf.DUMMYFUNCTION("""COMPUTED_VALUE"""),"")</f>
        <v/>
      </c>
      <c r="L87" s="5" t="str">
        <f>IFERROR(__xludf.DUMMYFUNCTION("""COMPUTED_VALUE"""),"ゲ‍ス‍ト")</f>
        <v>ゲ‍ス‍ト</v>
      </c>
    </row>
    <row r="88">
      <c r="B88" s="21" t="b">
        <f>IFERROR(__xludf.DUMMYFUNCTION("""COMPUTED_VALUE"""),FALSE)</f>
        <v>0</v>
      </c>
      <c r="C88" s="19" t="str">
        <f>IFERROR(__xludf.DUMMYFUNCTION("""COMPUTED_VALUE"""),"Booking.com")</f>
        <v>Booking.com</v>
      </c>
      <c r="D88" s="5">
        <f>IFERROR(__xludf.DUMMYFUNCTION("""COMPUTED_VALUE"""),10.0)</f>
        <v>10</v>
      </c>
      <c r="E88" s="20">
        <f>IFERROR(__xludf.DUMMYFUNCTION("""COMPUTED_VALUE"""),46100.0)</f>
        <v>46100</v>
      </c>
      <c r="F88" s="5"/>
      <c r="G88"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88" s="5" t="str">
        <f>IFERROR(__xludf.DUMMYFUNCTION("""COMPUTED_VALUE"""),"Non c’ era nulla che non ci piacesse.")</f>
        <v>Non c’ era nulla che non ci piacesse.</v>
      </c>
      <c r="I88" s="5" t="str">
        <f>IFERROR(__xludf.DUMMYFUNCTION("""COMPUTED_VALUE"""),"")</f>
        <v/>
      </c>
      <c r="J88"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88" s="5" t="str">
        <f>IFERROR(__xludf.DUMMYFUNCTION("""COMPUTED_VALUE"""),"気に入らない点は何もなかった。")</f>
        <v>気に入らない点は何もなかった。</v>
      </c>
      <c r="L88" s="5" t="str">
        <f>IFERROR(__xludf.DUMMYFUNCTION("""COMPUTED_VALUE"""),"Claudia")</f>
        <v>Claudia</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IFERROR(__xludf.DUMMYFUNCTION("""COMPUTED_VALUE"""),46100.0)</f>
        <v>46100</v>
      </c>
      <c r="F89" s="5"/>
      <c r="G89" s="5" t="str">
        <f>IFERROR(__xludf.DUMMYFUNCTION("""COMPUTED_VALUE"""),"朝食が美味しかった 立地が良い")</f>
        <v>朝食が美味しかった 立地が良い</v>
      </c>
      <c r="H89" s="5"/>
      <c r="I89" s="5" t="str">
        <f>IFERROR(__xludf.DUMMYFUNCTION("""COMPUTED_VALUE"""),"")</f>
        <v/>
      </c>
      <c r="J89" s="5" t="str">
        <f>IFERROR(__xludf.DUMMYFUNCTION("""COMPUTED_VALUE"""),"朝食が美味しかった 立地が良い")</f>
        <v>朝食が美味しかった 立地が良い</v>
      </c>
      <c r="K89" s="5" t="str">
        <f>IFERROR(__xludf.DUMMYFUNCTION("""COMPUTED_VALUE"""),"")</f>
        <v/>
      </c>
      <c r="L89" s="5" t="str">
        <f>IFERROR(__xludf.DUMMYFUNCTION("""COMPUTED_VALUE"""),"莉子")</f>
        <v>莉子</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IFERROR(__xludf.DUMMYFUNCTION("""COMPUTED_VALUE"""),46100.0)</f>
        <v>46100</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IFERROR(__xludf.DUMMYFUNCTION("""COMPUTED_VALUE"""),"Toby")</f>
        <v>Toby</v>
      </c>
    </row>
    <row r="91">
      <c r="B91" s="21" t="b">
        <f>IFERROR(__xludf.DUMMYFUNCTION("""COMPUTED_VALUE"""),FALSE)</f>
        <v>0</v>
      </c>
      <c r="C91" s="21" t="str">
        <f>IFERROR(__xludf.DUMMYFUNCTION("""COMPUTED_VALUE"""),"Google")</f>
        <v>Google</v>
      </c>
      <c r="D91" s="5">
        <f>IFERROR(__xludf.DUMMYFUNCTION("""COMPUTED_VALUE"""),5.0)</f>
        <v>5</v>
      </c>
      <c r="E91" s="20">
        <f>IFERROR(__xludf.DUMMYFUNCTION("""COMPUTED_VALUE"""),46099.0)</f>
        <v>46099</v>
      </c>
      <c r="F91"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91" s="5"/>
      <c r="H91" s="5"/>
      <c r="I91"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91" s="5" t="str">
        <f>IFERROR(__xludf.DUMMYFUNCTION("""COMPUTED_VALUE"""),"")</f>
        <v/>
      </c>
      <c r="K91" s="5" t="str">
        <f>IFERROR(__xludf.DUMMYFUNCTION("""COMPUTED_VALUE"""),"")</f>
        <v/>
      </c>
      <c r="L91" s="5" t="str">
        <f>IFERROR(__xludf.DUMMYFUNCTION("""COMPUTED_VALUE"""),"bubu bubu")</f>
        <v>bubu bubu</v>
      </c>
    </row>
    <row r="92">
      <c r="B92" s="21" t="b">
        <f>IFERROR(__xludf.DUMMYFUNCTION("""COMPUTED_VALUE"""),FALSE)</f>
        <v>0</v>
      </c>
      <c r="C92" s="19" t="str">
        <f>IFERROR(__xludf.DUMMYFUNCTION("""COMPUTED_VALUE"""),"Booking.com")</f>
        <v>Booking.com</v>
      </c>
      <c r="D92" s="5">
        <f>IFERROR(__xludf.DUMMYFUNCTION("""COMPUTED_VALUE"""),10.0)</f>
        <v>10</v>
      </c>
      <c r="E92" s="20">
        <f>IFERROR(__xludf.DUMMYFUNCTION("""COMPUTED_VALUE"""),46099.0)</f>
        <v>46099</v>
      </c>
      <c r="F92" s="5"/>
      <c r="G92" s="5" t="str">
        <f>IFERROR(__xludf.DUMMYFUNCTION("""COMPUTED_VALUE"""),"La grandeur des chambres")</f>
        <v>La grandeur des chambres</v>
      </c>
      <c r="H92" s="5" t="str">
        <f>IFERROR(__xludf.DUMMYFUNCTION("""COMPUTED_VALUE"""),"Un petit peu chère")</f>
        <v>Un petit peu chère</v>
      </c>
      <c r="I92" s="5" t="str">
        <f>IFERROR(__xludf.DUMMYFUNCTION("""COMPUTED_VALUE"""),"")</f>
        <v/>
      </c>
      <c r="J92" s="5" t="str">
        <f>IFERROR(__xludf.DUMMYFUNCTION("""COMPUTED_VALUE"""),"部屋の大きさ")</f>
        <v>部屋の大きさ</v>
      </c>
      <c r="K92" s="5" t="str">
        <f>IFERROR(__xludf.DUMMYFUNCTION("""COMPUTED_VALUE"""),"少し高価")</f>
        <v>少し高価</v>
      </c>
      <c r="L92" s="5" t="str">
        <f>IFERROR(__xludf.DUMMYFUNCTION("""COMPUTED_VALUE"""),"Sandrine")</f>
        <v>Sandrine</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IFERROR(__xludf.DUMMYFUNCTION("""COMPUTED_VALUE"""),46098.0)</f>
        <v>46098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IFERROR(__xludf.DUMMYFUNCTION("""COMPUTED_VALUE"""),"Danchin")</f>
        <v>Danchin</v>
      </c>
    </row>
    <row r="94">
      <c r="B94" s="21" t="b">
        <f>IFERROR(__xludf.DUMMYFUNCTION("""COMPUTED_VALUE"""),FALSE)</f>
        <v>0</v>
      </c>
      <c r="C94" s="21" t="str">
        <f>IFERROR(__xludf.DUMMYFUNCTION("""COMPUTED_VALUE"""),"Google")</f>
        <v>Google</v>
      </c>
      <c r="D94" s="5">
        <f>IFERROR(__xludf.DUMMYFUNCTION("""COMPUTED_VALUE"""),4.0)</f>
        <v>4</v>
      </c>
      <c r="E94" s="20">
        <f>IFERROR(__xludf.DUMMYFUNCTION("""COMPUTED_VALUE"""),46098.0)</f>
        <v>46098</v>
      </c>
      <c r="F94"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94" s="5"/>
      <c r="H94" s="5"/>
      <c r="I94"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94" s="5" t="str">
        <f>IFERROR(__xludf.DUMMYFUNCTION("""COMPUTED_VALUE"""),"")</f>
        <v/>
      </c>
      <c r="K94" s="5" t="str">
        <f>IFERROR(__xludf.DUMMYFUNCTION("""COMPUTED_VALUE"""),"")</f>
        <v/>
      </c>
      <c r="L94" s="5" t="str">
        <f>IFERROR(__xludf.DUMMYFUNCTION("""COMPUTED_VALUE"""),"Jonas Jiang")</f>
        <v>Jonas Jiang</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IFERROR(__xludf.DUMMYFUNCTION("""COMPUTED_VALUE"""),46098.0)</f>
        <v>46098</v>
      </c>
      <c r="F95" s="5"/>
      <c r="G95"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95" s="5" t="str">
        <f>IFERROR(__xludf.DUMMYFUNCTION("""COMPUTED_VALUE"""),"Nothing- it was great!")</f>
        <v>Nothing- it was great!</v>
      </c>
      <c r="I95" s="5" t="str">
        <f>IFERROR(__xludf.DUMMYFUNCTION("""COMPUTED_VALUE"""),"")</f>
        <v/>
      </c>
      <c r="J95"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95" s="5" t="str">
        <f>IFERROR(__xludf.DUMMYFUNCTION("""COMPUTED_VALUE"""),"何も問題ないよ。最高だった！")</f>
        <v>何も問題ないよ。最高だった！</v>
      </c>
      <c r="L95" s="5" t="str">
        <f>IFERROR(__xludf.DUMMYFUNCTION("""COMPUTED_VALUE"""),"Seda")</f>
        <v>Seda</v>
      </c>
    </row>
    <row r="96">
      <c r="B96" s="21" t="b">
        <f>IFERROR(__xludf.DUMMYFUNCTION("""COMPUTED_VALUE"""),FALSE)</f>
        <v>0</v>
      </c>
      <c r="C96" s="21" t="str">
        <f>IFERROR(__xludf.DUMMYFUNCTION("""COMPUTED_VALUE"""),"Google")</f>
        <v>Google</v>
      </c>
      <c r="D96" s="5">
        <f>IFERROR(__xludf.DUMMYFUNCTION("""COMPUTED_VALUE"""),4.0)</f>
        <v>4</v>
      </c>
      <c r="E96" s="20">
        <f>IFERROR(__xludf.DUMMYFUNCTION("""COMPUTED_VALUE"""),46098.0)</f>
        <v>46098</v>
      </c>
      <c r="F96"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96" s="5"/>
      <c r="H96" s="5"/>
      <c r="I96"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96" s="5" t="str">
        <f>IFERROR(__xludf.DUMMYFUNCTION("""COMPUTED_VALUE"""),"")</f>
        <v/>
      </c>
      <c r="K96" s="5" t="str">
        <f>IFERROR(__xludf.DUMMYFUNCTION("""COMPUTED_VALUE"""),"")</f>
        <v/>
      </c>
      <c r="L96" s="5" t="str">
        <f>IFERROR(__xludf.DUMMYFUNCTION("""COMPUTED_VALUE"""),"Jonas Jiang")</f>
        <v>Jonas Jiang</v>
      </c>
    </row>
    <row r="97">
      <c r="B97" s="21" t="b">
        <f>IFERROR(__xludf.DUMMYFUNCTION("""COMPUTED_VALUE"""),FALSE)</f>
        <v>0</v>
      </c>
      <c r="C97" s="21" t="str">
        <f>IFERROR(__xludf.DUMMYFUNCTION("""COMPUTED_VALUE"""),"Google")</f>
        <v>Google</v>
      </c>
      <c r="D97" s="5">
        <f>IFERROR(__xludf.DUMMYFUNCTION("""COMPUTED_VALUE"""),1.0)</f>
        <v>1</v>
      </c>
      <c r="E97" s="20">
        <f>IFERROR(__xludf.DUMMYFUNCTION("""COMPUTED_VALUE"""),46097.0)</f>
        <v>46097</v>
      </c>
      <c r="F97"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97" s="5"/>
      <c r="H97" s="5"/>
      <c r="I97"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7" s="5" t="str">
        <f>IFERROR(__xludf.DUMMYFUNCTION("""COMPUTED_VALUE"""),"")</f>
        <v/>
      </c>
      <c r="K97" s="5" t="str">
        <f>IFERROR(__xludf.DUMMYFUNCTION("""COMPUTED_VALUE"""),"")</f>
        <v/>
      </c>
      <c r="L97" s="5" t="str">
        <f>IFERROR(__xludf.DUMMYFUNCTION("""COMPUTED_VALUE"""),"ja ti")</f>
        <v>ja ti</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IFERROR(__xludf.DUMMYFUNCTION("""COMPUTED_VALUE"""),46097.0)</f>
        <v>46097</v>
      </c>
      <c r="F98" s="5"/>
      <c r="G98"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98" s="5" t="str">
        <f>IFERROR(__xludf.DUMMYFUNCTION("""COMPUTED_VALUE"""),"The location is a bit unconvenient because you have to walk a little more to the stations.")</f>
        <v>The location is a bit unconvenient because you have to walk a little more to the stations.</v>
      </c>
      <c r="I98" s="5" t="str">
        <f>IFERROR(__xludf.DUMMYFUNCTION("""COMPUTED_VALUE"""),"")</f>
        <v/>
      </c>
      <c r="J98"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98" s="5" t="str">
        <f>IFERROR(__xludf.DUMMYFUNCTION("""COMPUTED_VALUE"""),"駅まで少し歩かなければならないので、立地は少し不便です。")</f>
        <v>駅まで少し歩かなければならないので、立地は少し不便です。</v>
      </c>
      <c r="L98" s="5" t="str">
        <f>IFERROR(__xludf.DUMMYFUNCTION("""COMPUTED_VALUE"""),"Ariana")</f>
        <v>Ariana</v>
      </c>
    </row>
    <row r="99">
      <c r="B99" s="21" t="b">
        <f>IFERROR(__xludf.DUMMYFUNCTION("""COMPUTED_VALUE"""),FALSE)</f>
        <v>0</v>
      </c>
      <c r="C99" s="21" t="str">
        <f>IFERROR(__xludf.DUMMYFUNCTION("""COMPUTED_VALUE"""),"Google")</f>
        <v>Google</v>
      </c>
      <c r="D99" s="5">
        <f>IFERROR(__xludf.DUMMYFUNCTION("""COMPUTED_VALUE"""),1.0)</f>
        <v>1</v>
      </c>
      <c r="E99" s="20">
        <f>IFERROR(__xludf.DUMMYFUNCTION("""COMPUTED_VALUE"""),46097.0)</f>
        <v>46097</v>
      </c>
      <c r="F99"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99" s="5"/>
      <c r="H99" s="5"/>
      <c r="I99"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9" s="5" t="str">
        <f>IFERROR(__xludf.DUMMYFUNCTION("""COMPUTED_VALUE"""),"")</f>
        <v/>
      </c>
      <c r="K99" s="5" t="str">
        <f>IFERROR(__xludf.DUMMYFUNCTION("""COMPUTED_VALUE"""),"")</f>
        <v/>
      </c>
      <c r="L99" s="5" t="str">
        <f>IFERROR(__xludf.DUMMYFUNCTION("""COMPUTED_VALUE"""),"ja ti")</f>
        <v>ja ti</v>
      </c>
    </row>
    <row r="100">
      <c r="B100" s="21" t="b">
        <f>IFERROR(__xludf.DUMMYFUNCTION("""COMPUTED_VALUE"""),FALSE)</f>
        <v>0</v>
      </c>
      <c r="C100" s="19" t="str">
        <f>IFERROR(__xludf.DUMMYFUNCTION("""COMPUTED_VALUE"""),"Trip.com")</f>
        <v>Trip.com</v>
      </c>
      <c r="D100" s="5">
        <f>IFERROR(__xludf.DUMMYFUNCTION("""COMPUTED_VALUE"""),10.0)</f>
        <v>10</v>
      </c>
      <c r="E100" s="20">
        <f>IFERROR(__xludf.DUMMYFUNCTION("""COMPUTED_VALUE"""),46097.0)</f>
        <v>46097</v>
      </c>
      <c r="F100" s="5" t="str">
        <f>IFERROR(__xludf.DUMMYFUNCTION("""COMPUTED_VALUE"""),"房間寬敞，服務細緻，安靜！")</f>
        <v>房間寬敞，服務細緻，安靜！</v>
      </c>
      <c r="G100" s="5"/>
      <c r="H100" s="5"/>
      <c r="I100" s="5" t="str">
        <f>IFERROR(__xludf.DUMMYFUNCTION("""COMPUTED_VALUE"""),"部屋は広々としていて、サービスも行き届いていて、しかも静かでした！")</f>
        <v>部屋は広々としていて、サービスも行き届いていて、しかも静かでした！</v>
      </c>
      <c r="J100" s="5" t="str">
        <f>IFERROR(__xludf.DUMMYFUNCTION("""COMPUTED_VALUE"""),"")</f>
        <v/>
      </c>
      <c r="K100" s="5" t="str">
        <f>IFERROR(__xludf.DUMMYFUNCTION("""COMPUTED_VALUE"""),"")</f>
        <v/>
      </c>
      <c r="L100" s="5" t="str">
        <f>IFERROR(__xludf.DUMMYFUNCTION("""COMPUTED_VALUE"""),"ゲ‍ス‍ト")</f>
        <v>ゲ‍ス‍ト</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19" t="str">
        <f>IFERROR(__xludf.DUMMYFUNCTION("""COMPUTED_VALUE"""),"Booking.com")</f>
        <v>Booking.com</v>
      </c>
      <c r="D101" s="5">
        <f>IFERROR(__xludf.DUMMYFUNCTION("""COMPUTED_VALUE"""),10.0)</f>
        <v>10</v>
      </c>
      <c r="E101" s="20">
        <f>IFERROR(__xludf.DUMMYFUNCTION("""COMPUTED_VALUE"""),46096.0)</f>
        <v>46096</v>
      </c>
      <c r="F101" s="5"/>
      <c r="G101" s="5" t="str">
        <f>IFERROR(__xludf.DUMMYFUNCTION("""COMPUTED_VALUE"""),"It was clean!")</f>
        <v>It was clean!</v>
      </c>
      <c r="H101" s="5" t="str">
        <f>IFERROR(__xludf.DUMMYFUNCTION("""COMPUTED_VALUE"""),"Kinda small.")</f>
        <v>Kinda small.</v>
      </c>
      <c r="I101" s="5" t="str">
        <f>IFERROR(__xludf.DUMMYFUNCTION("""COMPUTED_VALUE"""),"")</f>
        <v/>
      </c>
      <c r="J101" s="5" t="str">
        <f>IFERROR(__xludf.DUMMYFUNCTION("""COMPUTED_VALUE"""),"清潔だった！")</f>
        <v>清潔だった！</v>
      </c>
      <c r="K101" s="5" t="str">
        <f>IFERROR(__xludf.DUMMYFUNCTION("""COMPUTED_VALUE"""),"ちょっと小さいですね。")</f>
        <v>ちょっと小さいですね。</v>
      </c>
      <c r="L101" s="5" t="str">
        <f>IFERROR(__xludf.DUMMYFUNCTION("""COMPUTED_VALUE"""),"Martinez")</f>
        <v>Martinez</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IFERROR(__xludf.DUMMYFUNCTION("""COMPUTED_VALUE"""),46096.0)</f>
        <v>46096</v>
      </c>
      <c r="F102"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02" s="5"/>
      <c r="H102" s="5"/>
      <c r="I102"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02" s="5" t="str">
        <f>IFERROR(__xludf.DUMMYFUNCTION("""COMPUTED_VALUE"""),"")</f>
        <v/>
      </c>
      <c r="K102" s="5" t="str">
        <f>IFERROR(__xludf.DUMMYFUNCTION("""COMPUTED_VALUE"""),"")</f>
        <v/>
      </c>
      <c r="L102" s="5" t="str">
        <f>IFERROR(__xludf.DUMMYFUNCTION("""COMPUTED_VALUE"""),"ゲ‍ス‍ト")</f>
        <v>ゲ‍ス‍ト</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IFERROR(__xludf.DUMMYFUNCTION("""COMPUTED_VALUE"""),46096.0)</f>
        <v>46096</v>
      </c>
      <c r="F103" s="5"/>
      <c r="G103"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03"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03" s="5" t="str">
        <f>IFERROR(__xludf.DUMMYFUNCTION("""COMPUTED_VALUE"""),"")</f>
        <v/>
      </c>
      <c r="J103"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03"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03" s="5" t="str">
        <f>IFERROR(__xludf.DUMMYFUNCTION("""COMPUTED_VALUE"""),"Alice")</f>
        <v>Alice</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19" t="str">
        <f>IFERROR(__xludf.DUMMYFUNCTION("""COMPUTED_VALUE"""),"Trip.com")</f>
        <v>Trip.com</v>
      </c>
      <c r="D104" s="5">
        <f>IFERROR(__xludf.DUMMYFUNCTION("""COMPUTED_VALUE"""),10.0)</f>
        <v>10</v>
      </c>
      <c r="E104" s="20">
        <f>IFERROR(__xludf.DUMMYFUNCTION("""COMPUTED_VALUE"""),46096.0)</f>
        <v>46096</v>
      </c>
      <c r="F104" s="5" t="str">
        <f>IFERROR(__xludf.DUMMYFUNCTION("""COMPUTED_VALUE"""),"Отличный отель")</f>
        <v>Отличный отель</v>
      </c>
      <c r="G104" s="5"/>
      <c r="H104" s="5"/>
      <c r="I104" s="5" t="str">
        <f>IFERROR(__xludf.DUMMYFUNCTION("""COMPUTED_VALUE"""),"素晴らしいホテル")</f>
        <v>素晴らしいホテル</v>
      </c>
      <c r="J104" s="5" t="str">
        <f>IFERROR(__xludf.DUMMYFUNCTION("""COMPUTED_VALUE"""),"")</f>
        <v/>
      </c>
      <c r="K104" s="5" t="str">
        <f>IFERROR(__xludf.DUMMYFUNCTION("""COMPUTED_VALUE"""),"")</f>
        <v/>
      </c>
      <c r="L104" s="5" t="str">
        <f>IFERROR(__xludf.DUMMYFUNCTION("""COMPUTED_VALUE"""),"f‍o‍v‍i‍t‍a‍l‍i‍k")</f>
        <v>f‍o‍v‍i‍t‍a‍l‍i‍k</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IFERROR(__xludf.DUMMYFUNCTION("""COMPUTED_VALUE"""),"Trip.com")</f>
        <v>Trip.com</v>
      </c>
      <c r="D105" s="5">
        <f>IFERROR(__xludf.DUMMYFUNCTION("""COMPUTED_VALUE"""),10.0)</f>
        <v>10</v>
      </c>
      <c r="E105" s="20">
        <f>IFERROR(__xludf.DUMMYFUNCTION("""COMPUTED_VALUE"""),46095.0)</f>
        <v>46095</v>
      </c>
      <c r="F105"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05" s="5"/>
      <c r="H105" s="5"/>
      <c r="I105"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05" s="5" t="str">
        <f>IFERROR(__xludf.DUMMYFUNCTION("""COMPUTED_VALUE"""),"")</f>
        <v/>
      </c>
      <c r="K105" s="5" t="str">
        <f>IFERROR(__xludf.DUMMYFUNCTION("""COMPUTED_VALUE"""),"")</f>
        <v/>
      </c>
      <c r="L105" s="5" t="str">
        <f>IFERROR(__xludf.DUMMYFUNCTION("""COMPUTED_VALUE"""),"ゲ‍ス‍ト")</f>
        <v>ゲ‍ス‍ト</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IFERROR(__xludf.DUMMYFUNCTION("""COMPUTED_VALUE"""),10.0)</f>
        <v>10</v>
      </c>
      <c r="E106" s="20">
        <f>IFERROR(__xludf.DUMMYFUNCTION("""COMPUTED_VALUE"""),46095.0)</f>
        <v>46095</v>
      </c>
      <c r="F106" s="5"/>
      <c r="G106"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06" s="5" t="str">
        <f>IFERROR(__xludf.DUMMYFUNCTION("""COMPUTED_VALUE"""),"None")</f>
        <v>None</v>
      </c>
      <c r="I106" s="5" t="str">
        <f>IFERROR(__xludf.DUMMYFUNCTION("""COMPUTED_VALUE"""),"")</f>
        <v/>
      </c>
      <c r="J106"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06" s="5" t="str">
        <f>IFERROR(__xludf.DUMMYFUNCTION("""COMPUTED_VALUE"""),"なし")</f>
        <v>なし</v>
      </c>
      <c r="L106" s="5" t="str">
        <f>IFERROR(__xludf.DUMMYFUNCTION("""COMPUTED_VALUE"""),"Monikka")</f>
        <v>Monikka</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IFERROR(__xludf.DUMMYFUNCTION("""COMPUTED_VALUE"""),"Trip.com")</f>
        <v>Trip.com</v>
      </c>
      <c r="D107" s="5">
        <f>IFERROR(__xludf.DUMMYFUNCTION("""COMPUTED_VALUE"""),10.0)</f>
        <v>10</v>
      </c>
      <c r="E107" s="20">
        <f>IFERROR(__xludf.DUMMYFUNCTION("""COMPUTED_VALUE"""),46095.0)</f>
        <v>46095</v>
      </c>
      <c r="F107"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07" s="5"/>
      <c r="H107" s="5"/>
      <c r="I107"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07" s="5" t="str">
        <f>IFERROR(__xludf.DUMMYFUNCTION("""COMPUTED_VALUE"""),"")</f>
        <v/>
      </c>
      <c r="K107" s="5" t="str">
        <f>IFERROR(__xludf.DUMMYFUNCTION("""COMPUTED_VALUE"""),"")</f>
        <v/>
      </c>
      <c r="L107" s="5" t="str">
        <f>IFERROR(__xludf.DUMMYFUNCTION("""COMPUTED_VALUE"""),"ゲ‍ス‍ト")</f>
        <v>ゲ‍ス‍ト</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19" t="str">
        <f>IFERROR(__xludf.DUMMYFUNCTION("""COMPUTED_VALUE"""),"Booking.com")</f>
        <v>Booking.com</v>
      </c>
      <c r="D108" s="5">
        <f>IFERROR(__xludf.DUMMYFUNCTION("""COMPUTED_VALUE"""),8.0)</f>
        <v>8</v>
      </c>
      <c r="E108" s="20">
        <f>IFERROR(__xludf.DUMMYFUNCTION("""COMPUTED_VALUE"""),46095.0)</f>
        <v>46095</v>
      </c>
      <c r="F108" s="5"/>
      <c r="G108"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08"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08" s="5" t="str">
        <f>IFERROR(__xludf.DUMMYFUNCTION("""COMPUTED_VALUE"""),"")</f>
        <v/>
      </c>
      <c r="J108"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08"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08" s="5" t="str">
        <f>IFERROR(__xludf.DUMMYFUNCTION("""COMPUTED_VALUE"""),"Nga")</f>
        <v>Nga</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19" t="str">
        <f>IFERROR(__xludf.DUMMYFUNCTION("""COMPUTED_VALUE"""),"Booking.com")</f>
        <v>Booking.com</v>
      </c>
      <c r="D109" s="5">
        <f>IFERROR(__xludf.DUMMYFUNCTION("""COMPUTED_VALUE"""),10.0)</f>
        <v>10</v>
      </c>
      <c r="E109" s="20">
        <f>IFERROR(__xludf.DUMMYFUNCTION("""COMPUTED_VALUE"""),46094.0)</f>
        <v>46094</v>
      </c>
      <c r="F109" s="5"/>
      <c r="G109" s="5" t="str">
        <f>IFERROR(__xludf.DUMMYFUNCTION("""COMPUTED_VALUE"""),"Ótimo hotel.")</f>
        <v>Ótimo hotel.</v>
      </c>
      <c r="H109" s="5"/>
      <c r="I109" s="5" t="str">
        <f>IFERROR(__xludf.DUMMYFUNCTION("""COMPUTED_VALUE"""),"")</f>
        <v/>
      </c>
      <c r="J109" s="5" t="str">
        <f>IFERROR(__xludf.DUMMYFUNCTION("""COMPUTED_VALUE"""),"素晴らしいホテルでした。")</f>
        <v>素晴らしいホテルでした。</v>
      </c>
      <c r="K109" s="5" t="str">
        <f>IFERROR(__xludf.DUMMYFUNCTION("""COMPUTED_VALUE"""),"")</f>
        <v/>
      </c>
      <c r="L109" s="5" t="str">
        <f>IFERROR(__xludf.DUMMYFUNCTION("""COMPUTED_VALUE"""),"Joao")</f>
        <v>Joao</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IFERROR(__xludf.DUMMYFUNCTION("""COMPUTED_VALUE"""),"Trip.com")</f>
        <v>Trip.com</v>
      </c>
      <c r="D110" s="5">
        <f>IFERROR(__xludf.DUMMYFUNCTION("""COMPUTED_VALUE"""),10.0)</f>
        <v>10</v>
      </c>
      <c r="E110" s="20">
        <f>IFERROR(__xludf.DUMMYFUNCTION("""COMPUTED_VALUE"""),46094.0)</f>
        <v>46094</v>
      </c>
      <c r="F110" s="5" t="str">
        <f>IFERROR(__xludf.DUMMYFUNCTION("""COMPUTED_VALUE"""),"位置很好，房間大小算正常")</f>
        <v>位置很好，房間大小算正常</v>
      </c>
      <c r="G110" s="5"/>
      <c r="H110" s="5"/>
      <c r="I110" s="5" t="str">
        <f>IFERROR(__xludf.DUMMYFUNCTION("""COMPUTED_VALUE"""),"立地は最高で、部屋の広さは平均的です。")</f>
        <v>立地は最高で、部屋の広さは平均的です。</v>
      </c>
      <c r="J110" s="5" t="str">
        <f>IFERROR(__xludf.DUMMYFUNCTION("""COMPUTED_VALUE"""),"")</f>
        <v/>
      </c>
      <c r="K110" s="5" t="str">
        <f>IFERROR(__xludf.DUMMYFUNCTION("""COMPUTED_VALUE"""),"")</f>
        <v/>
      </c>
      <c r="L110" s="5" t="str">
        <f>IFERROR(__xludf.DUMMYFUNCTION("""COMPUTED_VALUE"""),"ゲ‍ス‍ト")</f>
        <v>ゲ‍ス‍ト</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21" t="str">
        <f>IFERROR(__xludf.DUMMYFUNCTION("""COMPUTED_VALUE"""),"じゃらん")</f>
        <v>じゃらん</v>
      </c>
      <c r="D111" s="5">
        <f>IFERROR(__xludf.DUMMYFUNCTION("""COMPUTED_VALUE"""),5.0)</f>
        <v>5</v>
      </c>
      <c r="E111" s="20">
        <f>IFERROR(__xludf.DUMMYFUNCTION("""COMPUTED_VALUE"""),46094.0)</f>
        <v>46094</v>
      </c>
      <c r="F111"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11" s="5"/>
      <c r="H111" s="5"/>
      <c r="I111"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11" s="5" t="str">
        <f>IFERROR(__xludf.DUMMYFUNCTION("""COMPUTED_VALUE"""),"")</f>
        <v/>
      </c>
      <c r="K111" s="5" t="str">
        <f>IFERROR(__xludf.DUMMYFUNCTION("""COMPUTED_VALUE"""),"")</f>
        <v/>
      </c>
      <c r="L111" s="5" t="str">
        <f>IFERROR(__xludf.DUMMYFUNCTION("""COMPUTED_VALUE"""),"noaちゃんさん")</f>
        <v>noaちゃんさん</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B112" s="21" t="b">
        <f>IFERROR(__xludf.DUMMYFUNCTION("""COMPUTED_VALUE"""),FALSE)</f>
        <v>0</v>
      </c>
      <c r="C112" s="19" t="str">
        <f>IFERROR(__xludf.DUMMYFUNCTION("""COMPUTED_VALUE"""),"Booking.com")</f>
        <v>Booking.com</v>
      </c>
      <c r="D112" s="5">
        <f>IFERROR(__xludf.DUMMYFUNCTION("""COMPUTED_VALUE"""),10.0)</f>
        <v>10</v>
      </c>
      <c r="E112" s="20">
        <f>IFERROR(__xludf.DUMMYFUNCTION("""COMPUTED_VALUE"""),46093.0)</f>
        <v>46093</v>
      </c>
      <c r="F112" s="5"/>
      <c r="G112" s="5" t="str">
        <f>IFERROR(__xludf.DUMMYFUNCTION("""COMPUTED_VALUE"""),"Nice staff   Nice place")</f>
        <v>Nice staff   Nice place</v>
      </c>
      <c r="H112" s="5"/>
      <c r="I112" s="5" t="str">
        <f>IFERROR(__xludf.DUMMYFUNCTION("""COMPUTED_VALUE"""),"")</f>
        <v/>
      </c>
      <c r="J112" s="5" t="str">
        <f>IFERROR(__xludf.DUMMYFUNCTION("""COMPUTED_VALUE"""),"スタッフも親切で、場所も良い。")</f>
        <v>スタッフも親切で、場所も良い。</v>
      </c>
      <c r="K112" s="5" t="str">
        <f>IFERROR(__xludf.DUMMYFUNCTION("""COMPUTED_VALUE"""),"")</f>
        <v/>
      </c>
      <c r="L112" s="5" t="str">
        <f>IFERROR(__xludf.DUMMYFUNCTION("""COMPUTED_VALUE"""),"Sirinapha")</f>
        <v>Sirinapha</v>
      </c>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B113" s="21" t="b">
        <f>IFERROR(__xludf.DUMMYFUNCTION("""COMPUTED_VALUE"""),FALSE)</f>
        <v>0</v>
      </c>
      <c r="C113" s="19" t="str">
        <f>IFERROR(__xludf.DUMMYFUNCTION("""COMPUTED_VALUE"""),"Booking.com")</f>
        <v>Booking.com</v>
      </c>
      <c r="D113" s="5">
        <f>IFERROR(__xludf.DUMMYFUNCTION("""COMPUTED_VALUE"""),8.0)</f>
        <v>8</v>
      </c>
      <c r="E113" s="20">
        <f>IFERROR(__xludf.DUMMYFUNCTION("""COMPUTED_VALUE"""),46093.0)</f>
        <v>46093</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IFERROR(__xludf.DUMMYFUNCTION("""COMPUTED_VALUE"""),"山本")</f>
        <v>山本</v>
      </c>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B114" s="21" t="b">
        <f>IFERROR(__xludf.DUMMYFUNCTION("""COMPUTED_VALUE"""),FALSE)</f>
        <v>0</v>
      </c>
      <c r="C114" s="19" t="str">
        <f>IFERROR(__xludf.DUMMYFUNCTION("""COMPUTED_VALUE"""),"Booking.com")</f>
        <v>Booking.com</v>
      </c>
      <c r="D114" s="5">
        <f>IFERROR(__xludf.DUMMYFUNCTION("""COMPUTED_VALUE"""),7.0)</f>
        <v>7</v>
      </c>
      <c r="E114" s="20">
        <f>IFERROR(__xludf.DUMMYFUNCTION("""COMPUTED_VALUE"""),46093.0)</f>
        <v>46093</v>
      </c>
      <c r="F114" s="5"/>
      <c r="G114" s="5"/>
      <c r="H114" s="5"/>
      <c r="I114" s="5" t="str">
        <f>IFERROR(__xludf.DUMMYFUNCTION("""COMPUTED_VALUE"""),"")</f>
        <v/>
      </c>
      <c r="J114" s="5" t="str">
        <f>IFERROR(__xludf.DUMMYFUNCTION("""COMPUTED_VALUE"""),"")</f>
        <v/>
      </c>
      <c r="K114" s="5" t="str">
        <f>IFERROR(__xludf.DUMMYFUNCTION("""COMPUTED_VALUE"""),"")</f>
        <v/>
      </c>
      <c r="L114" s="5" t="str">
        <f>IFERROR(__xludf.DUMMYFUNCTION("""COMPUTED_VALUE"""),"冨永")</f>
        <v>冨永</v>
      </c>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B115" s="21" t="b">
        <f>IFERROR(__xludf.DUMMYFUNCTION("""COMPUTED_VALUE"""),FALSE)</f>
        <v>0</v>
      </c>
      <c r="C115" s="19" t="str">
        <f>IFERROR(__xludf.DUMMYFUNCTION("""COMPUTED_VALUE"""),"Booking.com")</f>
        <v>Booking.com</v>
      </c>
      <c r="D115" s="5">
        <f>IFERROR(__xludf.DUMMYFUNCTION("""COMPUTED_VALUE"""),8.0)</f>
        <v>8</v>
      </c>
      <c r="E115" s="20">
        <f>IFERROR(__xludf.DUMMYFUNCTION("""COMPUTED_VALUE"""),46092.0)</f>
        <v>46092</v>
      </c>
      <c r="F115" s="5"/>
      <c r="G115" s="5" t="str">
        <f>IFERROR(__xludf.DUMMYFUNCTION("""COMPUTED_VALUE"""),"Very friendly staff. Nice room. Convenient location close to subway stations. Breakfast was good and varied.")</f>
        <v>Very friendly staff. Nice room. Convenient location close to subway stations. Breakfast was good and varied.</v>
      </c>
      <c r="H115" s="5" t="str">
        <f>IFERROR(__xludf.DUMMYFUNCTION("""COMPUTED_VALUE"""),"Would have appreciated some high-fibre bread for the breakfast, not only white ones.")</f>
        <v>Would have appreciated some high-fibre bread for the breakfast, not only white ones.</v>
      </c>
      <c r="I115" s="5" t="str">
        <f>IFERROR(__xludf.DUMMYFUNCTION("""COMPUTED_VALUE"""),"")</f>
        <v/>
      </c>
      <c r="J115"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15" s="5" t="str">
        <f>IFERROR(__xludf.DUMMYFUNCTION("""COMPUTED_VALUE"""),"朝食には、白いパンだけでなく、食物繊維の多いパンも出してくれたらよかったのに。")</f>
        <v>朝食には、白いパンだけでなく、食物繊維の多いパンも出してくれたらよかったのに。</v>
      </c>
      <c r="L115" s="5" t="str">
        <f>IFERROR(__xludf.DUMMYFUNCTION("""COMPUTED_VALUE"""),"Lars")</f>
        <v>Lars</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B116" s="21" t="b">
        <f>IFERROR(__xludf.DUMMYFUNCTION("""COMPUTED_VALUE"""),FALSE)</f>
        <v>0</v>
      </c>
      <c r="C116" s="19" t="str">
        <f>IFERROR(__xludf.DUMMYFUNCTION("""COMPUTED_VALUE"""),"Booking.com")</f>
        <v>Booking.com</v>
      </c>
      <c r="D116" s="5">
        <f>IFERROR(__xludf.DUMMYFUNCTION("""COMPUTED_VALUE"""),3.0)</f>
        <v>3</v>
      </c>
      <c r="E116" s="20">
        <f>IFERROR(__xludf.DUMMYFUNCTION("""COMPUTED_VALUE"""),46091.0)</f>
        <v>46091</v>
      </c>
      <c r="F116" s="5"/>
      <c r="G116" s="5" t="str">
        <f>IFERROR(__xludf.DUMMYFUNCTION("""COMPUTED_VALUE"""),"Some of the staff are very professional,")</f>
        <v>Some of the staff are very professional,</v>
      </c>
      <c r="H116"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16" s="5" t="str">
        <f>IFERROR(__xludf.DUMMYFUNCTION("""COMPUTED_VALUE"""),"")</f>
        <v/>
      </c>
      <c r="J116" s="5" t="str">
        <f>IFERROR(__xludf.DUMMYFUNCTION("""COMPUTED_VALUE"""),"スタッフの中には非常にプロフェッショナルな人もいます。")</f>
        <v>スタッフの中には非常にプロフェッショナルな人もいます。</v>
      </c>
      <c r="K116"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16" s="5" t="str">
        <f>IFERROR(__xludf.DUMMYFUNCTION("""COMPUTED_VALUE"""),"Clement")</f>
        <v>Clement</v>
      </c>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5">
        <f>IFERROR(__xludf.DUMMYFUNCTION("""COMPUTED_VALUE"""),2.0)</f>
        <v>2</v>
      </c>
      <c r="E117" s="20">
        <f>IFERROR(__xludf.DUMMYFUNCTION("""COMPUTED_VALUE"""),46091.0)</f>
        <v>46091</v>
      </c>
      <c r="F117"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17" s="5"/>
      <c r="H117" s="5"/>
      <c r="I117"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17" s="5" t="str">
        <f>IFERROR(__xludf.DUMMYFUNCTION("""COMPUTED_VALUE"""),"")</f>
        <v/>
      </c>
      <c r="K117" s="5" t="str">
        <f>IFERROR(__xludf.DUMMYFUNCTION("""COMPUTED_VALUE"""),"")</f>
        <v/>
      </c>
      <c r="L117" s="5" t="str">
        <f>IFERROR(__xludf.DUMMYFUNCTION("""COMPUTED_VALUE"""),"R0CH3 V1LL3 (Pirate)")</f>
        <v>R0CH3 V1LL3 (Pirate)</v>
      </c>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B118" s="21" t="b">
        <f>IFERROR(__xludf.DUMMYFUNCTION("""COMPUTED_VALUE"""),FALSE)</f>
        <v>0</v>
      </c>
      <c r="C118" s="21" t="str">
        <f>IFERROR(__xludf.DUMMYFUNCTION("""COMPUTED_VALUE"""),"Google")</f>
        <v>Google</v>
      </c>
      <c r="D118" s="5">
        <f>IFERROR(__xludf.DUMMYFUNCTION("""COMPUTED_VALUE"""),5.0)</f>
        <v>5</v>
      </c>
      <c r="E118" s="20">
        <f>IFERROR(__xludf.DUMMYFUNCTION("""COMPUTED_VALUE"""),46091.0)</f>
        <v>46091</v>
      </c>
      <c r="F118" s="5" t="str">
        <f>IFERROR(__xludf.DUMMYFUNCTION("""COMPUTED_VALUE"""),"良い選択肢、良い価格、地下鉄駅に近く、秋葉原から徒歩15分")</f>
        <v>良い選択肢、良い価格、地下鉄駅に近く、秋葉原から徒歩15分</v>
      </c>
      <c r="G118" s="5"/>
      <c r="H118" s="5"/>
      <c r="I118" s="5" t="str">
        <f>IFERROR(__xludf.DUMMYFUNCTION("""COMPUTED_VALUE"""),"良い選択肢、良い価格、地下鉄駅に近く、秋葉原から徒歩15分")</f>
        <v>良い選択肢、良い価格、地下鉄駅に近く、秋葉原から徒歩15分</v>
      </c>
      <c r="J118" s="5" t="str">
        <f>IFERROR(__xludf.DUMMYFUNCTION("""COMPUTED_VALUE"""),"")</f>
        <v/>
      </c>
      <c r="K118" s="5" t="str">
        <f>IFERROR(__xludf.DUMMYFUNCTION("""COMPUTED_VALUE"""),"")</f>
        <v/>
      </c>
      <c r="L118" s="5" t="str">
        <f>IFERROR(__xludf.DUMMYFUNCTION("""COMPUTED_VALUE"""),"mar vignon")</f>
        <v>mar vignon</v>
      </c>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B119" s="21" t="b">
        <f>IFERROR(__xludf.DUMMYFUNCTION("""COMPUTED_VALUE"""),FALSE)</f>
        <v>0</v>
      </c>
      <c r="C119" s="19" t="str">
        <f>IFERROR(__xludf.DUMMYFUNCTION("""COMPUTED_VALUE"""),"Booking.com")</f>
        <v>Booking.com</v>
      </c>
      <c r="D119" s="5">
        <f>IFERROR(__xludf.DUMMYFUNCTION("""COMPUTED_VALUE"""),10.0)</f>
        <v>10</v>
      </c>
      <c r="E119" s="20">
        <f>IFERROR(__xludf.DUMMYFUNCTION("""COMPUTED_VALUE"""),46091.0)</f>
        <v>46091</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IFERROR(__xludf.DUMMYFUNCTION("""COMPUTED_VALUE"""),"Stylianos")</f>
        <v>Stylianos</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B120" s="21" t="b">
        <f>IFERROR(__xludf.DUMMYFUNCTION("""COMPUTED_VALUE"""),FALSE)</f>
        <v>0</v>
      </c>
      <c r="C120" s="19" t="str">
        <f>IFERROR(__xludf.DUMMYFUNCTION("""COMPUTED_VALUE"""),"Booking.com")</f>
        <v>Booking.com</v>
      </c>
      <c r="D120" s="5">
        <f>IFERROR(__xludf.DUMMYFUNCTION("""COMPUTED_VALUE"""),8.0)</f>
        <v>8</v>
      </c>
      <c r="E120" s="20">
        <f>IFERROR(__xludf.DUMMYFUNCTION("""COMPUTED_VALUE"""),46091.0)</f>
        <v>46091</v>
      </c>
      <c r="F120" s="5"/>
      <c r="G120"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20"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20" s="5" t="str">
        <f>IFERROR(__xludf.DUMMYFUNCTION("""COMPUTED_VALUE"""),"")</f>
        <v/>
      </c>
      <c r="J120"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20"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20" s="5" t="str">
        <f>IFERROR(__xludf.DUMMYFUNCTION("""COMPUTED_VALUE"""),"Enrico")</f>
        <v>Enrico</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4"/>
    <hyperlink r:id="rId13" ref="O14"/>
    <hyperlink r:id="rId14" ref="C15"/>
    <hyperlink r:id="rId15" ref="O15"/>
    <hyperlink r:id="rId16" ref="C17"/>
    <hyperlink r:id="rId17" ref="O17"/>
    <hyperlink r:id="rId18" ref="C18"/>
    <hyperlink r:id="rId19" ref="O18"/>
    <hyperlink r:id="rId20" ref="C19"/>
    <hyperlink r:id="rId21" ref="O19"/>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4"/>
    <hyperlink r:id="rId43" ref="O34"/>
    <hyperlink r:id="rId44" ref="C36"/>
    <hyperlink r:id="rId45" ref="O36"/>
    <hyperlink r:id="rId46" ref="C39"/>
    <hyperlink r:id="rId47" ref="O39"/>
    <hyperlink r:id="rId48" ref="C40"/>
    <hyperlink r:id="rId49" ref="O40"/>
    <hyperlink r:id="rId50" ref="C41"/>
    <hyperlink r:id="rId51" ref="O41"/>
    <hyperlink r:id="rId52" ref="C42"/>
    <hyperlink r:id="rId53" ref="O42"/>
    <hyperlink r:id="rId54" ref="C43"/>
    <hyperlink r:id="rId55" ref="O43"/>
    <hyperlink r:id="rId56" ref="C46"/>
    <hyperlink r:id="rId57" ref="O46"/>
    <hyperlink r:id="rId58" ref="C47"/>
    <hyperlink r:id="rId59" ref="C48"/>
    <hyperlink r:id="rId60" ref="C50"/>
    <hyperlink r:id="rId61" ref="C52"/>
    <hyperlink r:id="rId62" ref="C53"/>
    <hyperlink r:id="rId63" ref="C55"/>
    <hyperlink r:id="rId64" ref="C56"/>
    <hyperlink r:id="rId65" ref="C57"/>
    <hyperlink r:id="rId66" ref="C61"/>
    <hyperlink r:id="rId67" ref="C62"/>
    <hyperlink r:id="rId68" ref="C63"/>
    <hyperlink r:id="rId69" ref="C64"/>
    <hyperlink r:id="rId70" ref="C65"/>
    <hyperlink r:id="rId71" ref="C66"/>
    <hyperlink r:id="rId72" ref="C67"/>
    <hyperlink r:id="rId73" ref="C68"/>
    <hyperlink r:id="rId74" ref="C69"/>
    <hyperlink r:id="rId75" ref="C70"/>
    <hyperlink r:id="rId76" ref="C72"/>
    <hyperlink r:id="rId77" ref="C73"/>
    <hyperlink r:id="rId78" ref="C74"/>
    <hyperlink r:id="rId79" ref="C76"/>
    <hyperlink r:id="rId80" ref="C77"/>
    <hyperlink r:id="rId81" ref="C80"/>
    <hyperlink r:id="rId82" ref="C81"/>
    <hyperlink r:id="rId83" ref="C82"/>
    <hyperlink r:id="rId84" ref="C83"/>
    <hyperlink r:id="rId85" ref="C84"/>
    <hyperlink r:id="rId86" ref="C85"/>
    <hyperlink r:id="rId87" ref="C87"/>
    <hyperlink r:id="rId88" ref="C88"/>
    <hyperlink r:id="rId89" ref="C89"/>
    <hyperlink r:id="rId90" ref="C90"/>
    <hyperlink r:id="rId91" ref="C92"/>
    <hyperlink r:id="rId92" ref="C93"/>
    <hyperlink r:id="rId93" ref="C95"/>
    <hyperlink r:id="rId94" ref="C98"/>
    <hyperlink r:id="rId95" ref="C100"/>
    <hyperlink r:id="rId96" ref="O100"/>
    <hyperlink r:id="rId97" ref="C101"/>
    <hyperlink r:id="rId98" ref="O101"/>
    <hyperlink r:id="rId99" ref="C102"/>
    <hyperlink r:id="rId100" ref="C103"/>
    <hyperlink r:id="rId101" ref="O103"/>
    <hyperlink r:id="rId102" ref="C104"/>
    <hyperlink r:id="rId103" ref="C105"/>
    <hyperlink r:id="rId104" ref="O105"/>
    <hyperlink r:id="rId105" ref="C106"/>
    <hyperlink r:id="rId106" ref="O106"/>
    <hyperlink r:id="rId107" ref="C107"/>
    <hyperlink r:id="rId108" ref="C108"/>
    <hyperlink r:id="rId109" ref="O108"/>
    <hyperlink r:id="rId110" ref="C109"/>
    <hyperlink r:id="rId111" ref="O109"/>
    <hyperlink r:id="rId112" ref="C110"/>
    <hyperlink r:id="rId113" ref="O110"/>
    <hyperlink r:id="rId114" ref="C112"/>
    <hyperlink r:id="rId115" ref="C113"/>
    <hyperlink r:id="rId116" ref="C114"/>
    <hyperlink r:id="rId117" ref="O114"/>
    <hyperlink r:id="rId118" ref="C115"/>
    <hyperlink r:id="rId119" ref="O115"/>
    <hyperlink r:id="rId120" ref="C116"/>
    <hyperlink r:id="rId121" ref="O116"/>
    <hyperlink r:id="rId122" ref="O117"/>
    <hyperlink r:id="rId123" ref="O118"/>
    <hyperlink r:id="rId124" ref="C119"/>
    <hyperlink r:id="rId125" ref="O119"/>
    <hyperlink r:id="rId126" ref="C120"/>
    <hyperlink r:id="rId127" ref="O120"/>
    <hyperlink r:id="rId128" ref="O121"/>
    <hyperlink r:id="rId129" ref="O122"/>
    <hyperlink r:id="rId130" ref="O123"/>
    <hyperlink r:id="rId131" ref="O125"/>
    <hyperlink r:id="rId132" ref="O126"/>
    <hyperlink r:id="rId133" ref="O127"/>
    <hyperlink r:id="rId134" ref="O129"/>
    <hyperlink r:id="rId135" ref="O130"/>
    <hyperlink r:id="rId136" ref="O133"/>
    <hyperlink r:id="rId137" ref="O134"/>
    <hyperlink r:id="rId138" ref="O135"/>
    <hyperlink r:id="rId139" ref="O136"/>
    <hyperlink r:id="rId140" ref="O137"/>
    <hyperlink r:id="rId141" ref="O138"/>
    <hyperlink r:id="rId142" ref="O140"/>
    <hyperlink r:id="rId143" ref="O141"/>
    <hyperlink r:id="rId144" ref="O142"/>
    <hyperlink r:id="rId145" ref="O143"/>
    <hyperlink r:id="rId146" ref="O145"/>
    <hyperlink r:id="rId147" ref="O146"/>
    <hyperlink r:id="rId148" ref="O148"/>
    <hyperlink r:id="rId149" ref="O151"/>
    <hyperlink r:id="rId150" ref="O153"/>
    <hyperlink r:id="rId151" ref="O154"/>
    <hyperlink r:id="rId152" ref="O155"/>
    <hyperlink r:id="rId153" ref="O156"/>
    <hyperlink r:id="rId154" ref="O157"/>
    <hyperlink r:id="rId155" ref="O158"/>
    <hyperlink r:id="rId156" ref="O159"/>
    <hyperlink r:id="rId157" ref="O160"/>
    <hyperlink r:id="rId158" ref="O161"/>
    <hyperlink r:id="rId159" ref="O162"/>
    <hyperlink r:id="rId160" ref="O163"/>
    <hyperlink r:id="rId161" ref="O165"/>
    <hyperlink r:id="rId162" ref="O166"/>
    <hyperlink r:id="rId163" ref="O167"/>
    <hyperlink r:id="rId164" ref="O168"/>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2393</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2160840</v>
      </c>
      <c r="D1" s="272">
        <f>AZ20</f>
        <v>251145</v>
      </c>
      <c r="E1" s="272">
        <f>BG23</f>
        <v>1141970.333</v>
      </c>
      <c r="F1" s="272">
        <f>BB23+BG40</f>
        <v>0</v>
      </c>
      <c r="G1" s="272">
        <f t="shared" ref="G1:H1" si="1">I8</f>
        <v>37980</v>
      </c>
      <c r="H1" s="272">
        <f t="shared" si="1"/>
        <v>12032</v>
      </c>
      <c r="I1" s="273">
        <f>G8</f>
        <v>0.6624113475</v>
      </c>
      <c r="J1" s="273">
        <f>AT7</f>
        <v>0</v>
      </c>
      <c r="K1" s="274">
        <f>AV44</f>
        <v>0</v>
      </c>
      <c r="L1" s="275">
        <f>F44</f>
        <v>2393</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T3" s="286"/>
      <c r="AU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0.3228975252</v>
      </c>
      <c r="D7" s="71"/>
      <c r="E7" s="313">
        <f>AU12</f>
        <v>0.495086983</v>
      </c>
      <c r="F7" s="71"/>
      <c r="G7" s="314" t="s">
        <v>232</v>
      </c>
      <c r="H7" s="315">
        <f t="array" ref="H7">xlookup($D$5,'🌟目標数値'!$A$3:$A$14,'🌟目標数値'!D$3:D14)</f>
        <v>4318230.5</v>
      </c>
      <c r="I7" s="315" t="s">
        <v>232</v>
      </c>
      <c r="J7" s="316" t="s">
        <v>232</v>
      </c>
      <c r="K7" s="317" t="s">
        <v>232</v>
      </c>
      <c r="L7" s="317" t="s">
        <v>232</v>
      </c>
      <c r="M7" s="318">
        <f t="array" ref="M7">xlookup($D$5,'🌟目標数値'!$A$3:$A$14,'🌟目標数値'!E$3:E14)</f>
        <v>1394345.942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IFERROR(__xludf.DUMMYFUNCTION("IMPORTRANGE(AT9,""日別集計!AI4"")"),21.0)</f>
        <v>21</v>
      </c>
      <c r="AW7" s="71"/>
      <c r="AX7" s="306"/>
      <c r="AY7" s="321"/>
      <c r="BG7" s="322"/>
      <c r="BL7" s="310"/>
    </row>
    <row r="8" ht="15.75" customHeight="1" outlineLevel="1">
      <c r="B8" s="323" t="s">
        <v>233</v>
      </c>
      <c r="C8" s="324">
        <f>M8/H8</f>
        <v>0.3377134201</v>
      </c>
      <c r="D8" s="71"/>
      <c r="E8" s="325">
        <f>(BB23+BG23-BE24)/H8</f>
        <v>0.5284844474</v>
      </c>
      <c r="F8" s="71"/>
      <c r="G8" s="326">
        <f>G47</f>
        <v>0.6624113475</v>
      </c>
      <c r="H8" s="327">
        <f>BB30</f>
        <v>2160840</v>
      </c>
      <c r="I8" s="328">
        <f>IFERROR(__xludf.DUMMYFUNCTION("IMPORTRANGE(""https://docs.google.com/spreadsheets/d/1QbHfX9wvC_RRupa4CCe_ZxA6O4e2Ap9vqX5hrZPeQRg/edit"",""date2_1!R12"")/G5*COUNTIFS($E$13:$E$43,""&gt;0"")"),37980.0)</f>
        <v>37980</v>
      </c>
      <c r="J8" s="329">
        <f>IFERROR(__xludf.DUMMYFUNCTION("IMPORTRANGE(""https://docs.google.com/spreadsheets/d/1PIAlDmsTatDNi42y_Nu-aVFqvVCXfe6jiDJFQImKjZ0/edit#gid=630612029"",""R8_4!J10"")"),12032.0)</f>
        <v>12032</v>
      </c>
      <c r="K8" s="330">
        <f>BE24</f>
        <v>0</v>
      </c>
      <c r="L8" s="330">
        <f>BB30-BB23-AZ20-BG45-BG23+BE24</f>
        <v>767724.6667</v>
      </c>
      <c r="M8" s="331">
        <f>L8-I8</f>
        <v>729744.6667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2159115.25</v>
      </c>
      <c r="I9" s="341" t="s">
        <v>232</v>
      </c>
      <c r="J9" s="342" t="s">
        <v>232</v>
      </c>
      <c r="K9" s="343" t="s">
        <v>232</v>
      </c>
      <c r="L9" s="343" t="s">
        <v>232</v>
      </c>
      <c r="M9" s="344">
        <f>M7/G5*COUNTIFS($E$11:$E$41,"&gt;0")</f>
        <v>697172.9708</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0.495086983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0.5170391464</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0.5567405217</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0.5092616154</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0.5765419034</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0.5048385005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0.5128899029</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0.5158425623</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0.592517624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IFERROR(__xludf.DUMMYFUNCTION("IMPORTRANGE(""https://docs.google.com/spreadsheets/d/1QbHfX9wvC_RRupa4CCe_ZxA6O4e2Ap9vqX5hrZPeQRg/edit?gid=284905409#gid=284905409"",""date2_1!D12"")/G5*COUNTIFS($E$13:$E$43,""&gt;0"")+sum(AZ14:BA19)"),251145.0)</f>
        <v>251145</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0.5457025917</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f t="shared" si="3"/>
        <v>188</v>
      </c>
      <c r="F22" s="373">
        <f t="shared" si="4"/>
        <v>175</v>
      </c>
      <c r="G22" s="374">
        <v>140.0</v>
      </c>
      <c r="H22" s="390">
        <v>14.0</v>
      </c>
      <c r="I22" s="390">
        <v>35.0</v>
      </c>
      <c r="J22" s="390" t="s">
        <v>292</v>
      </c>
      <c r="K22" s="390">
        <v>0.0</v>
      </c>
      <c r="L22" s="390">
        <v>2.0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141000</v>
      </c>
      <c r="AT22" s="381">
        <f>IFERROR(__xludf.DUMMYFUNCTION("""COMPUTED_VALUE"""),75228.33333333334)</f>
        <v>75228.33333</v>
      </c>
      <c r="AU22" s="382">
        <f t="shared" si="7"/>
        <v>0.5185188781</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f t="shared" si="3"/>
        <v>188</v>
      </c>
      <c r="F23" s="373">
        <f t="shared" si="4"/>
        <v>164</v>
      </c>
      <c r="G23" s="374">
        <v>114.0</v>
      </c>
      <c r="H23" s="397">
        <v>11.0</v>
      </c>
      <c r="I23" s="397">
        <v>50.0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117590</v>
      </c>
      <c r="AT23" s="381">
        <f>IFERROR(__xludf.DUMMYFUNCTION("""COMPUTED_VALUE"""),68619.16666666666)</f>
        <v>68619.16667</v>
      </c>
      <c r="AU23" s="382">
        <f t="shared" si="7"/>
        <v>0.559361935</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IFERROR(__xludf.DUMMYFUNCTION("IMPORTRANGE(AT9,""total!ai2"")"),1028248.3333333334)</f>
        <v>1028248.333</v>
      </c>
      <c r="BF23" s="416">
        <f>IFERROR(__xludf.DUMMYFUNCTION("IMPORTRANGE(AT9,""total!an2"")"),113722.0)</f>
        <v>113722</v>
      </c>
      <c r="BG23" s="414">
        <f>sum(BE23:BF27)+BE20</f>
        <v>1141970.333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f t="shared" si="3"/>
        <v>188</v>
      </c>
      <c r="F24" s="373">
        <f t="shared" si="4"/>
        <v>182</v>
      </c>
      <c r="G24" s="374">
        <v>146.0</v>
      </c>
      <c r="H24" s="390">
        <v>8.0</v>
      </c>
      <c r="I24" s="390">
        <v>36.0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147460</v>
      </c>
      <c r="AT24" s="381">
        <f>IFERROR(__xludf.DUMMYFUNCTION("""COMPUTED_VALUE"""),70590.0)</f>
        <v>70590</v>
      </c>
      <c r="AU24" s="382">
        <f t="shared" si="7"/>
        <v>0.4701804027</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f t="shared" si="3"/>
        <v>188</v>
      </c>
      <c r="F25" s="373">
        <f t="shared" si="4"/>
        <v>149</v>
      </c>
      <c r="G25" s="374">
        <v>122.0</v>
      </c>
      <c r="H25" s="397">
        <v>9.0</v>
      </c>
      <c r="I25" s="397">
        <v>27.0</v>
      </c>
      <c r="J25" s="397">
        <v>0.0</v>
      </c>
      <c r="K25" s="397">
        <v>0.0</v>
      </c>
      <c r="L25" s="397">
        <v>4.0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123170</v>
      </c>
      <c r="AT25" s="381">
        <f>IFERROR(__xludf.DUMMYFUNCTION("""COMPUTED_VALUE"""),66291.66666666666)</f>
        <v>66291.66667</v>
      </c>
      <c r="AU25" s="382">
        <f t="shared" si="7"/>
        <v>0.5207076087</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f t="shared" si="3"/>
        <v>188</v>
      </c>
      <c r="F26" s="373">
        <f t="shared" si="4"/>
        <v>143</v>
      </c>
      <c r="G26" s="374">
        <v>115.0</v>
      </c>
      <c r="H26" s="390">
        <v>13.0</v>
      </c>
      <c r="I26" s="390">
        <v>28.0</v>
      </c>
      <c r="J26" s="390">
        <v>0.0</v>
      </c>
      <c r="K26" s="390">
        <v>0.0</v>
      </c>
      <c r="L26" s="390">
        <v>4.0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117150</v>
      </c>
      <c r="AT26" s="381">
        <f>IFERROR(__xludf.DUMMYFUNCTION("""COMPUTED_VALUE"""),59134.5)</f>
        <v>59134.5</v>
      </c>
      <c r="AU26" s="382">
        <f t="shared" si="7"/>
        <v>0.4908981602</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f t="shared" si="3"/>
        <v>188</v>
      </c>
      <c r="F27" s="373">
        <f t="shared" si="4"/>
        <v>168</v>
      </c>
      <c r="G27" s="374">
        <v>144.0</v>
      </c>
      <c r="H27" s="397">
        <v>7.0</v>
      </c>
      <c r="I27" s="397">
        <v>24.0</v>
      </c>
      <c r="J27" s="397">
        <v>0.0</v>
      </c>
      <c r="K27" s="397">
        <v>1.0</v>
      </c>
      <c r="L27" s="397">
        <v>6.0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145190</v>
      </c>
      <c r="AT27" s="381">
        <f>IFERROR(__xludf.DUMMYFUNCTION("""COMPUTED_VALUE"""),76638.33333333334)</f>
        <v>76638.33333</v>
      </c>
      <c r="AU27" s="382">
        <f t="shared" si="7"/>
        <v>0.5138398317</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306</v>
      </c>
      <c r="AZ30" s="416">
        <f>AS46</f>
        <v>1893980</v>
      </c>
      <c r="BA30" s="427" t="s">
        <v>232</v>
      </c>
      <c r="BB30" s="414">
        <f>SUM(AZ30:AZ36)</f>
        <v>2160840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310</v>
      </c>
      <c r="AZ31" s="416">
        <f t="shared" ref="AZ31:AZ34" si="9">BA31/$G$5*COUNTIFS($E$13:$E$43,"&gt;0")</f>
        <v>137500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312</v>
      </c>
      <c r="AZ32" s="416">
        <f t="shared" si="9"/>
        <v>56400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314</v>
      </c>
      <c r="AZ33" s="416">
        <f t="shared" si="9"/>
        <v>72960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2820</v>
      </c>
      <c r="F44" s="451">
        <f t="shared" ref="F44:AB44" si="11">SUM(F13:F43)</f>
        <v>2393</v>
      </c>
      <c r="G44" s="451">
        <f t="shared" si="11"/>
        <v>1868</v>
      </c>
      <c r="H44" s="451">
        <f t="shared" si="11"/>
        <v>188</v>
      </c>
      <c r="I44" s="451">
        <f t="shared" si="11"/>
        <v>525</v>
      </c>
      <c r="J44" s="451">
        <f t="shared" si="11"/>
        <v>0</v>
      </c>
      <c r="K44" s="451">
        <f t="shared" si="11"/>
        <v>5</v>
      </c>
      <c r="L44" s="451">
        <f t="shared" si="11"/>
        <v>35</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1893980</v>
      </c>
      <c r="AT44" s="454">
        <f t="shared" si="12"/>
        <v>1028248.333</v>
      </c>
      <c r="AU44" s="455">
        <f>AVERAGE(AU13:AU43)</f>
        <v>0.526992079</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1793280</v>
      </c>
      <c r="H46" s="472">
        <f t="shared" si="14"/>
        <v>28200</v>
      </c>
      <c r="I46" s="472">
        <f t="shared" si="14"/>
        <v>52500</v>
      </c>
      <c r="J46" s="472">
        <f t="shared" si="14"/>
        <v>0</v>
      </c>
      <c r="K46" s="472">
        <f t="shared" si="14"/>
        <v>2500</v>
      </c>
      <c r="L46" s="472">
        <f t="shared" si="14"/>
        <v>17500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1893980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0.6624113475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0.3377134201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327</v>
      </c>
      <c r="O2" s="501"/>
      <c r="P2" s="502"/>
      <c r="Q2" s="503"/>
      <c r="R2" s="503"/>
      <c r="S2" s="504"/>
      <c r="T2" s="503"/>
      <c r="U2" s="503"/>
      <c r="V2" s="503"/>
      <c r="W2" s="503"/>
      <c r="X2" s="503"/>
      <c r="Y2" s="505"/>
      <c r="Z2" s="267"/>
      <c r="AA2" s="267"/>
      <c r="AB2" s="267"/>
      <c r="AC2" s="267"/>
      <c r="AD2" s="267"/>
      <c r="AE2" s="267"/>
      <c r="AF2" s="506"/>
      <c r="AG2" s="507"/>
      <c r="AH2" s="508"/>
      <c r="AI2" s="509" t="s">
        <v>328</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5.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9.75"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5.0"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19.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46128</v>
      </c>
      <c r="C7" s="580"/>
      <c r="D7" s="496"/>
      <c r="E7" s="581">
        <f>today()+1</f>
        <v>46129</v>
      </c>
      <c r="F7" s="582"/>
      <c r="G7" s="496"/>
      <c r="H7" s="496"/>
      <c r="I7" s="583" t="s">
        <v>365</v>
      </c>
      <c r="J7" s="584" t="s">
        <v>366</v>
      </c>
      <c r="K7" s="585">
        <v>46113.0</v>
      </c>
      <c r="L7" s="586" t="s">
        <v>367</v>
      </c>
      <c r="M7" s="587" t="s">
        <v>368</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木</v>
      </c>
      <c r="D8" s="186"/>
      <c r="E8" s="596" t="s">
        <v>238</v>
      </c>
      <c r="F8" s="597" t="str">
        <f>TEXT(E7,"ddd")</f>
        <v>金</v>
      </c>
      <c r="G8" s="186"/>
      <c r="H8" s="186"/>
      <c r="I8" s="583"/>
      <c r="J8" s="598" t="s">
        <v>376</v>
      </c>
      <c r="K8" s="586" t="s">
        <v>377</v>
      </c>
      <c r="L8" s="599" t="s">
        <v>378</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11</v>
      </c>
      <c r="G9" s="186"/>
      <c r="H9" s="186"/>
      <c r="I9" s="166" t="b">
        <v>0</v>
      </c>
      <c r="J9" s="598"/>
      <c r="K9" s="603" t="s">
        <v>379</v>
      </c>
      <c r="L9" s="604" t="s">
        <v>380</v>
      </c>
      <c r="M9" s="605" t="s">
        <v>381</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10</v>
      </c>
      <c r="U9" s="606">
        <f t="array" ref="U9">SUM(COUNTIF(U11:U103, {"◎","〇","☆","共","特","浴"}))</f>
        <v>10</v>
      </c>
      <c r="V9" s="606">
        <f t="array" ref="V9">SUM(COUNTIF(V11:V103, {"◎","〇","☆","共","特","浴"}))</f>
        <v>11</v>
      </c>
      <c r="W9" s="606">
        <f t="array" ref="W9">SUM(COUNTIF(W11:W103, {"◎","〇","☆","共","特","浴"}))</f>
        <v>11</v>
      </c>
      <c r="X9" s="606">
        <f t="array" ref="X9">SUM(COUNTIF(X11:X103, {"◎","〇","☆","共","特","浴"}))</f>
        <v>11</v>
      </c>
      <c r="Y9" s="606">
        <f t="array" ref="Y9">SUM(COUNTIF(Y11:Y103, {"◎","〇","☆","共","特","浴"}))</f>
        <v>9</v>
      </c>
      <c r="Z9" s="606">
        <f t="array" ref="Z9">SUM(COUNTIF(Z11:Z103, {"◎","〇","☆","共","特","浴"}))</f>
        <v>10</v>
      </c>
      <c r="AA9" s="606">
        <f t="array" ref="AA9">SUM(COUNTIF(AA11:AA103, {"◎","〇","☆","共","特","浴"}))</f>
        <v>8</v>
      </c>
      <c r="AB9" s="606">
        <f t="array" ref="AB9">SUM(COUNTIF(AB11:AB103, {"◎","〇","☆","共","特","浴"}))</f>
        <v>10</v>
      </c>
      <c r="AC9" s="606">
        <f t="array" ref="AC9">SUM(COUNTIF(AC11:AC103, {"◎","〇","☆","共","特","浴"}))</f>
        <v>11</v>
      </c>
      <c r="AD9" s="606">
        <f t="array" ref="AD9">SUM(COUNTIF(AD11:AD103, {"◎","〇","☆","共","特","浴"}))</f>
        <v>11</v>
      </c>
      <c r="AE9" s="606">
        <f t="array" ref="AE9">SUM(COUNTIF(AE11:AE103, {"◎","〇","☆","共","特","浴"}))</f>
        <v>11</v>
      </c>
      <c r="AF9" s="606">
        <f t="array" ref="AF9">SUM(COUNTIF(AF11:AF103, {"◎","〇","☆","共","特","浴"}))</f>
        <v>9</v>
      </c>
      <c r="AG9" s="606">
        <f t="array" ref="AG9">SUM(COUNTIF(AG11:AG103, {"◎","〇","☆","共","特","浴"}))</f>
        <v>11</v>
      </c>
      <c r="AH9" s="606">
        <f t="array" ref="AH9">SUM(COUNTIF(AH11:AH103, {"◎","〇","☆","共","特","浴"}))</f>
        <v>11</v>
      </c>
      <c r="AI9" s="606">
        <f t="array" ref="AI9">SUM(COUNTIF(AI11:AI103, {"◎","〇","☆","共","特","浴"}))</f>
        <v>12</v>
      </c>
      <c r="AJ9" s="606">
        <f t="array" ref="AJ9">SUM(COUNTIF(AJ11:AJ103, {"◎","〇","☆","共","特","浴"}))</f>
        <v>12</v>
      </c>
      <c r="AK9" s="606">
        <f t="array" ref="AK9">SUM(COUNTIF(AK11:AK103, {"◎","〇","☆","共","特","浴"}))</f>
        <v>12</v>
      </c>
      <c r="AL9" s="606">
        <f t="array" ref="AL9">SUM(COUNTIF(AL11:AL103, {"◎","〇","☆","共","特","浴"}))</f>
        <v>10</v>
      </c>
      <c r="AM9" s="606">
        <f t="array" ref="AM9">SUM(COUNTIF(AM11:AM103, {"◎","〇","☆","共","特","浴"}))</f>
        <v>11</v>
      </c>
      <c r="AN9" s="606">
        <f t="array" ref="AN9">SUM(COUNTIF(AN11:AN103, {"◎","〇","☆","共","特","浴"}))</f>
        <v>10</v>
      </c>
      <c r="AO9" s="606">
        <f t="array" ref="AO9">SUM(COUNTIF(AO11:AO103, {"◎","〇","☆","共","特","浴"}))</f>
        <v>10</v>
      </c>
      <c r="AP9" s="606">
        <f t="array" ref="AP9">SUM(COUNTIF(AP11:AP103, {"◎","〇","☆","共","特","浴"}))</f>
        <v>10</v>
      </c>
      <c r="AQ9" s="606">
        <f t="array" ref="AQ9">SUM(COUNTIF(AQ11:AQ103, {"◎","〇","☆","共","特","浴"}))</f>
        <v>11</v>
      </c>
      <c r="AR9" s="606">
        <f t="array" ref="AR9">SUM(COUNTIF(AR11:AR103, {"◎","〇","☆","共","特","浴"}))</f>
        <v>0</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2</v>
      </c>
      <c r="G10" s="186"/>
      <c r="H10" s="186"/>
      <c r="I10" s="166" t="b">
        <v>0</v>
      </c>
      <c r="J10" s="598"/>
      <c r="K10" s="603" t="s">
        <v>382</v>
      </c>
      <c r="L10" s="604" t="s">
        <v>380</v>
      </c>
      <c r="M10" s="605" t="s">
        <v>383</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2</v>
      </c>
      <c r="U10" s="606">
        <f t="array" ref="U10">SUM(COUNTIF(U11:U103, {"◎","☆"}))</f>
        <v>3</v>
      </c>
      <c r="V10" s="606">
        <f t="array" ref="V10">SUM(COUNTIF(V11:V103, {"◎","☆"}))</f>
        <v>2</v>
      </c>
      <c r="W10" s="606">
        <f t="array" ref="W10">SUM(COUNTIF(W11:W103, {"◎","☆"}))</f>
        <v>2</v>
      </c>
      <c r="X10" s="606">
        <f t="array" ref="X10">SUM(COUNTIF(X11:X103, {"◎","☆"}))</f>
        <v>2</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2</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公</v>
      </c>
      <c r="G11" s="186"/>
      <c r="H11" s="186"/>
      <c r="I11" s="166" t="b">
        <v>1</v>
      </c>
      <c r="J11" s="584"/>
      <c r="K11" s="603" t="s">
        <v>102</v>
      </c>
      <c r="L11" s="604" t="s">
        <v>384</v>
      </c>
      <c r="M11" s="610"/>
      <c r="N11" s="611" t="s">
        <v>338</v>
      </c>
      <c r="O11" s="611" t="s">
        <v>338</v>
      </c>
      <c r="P11" s="611" t="s">
        <v>353</v>
      </c>
      <c r="Q11" s="611" t="s">
        <v>338</v>
      </c>
      <c r="R11" s="611" t="s">
        <v>338</v>
      </c>
      <c r="S11" s="611" t="s">
        <v>353</v>
      </c>
      <c r="T11" s="611" t="s">
        <v>338</v>
      </c>
      <c r="U11" s="611" t="s">
        <v>338</v>
      </c>
      <c r="V11" s="611" t="s">
        <v>338</v>
      </c>
      <c r="W11" s="611" t="s">
        <v>353</v>
      </c>
      <c r="X11" s="611" t="s">
        <v>338</v>
      </c>
      <c r="Y11" s="611" t="s">
        <v>338</v>
      </c>
      <c r="Z11" s="611" t="s">
        <v>338</v>
      </c>
      <c r="AA11" s="611" t="s">
        <v>353</v>
      </c>
      <c r="AB11" s="611" t="s">
        <v>338</v>
      </c>
      <c r="AC11" s="611" t="s">
        <v>338</v>
      </c>
      <c r="AD11" s="611" t="s">
        <v>353</v>
      </c>
      <c r="AE11" s="611" t="s">
        <v>338</v>
      </c>
      <c r="AF11" s="611" t="s">
        <v>353</v>
      </c>
      <c r="AG11" s="611" t="s">
        <v>353</v>
      </c>
      <c r="AH11" s="611" t="s">
        <v>338</v>
      </c>
      <c r="AI11" s="611" t="s">
        <v>338</v>
      </c>
      <c r="AJ11" s="611" t="s">
        <v>338</v>
      </c>
      <c r="AK11" s="611" t="s">
        <v>353</v>
      </c>
      <c r="AL11" s="611" t="s">
        <v>338</v>
      </c>
      <c r="AM11" s="611" t="s">
        <v>338</v>
      </c>
      <c r="AN11" s="611" t="s">
        <v>338</v>
      </c>
      <c r="AO11" s="611" t="s">
        <v>353</v>
      </c>
      <c r="AP11" s="612" t="s">
        <v>338</v>
      </c>
      <c r="AQ11" s="611" t="s">
        <v>338</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R</v>
      </c>
      <c r="D12" s="186"/>
      <c r="E12" s="594" t="str">
        <f t="shared" si="6"/>
        <v>バニヤ</v>
      </c>
      <c r="F12" s="602" t="str">
        <f t="shared" si="7"/>
        <v>◎</v>
      </c>
      <c r="G12" s="186"/>
      <c r="H12" s="186"/>
      <c r="I12" s="166" t="b">
        <v>1</v>
      </c>
      <c r="J12" s="584"/>
      <c r="K12" s="603" t="s">
        <v>132</v>
      </c>
      <c r="L12" s="604" t="s">
        <v>385</v>
      </c>
      <c r="M12" s="610"/>
      <c r="N12" s="611" t="s">
        <v>353</v>
      </c>
      <c r="O12" s="611" t="s">
        <v>386</v>
      </c>
      <c r="P12" s="611" t="s">
        <v>338</v>
      </c>
      <c r="Q12" s="611" t="s">
        <v>353</v>
      </c>
      <c r="R12" s="611" t="s">
        <v>338</v>
      </c>
      <c r="S12" s="611" t="s">
        <v>338</v>
      </c>
      <c r="T12" s="611" t="s">
        <v>386</v>
      </c>
      <c r="U12" s="611" t="s">
        <v>353</v>
      </c>
      <c r="V12" s="611" t="s">
        <v>386</v>
      </c>
      <c r="W12" s="611" t="s">
        <v>338</v>
      </c>
      <c r="X12" s="611" t="s">
        <v>353</v>
      </c>
      <c r="Y12" s="611" t="s">
        <v>338</v>
      </c>
      <c r="Z12" s="611" t="s">
        <v>386</v>
      </c>
      <c r="AA12" s="611" t="s">
        <v>338</v>
      </c>
      <c r="AB12" s="611" t="s">
        <v>353</v>
      </c>
      <c r="AC12" s="611" t="s">
        <v>386</v>
      </c>
      <c r="AD12" s="611" t="s">
        <v>338</v>
      </c>
      <c r="AE12" s="611" t="s">
        <v>355</v>
      </c>
      <c r="AF12" s="611" t="s">
        <v>338</v>
      </c>
      <c r="AG12" s="611" t="s">
        <v>338</v>
      </c>
      <c r="AH12" s="611" t="s">
        <v>386</v>
      </c>
      <c r="AI12" s="611" t="s">
        <v>353</v>
      </c>
      <c r="AJ12" s="611" t="s">
        <v>386</v>
      </c>
      <c r="AK12" s="611" t="s">
        <v>338</v>
      </c>
      <c r="AL12" s="611" t="s">
        <v>353</v>
      </c>
      <c r="AM12" s="611" t="s">
        <v>338</v>
      </c>
      <c r="AN12" s="611" t="s">
        <v>386</v>
      </c>
      <c r="AO12" s="611" t="s">
        <v>338</v>
      </c>
      <c r="AP12" s="612" t="s">
        <v>353</v>
      </c>
      <c r="AQ12" s="611" t="s">
        <v>386</v>
      </c>
      <c r="AR12" s="611"/>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385</v>
      </c>
      <c r="M13" s="610"/>
      <c r="N13" s="611"/>
      <c r="O13" s="611"/>
      <c r="P13" s="611"/>
      <c r="Q13" s="611"/>
      <c r="R13" s="611"/>
      <c r="S13" s="611"/>
      <c r="T13" s="611" t="s">
        <v>338</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
      </c>
      <c r="G14" s="186"/>
      <c r="H14" s="186"/>
      <c r="I14" s="166" t="b">
        <v>1</v>
      </c>
      <c r="J14" s="584"/>
      <c r="K14" s="603" t="s">
        <v>111</v>
      </c>
      <c r="L14" s="604" t="s">
        <v>388</v>
      </c>
      <c r="M14" s="610"/>
      <c r="N14" s="611" t="s">
        <v>361</v>
      </c>
      <c r="O14" s="611" t="s">
        <v>338</v>
      </c>
      <c r="P14" s="611"/>
      <c r="Q14" s="611"/>
      <c r="R14" s="611"/>
      <c r="S14" s="611"/>
      <c r="T14" s="611" t="s">
        <v>357</v>
      </c>
      <c r="U14" s="611" t="s">
        <v>338</v>
      </c>
      <c r="V14" s="611" t="s">
        <v>338</v>
      </c>
      <c r="W14" s="611"/>
      <c r="X14" s="611" t="s">
        <v>338</v>
      </c>
      <c r="Y14" s="611"/>
      <c r="Z14" s="611"/>
      <c r="AA14" s="611" t="s">
        <v>357</v>
      </c>
      <c r="AB14" s="611" t="s">
        <v>338</v>
      </c>
      <c r="AC14" s="611" t="s">
        <v>338</v>
      </c>
      <c r="AD14" s="611"/>
      <c r="AE14" s="1" t="s">
        <v>338</v>
      </c>
      <c r="AF14" s="611"/>
      <c r="AG14" s="611"/>
      <c r="AH14" s="611" t="s">
        <v>338</v>
      </c>
      <c r="AI14" s="611" t="s">
        <v>338</v>
      </c>
      <c r="AJ14" s="611" t="s">
        <v>338</v>
      </c>
      <c r="AK14" s="611"/>
      <c r="AL14" s="611"/>
      <c r="AM14" s="611"/>
      <c r="AN14" s="611"/>
      <c r="AO14" s="611" t="s">
        <v>338</v>
      </c>
      <c r="AP14" s="612" t="s">
        <v>338</v>
      </c>
      <c r="AQ14" s="611" t="s">
        <v>338</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v>
      </c>
      <c r="G15" s="186"/>
      <c r="H15" s="186"/>
      <c r="I15" s="166" t="b">
        <v>1</v>
      </c>
      <c r="J15" s="584"/>
      <c r="K15" s="603" t="s">
        <v>389</v>
      </c>
      <c r="L15" s="604" t="s">
        <v>388</v>
      </c>
      <c r="M15" s="610"/>
      <c r="N15" s="611" t="s">
        <v>338</v>
      </c>
      <c r="O15" s="611"/>
      <c r="P15" s="611" t="s">
        <v>338</v>
      </c>
      <c r="Q15" s="611"/>
      <c r="R15" s="611"/>
      <c r="S15" s="611" t="s">
        <v>338</v>
      </c>
      <c r="T15" s="611"/>
      <c r="U15" s="611" t="s">
        <v>338</v>
      </c>
      <c r="V15" s="611"/>
      <c r="W15" s="611" t="s">
        <v>338</v>
      </c>
      <c r="X15" s="611"/>
      <c r="Y15" s="611"/>
      <c r="Z15" s="611" t="s">
        <v>338</v>
      </c>
      <c r="AA15" s="611"/>
      <c r="AB15" s="611" t="s">
        <v>357</v>
      </c>
      <c r="AC15" s="611"/>
      <c r="AD15" s="611" t="s">
        <v>338</v>
      </c>
      <c r="AE15" s="611"/>
      <c r="AF15" s="611"/>
      <c r="AG15" s="611" t="s">
        <v>338</v>
      </c>
      <c r="AH15" s="611"/>
      <c r="AI15" s="611" t="s">
        <v>338</v>
      </c>
      <c r="AJ15" s="611"/>
      <c r="AK15" s="611" t="s">
        <v>338</v>
      </c>
      <c r="AL15" s="611"/>
      <c r="AM15" s="611"/>
      <c r="AN15" s="611" t="s">
        <v>338</v>
      </c>
      <c r="AO15" s="611"/>
      <c r="AP15" s="612" t="s">
        <v>338</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390</v>
      </c>
      <c r="N16" s="611"/>
      <c r="O16" s="611"/>
      <c r="P16" s="611"/>
      <c r="Q16" s="611"/>
      <c r="R16" s="611"/>
      <c r="S16" s="611"/>
      <c r="T16" s="611" t="s">
        <v>391</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392</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393</v>
      </c>
      <c r="N17" s="611"/>
      <c r="O17" s="611"/>
      <c r="P17" s="611"/>
      <c r="Q17" s="611"/>
      <c r="R17" s="611"/>
      <c r="S17" s="611"/>
      <c r="T17" s="611" t="s">
        <v>394</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395</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396</v>
      </c>
      <c r="L18" s="604"/>
      <c r="M18" s="627"/>
      <c r="N18" s="611"/>
      <c r="O18" s="611"/>
      <c r="P18" s="611"/>
      <c r="Q18" s="611"/>
      <c r="R18" s="611"/>
      <c r="S18" s="611"/>
      <c r="T18" s="611" t="s">
        <v>397</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398</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9</v>
      </c>
      <c r="G41" s="186"/>
      <c r="H41" s="186"/>
      <c r="I41" s="166" t="b">
        <v>0</v>
      </c>
      <c r="J41" s="584"/>
      <c r="K41" s="603" t="s">
        <v>399</v>
      </c>
      <c r="L41" s="604" t="s">
        <v>400</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7</v>
      </c>
      <c r="AB41" s="606">
        <f t="shared" si="9"/>
        <v>8</v>
      </c>
      <c r="AC41" s="606">
        <f t="shared" si="9"/>
        <v>9</v>
      </c>
      <c r="AD41" s="606">
        <f t="shared" si="9"/>
        <v>9</v>
      </c>
      <c r="AE41" s="606">
        <f t="shared" si="9"/>
        <v>9</v>
      </c>
      <c r="AF41" s="606">
        <f t="shared" si="9"/>
        <v>8</v>
      </c>
      <c r="AG41" s="606">
        <f t="shared" si="9"/>
        <v>9</v>
      </c>
      <c r="AH41" s="606">
        <f t="shared" si="9"/>
        <v>9</v>
      </c>
      <c r="AI41" s="606">
        <f t="shared" si="9"/>
        <v>9</v>
      </c>
      <c r="AJ41" s="606">
        <f t="shared" si="9"/>
        <v>10</v>
      </c>
      <c r="AK41" s="606">
        <f t="shared" si="9"/>
        <v>10</v>
      </c>
      <c r="AL41" s="606">
        <f t="shared" si="9"/>
        <v>9</v>
      </c>
      <c r="AM41" s="606">
        <f t="shared" si="9"/>
        <v>9</v>
      </c>
      <c r="AN41" s="606">
        <f t="shared" si="9"/>
        <v>8</v>
      </c>
      <c r="AO41" s="606">
        <f t="shared" si="9"/>
        <v>8</v>
      </c>
      <c r="AP41" s="630">
        <f t="shared" si="9"/>
        <v>7</v>
      </c>
      <c r="AQ41" s="606">
        <f t="shared" si="9"/>
        <v>9</v>
      </c>
      <c r="AR41" s="606">
        <f t="shared" si="9"/>
        <v>0</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〇</v>
      </c>
      <c r="G45" s="186"/>
      <c r="H45" s="186"/>
      <c r="I45" s="166" t="b">
        <v>1</v>
      </c>
      <c r="J45" s="584"/>
      <c r="K45" s="603" t="s">
        <v>125</v>
      </c>
      <c r="L45" s="604" t="s">
        <v>406</v>
      </c>
      <c r="M45" s="605" t="s">
        <v>407</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
      </c>
      <c r="G46" s="186"/>
      <c r="H46" s="186"/>
      <c r="I46" s="166" t="b">
        <v>1</v>
      </c>
      <c r="J46" s="584"/>
      <c r="K46" s="603" t="s">
        <v>408</v>
      </c>
      <c r="L46" s="604" t="s">
        <v>409</v>
      </c>
      <c r="M46" s="610"/>
      <c r="N46" s="611" t="s">
        <v>154</v>
      </c>
      <c r="O46" s="611" t="s">
        <v>154</v>
      </c>
      <c r="P46" s="611"/>
      <c r="Q46" s="611" t="s">
        <v>154</v>
      </c>
      <c r="R46" s="611" t="s">
        <v>154</v>
      </c>
      <c r="S46" s="611"/>
      <c r="T46" s="611" t="s">
        <v>154</v>
      </c>
      <c r="U46" s="611" t="s">
        <v>154</v>
      </c>
      <c r="V46" s="611" t="s">
        <v>154</v>
      </c>
      <c r="W46" s="611"/>
      <c r="X46" s="611" t="s">
        <v>154</v>
      </c>
      <c r="Y46" s="611" t="s">
        <v>357</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19</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
      </c>
      <c r="G47" s="186"/>
      <c r="H47" s="186"/>
      <c r="I47" s="166" t="b">
        <v>1</v>
      </c>
      <c r="J47" s="584"/>
      <c r="K47" s="603" t="s">
        <v>104</v>
      </c>
      <c r="L47" s="604" t="s">
        <v>409</v>
      </c>
      <c r="M47" s="610"/>
      <c r="N47" s="611" t="s">
        <v>355</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410</v>
      </c>
      <c r="L48" s="604" t="s">
        <v>406</v>
      </c>
      <c r="M48" s="610"/>
      <c r="N48" s="611"/>
      <c r="O48" s="611"/>
      <c r="P48" s="611"/>
      <c r="Q48" s="611" t="s">
        <v>154</v>
      </c>
      <c r="R48" s="611" t="s">
        <v>154</v>
      </c>
      <c r="S48" s="611" t="s">
        <v>154</v>
      </c>
      <c r="T48" s="611"/>
      <c r="U48" s="611"/>
      <c r="V48" s="611"/>
      <c r="W48" s="611"/>
      <c r="X48" s="611" t="s">
        <v>154</v>
      </c>
      <c r="Y48" s="611" t="s">
        <v>361</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〇</v>
      </c>
      <c r="G49" s="186"/>
      <c r="H49" s="186"/>
      <c r="I49" s="166" t="b">
        <v>1</v>
      </c>
      <c r="J49" s="584"/>
      <c r="K49" s="603" t="s">
        <v>411</v>
      </c>
      <c r="L49" s="604" t="s">
        <v>406</v>
      </c>
      <c r="M49" s="610"/>
      <c r="N49" s="611"/>
      <c r="O49" s="611" t="s">
        <v>154</v>
      </c>
      <c r="P49" s="611" t="s">
        <v>361</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
      </c>
      <c r="G50" s="186"/>
      <c r="H50" s="186"/>
      <c r="I50" s="166" t="b">
        <v>1</v>
      </c>
      <c r="J50" s="584"/>
      <c r="K50" s="603" t="s">
        <v>412</v>
      </c>
      <c r="L50" s="604" t="s">
        <v>406</v>
      </c>
      <c r="M50" s="610"/>
      <c r="N50" s="611" t="s">
        <v>154</v>
      </c>
      <c r="O50" s="606"/>
      <c r="P50" s="606"/>
      <c r="Q50" s="611" t="s">
        <v>154</v>
      </c>
      <c r="R50" s="611" t="s">
        <v>154</v>
      </c>
      <c r="S50" s="606"/>
      <c r="T50" s="611"/>
      <c r="U50" s="611" t="s">
        <v>154</v>
      </c>
      <c r="V50" s="606"/>
      <c r="W50" s="606"/>
      <c r="X50" s="611" t="s">
        <v>154</v>
      </c>
      <c r="Y50" s="611" t="s">
        <v>361</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413</v>
      </c>
      <c r="L51" s="604" t="s">
        <v>406</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414</v>
      </c>
      <c r="L52" s="604" t="s">
        <v>406</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361</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415</v>
      </c>
      <c r="L53" s="604" t="s">
        <v>406</v>
      </c>
      <c r="M53" s="605"/>
      <c r="N53" s="611" t="s">
        <v>154</v>
      </c>
      <c r="O53" s="611"/>
      <c r="P53" s="611"/>
      <c r="Q53" s="611"/>
      <c r="R53" s="611"/>
      <c r="S53" s="611" t="s">
        <v>154</v>
      </c>
      <c r="T53" s="611" t="s">
        <v>154</v>
      </c>
      <c r="U53" s="611" t="s">
        <v>154</v>
      </c>
      <c r="V53" s="611"/>
      <c r="W53" s="611"/>
      <c r="X53" s="611"/>
      <c r="Y53" s="611" t="s">
        <v>154</v>
      </c>
      <c r="Z53" s="611" t="s">
        <v>154</v>
      </c>
      <c r="AA53" s="611" t="s">
        <v>154</v>
      </c>
      <c r="AB53" s="611" t="s">
        <v>154</v>
      </c>
      <c r="AC53" s="611"/>
      <c r="AD53" s="611"/>
      <c r="AE53" s="611"/>
      <c r="AF53" s="611"/>
      <c r="AG53" s="611" t="s">
        <v>154</v>
      </c>
      <c r="AH53" s="611" t="s">
        <v>154</v>
      </c>
      <c r="AI53" s="611" t="s">
        <v>154</v>
      </c>
      <c r="AJ53" s="611"/>
      <c r="AK53" s="611"/>
      <c r="AL53" s="611"/>
      <c r="AM53" s="611"/>
      <c r="AN53" s="611"/>
      <c r="AO53" s="611"/>
      <c r="AP53" s="612"/>
      <c r="AQ53" s="611"/>
      <c r="AR53" s="611"/>
      <c r="AS53" s="613">
        <f t="array" ref="AS53">SUM(COUNTIF(N53:AR53, {"◎","〇","☆","共","特","浴"}))</f>
        <v>11</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
      </c>
      <c r="G54" s="186"/>
      <c r="H54" s="186"/>
      <c r="I54" s="166" t="b">
        <v>1</v>
      </c>
      <c r="J54" s="584"/>
      <c r="K54" s="603" t="s">
        <v>416</v>
      </c>
      <c r="L54" s="604" t="s">
        <v>406</v>
      </c>
      <c r="M54" s="610"/>
      <c r="N54" s="611" t="s">
        <v>154</v>
      </c>
      <c r="O54" s="611"/>
      <c r="P54" s="611"/>
      <c r="Q54" s="611" t="s">
        <v>154</v>
      </c>
      <c r="R54" s="611" t="s">
        <v>154</v>
      </c>
      <c r="S54" s="611"/>
      <c r="T54" s="636"/>
      <c r="U54" s="611" t="s">
        <v>154</v>
      </c>
      <c r="V54" s="611"/>
      <c r="W54" s="611"/>
      <c r="X54" s="611" t="s">
        <v>154</v>
      </c>
      <c r="Y54" s="611" t="s">
        <v>361</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〇</v>
      </c>
      <c r="G55" s="186"/>
      <c r="H55" s="186"/>
      <c r="I55" s="166" t="b">
        <v>1</v>
      </c>
      <c r="J55" s="584"/>
      <c r="K55" s="603" t="s">
        <v>120</v>
      </c>
      <c r="L55" s="604" t="s">
        <v>406</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t="s">
        <v>154</v>
      </c>
      <c r="AH56" s="611" t="s">
        <v>154</v>
      </c>
      <c r="AI56" s="611" t="s">
        <v>154</v>
      </c>
      <c r="AJ56" s="611" t="s">
        <v>154</v>
      </c>
      <c r="AK56" s="611" t="s">
        <v>154</v>
      </c>
      <c r="AL56" s="611"/>
      <c r="AM56" s="611"/>
      <c r="AN56" s="611" t="s">
        <v>154</v>
      </c>
      <c r="AO56" s="611" t="s">
        <v>154</v>
      </c>
      <c r="AP56" s="612" t="s">
        <v>154</v>
      </c>
      <c r="AQ56" s="611" t="s">
        <v>154</v>
      </c>
      <c r="AR56" s="606"/>
      <c r="AS56" s="613">
        <f t="array" ref="AS56">SUM(COUNTIF(N56:AR56, {"◎","〇","☆","共","特","浴"}))</f>
        <v>9</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〇</v>
      </c>
      <c r="G57" s="186"/>
      <c r="H57" s="186"/>
      <c r="I57" s="166" t="b">
        <v>1</v>
      </c>
      <c r="J57" s="584"/>
      <c r="K57" s="603" t="s">
        <v>419</v>
      </c>
      <c r="L57" s="604" t="s">
        <v>406</v>
      </c>
      <c r="M57" s="610"/>
      <c r="N57" s="611" t="s">
        <v>361</v>
      </c>
      <c r="O57" s="611" t="s">
        <v>361</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361</v>
      </c>
      <c r="AQ57" s="611" t="s">
        <v>361</v>
      </c>
      <c r="AR57" s="611"/>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420</v>
      </c>
      <c r="L58" s="604" t="s">
        <v>406</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t="s">
        <v>154</v>
      </c>
      <c r="AC58" s="611" t="s">
        <v>154</v>
      </c>
      <c r="AD58" s="611" t="s">
        <v>154</v>
      </c>
      <c r="AE58" s="611" t="s">
        <v>154</v>
      </c>
      <c r="AF58" s="611" t="s">
        <v>154</v>
      </c>
      <c r="AG58" s="611"/>
      <c r="AH58" s="611"/>
      <c r="AI58" s="611"/>
      <c r="AJ58" s="611" t="s">
        <v>154</v>
      </c>
      <c r="AK58" s="611" t="s">
        <v>154</v>
      </c>
      <c r="AL58" s="611" t="s">
        <v>154</v>
      </c>
      <c r="AM58" s="611" t="s">
        <v>154</v>
      </c>
      <c r="AN58" s="611"/>
      <c r="AO58" s="611"/>
      <c r="AP58" s="612" t="s">
        <v>154</v>
      </c>
      <c r="AQ58" s="611" t="s">
        <v>154</v>
      </c>
      <c r="AR58" s="606"/>
      <c r="AS58" s="613">
        <f t="array" ref="AS58">SUM(COUNTIF(N58:AR58, {"◎","〇","☆","共","特","浴"}))</f>
        <v>20</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421</v>
      </c>
      <c r="L59" s="604" t="s">
        <v>406</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361</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21</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422</v>
      </c>
      <c r="L60" s="604" t="s">
        <v>406</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〇</v>
      </c>
      <c r="D61" s="186"/>
      <c r="E61" s="594" t="str">
        <f t="shared" si="6"/>
        <v>マンズ</v>
      </c>
      <c r="F61" s="602" t="str">
        <f t="shared" si="7"/>
        <v>〇</v>
      </c>
      <c r="G61" s="186"/>
      <c r="H61" s="186"/>
      <c r="I61" s="166" t="b">
        <v>1</v>
      </c>
      <c r="J61" s="584"/>
      <c r="K61" s="603" t="s">
        <v>423</v>
      </c>
      <c r="L61" s="604" t="s">
        <v>409</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〇</v>
      </c>
      <c r="G62" s="186"/>
      <c r="H62" s="186"/>
      <c r="I62" s="166" t="b">
        <v>1</v>
      </c>
      <c r="J62" s="584"/>
      <c r="K62" s="603" t="s">
        <v>424</v>
      </c>
      <c r="L62" s="604" t="s">
        <v>409</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9.75" customHeight="1">
      <c r="A3" s="638"/>
      <c r="B3" s="647" t="s">
        <v>429</v>
      </c>
      <c r="C3" s="498"/>
      <c r="D3" s="498"/>
      <c r="E3" s="498"/>
      <c r="F3" s="648" t="s">
        <v>430</v>
      </c>
      <c r="G3" s="649" t="s">
        <v>431</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4</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449</v>
      </c>
      <c r="H9" s="701"/>
      <c r="I9" s="702">
        <v>0.6666666666666666</v>
      </c>
      <c r="J9" s="701">
        <v>6.0</v>
      </c>
      <c r="K9" s="697"/>
      <c r="L9" s="703" t="s">
        <v>424</v>
      </c>
      <c r="M9" s="703" t="s">
        <v>450</v>
      </c>
      <c r="N9" s="701">
        <v>165.0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453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454</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417</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t="s">
        <v>455</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456</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457</v>
      </c>
      <c r="H31" s="745"/>
      <c r="I31" s="745" t="s">
        <v>458</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459</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460</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461</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462</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463</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hidden="1" customHeight="1" outlineLevel="1">
      <c r="A65" s="638"/>
      <c r="B65" s="720"/>
      <c r="C65" s="721">
        <f>IF(C53="","",IF(DAY(C53+1)=1,"",C53+1))</f>
        <v>46118</v>
      </c>
      <c r="D65" s="722" t="str">
        <f>TEXT(C65,"ddd")</f>
        <v>月</v>
      </c>
      <c r="E65" s="723"/>
      <c r="F65" s="751" t="s">
        <v>132</v>
      </c>
      <c r="G65" s="752" t="s">
        <v>465</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466</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102</v>
      </c>
      <c r="G76" s="744" t="s">
        <v>467</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468</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46120</v>
      </c>
      <c r="D87" s="722" t="str">
        <f>TEXT(C87,"ddd")</f>
        <v>水</v>
      </c>
      <c r="E87" s="723"/>
      <c r="F87" s="751" t="s">
        <v>102</v>
      </c>
      <c r="G87" s="752" t="s">
        <v>469</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470</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hidden="1" customHeight="1" outlineLevel="1">
      <c r="A98" s="638"/>
      <c r="B98" s="739"/>
      <c r="C98" s="740">
        <f>IF(C87="","",IF(DAY(C87+1)=1,"",C87+1))</f>
        <v>46121</v>
      </c>
      <c r="D98" s="741" t="str">
        <f>TEXT(C98,"ddd")</f>
        <v>木</v>
      </c>
      <c r="E98" s="742"/>
      <c r="F98" s="743" t="s">
        <v>102</v>
      </c>
      <c r="G98" s="744" t="s">
        <v>471</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472</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46122</v>
      </c>
      <c r="D109" s="722" t="str">
        <f>TEXT(C109,"ddd")</f>
        <v>金</v>
      </c>
      <c r="E109" s="723"/>
      <c r="F109" s="751" t="s">
        <v>473</v>
      </c>
      <c r="G109" s="752" t="s">
        <v>474</v>
      </c>
      <c r="H109" s="753"/>
      <c r="I109" s="753" t="s">
        <v>475</v>
      </c>
      <c r="J109" s="753">
        <v>8.0</v>
      </c>
      <c r="K109" s="722"/>
      <c r="L109" s="732"/>
      <c r="M109" s="732"/>
      <c r="N109" s="751">
        <v>166.0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476</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outlineLevel="1">
      <c r="A121" s="638"/>
      <c r="B121" s="739"/>
      <c r="C121" s="740">
        <f>IF(C109="","",IF(DAY(C109+1)=1,"",C109+1))</f>
        <v>46123</v>
      </c>
      <c r="D121" s="741" t="str">
        <f>TEXT(C121,"ddd")</f>
        <v>土</v>
      </c>
      <c r="E121" s="742"/>
      <c r="F121" s="743" t="s">
        <v>102</v>
      </c>
      <c r="G121" s="744" t="s">
        <v>478</v>
      </c>
      <c r="H121" s="745"/>
      <c r="I121" s="756">
        <v>0.625</v>
      </c>
      <c r="J121" s="745">
        <v>9.0</v>
      </c>
      <c r="K121" s="741"/>
      <c r="L121" s="746"/>
      <c r="M121" s="746"/>
      <c r="N121" s="743">
        <v>182.0</v>
      </c>
      <c r="O121" s="747"/>
      <c r="P121" s="748"/>
      <c r="Q121" s="749"/>
      <c r="R121" s="638"/>
      <c r="S121" s="214" t="str">
        <f t="array" ref="S121">IFERROR(INDEX('💻シート作成'!$D$6:$D1001, MATCH(T121, '💻シート作成'!$E$6:$E1001, 0)), "")</f>
        <v/>
      </c>
      <c r="T121" s="170"/>
      <c r="U121" s="641"/>
      <c r="V121" s="735"/>
      <c r="W121" s="638"/>
      <c r="X121" s="734"/>
      <c r="Y121" s="638"/>
      <c r="Z121" s="638"/>
    </row>
    <row r="122"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customHeight="1" outlineLevel="1">
      <c r="A131" s="638"/>
      <c r="B131" s="715"/>
      <c r="C131" s="674"/>
      <c r="D131" s="674"/>
      <c r="E131" s="674"/>
      <c r="F131" s="716" t="s">
        <v>452</v>
      </c>
      <c r="G131" s="717" t="s">
        <v>479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outlineLevel="1">
      <c r="A132" s="638"/>
      <c r="B132" s="720"/>
      <c r="C132" s="721">
        <f>IF(C121="","",IF(DAY(C121+1)=1,"",C121+1))</f>
        <v>46124</v>
      </c>
      <c r="D132" s="722" t="str">
        <f>TEXT(C132,"ddd")</f>
        <v>日</v>
      </c>
      <c r="E132" s="723"/>
      <c r="F132" s="751" t="s">
        <v>102</v>
      </c>
      <c r="G132" s="752" t="s">
        <v>480</v>
      </c>
      <c r="H132" s="753"/>
      <c r="I132" s="754">
        <v>0.65625</v>
      </c>
      <c r="J132" s="753">
        <v>8.0</v>
      </c>
      <c r="K132" s="722"/>
      <c r="L132" s="732"/>
      <c r="M132" s="732"/>
      <c r="N132" s="751">
        <v>147.0</v>
      </c>
      <c r="O132" s="755"/>
      <c r="P132" s="748"/>
      <c r="Q132" s="749"/>
      <c r="R132" s="638"/>
      <c r="S132" s="214" t="str">
        <f t="array" ref="S132">IFERROR(INDEX('💻シート作成'!$D$6:$D1001, MATCH(T132, '💻シート作成'!$E$6:$E1001, 0)), "")</f>
        <v/>
      </c>
      <c r="T132" s="170"/>
      <c r="U132" s="641"/>
      <c r="V132" s="735"/>
      <c r="W132" s="638"/>
      <c r="X132" s="734"/>
      <c r="Y132" s="638"/>
      <c r="Z132" s="638"/>
    </row>
    <row r="133"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customHeight="1" outlineLevel="1">
      <c r="A142" s="638"/>
      <c r="B142" s="715"/>
      <c r="C142" s="674"/>
      <c r="D142" s="674"/>
      <c r="E142" s="674"/>
      <c r="F142" s="736" t="s">
        <v>452</v>
      </c>
      <c r="G142" s="737" t="s">
        <v>481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18.0" customHeight="1" outlineLevel="1">
      <c r="A143" s="638"/>
      <c r="B143" s="739"/>
      <c r="C143" s="740">
        <f>IF(C132="","",IF(DAY(C132+1)=1,"",C132+1))</f>
        <v>46125</v>
      </c>
      <c r="D143" s="741" t="str">
        <f>TEXT(C143,"ddd")</f>
        <v>月</v>
      </c>
      <c r="E143" s="742"/>
      <c r="F143" s="743" t="s">
        <v>102</v>
      </c>
      <c r="G143" s="744" t="s">
        <v>482</v>
      </c>
      <c r="H143" s="745"/>
      <c r="I143" s="756">
        <v>0.6458333333333334</v>
      </c>
      <c r="J143" s="745">
        <v>8.0</v>
      </c>
      <c r="K143" s="741"/>
      <c r="L143" s="746"/>
      <c r="M143" s="746"/>
      <c r="N143" s="743">
        <v>145.0</v>
      </c>
      <c r="O143" s="747"/>
      <c r="P143" s="748"/>
      <c r="Q143" s="749"/>
      <c r="R143" s="638"/>
      <c r="S143" s="214" t="str">
        <f t="array" ref="S143">IFERROR(INDEX('💻シート作成'!$D$6:$D1001, MATCH(T143, '💻シート作成'!$E$6:$E1001, 0)), "")</f>
        <v/>
      </c>
      <c r="T143" s="170"/>
      <c r="U143" s="641"/>
      <c r="V143" s="735"/>
      <c r="W143" s="638"/>
      <c r="X143" s="734"/>
      <c r="Y143" s="638"/>
      <c r="Z143" s="638"/>
    </row>
    <row r="144" ht="18.0" customHeight="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18.0"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18.0"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18.0"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18.0"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18.0"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18.0"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18.0"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18.0"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customHeight="1" outlineLevel="1">
      <c r="A153" s="638"/>
      <c r="B153" s="715"/>
      <c r="C153" s="674"/>
      <c r="D153" s="674"/>
      <c r="E153" s="674"/>
      <c r="F153" s="716" t="s">
        <v>452</v>
      </c>
      <c r="G153" s="717" t="s">
        <v>483</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2.5" customHeight="1" outlineLevel="1">
      <c r="A154" s="638"/>
      <c r="B154" s="720"/>
      <c r="C154" s="721">
        <f>IF(C143="","",IF(DAY(C143+1)=1,"",C143+1))</f>
        <v>46126</v>
      </c>
      <c r="D154" s="722" t="str">
        <f>TEXT(C154,"ddd")</f>
        <v>火</v>
      </c>
      <c r="E154" s="723"/>
      <c r="F154" s="751" t="s">
        <v>132</v>
      </c>
      <c r="G154" s="752" t="s">
        <v>484</v>
      </c>
      <c r="H154" s="753"/>
      <c r="I154" s="753" t="s">
        <v>485</v>
      </c>
      <c r="J154" s="753">
        <v>7.0</v>
      </c>
      <c r="K154" s="722"/>
      <c r="L154" s="732"/>
      <c r="M154" s="732"/>
      <c r="N154" s="751">
        <v>165.0</v>
      </c>
      <c r="O154" s="755"/>
      <c r="P154" s="748"/>
      <c r="Q154" s="749"/>
      <c r="R154" s="638"/>
      <c r="S154" s="214" t="str">
        <f t="array" ref="S154">IFERROR(INDEX('💻シート作成'!$D$6:$D1001, MATCH(T154, '💻シート作成'!$E$6:$E1001, 0)), "")</f>
        <v/>
      </c>
      <c r="T154" s="170"/>
      <c r="U154" s="641"/>
      <c r="V154" s="735"/>
      <c r="W154" s="638"/>
      <c r="X154" s="734"/>
      <c r="Y154" s="638"/>
      <c r="Z154" s="638"/>
    </row>
    <row r="155" ht="22.5"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2.5"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2.5"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2.5"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2.5"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2.5"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2.5"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2.5"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2.5"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customHeight="1" outlineLevel="1">
      <c r="A164" s="638"/>
      <c r="B164" s="715"/>
      <c r="C164" s="674"/>
      <c r="D164" s="674"/>
      <c r="E164" s="674"/>
      <c r="F164" s="736" t="s">
        <v>452</v>
      </c>
      <c r="G164" s="737" t="s">
        <v>486</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outlineLevel="1">
      <c r="A165" s="638"/>
      <c r="B165" s="739"/>
      <c r="C165" s="740">
        <f>IF(C154="","",IF(DAY(C154+1)=1,"",C154+1))</f>
        <v>46127</v>
      </c>
      <c r="D165" s="741" t="str">
        <f>TEXT(C165,"ddd")</f>
        <v>水</v>
      </c>
      <c r="E165" s="742"/>
      <c r="F165" s="743" t="s">
        <v>102</v>
      </c>
      <c r="G165" s="744" t="s">
        <v>487</v>
      </c>
      <c r="H165" s="745"/>
      <c r="I165" s="756">
        <v>0.0</v>
      </c>
      <c r="J165" s="745">
        <v>8.0</v>
      </c>
      <c r="K165" s="741"/>
      <c r="L165" s="746"/>
      <c r="M165" s="746"/>
      <c r="N165" s="743">
        <v>170.0</v>
      </c>
      <c r="O165" s="747"/>
      <c r="P165" s="748"/>
      <c r="Q165" s="749"/>
      <c r="R165" s="638"/>
      <c r="S165" s="214" t="str">
        <f t="array" ref="S165">IFERROR(INDEX('💻シート作成'!$D$6:$D1001, MATCH(T165, '💻シート作成'!$E$6:$E1001, 0)), "")</f>
        <v/>
      </c>
      <c r="T165" s="170"/>
      <c r="U165" s="641"/>
      <c r="V165" s="735"/>
      <c r="W165" s="638"/>
      <c r="X165" s="734"/>
      <c r="Y165" s="638"/>
      <c r="Z165" s="638"/>
    </row>
    <row r="166"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473</v>
      </c>
      <c r="G177" s="752" t="s">
        <v>489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473</v>
      </c>
      <c r="G188" s="744" t="s">
        <v>489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473</v>
      </c>
      <c r="G199" s="752" t="s">
        <v>489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473</v>
      </c>
      <c r="G210" s="744" t="s">
        <v>489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473</v>
      </c>
      <c r="G221" s="752" t="s">
        <v>489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473</v>
      </c>
      <c r="G233" s="744" t="s">
        <v>489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473</v>
      </c>
      <c r="G244" s="752" t="s">
        <v>489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473</v>
      </c>
      <c r="G255" s="744" t="s">
        <v>489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473</v>
      </c>
      <c r="G266" s="752" t="s">
        <v>489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473</v>
      </c>
      <c r="G277" s="744" t="s">
        <v>489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491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473</v>
      </c>
      <c r="G289" s="752" t="s">
        <v>489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473</v>
      </c>
      <c r="G300" s="744" t="s">
        <v>489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473</v>
      </c>
      <c r="G311" s="752" t="s">
        <v>489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473</v>
      </c>
      <c r="G322" s="744" t="s">
        <v>489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473</v>
      </c>
      <c r="G333" s="752" t="s">
        <v>489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489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493</v>
      </c>
      <c r="C4" s="783"/>
      <c r="D4" s="784" t="s">
        <v>494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495</v>
      </c>
      <c r="G5" s="789"/>
      <c r="H5" s="790" t="b">
        <v>0</v>
      </c>
      <c r="J5" s="791"/>
      <c r="K5" s="775"/>
      <c r="L5" s="792" t="s">
        <v>496</v>
      </c>
      <c r="T5" s="791"/>
      <c r="U5" s="793" t="s">
        <v>497</v>
      </c>
      <c r="AC5" s="776"/>
      <c r="AD5" s="794" t="s">
        <v>98</v>
      </c>
      <c r="AE5" s="794" t="s">
        <v>498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499</v>
      </c>
      <c r="M7" s="222"/>
      <c r="N7" s="222"/>
      <c r="O7" s="222"/>
      <c r="P7" s="222"/>
      <c r="Q7" s="222"/>
      <c r="R7" s="222"/>
      <c r="S7" s="107"/>
      <c r="T7" s="798" t="s">
        <v>500</v>
      </c>
      <c r="U7" s="799" t="s">
        <v>501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502</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0.3377134201</v>
      </c>
      <c r="D10" s="810">
        <f t="array" ref="D10">INDIRECT($E$8 &amp; "!E8")</f>
        <v>0.5284844474</v>
      </c>
      <c r="E10" s="810">
        <f t="array" ref="E10">INDIRECT($E$8 &amp; "!G8")</f>
        <v>0.6624113475</v>
      </c>
      <c r="F10" s="811">
        <f t="array" ref="F10">INDIRECT($E$8 &amp; "!H8")</f>
        <v>2160840</v>
      </c>
      <c r="G10" s="811">
        <f t="array" ref="G10">INDIRECT($E$8 &amp; "!K8")</f>
        <v>0</v>
      </c>
      <c r="H10" s="811">
        <f t="array" ref="H10">INDIRECT($E$8 &amp; "!M8")</f>
        <v>729744.6667</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0.3228975252</v>
      </c>
      <c r="D11" s="814"/>
      <c r="E11" s="815"/>
      <c r="F11" s="816">
        <f t="array" ref="F11">INDIRECT($E$8 &amp; "!H7")</f>
        <v>4318230.5</v>
      </c>
      <c r="G11" s="814"/>
      <c r="H11" s="817">
        <f t="array" ref="H11">INDIRECT($E$8 &amp; "!M7")</f>
        <v>1394345.942</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503</v>
      </c>
      <c r="C13" s="821"/>
      <c r="D13" s="822" t="s">
        <v>53</v>
      </c>
      <c r="E13" s="823" t="s">
        <v>504</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507</v>
      </c>
      <c r="C20" s="807" t="s">
        <v>508</v>
      </c>
      <c r="D20" s="807" t="s">
        <v>91</v>
      </c>
      <c r="E20" s="807" t="s">
        <v>92</v>
      </c>
      <c r="F20" s="807" t="s">
        <v>509</v>
      </c>
      <c r="G20" s="807" t="s">
        <v>380</v>
      </c>
      <c r="H20" s="807" t="s">
        <v>380</v>
      </c>
      <c r="I20" s="807" t="s">
        <v>510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511</v>
      </c>
      <c r="M21" s="218"/>
      <c r="N21" s="218"/>
      <c r="O21" s="218"/>
      <c r="P21" s="218"/>
      <c r="Q21" s="218"/>
      <c r="R21" s="218"/>
      <c r="S21" s="3"/>
      <c r="T21" s="798" t="s">
        <v>500</v>
      </c>
      <c r="U21" s="799" t="s">
        <v>512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514</v>
      </c>
      <c r="C25" s="847" t="s">
        <v>515</v>
      </c>
      <c r="D25" s="3"/>
      <c r="E25" s="847" t="s">
        <v>516</v>
      </c>
      <c r="F25" s="218"/>
      <c r="G25" s="218"/>
      <c r="H25" s="847" t="s">
        <v>517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518</v>
      </c>
      <c r="M35" s="218"/>
      <c r="N35" s="218"/>
      <c r="O35" s="218"/>
      <c r="P35" s="218"/>
      <c r="Q35" s="218"/>
      <c r="R35" s="218"/>
      <c r="S35" s="3"/>
      <c r="T35" s="798" t="s">
        <v>500</v>
      </c>
      <c r="U35" s="799" t="s">
        <v>518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519</v>
      </c>
      <c r="C37" s="854"/>
      <c r="D37" s="855">
        <f>counta(C39:D48)</f>
        <v>0</v>
      </c>
      <c r="E37" s="856" t="s">
        <v>520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516</v>
      </c>
      <c r="F38" s="860"/>
      <c r="G38" s="859" t="s">
        <v>521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522</v>
      </c>
      <c r="M49" s="218"/>
      <c r="N49" s="218"/>
      <c r="O49" s="218"/>
      <c r="P49" s="218"/>
      <c r="Q49" s="218"/>
      <c r="R49" s="218"/>
      <c r="S49" s="3"/>
      <c r="T49" s="798" t="s">
        <v>500</v>
      </c>
      <c r="U49" s="799" t="s">
        <v>523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524</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525</v>
      </c>
      <c r="C51" s="859" t="s">
        <v>377</v>
      </c>
      <c r="D51" s="860"/>
      <c r="E51" s="858" t="s">
        <v>526</v>
      </c>
      <c r="F51" s="858" t="s">
        <v>527</v>
      </c>
      <c r="G51" s="858" t="s">
        <v>528</v>
      </c>
      <c r="H51" s="859" t="s">
        <v>529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530</v>
      </c>
      <c r="M63" s="218"/>
      <c r="N63" s="218"/>
      <c r="O63" s="218"/>
      <c r="P63" s="218"/>
      <c r="Q63" s="218"/>
      <c r="R63" s="218"/>
      <c r="S63" s="3"/>
      <c r="T63" s="798" t="s">
        <v>500</v>
      </c>
      <c r="U63" s="799" t="s">
        <v>531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532</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525</v>
      </c>
      <c r="C65" s="859" t="s">
        <v>377</v>
      </c>
      <c r="D65" s="860"/>
      <c r="E65" s="858" t="s">
        <v>533</v>
      </c>
      <c r="F65" s="859" t="s">
        <v>534</v>
      </c>
      <c r="G65" s="860"/>
      <c r="H65" s="859" t="s">
        <v>529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535</v>
      </c>
      <c r="M77" s="218"/>
      <c r="N77" s="218"/>
      <c r="O77" s="218"/>
      <c r="P77" s="218"/>
      <c r="Q77" s="218"/>
      <c r="R77" s="218"/>
      <c r="S77" s="3"/>
      <c r="T77" s="791"/>
      <c r="U77" s="883" t="s">
        <v>536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487290</v>
      </c>
      <c r="E1" s="272">
        <f>BG23</f>
        <v>2180814.5</v>
      </c>
      <c r="F1" s="272">
        <f>BB23+BG40</f>
        <v>99000</v>
      </c>
      <c r="G1" s="272">
        <f t="shared" ref="G1:H1" si="1">I8</f>
        <v>73586.25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0.3909586797</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IFERROR(__xludf.DUMMYFUNCTION("IMPORTRANGE(""https://docs.google.com/spreadsheets/d/1QbHfX9wvC_RRupa4CCe_ZxA6O4e2Ap9vqX5hrZPeQRg/edit"",""date2_1!Q12"")/G5*COUNTIFS($E$13:$E$43,""&gt;0"")"),73586.25)</f>
        <v>73586.25</v>
      </c>
      <c r="J8" s="329">
        <f>IFERROR(__xludf.DUMMYFUNCTION("IMPORTRANGE(""https://docs.google.com/spreadsheets/d/1PIAlDmsTatDNi42y_Nu-aVFqvVCXfe6jiDJFQImKjZ0/edit#gid=630612029"",""R8_3!J10"")"),17776.0)</f>
        <v>17776</v>
      </c>
      <c r="K8" s="330">
        <f>BE24</f>
        <v>14288</v>
      </c>
      <c r="L8" s="330">
        <f>BB30-BB23-AZ20-BG45-BG23+BE24</f>
        <v>1824373.5</v>
      </c>
      <c r="M8" s="331">
        <f>L8-I8</f>
        <v>1750787.25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IFERROR(__xludf.DUMMYFUNCTION("IMPORTRANGE(""https://docs.google.com/spreadsheets/d/1QbHfX9wvC_RRupa4CCe_ZxA6O4e2Ap9vqX5hrZPeQRg/edit?gid=284905409#gid=284905409"",""date2_1!C12"")/G5*COUNTIFS($E$13:$E$43,""&gt;0"")+sum(AZ14:BA19)"),487290.0)</f>
        <v>487290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306</v>
      </c>
      <c r="AZ30" s="416">
        <f>AS46</f>
        <v>3798470</v>
      </c>
      <c r="BA30" s="427" t="s">
        <v>232</v>
      </c>
      <c r="BB30" s="414">
        <f>SUM(AZ30:AZ36)</f>
        <v>4478190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317</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538</v>
      </c>
      <c r="AZ40" s="432">
        <v>245000.0</v>
      </c>
      <c r="BA40" s="443" t="s">
        <v>56</v>
      </c>
      <c r="BB40" s="414">
        <f>SUM(AZ40:AZ45)</f>
        <v>245000</v>
      </c>
      <c r="BC40" s="282"/>
      <c r="BD40" s="442" t="s">
        <v>538</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0.3909586797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539</v>
      </c>
      <c r="O2" s="501"/>
      <c r="P2" s="502"/>
      <c r="Q2" s="503"/>
      <c r="R2" s="503"/>
      <c r="S2" s="504"/>
      <c r="T2" s="503"/>
      <c r="U2" s="503"/>
      <c r="V2" s="503"/>
      <c r="W2" s="503"/>
      <c r="X2" s="503"/>
      <c r="Y2" s="505"/>
      <c r="Z2" s="267"/>
      <c r="AA2" s="267"/>
      <c r="AB2" s="267"/>
      <c r="AC2" s="267"/>
      <c r="AD2" s="267"/>
      <c r="AE2" s="267"/>
      <c r="AF2" s="506"/>
      <c r="AG2" s="507"/>
      <c r="AH2" s="508"/>
      <c r="AI2" s="509" t="s">
        <v>540</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46128</v>
      </c>
      <c r="C7" s="580"/>
      <c r="D7" s="496"/>
      <c r="E7" s="581">
        <f>today()+1</f>
        <v>46129</v>
      </c>
      <c r="F7" s="582"/>
      <c r="G7" s="496"/>
      <c r="H7" s="496"/>
      <c r="I7" s="583" t="s">
        <v>365</v>
      </c>
      <c r="J7" s="584" t="s">
        <v>366</v>
      </c>
      <c r="K7" s="585">
        <v>46082.0</v>
      </c>
      <c r="L7" s="586" t="s">
        <v>367</v>
      </c>
      <c r="M7" s="587" t="s">
        <v>368</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木</v>
      </c>
      <c r="D8" s="186"/>
      <c r="E8" s="596" t="s">
        <v>238</v>
      </c>
      <c r="F8" s="597" t="str">
        <f>TEXT(E7,"ddd")</f>
        <v>金</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379</v>
      </c>
      <c r="L9" s="604" t="s">
        <v>380</v>
      </c>
      <c r="M9" s="605" t="s">
        <v>381</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355</v>
      </c>
      <c r="O11" s="611" t="s">
        <v>355</v>
      </c>
      <c r="P11" s="611" t="s">
        <v>355</v>
      </c>
      <c r="Q11" s="611" t="s">
        <v>353</v>
      </c>
      <c r="R11" s="611" t="s">
        <v>353</v>
      </c>
      <c r="S11" s="611" t="s">
        <v>338</v>
      </c>
      <c r="T11" s="611" t="s">
        <v>338</v>
      </c>
      <c r="U11" s="611" t="s">
        <v>338</v>
      </c>
      <c r="V11" s="611" t="s">
        <v>353</v>
      </c>
      <c r="W11" s="611" t="s">
        <v>338</v>
      </c>
      <c r="X11" s="611" t="s">
        <v>338</v>
      </c>
      <c r="Y11" s="611" t="s">
        <v>338</v>
      </c>
      <c r="Z11" s="611" t="s">
        <v>353</v>
      </c>
      <c r="AA11" s="611" t="s">
        <v>338</v>
      </c>
      <c r="AB11" s="611" t="s">
        <v>338</v>
      </c>
      <c r="AC11" s="611" t="s">
        <v>353</v>
      </c>
      <c r="AD11" s="611" t="s">
        <v>338</v>
      </c>
      <c r="AE11" s="611" t="s">
        <v>338</v>
      </c>
      <c r="AF11" s="611" t="s">
        <v>338</v>
      </c>
      <c r="AG11" s="611" t="s">
        <v>353</v>
      </c>
      <c r="AH11" s="611" t="s">
        <v>338</v>
      </c>
      <c r="AI11" s="611" t="s">
        <v>338</v>
      </c>
      <c r="AJ11" s="611" t="s">
        <v>353</v>
      </c>
      <c r="AK11" s="611" t="s">
        <v>338</v>
      </c>
      <c r="AL11" s="611" t="s">
        <v>338</v>
      </c>
      <c r="AM11" s="611" t="s">
        <v>338</v>
      </c>
      <c r="AN11" s="611" t="s">
        <v>353</v>
      </c>
      <c r="AO11" s="611" t="s">
        <v>338</v>
      </c>
      <c r="AP11" s="611" t="s">
        <v>338</v>
      </c>
      <c r="AQ11" s="611" t="s">
        <v>353</v>
      </c>
      <c r="AR11" s="611" t="s">
        <v>338</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338</v>
      </c>
      <c r="O12" s="611" t="s">
        <v>386</v>
      </c>
      <c r="P12" s="611" t="s">
        <v>386</v>
      </c>
      <c r="Q12" s="611" t="s">
        <v>353</v>
      </c>
      <c r="R12" s="611" t="s">
        <v>338</v>
      </c>
      <c r="S12" s="611" t="s">
        <v>338</v>
      </c>
      <c r="T12" s="611" t="s">
        <v>353</v>
      </c>
      <c r="U12" s="611" t="s">
        <v>386</v>
      </c>
      <c r="V12" s="611" t="s">
        <v>338</v>
      </c>
      <c r="W12" s="611" t="s">
        <v>386</v>
      </c>
      <c r="X12" s="611" t="s">
        <v>386</v>
      </c>
      <c r="Y12" s="611" t="s">
        <v>353</v>
      </c>
      <c r="Z12" s="611" t="s">
        <v>338</v>
      </c>
      <c r="AA12" s="611" t="s">
        <v>353</v>
      </c>
      <c r="AB12" s="611" t="s">
        <v>338</v>
      </c>
      <c r="AC12" s="611" t="s">
        <v>338</v>
      </c>
      <c r="AD12" s="611" t="s">
        <v>386</v>
      </c>
      <c r="AE12" s="611" t="s">
        <v>353</v>
      </c>
      <c r="AF12" s="611" t="s">
        <v>386</v>
      </c>
      <c r="AG12" s="611" t="s">
        <v>338</v>
      </c>
      <c r="AH12" s="611" t="s">
        <v>353</v>
      </c>
      <c r="AI12" s="611" t="s">
        <v>386</v>
      </c>
      <c r="AJ12" s="611" t="s">
        <v>338</v>
      </c>
      <c r="AK12" s="611" t="s">
        <v>386</v>
      </c>
      <c r="AL12" s="611" t="s">
        <v>353</v>
      </c>
      <c r="AM12" s="611" t="s">
        <v>386</v>
      </c>
      <c r="AN12" s="611" t="s">
        <v>338</v>
      </c>
      <c r="AO12" s="611" t="s">
        <v>353</v>
      </c>
      <c r="AP12" s="611" t="s">
        <v>353</v>
      </c>
      <c r="AQ12" s="611" t="s">
        <v>338</v>
      </c>
      <c r="AR12" s="611" t="s">
        <v>338</v>
      </c>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t="s">
        <v>338</v>
      </c>
      <c r="P13" s="611" t="s">
        <v>338</v>
      </c>
      <c r="Q13" s="611" t="s">
        <v>338</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388</v>
      </c>
      <c r="M14" s="610"/>
      <c r="N14" s="611"/>
      <c r="O14" s="611"/>
      <c r="P14" s="611" t="s">
        <v>338</v>
      </c>
      <c r="Q14" s="611" t="s">
        <v>338</v>
      </c>
      <c r="R14" s="611" t="s">
        <v>338</v>
      </c>
      <c r="S14" s="611"/>
      <c r="T14" s="611"/>
      <c r="U14" s="611"/>
      <c r="V14" s="611"/>
      <c r="W14" s="611" t="s">
        <v>338</v>
      </c>
      <c r="X14" s="611" t="s">
        <v>338</v>
      </c>
      <c r="Y14" s="611" t="s">
        <v>338</v>
      </c>
      <c r="Z14" s="611"/>
      <c r="AA14" s="611"/>
      <c r="AB14" s="611"/>
      <c r="AC14" s="611"/>
      <c r="AD14" s="611" t="s">
        <v>338</v>
      </c>
      <c r="AE14" s="1" t="s">
        <v>338</v>
      </c>
      <c r="AF14" s="611" t="s">
        <v>357</v>
      </c>
      <c r="AG14" s="611"/>
      <c r="AH14" s="611" t="s">
        <v>338</v>
      </c>
      <c r="AI14" s="611"/>
      <c r="AJ14" s="611"/>
      <c r="AK14" s="611" t="s">
        <v>338</v>
      </c>
      <c r="AL14" s="611" t="s">
        <v>338</v>
      </c>
      <c r="AM14" s="611" t="s">
        <v>357</v>
      </c>
      <c r="AN14" s="611"/>
      <c r="AO14" s="611" t="s">
        <v>338</v>
      </c>
      <c r="AP14" s="611"/>
      <c r="AQ14" s="611"/>
      <c r="AR14" s="611" t="s">
        <v>338</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389</v>
      </c>
      <c r="L15" s="604" t="s">
        <v>388</v>
      </c>
      <c r="M15" s="610"/>
      <c r="N15" s="611"/>
      <c r="O15" s="611"/>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Q15" s="1" t="s">
        <v>338</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541</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542</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361</v>
      </c>
      <c r="AA45" s="611" t="s">
        <v>154</v>
      </c>
      <c r="AB45" s="611" t="s">
        <v>154</v>
      </c>
      <c r="AC45" s="611" t="s">
        <v>154</v>
      </c>
      <c r="AD45" s="611"/>
      <c r="AE45" s="611"/>
      <c r="AF45" s="611"/>
      <c r="AG45" s="611" t="s">
        <v>154</v>
      </c>
      <c r="AH45" s="611" t="s">
        <v>154</v>
      </c>
      <c r="AI45" s="611" t="s">
        <v>361</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408</v>
      </c>
      <c r="L46" s="604" t="s">
        <v>409</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361</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355</v>
      </c>
      <c r="AB47" s="611" t="s">
        <v>355</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410</v>
      </c>
      <c r="L48" s="604" t="s">
        <v>406</v>
      </c>
      <c r="M48" s="610"/>
      <c r="N48" s="611" t="s">
        <v>154</v>
      </c>
      <c r="O48" s="611" t="s">
        <v>361</v>
      </c>
      <c r="P48" s="611"/>
      <c r="Q48" s="611"/>
      <c r="R48" s="611"/>
      <c r="S48" s="611"/>
      <c r="T48" s="611" t="s">
        <v>154</v>
      </c>
      <c r="U48" s="611" t="s">
        <v>154</v>
      </c>
      <c r="V48" s="611" t="s">
        <v>361</v>
      </c>
      <c r="W48" s="611"/>
      <c r="X48" s="611"/>
      <c r="Y48" s="611"/>
      <c r="Z48" s="611"/>
      <c r="AA48" s="611" t="s">
        <v>154</v>
      </c>
      <c r="AB48" s="611" t="s">
        <v>154</v>
      </c>
      <c r="AC48" s="611" t="s">
        <v>154</v>
      </c>
      <c r="AD48" s="611"/>
      <c r="AE48" s="611"/>
      <c r="AF48" s="611"/>
      <c r="AG48" s="611"/>
      <c r="AH48" s="611" t="s">
        <v>154</v>
      </c>
      <c r="AI48" s="611" t="s">
        <v>361</v>
      </c>
      <c r="AJ48" s="611" t="s">
        <v>361</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411</v>
      </c>
      <c r="L49" s="604" t="s">
        <v>406</v>
      </c>
      <c r="M49" s="610"/>
      <c r="N49" s="611" t="s">
        <v>154</v>
      </c>
      <c r="O49" s="611" t="s">
        <v>154</v>
      </c>
      <c r="P49" s="611" t="s">
        <v>154</v>
      </c>
      <c r="Q49" s="611"/>
      <c r="R49" s="611" t="s">
        <v>154</v>
      </c>
      <c r="S49" s="611" t="s">
        <v>154</v>
      </c>
      <c r="T49" s="611"/>
      <c r="U49" s="611" t="s">
        <v>154</v>
      </c>
      <c r="V49" s="611" t="s">
        <v>361</v>
      </c>
      <c r="W49" s="611" t="s">
        <v>154</v>
      </c>
      <c r="X49" s="611" t="s">
        <v>154</v>
      </c>
      <c r="Y49" s="611"/>
      <c r="Z49" s="611" t="s">
        <v>154</v>
      </c>
      <c r="AA49" s="611" t="s">
        <v>154</v>
      </c>
      <c r="AB49" s="611" t="s">
        <v>154</v>
      </c>
      <c r="AC49" s="611" t="s">
        <v>361</v>
      </c>
      <c r="AD49" s="611" t="s">
        <v>154</v>
      </c>
      <c r="AE49" s="611"/>
      <c r="AF49" s="611" t="s">
        <v>154</v>
      </c>
      <c r="AG49" s="611" t="s">
        <v>154</v>
      </c>
      <c r="AH49" s="611"/>
      <c r="AI49" s="611" t="s">
        <v>361</v>
      </c>
      <c r="AJ49" s="611" t="s">
        <v>154</v>
      </c>
      <c r="AK49" s="611" t="s">
        <v>154</v>
      </c>
      <c r="AL49" s="611"/>
      <c r="AM49" s="611" t="s">
        <v>154</v>
      </c>
      <c r="AN49" s="611" t="s">
        <v>361</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412</v>
      </c>
      <c r="L50" s="604" t="s">
        <v>406</v>
      </c>
      <c r="M50" s="610"/>
      <c r="N50" s="611" t="s">
        <v>154</v>
      </c>
      <c r="O50" s="606"/>
      <c r="P50" s="606"/>
      <c r="Q50" s="611" t="s">
        <v>154</v>
      </c>
      <c r="R50" s="611"/>
      <c r="S50" s="606"/>
      <c r="T50" s="611" t="s">
        <v>357</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414</v>
      </c>
      <c r="L52" s="604" t="s">
        <v>406</v>
      </c>
      <c r="M52" s="605"/>
      <c r="N52" s="611"/>
      <c r="O52" s="611" t="s">
        <v>154</v>
      </c>
      <c r="P52" s="611"/>
      <c r="Q52" s="611" t="s">
        <v>154</v>
      </c>
      <c r="R52" s="611"/>
      <c r="S52" s="611"/>
      <c r="T52" s="611"/>
      <c r="U52" s="611"/>
      <c r="V52" s="611" t="s">
        <v>154</v>
      </c>
      <c r="W52" s="611"/>
      <c r="X52" s="611" t="s">
        <v>357</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415</v>
      </c>
      <c r="L53" s="604" t="s">
        <v>406</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361</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416</v>
      </c>
      <c r="L54" s="604" t="s">
        <v>406</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361</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419</v>
      </c>
      <c r="L57" s="604" t="s">
        <v>406</v>
      </c>
      <c r="M57" s="610"/>
      <c r="N57" s="611" t="s">
        <v>154</v>
      </c>
      <c r="O57" s="611"/>
      <c r="P57" s="611"/>
      <c r="Q57" s="611" t="s">
        <v>361</v>
      </c>
      <c r="R57" s="611" t="s">
        <v>361</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420</v>
      </c>
      <c r="L58" s="604" t="s">
        <v>406</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421</v>
      </c>
      <c r="L59" s="604" t="s">
        <v>406</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422</v>
      </c>
      <c r="L60" s="604" t="s">
        <v>406</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423</v>
      </c>
      <c r="L61" s="604" t="s">
        <v>409</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424</v>
      </c>
      <c r="L62" s="604" t="s">
        <v>409</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361</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543</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3</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544</v>
      </c>
      <c r="G9" s="700" t="s">
        <v>545</v>
      </c>
      <c r="H9" s="701"/>
      <c r="I9" s="701" t="s">
        <v>458</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546</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547</v>
      </c>
      <c r="G20" s="725" t="s">
        <v>548</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549</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417</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550</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547</v>
      </c>
      <c r="G31" s="744" t="s">
        <v>551</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552</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547</v>
      </c>
      <c r="G42" s="752" t="s">
        <v>553</v>
      </c>
      <c r="H42" s="753"/>
      <c r="I42" s="753" t="s">
        <v>458</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554</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555</v>
      </c>
      <c r="G53" s="744" t="s">
        <v>556</v>
      </c>
      <c r="H53" s="745"/>
      <c r="I53" s="745" t="s">
        <v>458</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557</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558</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559</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560</v>
      </c>
      <c r="H76" s="745"/>
      <c r="I76" s="756">
        <v>0.625</v>
      </c>
      <c r="J76" s="745">
        <v>7.0</v>
      </c>
      <c r="K76" s="741"/>
      <c r="L76" s="746" t="s">
        <v>412</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561</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562</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563</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473</v>
      </c>
      <c r="G98" s="744" t="s">
        <v>564</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565</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566</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567</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568</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569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570</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571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572</v>
      </c>
      <c r="G143" s="744" t="s">
        <v>573</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574</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575</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576</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577</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578</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572</v>
      </c>
      <c r="G177" s="752" t="s">
        <v>579</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580</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581</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582</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583</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584</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585</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586</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587</v>
      </c>
      <c r="H221" s="753"/>
      <c r="I221" s="753" t="s">
        <v>458</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588</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473</v>
      </c>
      <c r="G233" s="744" t="s">
        <v>589</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590</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591</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592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572</v>
      </c>
      <c r="G255" s="744" t="s">
        <v>593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594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595</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596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597</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598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491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599</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600</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601</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602</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603</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604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605</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452</v>
      </c>
      <c r="G332" s="717" t="s">
        <v>606</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473</v>
      </c>
      <c r="G333" s="752" t="s">
        <v>607</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452</v>
      </c>
      <c r="G343" s="737" t="s">
        <v>608</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609</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452</v>
      </c>
      <c r="G354" s="769" t="s">
        <v>610</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493</v>
      </c>
      <c r="C4" s="783"/>
      <c r="D4" s="784" t="s">
        <v>494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495</v>
      </c>
      <c r="G5" s="789" t="s">
        <v>150</v>
      </c>
      <c r="H5" s="790" t="b">
        <v>1</v>
      </c>
      <c r="J5" s="791"/>
      <c r="K5" s="775"/>
      <c r="L5" s="792" t="s">
        <v>496</v>
      </c>
      <c r="T5" s="791"/>
      <c r="U5" s="793" t="s">
        <v>497</v>
      </c>
      <c r="AC5" s="776"/>
      <c r="AD5" s="794" t="s">
        <v>98</v>
      </c>
      <c r="AE5" s="794" t="s">
        <v>498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499</v>
      </c>
      <c r="M7" s="222"/>
      <c r="N7" s="222"/>
      <c r="O7" s="222"/>
      <c r="P7" s="222"/>
      <c r="Q7" s="222"/>
      <c r="R7" s="222"/>
      <c r="S7" s="107"/>
      <c r="T7" s="798" t="s">
        <v>500</v>
      </c>
      <c r="U7" s="799" t="s">
        <v>501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502</v>
      </c>
      <c r="C8" s="801"/>
      <c r="D8" s="802" t="s">
        <v>53</v>
      </c>
      <c r="E8" s="803" t="str">
        <f>IFERROR(__xludf.DUMMYFUNCTION("IFERROR(INDEX(FILTER($AE$6:$AE$200, $AD$6:$AD$200=$B$5, REGEXMATCH($AE$6:$AE$200, ""集計"")), 1), """")
"),"①R8_3集計")</f>
        <v>①R8_3集計</v>
      </c>
      <c r="F8" s="493"/>
      <c r="G8" s="209"/>
      <c r="H8" s="209"/>
      <c r="I8" s="186"/>
      <c r="J8" s="791"/>
      <c r="K8" s="775"/>
      <c r="L8" s="804" t="s">
        <v>611</v>
      </c>
      <c r="M8" s="233"/>
      <c r="N8" s="233"/>
      <c r="O8" s="233"/>
      <c r="P8" s="233"/>
      <c r="Q8" s="233"/>
      <c r="R8" s="233"/>
      <c r="S8" s="236"/>
      <c r="U8" s="804" t="s">
        <v>612</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0.3909586797</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1750787.25</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503</v>
      </c>
      <c r="C13" s="821"/>
      <c r="D13" s="822" t="s">
        <v>53</v>
      </c>
      <c r="E13" s="823" t="s">
        <v>504</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507</v>
      </c>
      <c r="C20" s="807" t="s">
        <v>508</v>
      </c>
      <c r="D20" s="807" t="s">
        <v>91</v>
      </c>
      <c r="E20" s="807" t="s">
        <v>92</v>
      </c>
      <c r="F20" s="807" t="s">
        <v>509</v>
      </c>
      <c r="G20" s="807" t="s">
        <v>310</v>
      </c>
      <c r="H20" s="807" t="s">
        <v>380</v>
      </c>
      <c r="I20" s="807" t="s">
        <v>510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613</v>
      </c>
      <c r="H21" s="840"/>
      <c r="I21" s="841">
        <f>sum(B21:G21)</f>
        <v>20</v>
      </c>
      <c r="J21" s="791"/>
      <c r="K21" s="775"/>
      <c r="L21" s="842" t="s">
        <v>511</v>
      </c>
      <c r="M21" s="218"/>
      <c r="N21" s="218"/>
      <c r="O21" s="218"/>
      <c r="P21" s="218"/>
      <c r="Q21" s="218"/>
      <c r="R21" s="218"/>
      <c r="S21" s="3"/>
      <c r="T21" s="798" t="s">
        <v>500</v>
      </c>
      <c r="U21" s="799" t="s">
        <v>512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614</v>
      </c>
      <c r="M22" s="233"/>
      <c r="N22" s="233"/>
      <c r="O22" s="233"/>
      <c r="P22" s="233"/>
      <c r="Q22" s="233"/>
      <c r="R22" s="233"/>
      <c r="S22" s="236"/>
      <c r="U22" s="804" t="s">
        <v>615</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514</v>
      </c>
      <c r="C25" s="847" t="s">
        <v>515</v>
      </c>
      <c r="D25" s="3"/>
      <c r="E25" s="847" t="s">
        <v>516</v>
      </c>
      <c r="F25" s="218"/>
      <c r="G25" s="218"/>
      <c r="H25" s="847" t="s">
        <v>517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518</v>
      </c>
      <c r="M35" s="218"/>
      <c r="N35" s="218"/>
      <c r="O35" s="218"/>
      <c r="P35" s="218"/>
      <c r="Q35" s="218"/>
      <c r="R35" s="218"/>
      <c r="S35" s="3"/>
      <c r="T35" s="798" t="s">
        <v>500</v>
      </c>
      <c r="U35" s="799" t="s">
        <v>518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616</v>
      </c>
      <c r="M36" s="233"/>
      <c r="N36" s="233"/>
      <c r="O36" s="233"/>
      <c r="P36" s="233"/>
      <c r="Q36" s="233"/>
      <c r="R36" s="233"/>
      <c r="S36" s="236"/>
      <c r="U36" s="804" t="s">
        <v>617</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519</v>
      </c>
      <c r="C37" s="854"/>
      <c r="D37" s="855">
        <f>counta(C39:D48)</f>
        <v>0</v>
      </c>
      <c r="E37" s="856" t="s">
        <v>520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516</v>
      </c>
      <c r="F38" s="860"/>
      <c r="G38" s="859" t="s">
        <v>521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522</v>
      </c>
      <c r="M49" s="218"/>
      <c r="N49" s="218"/>
      <c r="O49" s="218"/>
      <c r="P49" s="218"/>
      <c r="Q49" s="218"/>
      <c r="R49" s="218"/>
      <c r="S49" s="3"/>
      <c r="T49" s="798" t="s">
        <v>500</v>
      </c>
      <c r="U49" s="799" t="s">
        <v>523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524</v>
      </c>
      <c r="C50" s="873"/>
      <c r="D50" s="874">
        <f>COUNTA(C52:D62)</f>
        <v>0</v>
      </c>
      <c r="E50" s="837"/>
      <c r="F50" s="837"/>
      <c r="G50" s="837"/>
      <c r="H50" s="837"/>
      <c r="I50" s="776"/>
      <c r="J50" s="776"/>
      <c r="K50" s="775"/>
      <c r="L50" s="804" t="s">
        <v>618</v>
      </c>
      <c r="M50" s="233"/>
      <c r="N50" s="233"/>
      <c r="O50" s="233"/>
      <c r="P50" s="233"/>
      <c r="Q50" s="233"/>
      <c r="R50" s="233"/>
      <c r="S50" s="236"/>
      <c r="U50" s="804" t="s">
        <v>619</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525</v>
      </c>
      <c r="C51" s="859" t="s">
        <v>377</v>
      </c>
      <c r="D51" s="860"/>
      <c r="E51" s="858" t="s">
        <v>526</v>
      </c>
      <c r="F51" s="858" t="s">
        <v>527</v>
      </c>
      <c r="G51" s="858" t="s">
        <v>528</v>
      </c>
      <c r="H51" s="859" t="s">
        <v>529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530</v>
      </c>
      <c r="M63" s="218"/>
      <c r="N63" s="218"/>
      <c r="O63" s="218"/>
      <c r="P63" s="218"/>
      <c r="Q63" s="218"/>
      <c r="R63" s="218"/>
      <c r="S63" s="3"/>
      <c r="T63" s="798" t="s">
        <v>500</v>
      </c>
      <c r="U63" s="799" t="s">
        <v>531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532</v>
      </c>
      <c r="C64" s="880"/>
      <c r="D64" s="874">
        <f>COUNTA(C66:D76)</f>
        <v>0</v>
      </c>
      <c r="E64" s="837"/>
      <c r="F64" s="837"/>
      <c r="G64" s="837"/>
      <c r="H64" s="837"/>
      <c r="I64" s="837"/>
      <c r="J64" s="776"/>
      <c r="K64" s="775"/>
      <c r="L64" s="804" t="s">
        <v>620</v>
      </c>
      <c r="M64" s="233"/>
      <c r="N64" s="233"/>
      <c r="O64" s="233"/>
      <c r="P64" s="233"/>
      <c r="Q64" s="233"/>
      <c r="R64" s="233"/>
      <c r="S64" s="236"/>
      <c r="U64" s="804" t="s">
        <v>621</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525</v>
      </c>
      <c r="C65" s="859" t="s">
        <v>377</v>
      </c>
      <c r="D65" s="860"/>
      <c r="E65" s="858" t="s">
        <v>533</v>
      </c>
      <c r="F65" s="859" t="s">
        <v>534</v>
      </c>
      <c r="G65" s="860"/>
      <c r="H65" s="859" t="s">
        <v>529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535</v>
      </c>
      <c r="M77" s="218"/>
      <c r="N77" s="218"/>
      <c r="O77" s="218"/>
      <c r="P77" s="218"/>
      <c r="Q77" s="218"/>
      <c r="R77" s="218"/>
      <c r="S77" s="3"/>
      <c r="T77" s="791"/>
      <c r="U77" s="883" t="s">
        <v>536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622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623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306</v>
      </c>
      <c r="AZ30" s="416">
        <f>AS46</f>
        <v>3513560</v>
      </c>
      <c r="BA30" s="427" t="s">
        <v>232</v>
      </c>
      <c r="BB30" s="414">
        <f>SUM(AZ30:AZ36)</f>
        <v>4047280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624</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625</v>
      </c>
      <c r="H9" s="701"/>
      <c r="I9" s="702">
        <v>0.6458333333333334</v>
      </c>
      <c r="J9" s="701">
        <v>8.0</v>
      </c>
      <c r="K9" s="697"/>
      <c r="L9" s="703" t="s">
        <v>415</v>
      </c>
      <c r="M9" s="703" t="s">
        <v>626</v>
      </c>
      <c r="N9" s="701">
        <v>123.0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627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628</v>
      </c>
      <c r="H20" s="726"/>
      <c r="I20" s="727">
        <v>0.6388888888888888</v>
      </c>
      <c r="J20" s="726">
        <v>7.0</v>
      </c>
      <c r="K20" s="728"/>
      <c r="L20" s="729" t="s">
        <v>415</v>
      </c>
      <c r="M20" s="729" t="s">
        <v>629</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630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631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632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549</v>
      </c>
      <c r="W29" s="638"/>
      <c r="X29" s="734"/>
      <c r="Y29" s="638"/>
      <c r="Z29" s="638"/>
    </row>
    <row r="30" ht="18.0" hidden="1" customHeight="1" outlineLevel="1">
      <c r="A30" s="638"/>
      <c r="B30" s="715"/>
      <c r="C30" s="674"/>
      <c r="D30" s="674"/>
      <c r="E30" s="674"/>
      <c r="F30" s="736" t="s">
        <v>452</v>
      </c>
      <c r="G30" s="737" t="s">
        <v>633</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ht="24.0" hidden="1" customHeight="1" outlineLevel="1">
      <c r="A31" s="638"/>
      <c r="B31" s="739"/>
      <c r="C31" s="740">
        <f>IF(C20="","",IF(DAY(C20+1)=1,"",C20+1))</f>
        <v>46056</v>
      </c>
      <c r="D31" s="741" t="str">
        <f>TEXT(C31,"ddd")</f>
        <v>火</v>
      </c>
      <c r="E31" s="742"/>
      <c r="F31" s="743" t="s">
        <v>102</v>
      </c>
      <c r="G31" s="744" t="s">
        <v>634</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635</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636</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637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638</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639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640</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641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642</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643</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644</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645</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646</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647</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572</v>
      </c>
      <c r="G98" s="744" t="s">
        <v>648</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649</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650</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651</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652</v>
      </c>
      <c r="H121" s="745">
        <v>1.0</v>
      </c>
      <c r="I121" s="756">
        <v>0.625</v>
      </c>
      <c r="J121" s="745">
        <v>6.0</v>
      </c>
      <c r="K121" s="741"/>
      <c r="L121" s="746" t="s">
        <v>422</v>
      </c>
      <c r="M121" s="746" t="s">
        <v>653</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654</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655</v>
      </c>
      <c r="G132" s="752" t="s">
        <v>656</v>
      </c>
      <c r="H132" s="753"/>
      <c r="I132" s="753" t="s">
        <v>657</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658</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473</v>
      </c>
      <c r="G143" s="744" t="s">
        <v>659</v>
      </c>
      <c r="H143" s="745">
        <v>2.0</v>
      </c>
      <c r="I143" s="756">
        <v>0.6458333333333334</v>
      </c>
      <c r="J143" s="745">
        <v>7.0</v>
      </c>
      <c r="K143" s="741"/>
      <c r="L143" s="746" t="s">
        <v>549</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421</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660</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661</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662</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663</v>
      </c>
      <c r="H165" s="745"/>
      <c r="I165" s="756">
        <v>0.0</v>
      </c>
      <c r="J165" s="745">
        <v>9.0</v>
      </c>
      <c r="K165" s="741"/>
      <c r="L165" s="746" t="s">
        <v>412</v>
      </c>
      <c r="M165" s="746" t="s">
        <v>664</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665</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666</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667</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668</v>
      </c>
      <c r="H188" s="745"/>
      <c r="I188" s="756">
        <v>0.6458333333333334</v>
      </c>
      <c r="J188" s="745" t="s">
        <v>669</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670</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671</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672</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572</v>
      </c>
      <c r="G210" s="744" t="s">
        <v>673</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674</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675</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676</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547</v>
      </c>
      <c r="G233" s="744" t="s">
        <v>677</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678</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679</v>
      </c>
      <c r="G244" s="752" t="s">
        <v>680</v>
      </c>
      <c r="H244" s="753"/>
      <c r="I244" s="753" t="s">
        <v>681</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682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547</v>
      </c>
      <c r="G255" s="744" t="s">
        <v>683</v>
      </c>
      <c r="H255" s="745"/>
      <c r="I255" s="756">
        <v>0.7291666666666666</v>
      </c>
      <c r="J255" s="745">
        <v>8.0</v>
      </c>
      <c r="K255" s="741"/>
      <c r="L255" s="746" t="s">
        <v>417</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684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547</v>
      </c>
      <c r="G266" s="752" t="s">
        <v>685</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686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679</v>
      </c>
      <c r="G277" s="744" t="s">
        <v>687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688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491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679</v>
      </c>
      <c r="G289" s="752" t="s">
        <v>689</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690</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547</v>
      </c>
      <c r="G300" s="744" t="s">
        <v>691</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692</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572</v>
      </c>
      <c r="G311" s="752" t="s">
        <v>693</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694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473</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473</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695</v>
      </c>
      <c r="F344" s="743" t="s">
        <v>473</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696</v>
      </c>
      <c r="O2" s="501"/>
      <c r="P2" s="502"/>
      <c r="Q2" s="503"/>
      <c r="R2" s="503"/>
      <c r="S2" s="504"/>
      <c r="T2" s="503"/>
      <c r="U2" s="503"/>
      <c r="V2" s="503"/>
      <c r="W2" s="503"/>
      <c r="X2" s="503"/>
      <c r="Y2" s="505"/>
      <c r="Z2" s="267"/>
      <c r="AA2" s="267"/>
      <c r="AB2" s="267"/>
      <c r="AC2" s="267"/>
      <c r="AD2" s="267"/>
      <c r="AE2" s="267"/>
      <c r="AF2" s="506"/>
      <c r="AG2" s="507"/>
      <c r="AH2" s="508"/>
      <c r="AI2" s="509" t="s">
        <v>697</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46128</v>
      </c>
      <c r="C7" s="580"/>
      <c r="D7" s="496"/>
      <c r="E7" s="581">
        <f>today()+1</f>
        <v>46129</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木</v>
      </c>
      <c r="D8" s="186"/>
      <c r="E8" s="596" t="s">
        <v>238</v>
      </c>
      <c r="F8" s="597" t="str">
        <f>TEXT(E7,"ddd")</f>
        <v>金</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338</v>
      </c>
      <c r="O11" s="611" t="s">
        <v>338</v>
      </c>
      <c r="P11" s="611" t="s">
        <v>338</v>
      </c>
      <c r="Q11" s="611" t="s">
        <v>338</v>
      </c>
      <c r="R11" s="611" t="s">
        <v>338</v>
      </c>
      <c r="S11" s="611" t="s">
        <v>353</v>
      </c>
      <c r="T11" s="611" t="s">
        <v>338</v>
      </c>
      <c r="U11" s="611" t="s">
        <v>338</v>
      </c>
      <c r="V11" s="611" t="s">
        <v>353</v>
      </c>
      <c r="W11" s="611" t="s">
        <v>338</v>
      </c>
      <c r="X11" s="611" t="s">
        <v>338</v>
      </c>
      <c r="Y11" s="611" t="s">
        <v>353</v>
      </c>
      <c r="Z11" s="611" t="s">
        <v>353</v>
      </c>
      <c r="AA11" s="611" t="s">
        <v>338</v>
      </c>
      <c r="AB11" s="611" t="s">
        <v>338</v>
      </c>
      <c r="AC11" s="611" t="s">
        <v>338</v>
      </c>
      <c r="AD11" s="611" t="s">
        <v>338</v>
      </c>
      <c r="AE11" s="611" t="s">
        <v>338</v>
      </c>
      <c r="AF11" s="611" t="s">
        <v>353</v>
      </c>
      <c r="AG11" s="611" t="s">
        <v>353</v>
      </c>
      <c r="AH11" s="611" t="s">
        <v>353</v>
      </c>
      <c r="AI11" s="611" t="s">
        <v>353</v>
      </c>
      <c r="AJ11" s="611" t="s">
        <v>355</v>
      </c>
      <c r="AK11" s="611" t="s">
        <v>355</v>
      </c>
      <c r="AL11" s="611" t="s">
        <v>355</v>
      </c>
      <c r="AM11" s="611" t="s">
        <v>355</v>
      </c>
      <c r="AN11" s="611" t="s">
        <v>355</v>
      </c>
      <c r="AO11" s="611" t="s">
        <v>355</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353</v>
      </c>
      <c r="O12" s="611" t="s">
        <v>386</v>
      </c>
      <c r="P12" s="611" t="s">
        <v>386</v>
      </c>
      <c r="Q12" s="611" t="s">
        <v>353</v>
      </c>
      <c r="R12" s="611" t="s">
        <v>338</v>
      </c>
      <c r="S12" s="611" t="s">
        <v>338</v>
      </c>
      <c r="T12" s="611" t="s">
        <v>353</v>
      </c>
      <c r="U12" s="611" t="s">
        <v>386</v>
      </c>
      <c r="V12" s="611" t="s">
        <v>338</v>
      </c>
      <c r="W12" s="611" t="s">
        <v>386</v>
      </c>
      <c r="X12" s="611" t="s">
        <v>353</v>
      </c>
      <c r="Y12" s="611" t="s">
        <v>338</v>
      </c>
      <c r="Z12" s="611" t="s">
        <v>338</v>
      </c>
      <c r="AA12" s="611" t="s">
        <v>353</v>
      </c>
      <c r="AB12" s="611" t="s">
        <v>386</v>
      </c>
      <c r="AC12" s="611" t="s">
        <v>386</v>
      </c>
      <c r="AD12" s="611" t="s">
        <v>386</v>
      </c>
      <c r="AE12" s="611" t="s">
        <v>353</v>
      </c>
      <c r="AF12" s="611" t="s">
        <v>338</v>
      </c>
      <c r="AG12" s="611" t="s">
        <v>338</v>
      </c>
      <c r="AH12" s="611" t="s">
        <v>353</v>
      </c>
      <c r="AI12" s="611" t="s">
        <v>338</v>
      </c>
      <c r="AJ12" s="611" t="s">
        <v>386</v>
      </c>
      <c r="AK12" s="611" t="s">
        <v>386</v>
      </c>
      <c r="AL12" s="611" t="s">
        <v>338</v>
      </c>
      <c r="AM12" s="611" t="s">
        <v>338</v>
      </c>
      <c r="AN12" s="611" t="s">
        <v>353</v>
      </c>
      <c r="AO12" s="611" t="s">
        <v>338</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c r="P13" s="611"/>
      <c r="Q13" s="611"/>
      <c r="R13" s="611"/>
      <c r="S13" s="611"/>
      <c r="T13" s="611"/>
      <c r="U13" s="611"/>
      <c r="V13" s="620" t="s">
        <v>338</v>
      </c>
      <c r="W13" s="620" t="s">
        <v>338</v>
      </c>
      <c r="X13" s="621"/>
      <c r="Y13" s="620" t="s">
        <v>338</v>
      </c>
      <c r="Z13" s="620" t="s">
        <v>338</v>
      </c>
      <c r="AA13" s="889"/>
      <c r="AB13" s="890" t="s">
        <v>338</v>
      </c>
      <c r="AC13" s="620" t="s">
        <v>338</v>
      </c>
      <c r="AD13" s="621"/>
      <c r="AE13" s="625"/>
      <c r="AF13" s="620" t="s">
        <v>338</v>
      </c>
      <c r="AG13" s="896" t="s">
        <v>338</v>
      </c>
      <c r="AH13" s="890" t="s">
        <v>338</v>
      </c>
      <c r="AI13" s="620"/>
      <c r="AJ13" s="620" t="s">
        <v>338</v>
      </c>
      <c r="AK13" s="620" t="s">
        <v>338</v>
      </c>
      <c r="AL13" s="625"/>
      <c r="AM13" s="611"/>
      <c r="AN13" s="611" t="s">
        <v>338</v>
      </c>
      <c r="AO13" s="611"/>
      <c r="AP13" s="611"/>
      <c r="AQ13" s="611"/>
      <c r="AR13" s="606"/>
      <c r="AS13" s="613">
        <f t="array" ref="AS13">SUM(COUNTIF(N13:AR13, {"◎","〇","☆","共","特","浴"}))</f>
        <v>12</v>
      </c>
      <c r="AT13" s="626"/>
      <c r="AU13" s="615"/>
      <c r="AV13" s="615"/>
      <c r="AW13" s="615"/>
      <c r="AX13" s="615"/>
      <c r="AY13" s="615"/>
      <c r="AZ13" s="615"/>
      <c r="BA13" s="615"/>
      <c r="BB13" s="617" t="s">
        <v>387</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388</v>
      </c>
      <c r="M14" s="610"/>
      <c r="N14" s="611"/>
      <c r="O14" s="611"/>
      <c r="P14" s="611" t="s">
        <v>338</v>
      </c>
      <c r="Q14" s="611" t="s">
        <v>338</v>
      </c>
      <c r="R14" s="611"/>
      <c r="S14" s="611"/>
      <c r="T14" s="611" t="s">
        <v>338</v>
      </c>
      <c r="U14" s="611"/>
      <c r="V14" s="611"/>
      <c r="W14" s="611" t="s">
        <v>338</v>
      </c>
      <c r="X14" s="611" t="s">
        <v>338</v>
      </c>
      <c r="Y14" s="611"/>
      <c r="Z14" s="611"/>
      <c r="AA14" s="611" t="s">
        <v>338</v>
      </c>
      <c r="AB14" s="611" t="s">
        <v>338</v>
      </c>
      <c r="AC14" s="611"/>
      <c r="AD14" s="611" t="s">
        <v>338</v>
      </c>
      <c r="AE14" s="611" t="s">
        <v>338</v>
      </c>
      <c r="AF14" s="611"/>
      <c r="AG14" s="611"/>
      <c r="AH14" s="611"/>
      <c r="AI14" s="611"/>
      <c r="AJ14" s="611"/>
      <c r="AK14" s="611" t="s">
        <v>338</v>
      </c>
      <c r="AL14" s="611"/>
      <c r="AM14" s="611" t="s">
        <v>338</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389</v>
      </c>
      <c r="L15" s="604" t="s">
        <v>388</v>
      </c>
      <c r="M15" s="610"/>
      <c r="N15" s="611"/>
      <c r="O15" s="611" t="s">
        <v>338</v>
      </c>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698</v>
      </c>
      <c r="N16" s="611"/>
      <c r="O16" s="611"/>
      <c r="P16" s="611" t="s">
        <v>391</v>
      </c>
      <c r="Q16" s="611"/>
      <c r="R16" s="611" t="s">
        <v>699</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700</v>
      </c>
      <c r="N17" s="611"/>
      <c r="O17" s="611"/>
      <c r="P17" s="611" t="s">
        <v>394</v>
      </c>
      <c r="Q17" s="611"/>
      <c r="R17" s="611" t="s">
        <v>701</v>
      </c>
      <c r="S17" s="611"/>
      <c r="T17" s="611"/>
      <c r="U17" s="611"/>
      <c r="V17" s="611"/>
      <c r="W17" s="611"/>
      <c r="X17" s="611"/>
      <c r="Y17" s="611"/>
      <c r="Z17" s="611"/>
      <c r="AA17" s="611"/>
      <c r="AB17" s="611"/>
      <c r="AC17" s="611"/>
      <c r="AD17" s="611"/>
      <c r="AE17" s="611"/>
      <c r="AF17" s="611"/>
      <c r="AG17" s="611"/>
      <c r="AH17" s="611"/>
      <c r="AI17" s="611"/>
      <c r="AJ17" s="611"/>
      <c r="AK17" s="611"/>
      <c r="AL17" s="611"/>
      <c r="AM17" s="611" t="s">
        <v>702</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t="s">
        <v>703</v>
      </c>
      <c r="N18" s="611"/>
      <c r="O18" s="611"/>
      <c r="P18" s="611" t="s">
        <v>397</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398</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408</v>
      </c>
      <c r="L46" s="604" t="s">
        <v>409</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361</v>
      </c>
      <c r="AG46" s="611"/>
      <c r="AH46" s="611"/>
      <c r="AI46" s="611" t="s">
        <v>154</v>
      </c>
      <c r="AJ46" s="611" t="s">
        <v>361</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410</v>
      </c>
      <c r="L48" s="604" t="s">
        <v>406</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411</v>
      </c>
      <c r="L49" s="604" t="s">
        <v>406</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412</v>
      </c>
      <c r="L50" s="604" t="s">
        <v>406</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414</v>
      </c>
      <c r="L52" s="604" t="s">
        <v>406</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415</v>
      </c>
      <c r="L53" s="604" t="s">
        <v>406</v>
      </c>
      <c r="M53" s="605"/>
      <c r="N53" s="611" t="s">
        <v>357</v>
      </c>
      <c r="O53" s="611" t="s">
        <v>357</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416</v>
      </c>
      <c r="L54" s="604" t="s">
        <v>406</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419</v>
      </c>
      <c r="L57" s="604" t="s">
        <v>406</v>
      </c>
      <c r="M57" s="610"/>
      <c r="N57" s="611" t="s">
        <v>154</v>
      </c>
      <c r="O57" s="611"/>
      <c r="P57" s="611"/>
      <c r="Q57" s="611" t="s">
        <v>361</v>
      </c>
      <c r="R57" s="611" t="s">
        <v>361</v>
      </c>
      <c r="S57" s="611" t="s">
        <v>154</v>
      </c>
      <c r="T57" s="606"/>
      <c r="U57" s="611" t="s">
        <v>154</v>
      </c>
      <c r="V57" s="611"/>
      <c r="W57" s="611"/>
      <c r="X57" s="611" t="s">
        <v>154</v>
      </c>
      <c r="Y57" s="611" t="s">
        <v>154</v>
      </c>
      <c r="Z57" s="611" t="s">
        <v>154</v>
      </c>
      <c r="AA57" s="606"/>
      <c r="AB57" s="611" t="s">
        <v>154</v>
      </c>
      <c r="AC57" s="611"/>
      <c r="AD57" s="611"/>
      <c r="AE57" s="611" t="s">
        <v>361</v>
      </c>
      <c r="AF57" s="611" t="s">
        <v>361</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420</v>
      </c>
      <c r="L58" s="604" t="s">
        <v>406</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421</v>
      </c>
      <c r="L59" s="604" t="s">
        <v>406</v>
      </c>
      <c r="M59" s="605" t="s">
        <v>704</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422</v>
      </c>
      <c r="L60" s="604" t="s">
        <v>406</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549</v>
      </c>
      <c r="L61" s="604" t="s">
        <v>409</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423</v>
      </c>
      <c r="L62" s="604" t="s">
        <v>409</v>
      </c>
      <c r="M62" s="610"/>
      <c r="N62" s="611"/>
      <c r="O62" s="611"/>
      <c r="P62" s="611"/>
      <c r="Q62" s="611"/>
      <c r="R62" s="611" t="s">
        <v>154</v>
      </c>
      <c r="S62" s="611" t="s">
        <v>154</v>
      </c>
      <c r="T62" s="611"/>
      <c r="U62" s="611"/>
      <c r="V62" s="611"/>
      <c r="W62" s="611"/>
      <c r="X62" s="611" t="s">
        <v>357</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424</v>
      </c>
      <c r="L63" s="604" t="s">
        <v>409</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493</v>
      </c>
      <c r="C4" s="783"/>
      <c r="D4" s="784" t="s">
        <v>494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705</v>
      </c>
      <c r="E5" s="788" t="b">
        <v>1</v>
      </c>
      <c r="F5" s="786" t="s">
        <v>495</v>
      </c>
      <c r="G5" s="789" t="s">
        <v>150</v>
      </c>
      <c r="H5" s="790" t="b">
        <v>1</v>
      </c>
      <c r="J5" s="791"/>
      <c r="K5" s="775"/>
      <c r="L5" s="792" t="s">
        <v>496</v>
      </c>
      <c r="T5" s="791"/>
      <c r="U5" s="793" t="s">
        <v>497</v>
      </c>
      <c r="AC5" s="776"/>
      <c r="AD5" s="794" t="s">
        <v>98</v>
      </c>
      <c r="AE5" s="794" t="s">
        <v>498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499</v>
      </c>
      <c r="M7" s="222"/>
      <c r="N7" s="222"/>
      <c r="O7" s="222"/>
      <c r="P7" s="222"/>
      <c r="Q7" s="222"/>
      <c r="R7" s="222"/>
      <c r="S7" s="107"/>
      <c r="T7" s="798" t="s">
        <v>500</v>
      </c>
      <c r="U7" s="799" t="s">
        <v>501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502</v>
      </c>
      <c r="C8" s="801"/>
      <c r="D8" s="802" t="s">
        <v>53</v>
      </c>
      <c r="E8" s="803" t="str">
        <f>IFERROR(__xludf.DUMMYFUNCTION("IFERROR(INDEX(FILTER($AE$6:$AE$200, $AD$6:$AD$200=$B$5, REGEXMATCH($AE$6:$AE$200, ""集計"")), 1), """")
"),"①R8_2集計")</f>
        <v>①R8_2集計</v>
      </c>
      <c r="F8" s="493"/>
      <c r="G8" s="209"/>
      <c r="H8" s="209"/>
      <c r="I8" s="186"/>
      <c r="J8" s="791"/>
      <c r="K8" s="775"/>
      <c r="L8" s="804" t="s">
        <v>706</v>
      </c>
      <c r="M8" s="233"/>
      <c r="N8" s="233"/>
      <c r="O8" s="233"/>
      <c r="P8" s="233"/>
      <c r="Q8" s="233"/>
      <c r="R8" s="233"/>
      <c r="S8" s="236"/>
      <c r="U8" s="804" t="s">
        <v>707</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503</v>
      </c>
      <c r="C13" s="821"/>
      <c r="D13" s="822" t="s">
        <v>53</v>
      </c>
      <c r="E13" s="823" t="s">
        <v>504</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507</v>
      </c>
      <c r="C20" s="807" t="s">
        <v>508</v>
      </c>
      <c r="D20" s="807" t="s">
        <v>91</v>
      </c>
      <c r="E20" s="807" t="s">
        <v>92</v>
      </c>
      <c r="F20" s="807" t="s">
        <v>509</v>
      </c>
      <c r="G20" s="807" t="s">
        <v>310</v>
      </c>
      <c r="H20" s="807" t="s">
        <v>380</v>
      </c>
      <c r="I20" s="807" t="s">
        <v>510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511</v>
      </c>
      <c r="M21" s="218"/>
      <c r="N21" s="218"/>
      <c r="O21" s="218"/>
      <c r="P21" s="218"/>
      <c r="Q21" s="218"/>
      <c r="R21" s="218"/>
      <c r="S21" s="3"/>
      <c r="T21" s="798" t="s">
        <v>500</v>
      </c>
      <c r="U21" s="799" t="s">
        <v>512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708</v>
      </c>
      <c r="M22" s="233"/>
      <c r="N22" s="233"/>
      <c r="O22" s="233"/>
      <c r="P22" s="233"/>
      <c r="Q22" s="233"/>
      <c r="R22" s="233"/>
      <c r="S22" s="236"/>
      <c r="U22" s="804" t="s">
        <v>709</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514</v>
      </c>
      <c r="C25" s="847" t="s">
        <v>515</v>
      </c>
      <c r="D25" s="3"/>
      <c r="E25" s="847" t="s">
        <v>516</v>
      </c>
      <c r="F25" s="218"/>
      <c r="G25" s="218"/>
      <c r="H25" s="847" t="s">
        <v>517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710</v>
      </c>
      <c r="C26" s="849" t="s">
        <v>92</v>
      </c>
      <c r="D26" s="3"/>
      <c r="E26" s="849" t="s">
        <v>711</v>
      </c>
      <c r="F26" s="218"/>
      <c r="G26" s="218"/>
      <c r="H26" s="850" t="s">
        <v>712</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518</v>
      </c>
      <c r="M35" s="218"/>
      <c r="N35" s="218"/>
      <c r="O35" s="218"/>
      <c r="P35" s="218"/>
      <c r="Q35" s="218"/>
      <c r="R35" s="218"/>
      <c r="S35" s="3"/>
      <c r="T35" s="798" t="s">
        <v>500</v>
      </c>
      <c r="U35" s="799" t="s">
        <v>518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713</v>
      </c>
      <c r="M36" s="233"/>
      <c r="N36" s="233"/>
      <c r="O36" s="233"/>
      <c r="P36" s="233"/>
      <c r="Q36" s="233"/>
      <c r="R36" s="233"/>
      <c r="S36" s="236"/>
      <c r="U36" s="804" t="s">
        <v>714</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519</v>
      </c>
      <c r="C37" s="854"/>
      <c r="D37" s="855">
        <f>counta(C39:D48)</f>
        <v>0</v>
      </c>
      <c r="E37" s="856" t="s">
        <v>520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516</v>
      </c>
      <c r="F38" s="860"/>
      <c r="G38" s="859" t="s">
        <v>521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522</v>
      </c>
      <c r="M49" s="218"/>
      <c r="N49" s="218"/>
      <c r="O49" s="218"/>
      <c r="P49" s="218"/>
      <c r="Q49" s="218"/>
      <c r="R49" s="218"/>
      <c r="S49" s="3"/>
      <c r="T49" s="798" t="s">
        <v>500</v>
      </c>
      <c r="U49" s="799" t="s">
        <v>523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524</v>
      </c>
      <c r="C50" s="873"/>
      <c r="D50" s="874">
        <f>COUNTA(C52:D62)</f>
        <v>2</v>
      </c>
      <c r="E50" s="837"/>
      <c r="F50" s="837"/>
      <c r="G50" s="837"/>
      <c r="H50" s="837"/>
      <c r="I50" s="776"/>
      <c r="J50" s="776"/>
      <c r="K50" s="775"/>
      <c r="L50" s="804" t="s">
        <v>715</v>
      </c>
      <c r="M50" s="233"/>
      <c r="N50" s="233"/>
      <c r="O50" s="233"/>
      <c r="P50" s="233"/>
      <c r="Q50" s="233"/>
      <c r="R50" s="233"/>
      <c r="S50" s="236"/>
      <c r="U50" s="804" t="s">
        <v>716</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525</v>
      </c>
      <c r="C51" s="859" t="s">
        <v>377</v>
      </c>
      <c r="D51" s="860"/>
      <c r="E51" s="858" t="s">
        <v>526</v>
      </c>
      <c r="F51" s="858" t="s">
        <v>527</v>
      </c>
      <c r="G51" s="858" t="s">
        <v>528</v>
      </c>
      <c r="H51" s="859" t="s">
        <v>529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423</v>
      </c>
      <c r="D52" s="860"/>
      <c r="E52" s="897">
        <v>46058.0</v>
      </c>
      <c r="F52" s="877" t="s">
        <v>717</v>
      </c>
      <c r="G52" s="877" t="s">
        <v>718</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424</v>
      </c>
      <c r="D53" s="860"/>
      <c r="E53" s="897">
        <v>46069.0</v>
      </c>
      <c r="F53" s="877" t="s">
        <v>717</v>
      </c>
      <c r="G53" s="877" t="s">
        <v>718</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530</v>
      </c>
      <c r="M63" s="218"/>
      <c r="N63" s="218"/>
      <c r="O63" s="218"/>
      <c r="P63" s="218"/>
      <c r="Q63" s="218"/>
      <c r="R63" s="218"/>
      <c r="S63" s="3"/>
      <c r="T63" s="798" t="s">
        <v>500</v>
      </c>
      <c r="U63" s="799" t="s">
        <v>531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532</v>
      </c>
      <c r="C64" s="880"/>
      <c r="D64" s="874">
        <f>COUNTA(C66:D76)</f>
        <v>1</v>
      </c>
      <c r="E64" s="837"/>
      <c r="F64" s="837"/>
      <c r="G64" s="837"/>
      <c r="H64" s="837"/>
      <c r="I64" s="837"/>
      <c r="J64" s="776"/>
      <c r="K64" s="775"/>
      <c r="L64" s="804" t="s">
        <v>719</v>
      </c>
      <c r="M64" s="233"/>
      <c r="N64" s="233"/>
      <c r="O64" s="233"/>
      <c r="P64" s="233"/>
      <c r="Q64" s="233"/>
      <c r="R64" s="233"/>
      <c r="S64" s="236"/>
      <c r="U64" s="804" t="s">
        <v>720</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525</v>
      </c>
      <c r="C65" s="859" t="s">
        <v>377</v>
      </c>
      <c r="D65" s="860"/>
      <c r="E65" s="858" t="s">
        <v>533</v>
      </c>
      <c r="F65" s="859" t="s">
        <v>534</v>
      </c>
      <c r="G65" s="860"/>
      <c r="H65" s="859" t="s">
        <v>529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549</v>
      </c>
      <c r="D66" s="860"/>
      <c r="E66" s="898">
        <v>46081.0</v>
      </c>
      <c r="F66" s="899" t="s">
        <v>721</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535</v>
      </c>
      <c r="M77" s="218"/>
      <c r="N77" s="218"/>
      <c r="O77" s="218"/>
      <c r="P77" s="218"/>
      <c r="Q77" s="218"/>
      <c r="R77" s="218"/>
      <c r="S77" s="3"/>
      <c r="T77" s="791"/>
      <c r="U77" s="883" t="s">
        <v>536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722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723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724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725</v>
      </c>
      <c r="K4" s="186"/>
      <c r="L4" s="186"/>
      <c r="M4" s="186"/>
      <c r="N4" s="186"/>
      <c r="O4" s="186"/>
      <c r="P4" s="186"/>
      <c r="Q4" s="186"/>
      <c r="R4" s="186"/>
      <c r="S4" s="186"/>
      <c r="T4" s="186"/>
      <c r="U4" s="186"/>
      <c r="V4" s="186"/>
      <c r="W4" s="186"/>
      <c r="X4" s="186"/>
      <c r="Y4" s="186"/>
      <c r="Z4" s="186"/>
      <c r="AA4" s="186"/>
      <c r="AB4" s="186"/>
      <c r="AC4" s="186"/>
    </row>
    <row r="5">
      <c r="A5" s="186"/>
      <c r="B5" s="903" t="s">
        <v>726</v>
      </c>
      <c r="C5" s="903" t="s">
        <v>727</v>
      </c>
      <c r="D5" s="903" t="s">
        <v>98</v>
      </c>
      <c r="E5" s="903" t="s">
        <v>498</v>
      </c>
      <c r="F5" s="903" t="s">
        <v>728</v>
      </c>
      <c r="G5" s="904" t="s">
        <v>729</v>
      </c>
      <c r="H5" s="903" t="s">
        <v>730</v>
      </c>
      <c r="I5" s="903" t="s">
        <v>731</v>
      </c>
      <c r="J5" s="903" t="s">
        <v>732</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733</v>
      </c>
      <c r="F6" s="907"/>
      <c r="G6" s="908" t="s">
        <v>734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735</v>
      </c>
      <c r="F7" s="909"/>
      <c r="G7" s="908" t="s">
        <v>736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737</v>
      </c>
      <c r="F8" s="910"/>
      <c r="G8" s="908" t="s">
        <v>738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739</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740</v>
      </c>
      <c r="F17" s="913"/>
      <c r="G17" s="908" t="s">
        <v>739</v>
      </c>
      <c r="H17" s="166" t="s">
        <v>741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742</v>
      </c>
      <c r="F18" s="913"/>
      <c r="G18" s="908" t="s">
        <v>739</v>
      </c>
      <c r="H18" s="166" t="s">
        <v>743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744</v>
      </c>
      <c r="F19" s="913"/>
      <c r="G19" s="908" t="s">
        <v>739</v>
      </c>
      <c r="H19" s="166" t="s">
        <v>745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746</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741</v>
      </c>
      <c r="F24" s="914"/>
      <c r="G24" s="908" t="s">
        <v>746</v>
      </c>
      <c r="H24" s="166" t="s">
        <v>747</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748</v>
      </c>
      <c r="F25" s="914"/>
      <c r="G25" s="908" t="s">
        <v>746</v>
      </c>
      <c r="H25" s="166" t="s">
        <v>743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749</v>
      </c>
      <c r="F26" s="914"/>
      <c r="G26" s="908" t="s">
        <v>746</v>
      </c>
      <c r="H26" s="166" t="s">
        <v>745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739</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747</v>
      </c>
      <c r="F31" s="913"/>
      <c r="G31" s="908" t="s">
        <v>739</v>
      </c>
      <c r="H31" s="166" t="s">
        <v>750</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751</v>
      </c>
      <c r="F32" s="913"/>
      <c r="G32" s="908" t="s">
        <v>739</v>
      </c>
      <c r="H32" s="166" t="s">
        <v>743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752</v>
      </c>
      <c r="F33" s="913"/>
      <c r="G33" s="908" t="s">
        <v>739</v>
      </c>
      <c r="H33" s="166" t="s">
        <v>745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746</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750</v>
      </c>
      <c r="F38" s="914"/>
      <c r="G38" s="908" t="s">
        <v>746</v>
      </c>
      <c r="H38" s="166" t="s">
        <v>753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754</v>
      </c>
      <c r="F39" s="914"/>
      <c r="G39" s="908" t="s">
        <v>746</v>
      </c>
      <c r="H39" s="166" t="s">
        <v>743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755</v>
      </c>
      <c r="F40" s="914"/>
      <c r="G40" s="908" t="s">
        <v>746</v>
      </c>
      <c r="H40" s="166" t="s">
        <v>745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739</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753</v>
      </c>
      <c r="F45" s="913"/>
      <c r="G45" s="908" t="s">
        <v>739</v>
      </c>
      <c r="H45" s="166" t="s">
        <v>756</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757</v>
      </c>
      <c r="F46" s="913"/>
      <c r="G46" s="908" t="s">
        <v>739</v>
      </c>
      <c r="H46" s="166" t="s">
        <v>743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758</v>
      </c>
      <c r="F47" s="913"/>
      <c r="G47" s="908" t="s">
        <v>739</v>
      </c>
      <c r="H47" s="166" t="s">
        <v>745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746</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756</v>
      </c>
      <c r="F52" s="914"/>
      <c r="G52" s="908" t="s">
        <v>746</v>
      </c>
      <c r="H52" s="166" t="s">
        <v>759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760</v>
      </c>
      <c r="F53" s="914"/>
      <c r="G53" s="908" t="s">
        <v>746</v>
      </c>
      <c r="H53" s="166" t="s">
        <v>743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761</v>
      </c>
      <c r="F54" s="914"/>
      <c r="G54" s="908" t="s">
        <v>746</v>
      </c>
      <c r="H54" s="166" t="s">
        <v>745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739</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759</v>
      </c>
      <c r="F59" s="913"/>
      <c r="G59" s="908" t="s">
        <v>739</v>
      </c>
      <c r="H59" s="166" t="s">
        <v>762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763</v>
      </c>
      <c r="F60" s="913"/>
      <c r="G60" s="908" t="s">
        <v>739</v>
      </c>
      <c r="H60" s="166" t="s">
        <v>743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764</v>
      </c>
      <c r="F61" s="913"/>
      <c r="G61" s="908" t="s">
        <v>739</v>
      </c>
      <c r="H61" s="166" t="s">
        <v>745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746</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762</v>
      </c>
      <c r="F66" s="914"/>
      <c r="G66" s="908" t="s">
        <v>746</v>
      </c>
      <c r="H66" s="166" t="s">
        <v>765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766</v>
      </c>
      <c r="F67" s="914"/>
      <c r="G67" s="908" t="s">
        <v>746</v>
      </c>
      <c r="H67" s="166" t="s">
        <v>743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767</v>
      </c>
      <c r="F68" s="914"/>
      <c r="G68" s="908" t="s">
        <v>746</v>
      </c>
      <c r="H68" s="166" t="s">
        <v>745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739</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765</v>
      </c>
      <c r="F73" s="913"/>
      <c r="G73" s="908" t="s">
        <v>739</v>
      </c>
      <c r="H73" s="166" t="s">
        <v>768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769</v>
      </c>
      <c r="F74" s="913"/>
      <c r="G74" s="908" t="s">
        <v>739</v>
      </c>
      <c r="H74" s="166" t="s">
        <v>743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770</v>
      </c>
      <c r="F75" s="913"/>
      <c r="G75" s="908" t="s">
        <v>739</v>
      </c>
      <c r="H75" s="166" t="s">
        <v>745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746</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768</v>
      </c>
      <c r="F80" s="914"/>
      <c r="G80" s="908" t="s">
        <v>746</v>
      </c>
      <c r="H80" s="166" t="s">
        <v>771</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772</v>
      </c>
      <c r="F81" s="914"/>
      <c r="G81" s="908" t="s">
        <v>746</v>
      </c>
      <c r="H81" s="166" t="s">
        <v>743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773</v>
      </c>
      <c r="F82" s="914"/>
      <c r="G82" s="908" t="s">
        <v>746</v>
      </c>
      <c r="H82" s="166" t="s">
        <v>745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739</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771</v>
      </c>
      <c r="F87" s="913"/>
      <c r="G87" s="908" t="s">
        <v>739</v>
      </c>
      <c r="H87" s="166" t="s">
        <v>774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775</v>
      </c>
      <c r="F88" s="913"/>
      <c r="G88" s="908" t="s">
        <v>739</v>
      </c>
      <c r="H88" s="166" t="s">
        <v>743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776</v>
      </c>
      <c r="F89" s="913"/>
      <c r="G89" s="908" t="s">
        <v>739</v>
      </c>
      <c r="H89" s="166" t="s">
        <v>745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746</v>
      </c>
      <c r="H93" s="166" t="s">
        <v>777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774</v>
      </c>
      <c r="F94" s="914"/>
      <c r="G94" s="908" t="s">
        <v>746</v>
      </c>
      <c r="H94" s="166" t="s">
        <v>778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779</v>
      </c>
      <c r="F95" s="914"/>
      <c r="G95" s="908" t="s">
        <v>746</v>
      </c>
      <c r="H95" s="166" t="s">
        <v>743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780</v>
      </c>
      <c r="F96" s="914"/>
      <c r="G96" s="908" t="s">
        <v>746</v>
      </c>
      <c r="H96" s="166" t="s">
        <v>745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781</v>
      </c>
      <c r="F102" s="916"/>
      <c r="G102" s="908" t="s">
        <v>782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783</v>
      </c>
      <c r="F103" s="917"/>
      <c r="G103" s="908" t="s">
        <v>784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785</v>
      </c>
      <c r="F104" s="918"/>
      <c r="G104" s="908" t="s">
        <v>786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787</v>
      </c>
      <c r="F105" s="919"/>
      <c r="G105" s="908" t="s">
        <v>788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777</v>
      </c>
      <c r="F106" s="920"/>
      <c r="G106" s="908" t="s">
        <v>789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778</v>
      </c>
      <c r="F107" s="920"/>
      <c r="G107" s="908" t="s">
        <v>789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743</v>
      </c>
      <c r="F108" s="920"/>
      <c r="G108" s="908" t="s">
        <v>789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745</v>
      </c>
      <c r="F109" s="920"/>
      <c r="G109" s="908" t="s">
        <v>789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790</v>
      </c>
      <c r="F443" s="923"/>
      <c r="G443" s="908" t="s">
        <v>791</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792</v>
      </c>
      <c r="B1" s="6"/>
      <c r="C1" s="6"/>
      <c r="D1" s="6"/>
      <c r="E1" s="6"/>
      <c r="F1" s="6"/>
      <c r="G1" s="6"/>
      <c r="H1" s="926"/>
      <c r="I1" s="927" t="s">
        <v>793</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793</v>
      </c>
      <c r="B2" s="932" t="s">
        <v>53</v>
      </c>
      <c r="C2" s="932" t="s">
        <v>223</v>
      </c>
      <c r="D2" s="931" t="s">
        <v>224</v>
      </c>
      <c r="E2" s="931" t="s">
        <v>229</v>
      </c>
      <c r="F2" s="931" t="s">
        <v>221</v>
      </c>
      <c r="G2" s="931" t="s">
        <v>794</v>
      </c>
      <c r="H2" s="933"/>
      <c r="I2" s="934" t="s">
        <v>795</v>
      </c>
      <c r="J2" s="935">
        <f>DAY(EOMONTH(J1,0))</f>
        <v>28</v>
      </c>
      <c r="K2" s="936" t="s">
        <v>796</v>
      </c>
      <c r="L2" s="936" t="s">
        <v>223</v>
      </c>
      <c r="M2" s="936" t="s">
        <v>797</v>
      </c>
      <c r="N2" s="936" t="s">
        <v>798</v>
      </c>
      <c r="O2" s="936" t="s">
        <v>799</v>
      </c>
      <c r="P2" s="936" t="s">
        <v>800</v>
      </c>
      <c r="Q2" s="934" t="s">
        <v>801</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802</v>
      </c>
      <c r="R3" s="944">
        <f>P17</f>
        <v>788342.5</v>
      </c>
      <c r="S3" s="926"/>
      <c r="T3" s="934" t="s">
        <v>795</v>
      </c>
      <c r="U3" s="947" t="s">
        <v>803</v>
      </c>
      <c r="V3" s="947" t="s">
        <v>804</v>
      </c>
      <c r="W3" s="947" t="s">
        <v>805</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806</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0.65</v>
      </c>
      <c r="D5" s="941">
        <f t="shared" ref="D5:G5" si="4">xlookup($B5,$K:$K,N:N)</f>
        <v>4318230.5</v>
      </c>
      <c r="E5" s="941">
        <f t="shared" si="4"/>
        <v>1394345.942</v>
      </c>
      <c r="F5" s="942">
        <f t="shared" si="4"/>
        <v>0.3228975252</v>
      </c>
      <c r="G5" s="942">
        <f t="shared" si="4"/>
        <v>0.495086983</v>
      </c>
      <c r="H5" s="933"/>
      <c r="I5" s="934" t="s">
        <v>807</v>
      </c>
      <c r="J5" s="952">
        <v>332000.0</v>
      </c>
      <c r="K5" s="953" t="s">
        <v>808</v>
      </c>
      <c r="L5" s="3"/>
      <c r="M5" s="937">
        <v>22.439</v>
      </c>
      <c r="N5" s="937">
        <v>22.439</v>
      </c>
      <c r="O5" s="937">
        <v>23.0</v>
      </c>
      <c r="P5" s="954"/>
      <c r="Q5" s="934" t="s">
        <v>809</v>
      </c>
      <c r="R5" s="944">
        <f>M10+SUM(M14:N16)</f>
        <v>1971402.027</v>
      </c>
      <c r="S5" s="926"/>
      <c r="T5" s="934" t="s">
        <v>794</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810</v>
      </c>
      <c r="J6" s="945"/>
      <c r="K6" s="958" t="s">
        <v>811</v>
      </c>
      <c r="L6" s="3"/>
      <c r="M6" s="944">
        <f t="shared" ref="M6:O6" si="6">M4/(360/M5)</f>
        <v>5.510021111</v>
      </c>
      <c r="N6" s="944">
        <f t="shared" si="6"/>
        <v>2.106772778</v>
      </c>
      <c r="O6" s="944">
        <f t="shared" si="6"/>
        <v>0</v>
      </c>
      <c r="P6" s="944">
        <f t="shared" ref="P6:P7" si="8">M6+N6+O6</f>
        <v>7.616793889</v>
      </c>
      <c r="Q6" s="934" t="s">
        <v>222</v>
      </c>
      <c r="R6" s="955">
        <f>R5/R4</f>
        <v>0.4840078645</v>
      </c>
      <c r="S6" s="926"/>
      <c r="T6" s="934" t="s">
        <v>812</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813</v>
      </c>
      <c r="J7" s="945"/>
      <c r="K7" s="961" t="s">
        <v>814</v>
      </c>
      <c r="L7" s="937">
        <v>1230.0</v>
      </c>
      <c r="M7" s="944">
        <f>M6*(L7*6)</f>
        <v>40663.9558</v>
      </c>
      <c r="N7" s="944">
        <f>N6*(L7*6)</f>
        <v>15547.9831</v>
      </c>
      <c r="O7" s="944">
        <f>O6*(L7*6)</f>
        <v>0</v>
      </c>
      <c r="P7" s="944">
        <f t="shared" si="8"/>
        <v>56211.9389</v>
      </c>
      <c r="Q7" s="934" t="s">
        <v>812</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815</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816</v>
      </c>
      <c r="J9" s="945"/>
      <c r="K9" s="958" t="s">
        <v>817</v>
      </c>
      <c r="L9" s="3"/>
      <c r="M9" s="944">
        <f>P7+(P6*J15)</f>
        <v>60782.01523</v>
      </c>
      <c r="N9" s="954"/>
      <c r="O9" s="964" t="s">
        <v>818</v>
      </c>
      <c r="P9" s="946" t="s">
        <v>819</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820</v>
      </c>
      <c r="J10" s="945"/>
      <c r="K10" s="958" t="s">
        <v>821</v>
      </c>
      <c r="L10" s="3"/>
      <c r="M10" s="944">
        <f>M9*J2+(K3*J17*J2*30)+(K3*J19*J2*100)</f>
        <v>1769802.027</v>
      </c>
      <c r="N10" s="967"/>
      <c r="O10" s="968" t="s">
        <v>822</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823</v>
      </c>
      <c r="J11" s="945"/>
      <c r="K11" s="958" t="s">
        <v>824</v>
      </c>
      <c r="L11" s="3"/>
      <c r="M11" s="934" t="s">
        <v>322</v>
      </c>
      <c r="N11" s="962" t="s">
        <v>296</v>
      </c>
      <c r="O11" s="968" t="s">
        <v>312</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825</v>
      </c>
      <c r="J12" s="971">
        <v>1300.0</v>
      </c>
      <c r="K12" s="958" t="s">
        <v>826</v>
      </c>
      <c r="L12" s="3"/>
      <c r="M12" s="950">
        <f t="shared" ref="M12:M13" si="15">J4*1.15</f>
        <v>368000</v>
      </c>
      <c r="N12" s="972">
        <v>15000.0</v>
      </c>
      <c r="O12" s="968" t="s">
        <v>310</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827</v>
      </c>
      <c r="J13" s="974">
        <v>6.0</v>
      </c>
      <c r="K13" s="958" t="s">
        <v>828</v>
      </c>
      <c r="L13" s="3"/>
      <c r="M13" s="950">
        <f t="shared" si="15"/>
        <v>381800</v>
      </c>
      <c r="N13" s="950">
        <v>15000.0</v>
      </c>
      <c r="O13" s="975" t="s">
        <v>829</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830</v>
      </c>
      <c r="J14" s="974">
        <v>24.0</v>
      </c>
      <c r="K14" s="976" t="s">
        <v>831</v>
      </c>
      <c r="L14" s="3"/>
      <c r="M14" s="950">
        <f>(60.8-43.4)*J6*J7</f>
        <v>0</v>
      </c>
      <c r="N14" s="970"/>
      <c r="O14" s="968" t="s">
        <v>832</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833</v>
      </c>
      <c r="J15" s="979">
        <v>600.0</v>
      </c>
      <c r="K15" s="953" t="s">
        <v>834</v>
      </c>
      <c r="L15" s="3"/>
      <c r="M15" s="950">
        <f>J9*J10*J11</f>
        <v>0</v>
      </c>
      <c r="N15" s="950">
        <f>J11*J15</f>
        <v>0</v>
      </c>
      <c r="O15" s="968" t="s">
        <v>835</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836</v>
      </c>
      <c r="J16" s="944"/>
      <c r="K16" s="981" t="s">
        <v>837</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829</v>
      </c>
      <c r="J17" s="983">
        <v>0.13</v>
      </c>
      <c r="K17" s="958" t="s">
        <v>838</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835</v>
      </c>
      <c r="J19" s="983">
        <v>0.09</v>
      </c>
      <c r="K19" s="926"/>
      <c r="L19" s="926"/>
      <c r="M19" s="926"/>
      <c r="N19" s="926"/>
      <c r="O19" s="926"/>
      <c r="P19" s="926"/>
      <c r="Q19" s="926"/>
      <c r="R19" s="926"/>
      <c r="S19" s="926"/>
      <c r="T19" s="926"/>
      <c r="U19" s="926"/>
      <c r="V19" s="926"/>
      <c r="W19" s="973">
        <f>W17+W18</f>
        <v>60060</v>
      </c>
    </row>
    <row r="21">
      <c r="I21" s="927" t="s">
        <v>793</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795</v>
      </c>
      <c r="J22" s="935">
        <f>DAY(EOMONTH(J21,0))</f>
        <v>31</v>
      </c>
      <c r="K22" s="936" t="s">
        <v>796</v>
      </c>
      <c r="L22" s="936" t="s">
        <v>223</v>
      </c>
      <c r="M22" s="936" t="s">
        <v>797</v>
      </c>
      <c r="N22" s="936" t="s">
        <v>798</v>
      </c>
      <c r="O22" s="936" t="s">
        <v>799</v>
      </c>
      <c r="P22" s="936" t="s">
        <v>800</v>
      </c>
      <c r="Q22" s="934" t="s">
        <v>801</v>
      </c>
      <c r="R22" s="937">
        <v>960.0</v>
      </c>
    </row>
    <row r="23">
      <c r="I23" s="934" t="s">
        <v>223</v>
      </c>
      <c r="J23" s="943">
        <f t="array" ref="J23">xlookup(K21,$B$3:$B$14,$C$3:$C$14)*100</f>
        <v>62.5</v>
      </c>
      <c r="K23" s="944">
        <f>SUM(M23:O23)</f>
        <v>188</v>
      </c>
      <c r="L23" s="944">
        <v>100.0</v>
      </c>
      <c r="M23" s="949">
        <v>136.0</v>
      </c>
      <c r="N23" s="949">
        <v>52.0</v>
      </c>
      <c r="O23" s="945"/>
      <c r="P23" s="944">
        <f>K23*J22</f>
        <v>5828</v>
      </c>
      <c r="Q23" s="946" t="s">
        <v>802</v>
      </c>
      <c r="R23" s="944">
        <f>P37</f>
        <v>796044.625</v>
      </c>
    </row>
    <row r="24">
      <c r="I24" s="934" t="s">
        <v>806</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807</v>
      </c>
      <c r="J25" s="984">
        <f>340000/22*12</f>
        <v>185454.5455</v>
      </c>
      <c r="K25" s="953" t="s">
        <v>808</v>
      </c>
      <c r="L25" s="3"/>
      <c r="M25" s="937">
        <v>22.439</v>
      </c>
      <c r="N25" s="937">
        <v>22.439</v>
      </c>
      <c r="O25" s="937">
        <v>23.0</v>
      </c>
      <c r="P25" s="954"/>
      <c r="Q25" s="934" t="s">
        <v>809</v>
      </c>
      <c r="R25" s="944">
        <f>M30+SUM(M34:N36)</f>
        <v>2069232.808</v>
      </c>
    </row>
    <row r="26">
      <c r="I26" s="957" t="s">
        <v>810</v>
      </c>
      <c r="J26" s="945"/>
      <c r="K26" s="958" t="s">
        <v>811</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813</v>
      </c>
      <c r="J27" s="945"/>
      <c r="K27" s="961" t="s">
        <v>814</v>
      </c>
      <c r="L27" s="937">
        <v>1230.0</v>
      </c>
      <c r="M27" s="944">
        <f>M26*(L27*6)</f>
        <v>39099.9575</v>
      </c>
      <c r="N27" s="944">
        <f>N26*(L27*6)</f>
        <v>14949.98375</v>
      </c>
      <c r="O27" s="944">
        <f>O26*(L27*6)</f>
        <v>0</v>
      </c>
      <c r="P27" s="944">
        <f t="shared" si="20"/>
        <v>54049.94125</v>
      </c>
      <c r="Q27" s="934" t="s">
        <v>812</v>
      </c>
      <c r="R27" s="944">
        <f>R24-R25-M37</f>
        <v>1617339.09</v>
      </c>
    </row>
    <row r="28">
      <c r="I28" s="962" t="s">
        <v>815</v>
      </c>
      <c r="J28" s="945"/>
      <c r="K28" s="963"/>
      <c r="L28" s="954"/>
      <c r="M28" s="954"/>
      <c r="N28" s="954"/>
      <c r="O28" s="954"/>
      <c r="P28" s="954"/>
      <c r="Q28" s="934" t="s">
        <v>221</v>
      </c>
      <c r="R28" s="955">
        <f>R27/R24</f>
        <v>0.3767523009</v>
      </c>
    </row>
    <row r="29">
      <c r="I29" s="957" t="s">
        <v>816</v>
      </c>
      <c r="J29" s="945"/>
      <c r="K29" s="958" t="s">
        <v>817</v>
      </c>
      <c r="L29" s="3"/>
      <c r="M29" s="944">
        <f>P27+(P26*J35)</f>
        <v>58444.24542</v>
      </c>
      <c r="N29" s="954"/>
      <c r="O29" s="964" t="s">
        <v>818</v>
      </c>
      <c r="P29" s="946" t="s">
        <v>819</v>
      </c>
      <c r="Q29" s="954"/>
      <c r="R29" s="954"/>
    </row>
    <row r="30">
      <c r="I30" s="966" t="s">
        <v>820</v>
      </c>
      <c r="J30" s="945"/>
      <c r="K30" s="958" t="s">
        <v>821</v>
      </c>
      <c r="L30" s="3"/>
      <c r="M30" s="944">
        <f>M29*J22+(K23*J37*J22*30)+(K23*J39*J22*100)</f>
        <v>1886952.808</v>
      </c>
      <c r="N30" s="967"/>
      <c r="O30" s="968" t="s">
        <v>822</v>
      </c>
      <c r="P30" s="969">
        <v>145920.0</v>
      </c>
      <c r="Q30" s="954"/>
      <c r="R30" s="970"/>
    </row>
    <row r="31">
      <c r="I31" s="966" t="s">
        <v>823</v>
      </c>
      <c r="J31" s="945"/>
      <c r="K31" s="958" t="s">
        <v>824</v>
      </c>
      <c r="L31" s="3"/>
      <c r="M31" s="934" t="s">
        <v>322</v>
      </c>
      <c r="N31" s="962" t="s">
        <v>296</v>
      </c>
      <c r="O31" s="968" t="s">
        <v>312</v>
      </c>
      <c r="P31" s="969">
        <v>112800.0</v>
      </c>
      <c r="Q31" s="954"/>
      <c r="R31" s="954"/>
    </row>
    <row r="32">
      <c r="I32" s="957" t="s">
        <v>825</v>
      </c>
      <c r="J32" s="971">
        <v>1300.0</v>
      </c>
      <c r="K32" s="958" t="s">
        <v>826</v>
      </c>
      <c r="L32" s="3"/>
      <c r="M32" s="950">
        <f t="shared" ref="M32:M33" si="21">J24*1.15</f>
        <v>368000</v>
      </c>
      <c r="N32" s="972">
        <v>15000.0</v>
      </c>
      <c r="O32" s="968" t="s">
        <v>310</v>
      </c>
      <c r="P32" s="969">
        <v>275000.0</v>
      </c>
      <c r="Q32" s="954"/>
      <c r="R32" s="954"/>
    </row>
    <row r="33">
      <c r="I33" s="957" t="s">
        <v>827</v>
      </c>
      <c r="J33" s="974">
        <v>6.0</v>
      </c>
      <c r="K33" s="958" t="s">
        <v>828</v>
      </c>
      <c r="L33" s="3"/>
      <c r="M33" s="950">
        <f t="shared" si="21"/>
        <v>213272.7273</v>
      </c>
      <c r="N33" s="985">
        <v>10000.0</v>
      </c>
      <c r="O33" s="975" t="s">
        <v>829</v>
      </c>
      <c r="P33" s="937">
        <f>K23*J37*J22*100</f>
        <v>75764</v>
      </c>
      <c r="Q33" s="954"/>
      <c r="R33" s="954"/>
    </row>
    <row r="34">
      <c r="I34" s="957" t="s">
        <v>830</v>
      </c>
      <c r="J34" s="974">
        <v>21.7</v>
      </c>
      <c r="K34" s="976" t="s">
        <v>831</v>
      </c>
      <c r="L34" s="3"/>
      <c r="M34" s="950">
        <f>(60.8-43.4)*J26*J27</f>
        <v>0</v>
      </c>
      <c r="N34" s="970"/>
      <c r="O34" s="968" t="s">
        <v>832</v>
      </c>
      <c r="P34" s="937">
        <f>K23*J38*J22*500</f>
        <v>87420</v>
      </c>
      <c r="Q34" s="954"/>
      <c r="R34" s="977"/>
    </row>
    <row r="35">
      <c r="I35" s="978" t="s">
        <v>833</v>
      </c>
      <c r="J35" s="979">
        <v>600.0</v>
      </c>
      <c r="K35" s="953" t="s">
        <v>834</v>
      </c>
      <c r="L35" s="3"/>
      <c r="M35" s="950">
        <f>J29*J30*J31</f>
        <v>0</v>
      </c>
      <c r="N35" s="950">
        <f>J31*J35</f>
        <v>0</v>
      </c>
      <c r="O35" s="968" t="s">
        <v>835</v>
      </c>
      <c r="P35" s="937">
        <f>K24*J39*J23*150</f>
        <v>99140.625</v>
      </c>
      <c r="Q35" s="954"/>
      <c r="R35" s="954"/>
    </row>
    <row r="36">
      <c r="I36" s="978" t="s">
        <v>836</v>
      </c>
      <c r="J36" s="944"/>
      <c r="K36" s="981" t="s">
        <v>837</v>
      </c>
      <c r="L36" s="3"/>
      <c r="M36" s="950">
        <f>J32*J33*J34</f>
        <v>169260</v>
      </c>
      <c r="N36" s="950">
        <f>J34*J35</f>
        <v>13020</v>
      </c>
      <c r="O36" s="954"/>
      <c r="P36" s="954"/>
      <c r="Q36" s="954"/>
      <c r="R36" s="977"/>
    </row>
    <row r="37">
      <c r="I37" s="934" t="s">
        <v>829</v>
      </c>
      <c r="J37" s="983">
        <v>0.13</v>
      </c>
      <c r="K37" s="958" t="s">
        <v>838</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835</v>
      </c>
      <c r="J39" s="983">
        <v>0.09</v>
      </c>
      <c r="K39" s="926"/>
      <c r="L39" s="926"/>
      <c r="M39" s="926"/>
      <c r="N39" s="926"/>
      <c r="O39" s="926"/>
      <c r="P39" s="926"/>
      <c r="Q39" s="926"/>
      <c r="R39" s="926"/>
    </row>
    <row r="41">
      <c r="I41" s="927" t="s">
        <v>793</v>
      </c>
      <c r="J41" s="928">
        <f>A5</f>
        <v>46113</v>
      </c>
      <c r="K41" s="927" t="str">
        <f>"①R"&amp;year(J41)-2018&amp;"_"&amp;month(J41)&amp;"集計"</f>
        <v>①R8_4集計</v>
      </c>
      <c r="L41" s="926"/>
      <c r="M41" s="926"/>
      <c r="N41" s="929">
        <f>R44</f>
        <v>4318230.5</v>
      </c>
      <c r="O41" s="929">
        <f>R47</f>
        <v>1394345.942</v>
      </c>
      <c r="P41" s="930">
        <f>R48</f>
        <v>0.3228975252</v>
      </c>
      <c r="Q41" s="930">
        <f>R46</f>
        <v>0.495086983</v>
      </c>
      <c r="R41" s="926"/>
    </row>
    <row r="42">
      <c r="I42" s="934" t="s">
        <v>795</v>
      </c>
      <c r="J42" s="935">
        <f>DAY(EOMONTH(J41,0))</f>
        <v>30</v>
      </c>
      <c r="K42" s="936" t="s">
        <v>796</v>
      </c>
      <c r="L42" s="936" t="s">
        <v>223</v>
      </c>
      <c r="M42" s="936" t="s">
        <v>797</v>
      </c>
      <c r="N42" s="936" t="s">
        <v>798</v>
      </c>
      <c r="O42" s="936" t="s">
        <v>799</v>
      </c>
      <c r="P42" s="936" t="s">
        <v>800</v>
      </c>
      <c r="Q42" s="934" t="s">
        <v>801</v>
      </c>
      <c r="R42" s="937">
        <v>960.0</v>
      </c>
    </row>
    <row r="43">
      <c r="I43" s="934" t="s">
        <v>223</v>
      </c>
      <c r="J43" s="943">
        <f t="array" ref="J43">xlookup(K41,$B$3:$B$14,$C$3:$C$14)*100</f>
        <v>65</v>
      </c>
      <c r="K43" s="944">
        <f>SUM(M43:O43)</f>
        <v>188</v>
      </c>
      <c r="L43" s="944">
        <v>100.0</v>
      </c>
      <c r="M43" s="937">
        <v>136.0</v>
      </c>
      <c r="N43" s="937">
        <v>52.0</v>
      </c>
      <c r="O43" s="945"/>
      <c r="P43" s="944">
        <f>K43*J42</f>
        <v>5640</v>
      </c>
      <c r="Q43" s="946" t="s">
        <v>802</v>
      </c>
      <c r="R43" s="944">
        <f>P57</f>
        <v>798870.5</v>
      </c>
    </row>
    <row r="44">
      <c r="I44" s="934" t="s">
        <v>806</v>
      </c>
      <c r="J44" s="937">
        <v>320000.0</v>
      </c>
      <c r="K44" s="944">
        <f>K43*L44%</f>
        <v>122.2</v>
      </c>
      <c r="L44" s="950">
        <f>J43</f>
        <v>65</v>
      </c>
      <c r="M44" s="944">
        <f>M43*L44%</f>
        <v>88.4</v>
      </c>
      <c r="N44" s="944">
        <f>N43*L44%</f>
        <v>33.8</v>
      </c>
      <c r="O44" s="944">
        <f>O43*L44%</f>
        <v>0</v>
      </c>
      <c r="P44" s="944">
        <f>K44*J42</f>
        <v>3666</v>
      </c>
      <c r="Q44" s="934" t="s">
        <v>224</v>
      </c>
      <c r="R44" s="944">
        <f>R42*P44+R43</f>
        <v>4318230.5</v>
      </c>
    </row>
    <row r="45">
      <c r="I45" s="934" t="s">
        <v>807</v>
      </c>
      <c r="J45" s="984">
        <f>340000/22*14</f>
        <v>216363.6364</v>
      </c>
      <c r="K45" s="953" t="s">
        <v>808</v>
      </c>
      <c r="L45" s="3"/>
      <c r="M45" s="949">
        <v>23.17</v>
      </c>
      <c r="N45" s="949">
        <v>23.17</v>
      </c>
      <c r="O45" s="937">
        <v>23.0</v>
      </c>
      <c r="P45" s="954"/>
      <c r="Q45" s="934" t="s">
        <v>809</v>
      </c>
      <c r="R45" s="944">
        <f>M50+SUM(M54:N56)</f>
        <v>2137899.71</v>
      </c>
    </row>
    <row r="46">
      <c r="I46" s="957" t="s">
        <v>810</v>
      </c>
      <c r="J46" s="945"/>
      <c r="K46" s="958" t="s">
        <v>811</v>
      </c>
      <c r="L46" s="3"/>
      <c r="M46" s="944">
        <f t="shared" ref="M46:O46" si="22">M44/(360/M45)</f>
        <v>5.689522222</v>
      </c>
      <c r="N46" s="944">
        <f t="shared" si="22"/>
        <v>2.175405556</v>
      </c>
      <c r="O46" s="944">
        <f t="shared" si="22"/>
        <v>0</v>
      </c>
      <c r="P46" s="944">
        <f t="shared" ref="P46:P47" si="23">M46+N46+O46</f>
        <v>7.864927778</v>
      </c>
      <c r="Q46" s="934" t="s">
        <v>222</v>
      </c>
      <c r="R46" s="955">
        <f>R45/R44</f>
        <v>0.495086983</v>
      </c>
    </row>
    <row r="47">
      <c r="I47" s="960" t="s">
        <v>813</v>
      </c>
      <c r="J47" s="945"/>
      <c r="K47" s="961" t="s">
        <v>814</v>
      </c>
      <c r="L47" s="937">
        <v>1230.0</v>
      </c>
      <c r="M47" s="944">
        <f>M46*(L47*6)</f>
        <v>41988.674</v>
      </c>
      <c r="N47" s="944">
        <f>N46*(L47*6)</f>
        <v>16054.493</v>
      </c>
      <c r="O47" s="944">
        <f>O46*(L47*6)</f>
        <v>0</v>
      </c>
      <c r="P47" s="944">
        <f t="shared" si="23"/>
        <v>58043.167</v>
      </c>
      <c r="Q47" s="934" t="s">
        <v>812</v>
      </c>
      <c r="R47" s="944">
        <f>R44-R45-M57</f>
        <v>1394345.942</v>
      </c>
    </row>
    <row r="48">
      <c r="I48" s="962" t="s">
        <v>815</v>
      </c>
      <c r="J48" s="945"/>
      <c r="K48" s="963"/>
      <c r="L48" s="954"/>
      <c r="M48" s="954"/>
      <c r="N48" s="954"/>
      <c r="O48" s="954"/>
      <c r="P48" s="954"/>
      <c r="Q48" s="934" t="s">
        <v>221</v>
      </c>
      <c r="R48" s="955">
        <f>R47/R44</f>
        <v>0.3228975252</v>
      </c>
    </row>
    <row r="49">
      <c r="I49" s="957" t="s">
        <v>816</v>
      </c>
      <c r="J49" s="945"/>
      <c r="K49" s="958" t="s">
        <v>817</v>
      </c>
      <c r="L49" s="3"/>
      <c r="M49" s="944">
        <f>P47+(P46*J55)</f>
        <v>62762.12367</v>
      </c>
      <c r="N49" s="954"/>
      <c r="O49" s="964" t="s">
        <v>818</v>
      </c>
      <c r="P49" s="946" t="s">
        <v>819</v>
      </c>
      <c r="Q49" s="954"/>
      <c r="R49" s="954"/>
    </row>
    <row r="50">
      <c r="I50" s="966" t="s">
        <v>820</v>
      </c>
      <c r="J50" s="945"/>
      <c r="K50" s="958" t="s">
        <v>821</v>
      </c>
      <c r="L50" s="3"/>
      <c r="M50" s="944">
        <f>M49*J42+(K43*J57*J42*30)+(K43*J59*J42*100)</f>
        <v>1955619.71</v>
      </c>
      <c r="N50" s="967"/>
      <c r="O50" s="968" t="s">
        <v>822</v>
      </c>
      <c r="P50" s="969">
        <v>145920.0</v>
      </c>
      <c r="Q50" s="954"/>
      <c r="R50" s="970"/>
    </row>
    <row r="51">
      <c r="I51" s="966" t="s">
        <v>823</v>
      </c>
      <c r="J51" s="945"/>
      <c r="K51" s="958" t="s">
        <v>824</v>
      </c>
      <c r="L51" s="3"/>
      <c r="M51" s="934" t="s">
        <v>322</v>
      </c>
      <c r="N51" s="962" t="s">
        <v>296</v>
      </c>
      <c r="O51" s="968" t="s">
        <v>312</v>
      </c>
      <c r="P51" s="969">
        <v>112800.0</v>
      </c>
      <c r="Q51" s="954"/>
      <c r="R51" s="954"/>
    </row>
    <row r="52">
      <c r="I52" s="957" t="s">
        <v>825</v>
      </c>
      <c r="J52" s="971">
        <v>1300.0</v>
      </c>
      <c r="K52" s="958" t="s">
        <v>826</v>
      </c>
      <c r="L52" s="3"/>
      <c r="M52" s="950">
        <f t="shared" ref="M52:M53" si="24">J44*1.15</f>
        <v>368000</v>
      </c>
      <c r="N52" s="972">
        <v>15000.0</v>
      </c>
      <c r="O52" s="968" t="s">
        <v>310</v>
      </c>
      <c r="P52" s="969">
        <v>275000.0</v>
      </c>
      <c r="Q52" s="954"/>
      <c r="R52" s="954"/>
    </row>
    <row r="53">
      <c r="I53" s="957" t="s">
        <v>827</v>
      </c>
      <c r="J53" s="974">
        <v>6.0</v>
      </c>
      <c r="K53" s="958" t="s">
        <v>828</v>
      </c>
      <c r="L53" s="3"/>
      <c r="M53" s="950">
        <f t="shared" si="24"/>
        <v>248818.1818</v>
      </c>
      <c r="N53" s="950">
        <v>15000.0</v>
      </c>
      <c r="O53" s="975" t="s">
        <v>829</v>
      </c>
      <c r="P53" s="937">
        <f>K43*J57*J42*100</f>
        <v>73320</v>
      </c>
      <c r="Q53" s="954"/>
      <c r="R53" s="954"/>
    </row>
    <row r="54">
      <c r="I54" s="957" t="s">
        <v>830</v>
      </c>
      <c r="J54" s="974">
        <v>21.7</v>
      </c>
      <c r="K54" s="976" t="s">
        <v>831</v>
      </c>
      <c r="L54" s="3"/>
      <c r="M54" s="950">
        <f>(60.8-43.4)*J46*J47</f>
        <v>0</v>
      </c>
      <c r="N54" s="970"/>
      <c r="O54" s="968" t="s">
        <v>832</v>
      </c>
      <c r="P54" s="937">
        <f>K43*J58*J42*500</f>
        <v>84600</v>
      </c>
      <c r="Q54" s="954"/>
      <c r="R54" s="977"/>
    </row>
    <row r="55">
      <c r="I55" s="978" t="s">
        <v>833</v>
      </c>
      <c r="J55" s="979">
        <v>600.0</v>
      </c>
      <c r="K55" s="953" t="s">
        <v>834</v>
      </c>
      <c r="L55" s="3"/>
      <c r="M55" s="950">
        <f>J49*J50*J51</f>
        <v>0</v>
      </c>
      <c r="N55" s="950">
        <f>J51*J55</f>
        <v>0</v>
      </c>
      <c r="O55" s="968" t="s">
        <v>835</v>
      </c>
      <c r="P55" s="937">
        <f>K44*J59*J43*150</f>
        <v>107230.5</v>
      </c>
      <c r="Q55" s="954"/>
      <c r="R55" s="954"/>
    </row>
    <row r="56">
      <c r="I56" s="978" t="s">
        <v>836</v>
      </c>
      <c r="J56" s="944">
        <f>(350000*1.15+15000)/3</f>
        <v>139166.6667</v>
      </c>
      <c r="K56" s="953" t="s">
        <v>839</v>
      </c>
      <c r="L56" s="3"/>
      <c r="M56" s="950">
        <f>J52*J53*J54</f>
        <v>169260</v>
      </c>
      <c r="N56" s="950">
        <f>J54*J55</f>
        <v>13020</v>
      </c>
      <c r="O56" s="954"/>
      <c r="P56" s="954"/>
      <c r="Q56" s="954"/>
      <c r="R56" s="977"/>
    </row>
    <row r="57">
      <c r="I57" s="934" t="s">
        <v>829</v>
      </c>
      <c r="J57" s="983">
        <v>0.13</v>
      </c>
      <c r="K57" s="958" t="s">
        <v>838</v>
      </c>
      <c r="L57" s="3"/>
      <c r="M57" s="950">
        <f>SUM(M52:N53)+J56</f>
        <v>785984.8485</v>
      </c>
      <c r="N57" s="970"/>
      <c r="O57" s="934" t="s">
        <v>291</v>
      </c>
      <c r="P57" s="944">
        <f>SUM(P50:P55)</f>
        <v>798870.5</v>
      </c>
      <c r="Q57" s="954"/>
      <c r="R57" s="954"/>
    </row>
    <row r="58">
      <c r="I58" s="934" t="s">
        <v>245</v>
      </c>
      <c r="J58" s="955">
        <v>0.03</v>
      </c>
      <c r="K58" s="926"/>
      <c r="L58" s="926"/>
      <c r="M58" s="926"/>
      <c r="N58" s="926"/>
      <c r="O58" s="926"/>
      <c r="P58" s="926"/>
      <c r="Q58" s="926"/>
      <c r="R58" s="926"/>
    </row>
    <row r="59">
      <c r="I59" s="978" t="s">
        <v>835</v>
      </c>
      <c r="J59" s="983">
        <v>0.09</v>
      </c>
      <c r="K59" s="926"/>
      <c r="L59" s="926"/>
      <c r="M59" s="926"/>
      <c r="N59" s="926"/>
      <c r="O59" s="926"/>
      <c r="P59" s="926"/>
      <c r="Q59" s="926"/>
      <c r="R59" s="926"/>
    </row>
    <row r="61">
      <c r="I61" s="927" t="s">
        <v>793</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795</v>
      </c>
      <c r="J62" s="935">
        <f>DAY(EOMONTH(J61,0))</f>
        <v>31</v>
      </c>
      <c r="K62" s="936" t="s">
        <v>796</v>
      </c>
      <c r="L62" s="936" t="s">
        <v>223</v>
      </c>
      <c r="M62" s="936" t="s">
        <v>797</v>
      </c>
      <c r="N62" s="936" t="s">
        <v>798</v>
      </c>
      <c r="O62" s="936" t="s">
        <v>799</v>
      </c>
      <c r="P62" s="936" t="s">
        <v>800</v>
      </c>
      <c r="Q62" s="934" t="s">
        <v>801</v>
      </c>
      <c r="R62" s="937">
        <v>960.0</v>
      </c>
    </row>
    <row r="63">
      <c r="I63" s="934" t="s">
        <v>223</v>
      </c>
      <c r="J63" s="943">
        <f t="array" ref="J63">xlookup(K61,$B$3:$B$14,$C$3:$C$14)*100</f>
        <v>0</v>
      </c>
      <c r="K63" s="944">
        <f>SUM(M63:O63)</f>
        <v>188</v>
      </c>
      <c r="L63" s="944">
        <v>100.0</v>
      </c>
      <c r="M63" s="937">
        <v>136.0</v>
      </c>
      <c r="N63" s="937">
        <v>52.0</v>
      </c>
      <c r="O63" s="945"/>
      <c r="P63" s="944">
        <f>K63*J62</f>
        <v>5828</v>
      </c>
      <c r="Q63" s="946" t="s">
        <v>802</v>
      </c>
      <c r="R63" s="944">
        <f>P77</f>
        <v>696904</v>
      </c>
    </row>
    <row r="64">
      <c r="I64" s="934" t="s">
        <v>806</v>
      </c>
      <c r="J64" s="937">
        <v>320000.0</v>
      </c>
      <c r="K64" s="944">
        <f>K63*L64%</f>
        <v>0</v>
      </c>
      <c r="L64" s="950">
        <f>J63</f>
        <v>0</v>
      </c>
      <c r="M64" s="944">
        <f>M63*L64%</f>
        <v>0</v>
      </c>
      <c r="N64" s="944">
        <f>N63*L64%</f>
        <v>0</v>
      </c>
      <c r="O64" s="944">
        <f>O63*L64%</f>
        <v>0</v>
      </c>
      <c r="P64" s="944">
        <f>K64*J62</f>
        <v>0</v>
      </c>
      <c r="Q64" s="934" t="s">
        <v>224</v>
      </c>
      <c r="R64" s="944">
        <f>R62*P64+R63</f>
        <v>696904</v>
      </c>
    </row>
    <row r="65">
      <c r="I65" s="934" t="s">
        <v>807</v>
      </c>
      <c r="J65" s="984">
        <v>270000.0</v>
      </c>
      <c r="K65" s="953" t="s">
        <v>808</v>
      </c>
      <c r="L65" s="3"/>
      <c r="M65" s="949">
        <v>23.17</v>
      </c>
      <c r="N65" s="949">
        <v>23.17</v>
      </c>
      <c r="O65" s="937">
        <v>23.0</v>
      </c>
      <c r="P65" s="954"/>
      <c r="Q65" s="934" t="s">
        <v>809</v>
      </c>
      <c r="R65" s="944">
        <f>M70+SUM(M74:N76)</f>
        <v>257461.2</v>
      </c>
    </row>
    <row r="66">
      <c r="I66" s="957" t="s">
        <v>810</v>
      </c>
      <c r="J66" s="945"/>
      <c r="K66" s="958" t="s">
        <v>811</v>
      </c>
      <c r="L66" s="3"/>
      <c r="M66" s="944">
        <f t="shared" ref="M66:O66" si="25">M64/(360/M65)</f>
        <v>0</v>
      </c>
      <c r="N66" s="944">
        <f t="shared" si="25"/>
        <v>0</v>
      </c>
      <c r="O66" s="944">
        <f t="shared" si="25"/>
        <v>0</v>
      </c>
      <c r="P66" s="944">
        <f t="shared" ref="P66:P67" si="26">M66+N66+O66</f>
        <v>0</v>
      </c>
      <c r="Q66" s="934" t="s">
        <v>222</v>
      </c>
      <c r="R66" s="955">
        <f>R65/R64</f>
        <v>0.3694356755</v>
      </c>
    </row>
    <row r="67">
      <c r="I67" s="960" t="s">
        <v>813</v>
      </c>
      <c r="J67" s="945"/>
      <c r="K67" s="961" t="s">
        <v>814</v>
      </c>
      <c r="L67" s="937">
        <v>1230.0</v>
      </c>
      <c r="M67" s="944">
        <f>M66*(L67*6)</f>
        <v>0</v>
      </c>
      <c r="N67" s="944">
        <f>N66*(L67*6)</f>
        <v>0</v>
      </c>
      <c r="O67" s="944">
        <f>O66*(L67*6)</f>
        <v>0</v>
      </c>
      <c r="P67" s="944">
        <f t="shared" si="26"/>
        <v>0</v>
      </c>
      <c r="Q67" s="934" t="s">
        <v>812</v>
      </c>
      <c r="R67" s="944">
        <f>R64-R65-M77</f>
        <v>-408223.8667</v>
      </c>
    </row>
    <row r="68">
      <c r="I68" s="962" t="s">
        <v>815</v>
      </c>
      <c r="J68" s="945"/>
      <c r="K68" s="963"/>
      <c r="L68" s="954"/>
      <c r="M68" s="954"/>
      <c r="N68" s="954"/>
      <c r="O68" s="954"/>
      <c r="P68" s="954"/>
      <c r="Q68" s="934" t="s">
        <v>221</v>
      </c>
      <c r="R68" s="955">
        <f>R67/R64</f>
        <v>-0.5857677193</v>
      </c>
    </row>
    <row r="69">
      <c r="I69" s="957" t="s">
        <v>816</v>
      </c>
      <c r="J69" s="945"/>
      <c r="K69" s="958" t="s">
        <v>817</v>
      </c>
      <c r="L69" s="3"/>
      <c r="M69" s="944">
        <f>P67+(P66*J75)</f>
        <v>0</v>
      </c>
      <c r="N69" s="954"/>
      <c r="O69" s="964" t="s">
        <v>818</v>
      </c>
      <c r="P69" s="946" t="s">
        <v>819</v>
      </c>
      <c r="Q69" s="954"/>
      <c r="R69" s="954"/>
    </row>
    <row r="70">
      <c r="I70" s="966" t="s">
        <v>820</v>
      </c>
      <c r="J70" s="945"/>
      <c r="K70" s="958" t="s">
        <v>821</v>
      </c>
      <c r="L70" s="3"/>
      <c r="M70" s="944">
        <f>M69*J62+(K63*J77*J62*30)+(K63*J79*J62*100)</f>
        <v>75181.2</v>
      </c>
      <c r="N70" s="967"/>
      <c r="O70" s="968" t="s">
        <v>822</v>
      </c>
      <c r="P70" s="969">
        <v>145920.0</v>
      </c>
      <c r="Q70" s="954"/>
      <c r="R70" s="970"/>
    </row>
    <row r="71">
      <c r="I71" s="966" t="s">
        <v>823</v>
      </c>
      <c r="J71" s="945"/>
      <c r="K71" s="958" t="s">
        <v>824</v>
      </c>
      <c r="L71" s="3"/>
      <c r="M71" s="934" t="s">
        <v>322</v>
      </c>
      <c r="N71" s="962" t="s">
        <v>296</v>
      </c>
      <c r="O71" s="968" t="s">
        <v>312</v>
      </c>
      <c r="P71" s="969">
        <v>112800.0</v>
      </c>
      <c r="Q71" s="954"/>
      <c r="R71" s="954"/>
    </row>
    <row r="72">
      <c r="I72" s="957" t="s">
        <v>825</v>
      </c>
      <c r="J72" s="971">
        <v>1300.0</v>
      </c>
      <c r="K72" s="958" t="s">
        <v>826</v>
      </c>
      <c r="L72" s="3"/>
      <c r="M72" s="950">
        <f t="shared" ref="M72:M73" si="27">J64*1.15</f>
        <v>368000</v>
      </c>
      <c r="N72" s="972">
        <v>15000.0</v>
      </c>
      <c r="O72" s="968" t="s">
        <v>310</v>
      </c>
      <c r="P72" s="969">
        <v>275000.0</v>
      </c>
      <c r="Q72" s="954"/>
      <c r="R72" s="954"/>
    </row>
    <row r="73">
      <c r="I73" s="957" t="s">
        <v>827</v>
      </c>
      <c r="J73" s="974">
        <v>6.0</v>
      </c>
      <c r="K73" s="958" t="s">
        <v>828</v>
      </c>
      <c r="L73" s="3"/>
      <c r="M73" s="950">
        <f t="shared" si="27"/>
        <v>310500</v>
      </c>
      <c r="N73" s="950">
        <v>15000.0</v>
      </c>
      <c r="O73" s="975" t="s">
        <v>829</v>
      </c>
      <c r="P73" s="937">
        <f>K63*J77*J62*100</f>
        <v>75764</v>
      </c>
      <c r="Q73" s="954"/>
      <c r="R73" s="954"/>
    </row>
    <row r="74">
      <c r="I74" s="957" t="s">
        <v>830</v>
      </c>
      <c r="J74" s="971">
        <v>21.7</v>
      </c>
      <c r="K74" s="976" t="s">
        <v>831</v>
      </c>
      <c r="L74" s="3"/>
      <c r="M74" s="950">
        <f>(60.8-43.4)*J66*J67</f>
        <v>0</v>
      </c>
      <c r="N74" s="970"/>
      <c r="O74" s="968" t="s">
        <v>832</v>
      </c>
      <c r="P74" s="937">
        <f>K63*J78*J62*500</f>
        <v>87420</v>
      </c>
      <c r="Q74" s="954"/>
      <c r="R74" s="977"/>
    </row>
    <row r="75">
      <c r="I75" s="978" t="s">
        <v>833</v>
      </c>
      <c r="J75" s="979">
        <v>600.0</v>
      </c>
      <c r="K75" s="953" t="s">
        <v>834</v>
      </c>
      <c r="L75" s="3"/>
      <c r="M75" s="950">
        <f>J69*J70*J71</f>
        <v>0</v>
      </c>
      <c r="N75" s="950">
        <f>J71*J75</f>
        <v>0</v>
      </c>
      <c r="O75" s="968" t="s">
        <v>835</v>
      </c>
      <c r="P75" s="937">
        <f>K64*J79*J63*150</f>
        <v>0</v>
      </c>
      <c r="Q75" s="954"/>
      <c r="R75" s="954"/>
    </row>
    <row r="76">
      <c r="I76" s="978" t="s">
        <v>836</v>
      </c>
      <c r="J76" s="944">
        <f>(350000*1.15+15000)/3</f>
        <v>139166.6667</v>
      </c>
      <c r="K76" s="953" t="s">
        <v>839</v>
      </c>
      <c r="L76" s="3"/>
      <c r="M76" s="950">
        <f>J72*J73*J74</f>
        <v>169260</v>
      </c>
      <c r="N76" s="950">
        <f>J74*J75</f>
        <v>13020</v>
      </c>
      <c r="O76" s="954"/>
      <c r="P76" s="954"/>
      <c r="Q76" s="954"/>
      <c r="R76" s="977"/>
    </row>
    <row r="77">
      <c r="I77" s="934" t="s">
        <v>829</v>
      </c>
      <c r="J77" s="983">
        <v>0.13</v>
      </c>
      <c r="K77" s="958" t="s">
        <v>838</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835</v>
      </c>
      <c r="J79" s="983">
        <v>0.09</v>
      </c>
      <c r="K79" s="926"/>
      <c r="L79" s="926"/>
      <c r="M79" s="926"/>
      <c r="N79" s="926"/>
      <c r="O79" s="926"/>
      <c r="P79" s="926"/>
      <c r="Q79" s="926"/>
      <c r="R79" s="926"/>
    </row>
    <row r="81">
      <c r="I81" s="927" t="s">
        <v>793</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795</v>
      </c>
      <c r="J82" s="935">
        <f>DAY(EOMONTH(J81,0))</f>
        <v>30</v>
      </c>
      <c r="K82" s="936" t="s">
        <v>796</v>
      </c>
      <c r="L82" s="936" t="s">
        <v>223</v>
      </c>
      <c r="M82" s="936" t="s">
        <v>797</v>
      </c>
      <c r="N82" s="936" t="s">
        <v>798</v>
      </c>
      <c r="O82" s="936" t="s">
        <v>799</v>
      </c>
      <c r="P82" s="936" t="s">
        <v>800</v>
      </c>
      <c r="Q82" s="934" t="s">
        <v>801</v>
      </c>
      <c r="R82" s="937">
        <v>960.0</v>
      </c>
    </row>
    <row r="83">
      <c r="I83" s="934" t="s">
        <v>223</v>
      </c>
      <c r="J83" s="943">
        <f t="array" ref="J83">xlookup(K81,$B$3:$B$14,$C$3:$C$14)*100</f>
        <v>0</v>
      </c>
      <c r="K83" s="944">
        <f>SUM(M83:O83)</f>
        <v>188</v>
      </c>
      <c r="L83" s="944">
        <v>100.0</v>
      </c>
      <c r="M83" s="937">
        <v>136.0</v>
      </c>
      <c r="N83" s="937">
        <v>52.0</v>
      </c>
      <c r="O83" s="945"/>
      <c r="P83" s="944">
        <f>K83*J82</f>
        <v>5640</v>
      </c>
      <c r="Q83" s="946" t="s">
        <v>802</v>
      </c>
      <c r="R83" s="944">
        <f>P97</f>
        <v>691640</v>
      </c>
    </row>
    <row r="84">
      <c r="I84" s="934" t="s">
        <v>806</v>
      </c>
      <c r="J84" s="937">
        <v>320000.0</v>
      </c>
      <c r="K84" s="944">
        <f>K83*L84%</f>
        <v>0</v>
      </c>
      <c r="L84" s="950">
        <f>J83</f>
        <v>0</v>
      </c>
      <c r="M84" s="944">
        <f>M83*L84%</f>
        <v>0</v>
      </c>
      <c r="N84" s="944">
        <f>N83*L84%</f>
        <v>0</v>
      </c>
      <c r="O84" s="944">
        <f>O83*L84%</f>
        <v>0</v>
      </c>
      <c r="P84" s="944">
        <f>K84*J82</f>
        <v>0</v>
      </c>
      <c r="Q84" s="934" t="s">
        <v>224</v>
      </c>
      <c r="R84" s="944">
        <f>R82*P84+R83</f>
        <v>691640</v>
      </c>
    </row>
    <row r="85">
      <c r="I85" s="934" t="s">
        <v>807</v>
      </c>
      <c r="J85" s="984">
        <v>270000.0</v>
      </c>
      <c r="K85" s="953" t="s">
        <v>808</v>
      </c>
      <c r="L85" s="3"/>
      <c r="M85" s="949">
        <v>23.17</v>
      </c>
      <c r="N85" s="949">
        <v>23.17</v>
      </c>
      <c r="O85" s="937">
        <v>23.0</v>
      </c>
      <c r="P85" s="954"/>
      <c r="Q85" s="934" t="s">
        <v>809</v>
      </c>
      <c r="R85" s="944">
        <f>M90+SUM(M94:N96)</f>
        <v>255036</v>
      </c>
    </row>
    <row r="86">
      <c r="I86" s="957" t="s">
        <v>810</v>
      </c>
      <c r="J86" s="945"/>
      <c r="K86" s="958" t="s">
        <v>811</v>
      </c>
      <c r="L86" s="3"/>
      <c r="M86" s="944">
        <f t="shared" ref="M86:O86" si="28">M84/(360/M85)</f>
        <v>0</v>
      </c>
      <c r="N86" s="944">
        <f t="shared" si="28"/>
        <v>0</v>
      </c>
      <c r="O86" s="944">
        <f t="shared" si="28"/>
        <v>0</v>
      </c>
      <c r="P86" s="944">
        <f t="shared" ref="P86:P87" si="29">M86+N86+O86</f>
        <v>0</v>
      </c>
      <c r="Q86" s="934" t="s">
        <v>222</v>
      </c>
      <c r="R86" s="955">
        <f>R85/R84</f>
        <v>0.3687409635</v>
      </c>
    </row>
    <row r="87">
      <c r="I87" s="960" t="s">
        <v>813</v>
      </c>
      <c r="J87" s="945"/>
      <c r="K87" s="961" t="s">
        <v>814</v>
      </c>
      <c r="L87" s="937">
        <v>1230.0</v>
      </c>
      <c r="M87" s="944">
        <f>M86*(L87*6)</f>
        <v>0</v>
      </c>
      <c r="N87" s="944">
        <f>N86*(L87*6)</f>
        <v>0</v>
      </c>
      <c r="O87" s="944">
        <f>O86*(L87*6)</f>
        <v>0</v>
      </c>
      <c r="P87" s="944">
        <f t="shared" si="29"/>
        <v>0</v>
      </c>
      <c r="Q87" s="934" t="s">
        <v>812</v>
      </c>
      <c r="R87" s="944">
        <f>R84-R85-M97</f>
        <v>-411062.6667</v>
      </c>
    </row>
    <row r="88">
      <c r="I88" s="962" t="s">
        <v>815</v>
      </c>
      <c r="J88" s="945"/>
      <c r="K88" s="963"/>
      <c r="L88" s="954"/>
      <c r="M88" s="954"/>
      <c r="N88" s="954"/>
      <c r="O88" s="954"/>
      <c r="P88" s="954"/>
      <c r="Q88" s="934" t="s">
        <v>221</v>
      </c>
      <c r="R88" s="955">
        <f>R87/R84</f>
        <v>-0.5943303838</v>
      </c>
    </row>
    <row r="89">
      <c r="I89" s="957" t="s">
        <v>816</v>
      </c>
      <c r="J89" s="945"/>
      <c r="K89" s="958" t="s">
        <v>817</v>
      </c>
      <c r="L89" s="3"/>
      <c r="M89" s="944">
        <f>P87+(P86*J95)</f>
        <v>0</v>
      </c>
      <c r="N89" s="954"/>
      <c r="O89" s="964" t="s">
        <v>818</v>
      </c>
      <c r="P89" s="946" t="s">
        <v>819</v>
      </c>
      <c r="Q89" s="954"/>
      <c r="R89" s="954"/>
    </row>
    <row r="90">
      <c r="I90" s="966" t="s">
        <v>820</v>
      </c>
      <c r="J90" s="945"/>
      <c r="K90" s="958" t="s">
        <v>821</v>
      </c>
      <c r="L90" s="3"/>
      <c r="M90" s="944">
        <f>M89*J82+(K83*J97*J82*30)+(K83*J99*J82*100)</f>
        <v>72756</v>
      </c>
      <c r="N90" s="967"/>
      <c r="O90" s="968" t="s">
        <v>822</v>
      </c>
      <c r="P90" s="969">
        <v>145920.0</v>
      </c>
      <c r="Q90" s="954"/>
      <c r="R90" s="970"/>
    </row>
    <row r="91">
      <c r="I91" s="966" t="s">
        <v>823</v>
      </c>
      <c r="J91" s="945"/>
      <c r="K91" s="958" t="s">
        <v>824</v>
      </c>
      <c r="L91" s="3"/>
      <c r="M91" s="934" t="s">
        <v>322</v>
      </c>
      <c r="N91" s="962" t="s">
        <v>296</v>
      </c>
      <c r="O91" s="968" t="s">
        <v>312</v>
      </c>
      <c r="P91" s="969">
        <v>112800.0</v>
      </c>
      <c r="Q91" s="954"/>
      <c r="R91" s="954"/>
    </row>
    <row r="92">
      <c r="I92" s="957" t="s">
        <v>825</v>
      </c>
      <c r="J92" s="971">
        <v>1300.0</v>
      </c>
      <c r="K92" s="958" t="s">
        <v>826</v>
      </c>
      <c r="L92" s="3"/>
      <c r="M92" s="950">
        <f t="shared" ref="M92:M93" si="30">J84*1.15</f>
        <v>368000</v>
      </c>
      <c r="N92" s="972">
        <v>15000.0</v>
      </c>
      <c r="O92" s="968" t="s">
        <v>310</v>
      </c>
      <c r="P92" s="969">
        <v>275000.0</v>
      </c>
      <c r="Q92" s="954"/>
      <c r="R92" s="954"/>
    </row>
    <row r="93">
      <c r="I93" s="957" t="s">
        <v>827</v>
      </c>
      <c r="J93" s="974">
        <v>6.0</v>
      </c>
      <c r="K93" s="958" t="s">
        <v>828</v>
      </c>
      <c r="L93" s="3"/>
      <c r="M93" s="950">
        <f t="shared" si="30"/>
        <v>310500</v>
      </c>
      <c r="N93" s="950">
        <v>15000.0</v>
      </c>
      <c r="O93" s="975" t="s">
        <v>829</v>
      </c>
      <c r="P93" s="937">
        <f>K83*J97*J82*100</f>
        <v>73320</v>
      </c>
      <c r="Q93" s="954"/>
      <c r="R93" s="954"/>
    </row>
    <row r="94">
      <c r="I94" s="957" t="s">
        <v>830</v>
      </c>
      <c r="J94" s="971">
        <v>21.7</v>
      </c>
      <c r="K94" s="976" t="s">
        <v>831</v>
      </c>
      <c r="L94" s="3"/>
      <c r="M94" s="950">
        <f>(60.8-43.4)*J86*J87</f>
        <v>0</v>
      </c>
      <c r="N94" s="970"/>
      <c r="O94" s="968" t="s">
        <v>832</v>
      </c>
      <c r="P94" s="937">
        <f>K83*J98*J82*500</f>
        <v>84600</v>
      </c>
      <c r="Q94" s="954"/>
      <c r="R94" s="977"/>
    </row>
    <row r="95">
      <c r="I95" s="978" t="s">
        <v>833</v>
      </c>
      <c r="J95" s="979">
        <v>600.0</v>
      </c>
      <c r="K95" s="953" t="s">
        <v>834</v>
      </c>
      <c r="L95" s="3"/>
      <c r="M95" s="950">
        <f>J89*J90*J91</f>
        <v>0</v>
      </c>
      <c r="N95" s="950">
        <f>J91*J95</f>
        <v>0</v>
      </c>
      <c r="O95" s="968" t="s">
        <v>835</v>
      </c>
      <c r="P95" s="937">
        <f>K84*J99*J83*150</f>
        <v>0</v>
      </c>
      <c r="Q95" s="954"/>
      <c r="R95" s="954"/>
    </row>
    <row r="96">
      <c r="I96" s="978" t="s">
        <v>836</v>
      </c>
      <c r="J96" s="944">
        <f>(350000*1.15+15000)/3</f>
        <v>139166.6667</v>
      </c>
      <c r="K96" s="953" t="s">
        <v>839</v>
      </c>
      <c r="L96" s="3"/>
      <c r="M96" s="950">
        <f>J92*J93*J94</f>
        <v>169260</v>
      </c>
      <c r="N96" s="950">
        <f>J94*J95</f>
        <v>13020</v>
      </c>
      <c r="O96" s="954"/>
      <c r="P96" s="954"/>
      <c r="Q96" s="954"/>
      <c r="R96" s="977"/>
    </row>
    <row r="97">
      <c r="I97" s="934" t="s">
        <v>829</v>
      </c>
      <c r="J97" s="983">
        <v>0.13</v>
      </c>
      <c r="K97" s="958" t="s">
        <v>838</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835</v>
      </c>
      <c r="J99" s="983">
        <v>0.09</v>
      </c>
      <c r="K99" s="926"/>
      <c r="L99" s="926"/>
      <c r="M99" s="926"/>
      <c r="N99" s="926"/>
      <c r="O99" s="926"/>
      <c r="P99" s="926"/>
      <c r="Q99" s="926"/>
      <c r="R99" s="926"/>
    </row>
    <row r="101">
      <c r="I101" s="927" t="s">
        <v>793</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795</v>
      </c>
      <c r="J102" s="935">
        <f>DAY(EOMONTH(J101,0))</f>
        <v>31</v>
      </c>
      <c r="K102" s="936" t="s">
        <v>796</v>
      </c>
      <c r="L102" s="936" t="s">
        <v>223</v>
      </c>
      <c r="M102" s="936" t="s">
        <v>797</v>
      </c>
      <c r="N102" s="936" t="s">
        <v>798</v>
      </c>
      <c r="O102" s="936" t="s">
        <v>799</v>
      </c>
      <c r="P102" s="936" t="s">
        <v>800</v>
      </c>
      <c r="Q102" s="934" t="s">
        <v>801</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802</v>
      </c>
      <c r="R103" s="944">
        <f>P117</f>
        <v>696904</v>
      </c>
    </row>
    <row r="104">
      <c r="I104" s="934" t="s">
        <v>806</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807</v>
      </c>
      <c r="J105" s="984">
        <v>270000.0</v>
      </c>
      <c r="K105" s="953" t="s">
        <v>808</v>
      </c>
      <c r="L105" s="3"/>
      <c r="M105" s="949">
        <v>23.17</v>
      </c>
      <c r="N105" s="949">
        <v>23.17</v>
      </c>
      <c r="O105" s="937">
        <v>23.0</v>
      </c>
      <c r="P105" s="954"/>
      <c r="Q105" s="934" t="s">
        <v>809</v>
      </c>
      <c r="R105" s="944">
        <f>M110+SUM(M114:N116)</f>
        <v>257461.2</v>
      </c>
    </row>
    <row r="106">
      <c r="I106" s="957" t="s">
        <v>810</v>
      </c>
      <c r="J106" s="945"/>
      <c r="K106" s="958" t="s">
        <v>811</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813</v>
      </c>
      <c r="J107" s="945"/>
      <c r="K107" s="961" t="s">
        <v>814</v>
      </c>
      <c r="L107" s="937">
        <v>1230.0</v>
      </c>
      <c r="M107" s="944">
        <f>M106*(L107*6)</f>
        <v>0</v>
      </c>
      <c r="N107" s="944">
        <f>N106*(L107*6)</f>
        <v>0</v>
      </c>
      <c r="O107" s="944">
        <f>O106*(L107*6)</f>
        <v>0</v>
      </c>
      <c r="P107" s="944">
        <f t="shared" si="32"/>
        <v>0</v>
      </c>
      <c r="Q107" s="934" t="s">
        <v>812</v>
      </c>
      <c r="R107" s="944">
        <f>R104-R105-M117</f>
        <v>-408223.8667</v>
      </c>
    </row>
    <row r="108">
      <c r="I108" s="962" t="s">
        <v>815</v>
      </c>
      <c r="J108" s="945"/>
      <c r="K108" s="963"/>
      <c r="L108" s="954"/>
      <c r="M108" s="954"/>
      <c r="N108" s="954"/>
      <c r="O108" s="954"/>
      <c r="P108" s="954"/>
      <c r="Q108" s="934" t="s">
        <v>221</v>
      </c>
      <c r="R108" s="955">
        <f>R107/R104</f>
        <v>-0.5857677193</v>
      </c>
    </row>
    <row r="109">
      <c r="I109" s="957" t="s">
        <v>816</v>
      </c>
      <c r="J109" s="945"/>
      <c r="K109" s="958" t="s">
        <v>817</v>
      </c>
      <c r="L109" s="3"/>
      <c r="M109" s="944">
        <f>P107+(P106*J115)</f>
        <v>0</v>
      </c>
      <c r="N109" s="954"/>
      <c r="O109" s="964" t="s">
        <v>818</v>
      </c>
      <c r="P109" s="946" t="s">
        <v>819</v>
      </c>
      <c r="Q109" s="954"/>
      <c r="R109" s="954"/>
    </row>
    <row r="110">
      <c r="I110" s="966" t="s">
        <v>820</v>
      </c>
      <c r="J110" s="945"/>
      <c r="K110" s="958" t="s">
        <v>821</v>
      </c>
      <c r="L110" s="3"/>
      <c r="M110" s="944">
        <f>M109*J102+(K103*J117*J102*30)+(K103*J119*J102*100)</f>
        <v>75181.2</v>
      </c>
      <c r="N110" s="967"/>
      <c r="O110" s="968" t="s">
        <v>822</v>
      </c>
      <c r="P110" s="969">
        <v>145920.0</v>
      </c>
      <c r="Q110" s="954"/>
      <c r="R110" s="970"/>
    </row>
    <row r="111">
      <c r="I111" s="966" t="s">
        <v>823</v>
      </c>
      <c r="J111" s="945"/>
      <c r="K111" s="958" t="s">
        <v>824</v>
      </c>
      <c r="L111" s="3"/>
      <c r="M111" s="934" t="s">
        <v>322</v>
      </c>
      <c r="N111" s="962" t="s">
        <v>296</v>
      </c>
      <c r="O111" s="968" t="s">
        <v>312</v>
      </c>
      <c r="P111" s="969">
        <v>112800.0</v>
      </c>
      <c r="Q111" s="954"/>
      <c r="R111" s="954"/>
    </row>
    <row r="112">
      <c r="I112" s="957" t="s">
        <v>825</v>
      </c>
      <c r="J112" s="971">
        <v>1300.0</v>
      </c>
      <c r="K112" s="958" t="s">
        <v>826</v>
      </c>
      <c r="L112" s="3"/>
      <c r="M112" s="950">
        <f t="shared" ref="M112:M113" si="33">J104*1.15</f>
        <v>368000</v>
      </c>
      <c r="N112" s="972">
        <v>15000.0</v>
      </c>
      <c r="O112" s="968" t="s">
        <v>310</v>
      </c>
      <c r="P112" s="969">
        <v>275000.0</v>
      </c>
      <c r="Q112" s="954"/>
      <c r="R112" s="954"/>
    </row>
    <row r="113">
      <c r="I113" s="957" t="s">
        <v>827</v>
      </c>
      <c r="J113" s="974">
        <v>6.0</v>
      </c>
      <c r="K113" s="958" t="s">
        <v>828</v>
      </c>
      <c r="L113" s="3"/>
      <c r="M113" s="950">
        <f t="shared" si="33"/>
        <v>310500</v>
      </c>
      <c r="N113" s="950">
        <v>15000.0</v>
      </c>
      <c r="O113" s="975" t="s">
        <v>829</v>
      </c>
      <c r="P113" s="937">
        <f>K103*J117*J102*100</f>
        <v>75764</v>
      </c>
      <c r="Q113" s="954"/>
      <c r="R113" s="954"/>
    </row>
    <row r="114">
      <c r="I114" s="957" t="s">
        <v>830</v>
      </c>
      <c r="J114" s="971">
        <v>21.7</v>
      </c>
      <c r="K114" s="976" t="s">
        <v>831</v>
      </c>
      <c r="L114" s="3"/>
      <c r="M114" s="950">
        <f>(60.8-43.4)*J106*J107</f>
        <v>0</v>
      </c>
      <c r="N114" s="970"/>
      <c r="O114" s="968" t="s">
        <v>832</v>
      </c>
      <c r="P114" s="937">
        <f>K103*J118*J102*500</f>
        <v>87420</v>
      </c>
      <c r="Q114" s="954"/>
      <c r="R114" s="977"/>
    </row>
    <row r="115">
      <c r="I115" s="978" t="s">
        <v>833</v>
      </c>
      <c r="J115" s="979">
        <v>600.0</v>
      </c>
      <c r="K115" s="953" t="s">
        <v>834</v>
      </c>
      <c r="L115" s="3"/>
      <c r="M115" s="950">
        <f>J109*J110*J111</f>
        <v>0</v>
      </c>
      <c r="N115" s="950">
        <f>J111*J115</f>
        <v>0</v>
      </c>
      <c r="O115" s="968" t="s">
        <v>835</v>
      </c>
      <c r="P115" s="937">
        <f>K104*J119*J103*150</f>
        <v>0</v>
      </c>
      <c r="Q115" s="954"/>
      <c r="R115" s="954"/>
    </row>
    <row r="116">
      <c r="I116" s="978" t="s">
        <v>836</v>
      </c>
      <c r="J116" s="944">
        <f>(350000*1.15+15000)/3</f>
        <v>139166.6667</v>
      </c>
      <c r="K116" s="953" t="s">
        <v>839</v>
      </c>
      <c r="L116" s="3"/>
      <c r="M116" s="950">
        <f>J112*J113*J114</f>
        <v>169260</v>
      </c>
      <c r="N116" s="950">
        <f>J114*J115</f>
        <v>13020</v>
      </c>
      <c r="O116" s="954"/>
      <c r="P116" s="954"/>
      <c r="Q116" s="954"/>
      <c r="R116" s="977"/>
    </row>
    <row r="117">
      <c r="I117" s="934" t="s">
        <v>829</v>
      </c>
      <c r="J117" s="983">
        <v>0.13</v>
      </c>
      <c r="K117" s="958" t="s">
        <v>838</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835</v>
      </c>
      <c r="J119" s="983">
        <v>0.09</v>
      </c>
      <c r="K119" s="926"/>
      <c r="L119" s="926"/>
      <c r="M119" s="926"/>
      <c r="N119" s="926"/>
      <c r="O119" s="926"/>
      <c r="P119" s="926"/>
      <c r="Q119" s="926"/>
      <c r="R119" s="926"/>
    </row>
    <row r="121">
      <c r="I121" s="927" t="s">
        <v>793</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795</v>
      </c>
      <c r="J122" s="935">
        <f>DAY(EOMONTH(J121,0))</f>
        <v>31</v>
      </c>
      <c r="K122" s="936" t="s">
        <v>796</v>
      </c>
      <c r="L122" s="936" t="s">
        <v>223</v>
      </c>
      <c r="M122" s="936" t="s">
        <v>797</v>
      </c>
      <c r="N122" s="936" t="s">
        <v>798</v>
      </c>
      <c r="O122" s="936" t="s">
        <v>799</v>
      </c>
      <c r="P122" s="936" t="s">
        <v>800</v>
      </c>
      <c r="Q122" s="934" t="s">
        <v>801</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802</v>
      </c>
      <c r="R123" s="944">
        <f>P137</f>
        <v>696904</v>
      </c>
    </row>
    <row r="124">
      <c r="I124" s="934" t="s">
        <v>806</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807</v>
      </c>
      <c r="J125" s="984">
        <v>270000.0</v>
      </c>
      <c r="K125" s="953" t="s">
        <v>808</v>
      </c>
      <c r="L125" s="3"/>
      <c r="M125" s="949">
        <v>23.17</v>
      </c>
      <c r="N125" s="949">
        <v>23.17</v>
      </c>
      <c r="O125" s="937">
        <v>23.0</v>
      </c>
      <c r="P125" s="954"/>
      <c r="Q125" s="934" t="s">
        <v>809</v>
      </c>
      <c r="R125" s="944">
        <f>M130+SUM(M134:N136)</f>
        <v>257461.2</v>
      </c>
    </row>
    <row r="126">
      <c r="I126" s="957" t="s">
        <v>810</v>
      </c>
      <c r="J126" s="945"/>
      <c r="K126" s="958" t="s">
        <v>811</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813</v>
      </c>
      <c r="J127" s="945"/>
      <c r="K127" s="961" t="s">
        <v>814</v>
      </c>
      <c r="L127" s="937">
        <v>1230.0</v>
      </c>
      <c r="M127" s="944">
        <f>M126*(L127*6)</f>
        <v>0</v>
      </c>
      <c r="N127" s="944">
        <f>N126*(L127*6)</f>
        <v>0</v>
      </c>
      <c r="O127" s="944">
        <f>O126*(L127*6)</f>
        <v>0</v>
      </c>
      <c r="P127" s="944">
        <f t="shared" si="35"/>
        <v>0</v>
      </c>
      <c r="Q127" s="934" t="s">
        <v>812</v>
      </c>
      <c r="R127" s="944">
        <f>R124-R125-M137</f>
        <v>-408223.8667</v>
      </c>
    </row>
    <row r="128">
      <c r="I128" s="962" t="s">
        <v>815</v>
      </c>
      <c r="J128" s="945"/>
      <c r="K128" s="963"/>
      <c r="L128" s="954"/>
      <c r="M128" s="954"/>
      <c r="N128" s="954"/>
      <c r="O128" s="954"/>
      <c r="P128" s="954"/>
      <c r="Q128" s="934" t="s">
        <v>221</v>
      </c>
      <c r="R128" s="955">
        <f>R127/R124</f>
        <v>-0.5857677193</v>
      </c>
    </row>
    <row r="129">
      <c r="I129" s="957" t="s">
        <v>816</v>
      </c>
      <c r="J129" s="945"/>
      <c r="K129" s="958" t="s">
        <v>817</v>
      </c>
      <c r="L129" s="3"/>
      <c r="M129" s="944">
        <f>P127+(P126*J135)</f>
        <v>0</v>
      </c>
      <c r="N129" s="954"/>
      <c r="O129" s="964" t="s">
        <v>818</v>
      </c>
      <c r="P129" s="946" t="s">
        <v>819</v>
      </c>
      <c r="Q129" s="954"/>
      <c r="R129" s="954"/>
    </row>
    <row r="130">
      <c r="I130" s="966" t="s">
        <v>820</v>
      </c>
      <c r="J130" s="945"/>
      <c r="K130" s="958" t="s">
        <v>821</v>
      </c>
      <c r="L130" s="3"/>
      <c r="M130" s="944">
        <f>M129*J122+(K123*J137*J122*30)+(K123*J139*J122*100)</f>
        <v>75181.2</v>
      </c>
      <c r="N130" s="967"/>
      <c r="O130" s="968" t="s">
        <v>822</v>
      </c>
      <c r="P130" s="969">
        <v>145920.0</v>
      </c>
      <c r="Q130" s="954"/>
      <c r="R130" s="970"/>
    </row>
    <row r="131">
      <c r="I131" s="966" t="s">
        <v>823</v>
      </c>
      <c r="J131" s="945"/>
      <c r="K131" s="958" t="s">
        <v>824</v>
      </c>
      <c r="L131" s="3"/>
      <c r="M131" s="934" t="s">
        <v>322</v>
      </c>
      <c r="N131" s="962" t="s">
        <v>296</v>
      </c>
      <c r="O131" s="968" t="s">
        <v>312</v>
      </c>
      <c r="P131" s="969">
        <v>112800.0</v>
      </c>
      <c r="Q131" s="954"/>
      <c r="R131" s="954"/>
    </row>
    <row r="132">
      <c r="I132" s="957" t="s">
        <v>825</v>
      </c>
      <c r="J132" s="971">
        <v>1300.0</v>
      </c>
      <c r="K132" s="958" t="s">
        <v>826</v>
      </c>
      <c r="L132" s="3"/>
      <c r="M132" s="950">
        <f t="shared" ref="M132:M133" si="36">J124*1.15</f>
        <v>368000</v>
      </c>
      <c r="N132" s="972">
        <v>15000.0</v>
      </c>
      <c r="O132" s="968" t="s">
        <v>310</v>
      </c>
      <c r="P132" s="969">
        <v>275000.0</v>
      </c>
      <c r="Q132" s="954"/>
      <c r="R132" s="954"/>
    </row>
    <row r="133">
      <c r="I133" s="957" t="s">
        <v>827</v>
      </c>
      <c r="J133" s="974">
        <v>6.0</v>
      </c>
      <c r="K133" s="958" t="s">
        <v>828</v>
      </c>
      <c r="L133" s="3"/>
      <c r="M133" s="950">
        <f t="shared" si="36"/>
        <v>310500</v>
      </c>
      <c r="N133" s="950">
        <v>15000.0</v>
      </c>
      <c r="O133" s="975" t="s">
        <v>829</v>
      </c>
      <c r="P133" s="937">
        <f>K123*J137*J122*100</f>
        <v>75764</v>
      </c>
      <c r="Q133" s="954"/>
      <c r="R133" s="954"/>
    </row>
    <row r="134">
      <c r="I134" s="957" t="s">
        <v>830</v>
      </c>
      <c r="J134" s="971">
        <v>21.7</v>
      </c>
      <c r="K134" s="976" t="s">
        <v>831</v>
      </c>
      <c r="L134" s="3"/>
      <c r="M134" s="950">
        <f>(60.8-43.4)*J126*J127</f>
        <v>0</v>
      </c>
      <c r="N134" s="970"/>
      <c r="O134" s="968" t="s">
        <v>832</v>
      </c>
      <c r="P134" s="937">
        <f>K123*J138*J122*500</f>
        <v>87420</v>
      </c>
      <c r="Q134" s="954"/>
      <c r="R134" s="977"/>
    </row>
    <row r="135">
      <c r="I135" s="978" t="s">
        <v>833</v>
      </c>
      <c r="J135" s="979">
        <v>600.0</v>
      </c>
      <c r="K135" s="953" t="s">
        <v>834</v>
      </c>
      <c r="L135" s="3"/>
      <c r="M135" s="950">
        <f>J129*J130*J131</f>
        <v>0</v>
      </c>
      <c r="N135" s="950">
        <f>J131*J135</f>
        <v>0</v>
      </c>
      <c r="O135" s="968" t="s">
        <v>835</v>
      </c>
      <c r="P135" s="937">
        <f>K124*J139*J123*150</f>
        <v>0</v>
      </c>
      <c r="Q135" s="954"/>
      <c r="R135" s="954"/>
    </row>
    <row r="136">
      <c r="I136" s="978" t="s">
        <v>836</v>
      </c>
      <c r="J136" s="944">
        <f>(350000*1.15+15000)/3</f>
        <v>139166.6667</v>
      </c>
      <c r="K136" s="953" t="s">
        <v>839</v>
      </c>
      <c r="L136" s="3"/>
      <c r="M136" s="950">
        <f>J132*J133*J134</f>
        <v>169260</v>
      </c>
      <c r="N136" s="950">
        <f>J134*J135</f>
        <v>13020</v>
      </c>
      <c r="O136" s="954"/>
      <c r="P136" s="954"/>
      <c r="Q136" s="954"/>
      <c r="R136" s="977"/>
    </row>
    <row r="137">
      <c r="I137" s="934" t="s">
        <v>829</v>
      </c>
      <c r="J137" s="983">
        <v>0.13</v>
      </c>
      <c r="K137" s="958" t="s">
        <v>838</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835</v>
      </c>
      <c r="J139" s="983">
        <v>0.09</v>
      </c>
      <c r="K139" s="926"/>
      <c r="L139" s="926"/>
      <c r="M139" s="926"/>
      <c r="N139" s="926"/>
      <c r="O139" s="926"/>
      <c r="P139" s="926"/>
      <c r="Q139" s="926"/>
      <c r="R139" s="926"/>
    </row>
    <row r="141">
      <c r="I141" s="927" t="s">
        <v>793</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795</v>
      </c>
      <c r="J142" s="935">
        <f>DAY(EOMONTH(J141,0))</f>
        <v>30</v>
      </c>
      <c r="K142" s="936" t="s">
        <v>796</v>
      </c>
      <c r="L142" s="936" t="s">
        <v>223</v>
      </c>
      <c r="M142" s="936" t="s">
        <v>797</v>
      </c>
      <c r="N142" s="936" t="s">
        <v>798</v>
      </c>
      <c r="O142" s="936" t="s">
        <v>799</v>
      </c>
      <c r="P142" s="936" t="s">
        <v>800</v>
      </c>
      <c r="Q142" s="934" t="s">
        <v>801</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802</v>
      </c>
      <c r="R143" s="944">
        <f>P157</f>
        <v>691640</v>
      </c>
    </row>
    <row r="144">
      <c r="I144" s="934" t="s">
        <v>806</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807</v>
      </c>
      <c r="J145" s="984">
        <v>270000.0</v>
      </c>
      <c r="K145" s="953" t="s">
        <v>808</v>
      </c>
      <c r="L145" s="3"/>
      <c r="M145" s="949">
        <v>23.17</v>
      </c>
      <c r="N145" s="949">
        <v>23.17</v>
      </c>
      <c r="O145" s="937">
        <v>23.0</v>
      </c>
      <c r="P145" s="954"/>
      <c r="Q145" s="934" t="s">
        <v>809</v>
      </c>
      <c r="R145" s="944">
        <f>M150+SUM(M154:N156)</f>
        <v>255036</v>
      </c>
    </row>
    <row r="146">
      <c r="I146" s="957" t="s">
        <v>810</v>
      </c>
      <c r="J146" s="945"/>
      <c r="K146" s="958" t="s">
        <v>811</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813</v>
      </c>
      <c r="J147" s="945"/>
      <c r="K147" s="961" t="s">
        <v>814</v>
      </c>
      <c r="L147" s="937">
        <v>1230.0</v>
      </c>
      <c r="M147" s="944">
        <f>M146*(L147*6)</f>
        <v>0</v>
      </c>
      <c r="N147" s="944">
        <f>N146*(L147*6)</f>
        <v>0</v>
      </c>
      <c r="O147" s="944">
        <f>O146*(L147*6)</f>
        <v>0</v>
      </c>
      <c r="P147" s="944">
        <f t="shared" si="38"/>
        <v>0</v>
      </c>
      <c r="Q147" s="934" t="s">
        <v>812</v>
      </c>
      <c r="R147" s="944">
        <f>R144-R145-M157</f>
        <v>-271896</v>
      </c>
    </row>
    <row r="148">
      <c r="I148" s="962" t="s">
        <v>815</v>
      </c>
      <c r="J148" s="945"/>
      <c r="K148" s="963"/>
      <c r="L148" s="954"/>
      <c r="M148" s="954"/>
      <c r="N148" s="954"/>
      <c r="O148" s="954"/>
      <c r="P148" s="954"/>
      <c r="Q148" s="934" t="s">
        <v>221</v>
      </c>
      <c r="R148" s="955">
        <f>R147/R144</f>
        <v>-0.393117807</v>
      </c>
    </row>
    <row r="149">
      <c r="I149" s="957" t="s">
        <v>816</v>
      </c>
      <c r="J149" s="945"/>
      <c r="K149" s="958" t="s">
        <v>817</v>
      </c>
      <c r="L149" s="3"/>
      <c r="M149" s="944">
        <f>P147+(P146*J155)</f>
        <v>0</v>
      </c>
      <c r="N149" s="954"/>
      <c r="O149" s="964" t="s">
        <v>818</v>
      </c>
      <c r="P149" s="946" t="s">
        <v>819</v>
      </c>
      <c r="Q149" s="954"/>
      <c r="R149" s="954"/>
    </row>
    <row r="150">
      <c r="I150" s="966" t="s">
        <v>820</v>
      </c>
      <c r="J150" s="945"/>
      <c r="K150" s="958" t="s">
        <v>821</v>
      </c>
      <c r="L150" s="3"/>
      <c r="M150" s="944">
        <f>M149*J142+(K143*J157*J142*30)+(K143*J159*J142*100)</f>
        <v>72756</v>
      </c>
      <c r="N150" s="967"/>
      <c r="O150" s="968" t="s">
        <v>822</v>
      </c>
      <c r="P150" s="969">
        <v>145920.0</v>
      </c>
      <c r="Q150" s="954"/>
      <c r="R150" s="970"/>
    </row>
    <row r="151">
      <c r="I151" s="966" t="s">
        <v>823</v>
      </c>
      <c r="J151" s="945"/>
      <c r="K151" s="958" t="s">
        <v>824</v>
      </c>
      <c r="L151" s="3"/>
      <c r="M151" s="934" t="s">
        <v>322</v>
      </c>
      <c r="N151" s="962" t="s">
        <v>296</v>
      </c>
      <c r="O151" s="968" t="s">
        <v>312</v>
      </c>
      <c r="P151" s="969">
        <v>112800.0</v>
      </c>
      <c r="Q151" s="954"/>
      <c r="R151" s="954"/>
    </row>
    <row r="152">
      <c r="I152" s="957" t="s">
        <v>825</v>
      </c>
      <c r="J152" s="971">
        <v>1300.0</v>
      </c>
      <c r="K152" s="958" t="s">
        <v>826</v>
      </c>
      <c r="L152" s="3"/>
      <c r="M152" s="950">
        <f t="shared" ref="M152:M153" si="39">J144*1.15</f>
        <v>368000</v>
      </c>
      <c r="N152" s="972">
        <v>15000.0</v>
      </c>
      <c r="O152" s="968" t="s">
        <v>310</v>
      </c>
      <c r="P152" s="969">
        <v>275000.0</v>
      </c>
      <c r="Q152" s="954"/>
      <c r="R152" s="954"/>
    </row>
    <row r="153">
      <c r="I153" s="957" t="s">
        <v>827</v>
      </c>
      <c r="J153" s="974">
        <v>6.0</v>
      </c>
      <c r="K153" s="958" t="s">
        <v>828</v>
      </c>
      <c r="L153" s="3"/>
      <c r="M153" s="950">
        <f t="shared" si="39"/>
        <v>310500</v>
      </c>
      <c r="N153" s="950">
        <v>15000.0</v>
      </c>
      <c r="O153" s="975" t="s">
        <v>829</v>
      </c>
      <c r="P153" s="937">
        <f>K143*J157*J142*100</f>
        <v>73320</v>
      </c>
      <c r="Q153" s="954"/>
      <c r="R153" s="954"/>
    </row>
    <row r="154">
      <c r="I154" s="957" t="s">
        <v>830</v>
      </c>
      <c r="J154" s="971">
        <v>21.7</v>
      </c>
      <c r="K154" s="976" t="s">
        <v>831</v>
      </c>
      <c r="L154" s="3"/>
      <c r="M154" s="950">
        <f>(60.8-43.4)*J146*J147</f>
        <v>0</v>
      </c>
      <c r="N154" s="970"/>
      <c r="O154" s="968" t="s">
        <v>832</v>
      </c>
      <c r="P154" s="937">
        <f>K143*J158*J142*500</f>
        <v>84600</v>
      </c>
      <c r="Q154" s="954"/>
      <c r="R154" s="977"/>
    </row>
    <row r="155">
      <c r="I155" s="978" t="s">
        <v>833</v>
      </c>
      <c r="J155" s="979">
        <v>600.0</v>
      </c>
      <c r="K155" s="953" t="s">
        <v>834</v>
      </c>
      <c r="L155" s="3"/>
      <c r="M155" s="950">
        <f>J149*J150*J151</f>
        <v>0</v>
      </c>
      <c r="N155" s="950">
        <f>J151*J155</f>
        <v>0</v>
      </c>
      <c r="O155" s="968" t="s">
        <v>835</v>
      </c>
      <c r="P155" s="937">
        <f>K144*J159*J143*150</f>
        <v>0</v>
      </c>
      <c r="Q155" s="954"/>
      <c r="R155" s="954"/>
    </row>
    <row r="156">
      <c r="I156" s="978" t="s">
        <v>836</v>
      </c>
      <c r="J156" s="944"/>
      <c r="K156" s="953" t="s">
        <v>839</v>
      </c>
      <c r="L156" s="3"/>
      <c r="M156" s="950">
        <f>J152*J153*J154</f>
        <v>169260</v>
      </c>
      <c r="N156" s="950">
        <f>J154*J155</f>
        <v>13020</v>
      </c>
      <c r="O156" s="954"/>
      <c r="P156" s="954"/>
      <c r="Q156" s="954"/>
      <c r="R156" s="977"/>
    </row>
    <row r="157">
      <c r="I157" s="934" t="s">
        <v>829</v>
      </c>
      <c r="J157" s="983">
        <v>0.13</v>
      </c>
      <c r="K157" s="958" t="s">
        <v>838</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835</v>
      </c>
      <c r="J159" s="983">
        <v>0.09</v>
      </c>
      <c r="K159" s="926"/>
      <c r="L159" s="926"/>
      <c r="M159" s="926"/>
      <c r="N159" s="926"/>
      <c r="O159" s="926"/>
      <c r="P159" s="926"/>
      <c r="Q159" s="926"/>
      <c r="R159" s="926"/>
    </row>
    <row r="161">
      <c r="I161" s="927" t="s">
        <v>793</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795</v>
      </c>
      <c r="J162" s="935">
        <f>DAY(EOMONTH(J161,0))</f>
        <v>31</v>
      </c>
      <c r="K162" s="936" t="s">
        <v>796</v>
      </c>
      <c r="L162" s="936" t="s">
        <v>223</v>
      </c>
      <c r="M162" s="936" t="s">
        <v>797</v>
      </c>
      <c r="N162" s="936" t="s">
        <v>798</v>
      </c>
      <c r="O162" s="936" t="s">
        <v>799</v>
      </c>
      <c r="P162" s="936" t="s">
        <v>800</v>
      </c>
      <c r="Q162" s="934" t="s">
        <v>801</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802</v>
      </c>
      <c r="R163" s="944">
        <f>P177</f>
        <v>696904</v>
      </c>
    </row>
    <row r="164">
      <c r="I164" s="934" t="s">
        <v>806</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807</v>
      </c>
      <c r="J165" s="984">
        <v>270000.0</v>
      </c>
      <c r="K165" s="953" t="s">
        <v>808</v>
      </c>
      <c r="L165" s="3"/>
      <c r="M165" s="937">
        <v>22.439</v>
      </c>
      <c r="N165" s="937">
        <v>22.439</v>
      </c>
      <c r="O165" s="937">
        <v>23.0</v>
      </c>
      <c r="P165" s="954"/>
      <c r="Q165" s="934" t="s">
        <v>809</v>
      </c>
      <c r="R165" s="944">
        <f>M170+SUM(M174:N176)</f>
        <v>257461.2</v>
      </c>
    </row>
    <row r="166">
      <c r="I166" s="957" t="s">
        <v>810</v>
      </c>
      <c r="J166" s="945"/>
      <c r="K166" s="958" t="s">
        <v>811</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813</v>
      </c>
      <c r="J167" s="945"/>
      <c r="K167" s="961" t="s">
        <v>814</v>
      </c>
      <c r="L167" s="937">
        <v>1230.0</v>
      </c>
      <c r="M167" s="944">
        <f>M166*(L167*6)</f>
        <v>0</v>
      </c>
      <c r="N167" s="944">
        <f>N166*(L167*6)</f>
        <v>0</v>
      </c>
      <c r="O167" s="944">
        <f>O166*(L167*6)</f>
        <v>0</v>
      </c>
      <c r="P167" s="944">
        <f t="shared" si="41"/>
        <v>0</v>
      </c>
      <c r="Q167" s="934" t="s">
        <v>812</v>
      </c>
      <c r="R167" s="944">
        <f>R164-R165-M177</f>
        <v>-269057.2</v>
      </c>
    </row>
    <row r="168">
      <c r="I168" s="962" t="s">
        <v>815</v>
      </c>
      <c r="J168" s="945"/>
      <c r="K168" s="963"/>
      <c r="L168" s="954"/>
      <c r="M168" s="954"/>
      <c r="N168" s="954"/>
      <c r="O168" s="954"/>
      <c r="P168" s="954"/>
      <c r="Q168" s="934" t="s">
        <v>221</v>
      </c>
      <c r="R168" s="955">
        <f>R167/R164</f>
        <v>-0.3860749831</v>
      </c>
    </row>
    <row r="169">
      <c r="I169" s="957" t="s">
        <v>816</v>
      </c>
      <c r="J169" s="945"/>
      <c r="K169" s="958" t="s">
        <v>817</v>
      </c>
      <c r="L169" s="3"/>
      <c r="M169" s="944">
        <f>P167+(P166*J175)</f>
        <v>0</v>
      </c>
      <c r="N169" s="954"/>
      <c r="O169" s="964" t="s">
        <v>818</v>
      </c>
      <c r="P169" s="946" t="s">
        <v>819</v>
      </c>
      <c r="Q169" s="954"/>
      <c r="R169" s="954"/>
    </row>
    <row r="170">
      <c r="I170" s="966" t="s">
        <v>820</v>
      </c>
      <c r="J170" s="945"/>
      <c r="K170" s="958" t="s">
        <v>821</v>
      </c>
      <c r="L170" s="3"/>
      <c r="M170" s="944">
        <f>M169*J162+(K163*J177*J162*30)+(K163*J179*J162*100)</f>
        <v>75181.2</v>
      </c>
      <c r="N170" s="967"/>
      <c r="O170" s="968" t="s">
        <v>822</v>
      </c>
      <c r="P170" s="969">
        <v>145920.0</v>
      </c>
      <c r="Q170" s="954"/>
      <c r="R170" s="970"/>
    </row>
    <row r="171">
      <c r="I171" s="966" t="s">
        <v>823</v>
      </c>
      <c r="J171" s="945"/>
      <c r="K171" s="958" t="s">
        <v>824</v>
      </c>
      <c r="L171" s="3"/>
      <c r="M171" s="934" t="s">
        <v>322</v>
      </c>
      <c r="N171" s="962" t="s">
        <v>296</v>
      </c>
      <c r="O171" s="968" t="s">
        <v>312</v>
      </c>
      <c r="P171" s="969">
        <v>112800.0</v>
      </c>
      <c r="Q171" s="954"/>
      <c r="R171" s="954"/>
    </row>
    <row r="172">
      <c r="I172" s="957" t="s">
        <v>825</v>
      </c>
      <c r="J172" s="971">
        <v>1300.0</v>
      </c>
      <c r="K172" s="958" t="s">
        <v>826</v>
      </c>
      <c r="L172" s="3"/>
      <c r="M172" s="950">
        <f t="shared" ref="M172:M173" si="42">J164*1.15</f>
        <v>368000</v>
      </c>
      <c r="N172" s="972">
        <v>15000.0</v>
      </c>
      <c r="O172" s="968" t="s">
        <v>310</v>
      </c>
      <c r="P172" s="969">
        <v>275000.0</v>
      </c>
      <c r="Q172" s="954"/>
      <c r="R172" s="954"/>
    </row>
    <row r="173">
      <c r="I173" s="957" t="s">
        <v>827</v>
      </c>
      <c r="J173" s="974">
        <v>6.0</v>
      </c>
      <c r="K173" s="958" t="s">
        <v>828</v>
      </c>
      <c r="L173" s="3"/>
      <c r="M173" s="950">
        <f t="shared" si="42"/>
        <v>310500</v>
      </c>
      <c r="N173" s="950">
        <v>15000.0</v>
      </c>
      <c r="O173" s="975" t="s">
        <v>829</v>
      </c>
      <c r="P173" s="937">
        <f>K163*J177*J162*100</f>
        <v>75764</v>
      </c>
      <c r="Q173" s="954"/>
      <c r="R173" s="954"/>
    </row>
    <row r="174">
      <c r="I174" s="957" t="s">
        <v>830</v>
      </c>
      <c r="J174" s="971">
        <v>21.7</v>
      </c>
      <c r="K174" s="976" t="s">
        <v>831</v>
      </c>
      <c r="L174" s="3"/>
      <c r="M174" s="950">
        <f>(60.8-43.4)*J166*J167</f>
        <v>0</v>
      </c>
      <c r="N174" s="970"/>
      <c r="O174" s="968" t="s">
        <v>832</v>
      </c>
      <c r="P174" s="937">
        <f>K163*J178*J162*500</f>
        <v>87420</v>
      </c>
      <c r="Q174" s="954"/>
      <c r="R174" s="977"/>
    </row>
    <row r="175">
      <c r="I175" s="978" t="s">
        <v>833</v>
      </c>
      <c r="J175" s="979">
        <v>600.0</v>
      </c>
      <c r="K175" s="953" t="s">
        <v>834</v>
      </c>
      <c r="L175" s="3"/>
      <c r="M175" s="950">
        <f>J169*J170*J171</f>
        <v>0</v>
      </c>
      <c r="N175" s="950">
        <f>J171*J175</f>
        <v>0</v>
      </c>
      <c r="O175" s="968" t="s">
        <v>835</v>
      </c>
      <c r="P175" s="937">
        <f>K164*J179*J163*150</f>
        <v>0</v>
      </c>
      <c r="Q175" s="954"/>
      <c r="R175" s="954"/>
    </row>
    <row r="176">
      <c r="I176" s="978" t="s">
        <v>836</v>
      </c>
      <c r="J176" s="944"/>
      <c r="K176" s="953" t="s">
        <v>839</v>
      </c>
      <c r="L176" s="3"/>
      <c r="M176" s="950">
        <f>J172*J173*J174</f>
        <v>169260</v>
      </c>
      <c r="N176" s="950">
        <f>J174*J175</f>
        <v>13020</v>
      </c>
      <c r="O176" s="954"/>
      <c r="P176" s="954"/>
      <c r="Q176" s="954"/>
      <c r="R176" s="977"/>
    </row>
    <row r="177">
      <c r="I177" s="934" t="s">
        <v>829</v>
      </c>
      <c r="J177" s="983">
        <v>0.13</v>
      </c>
      <c r="K177" s="958" t="s">
        <v>838</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835</v>
      </c>
      <c r="J179" s="983">
        <v>0.09</v>
      </c>
      <c r="K179" s="926"/>
      <c r="L179" s="926"/>
      <c r="M179" s="926"/>
      <c r="N179" s="926"/>
      <c r="O179" s="926"/>
      <c r="P179" s="926"/>
      <c r="Q179" s="926"/>
      <c r="R179" s="926"/>
    </row>
    <row r="181">
      <c r="I181" s="927" t="s">
        <v>793</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795</v>
      </c>
      <c r="J182" s="935">
        <f>DAY(EOMONTH(J181,0))</f>
        <v>30</v>
      </c>
      <c r="K182" s="936" t="s">
        <v>796</v>
      </c>
      <c r="L182" s="936" t="s">
        <v>223</v>
      </c>
      <c r="M182" s="936" t="s">
        <v>797</v>
      </c>
      <c r="N182" s="936" t="s">
        <v>798</v>
      </c>
      <c r="O182" s="936" t="s">
        <v>799</v>
      </c>
      <c r="P182" s="936" t="s">
        <v>800</v>
      </c>
      <c r="Q182" s="934" t="s">
        <v>801</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802</v>
      </c>
      <c r="R183" s="944">
        <f>P197</f>
        <v>691640</v>
      </c>
    </row>
    <row r="184">
      <c r="I184" s="934" t="s">
        <v>806</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807</v>
      </c>
      <c r="J185" s="984">
        <v>270000.0</v>
      </c>
      <c r="K185" s="953" t="s">
        <v>808</v>
      </c>
      <c r="L185" s="3"/>
      <c r="M185" s="937">
        <v>22.439</v>
      </c>
      <c r="N185" s="937">
        <v>22.439</v>
      </c>
      <c r="O185" s="937">
        <v>23.0</v>
      </c>
      <c r="P185" s="954"/>
      <c r="Q185" s="934" t="s">
        <v>809</v>
      </c>
      <c r="R185" s="944">
        <f>M190+SUM(M194:N196)</f>
        <v>255036</v>
      </c>
    </row>
    <row r="186">
      <c r="I186" s="957" t="s">
        <v>810</v>
      </c>
      <c r="J186" s="945"/>
      <c r="K186" s="958" t="s">
        <v>811</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813</v>
      </c>
      <c r="J187" s="945"/>
      <c r="K187" s="961" t="s">
        <v>814</v>
      </c>
      <c r="L187" s="937">
        <v>1230.0</v>
      </c>
      <c r="M187" s="944">
        <f>M186*(L187*6)</f>
        <v>0</v>
      </c>
      <c r="N187" s="944">
        <f>N186*(L187*6)</f>
        <v>0</v>
      </c>
      <c r="O187" s="944">
        <f>O186*(L187*6)</f>
        <v>0</v>
      </c>
      <c r="P187" s="944">
        <f t="shared" si="44"/>
        <v>0</v>
      </c>
      <c r="Q187" s="934" t="s">
        <v>812</v>
      </c>
      <c r="R187" s="944">
        <f>R184-R185-M197</f>
        <v>-271896</v>
      </c>
    </row>
    <row r="188">
      <c r="I188" s="962" t="s">
        <v>815</v>
      </c>
      <c r="J188" s="945"/>
      <c r="K188" s="963"/>
      <c r="L188" s="954"/>
      <c r="M188" s="954"/>
      <c r="N188" s="954"/>
      <c r="O188" s="954"/>
      <c r="P188" s="954"/>
      <c r="Q188" s="934" t="s">
        <v>221</v>
      </c>
      <c r="R188" s="955">
        <f>R187/R184</f>
        <v>-0.393117807</v>
      </c>
    </row>
    <row r="189">
      <c r="I189" s="957" t="s">
        <v>816</v>
      </c>
      <c r="J189" s="945"/>
      <c r="K189" s="958" t="s">
        <v>817</v>
      </c>
      <c r="L189" s="3"/>
      <c r="M189" s="944">
        <f>P187+(P186*J195)</f>
        <v>0</v>
      </c>
      <c r="N189" s="954"/>
      <c r="O189" s="964" t="s">
        <v>818</v>
      </c>
      <c r="P189" s="946" t="s">
        <v>819</v>
      </c>
      <c r="Q189" s="954"/>
      <c r="R189" s="954"/>
    </row>
    <row r="190">
      <c r="I190" s="966" t="s">
        <v>820</v>
      </c>
      <c r="J190" s="945"/>
      <c r="K190" s="958" t="s">
        <v>821</v>
      </c>
      <c r="L190" s="3"/>
      <c r="M190" s="944">
        <f>M189*J182+(K183*J197*J182*30)+(K183*J199*J182*100)</f>
        <v>72756</v>
      </c>
      <c r="N190" s="967"/>
      <c r="O190" s="968" t="s">
        <v>822</v>
      </c>
      <c r="P190" s="969">
        <v>145920.0</v>
      </c>
      <c r="Q190" s="954"/>
      <c r="R190" s="970"/>
    </row>
    <row r="191">
      <c r="I191" s="966" t="s">
        <v>823</v>
      </c>
      <c r="J191" s="945"/>
      <c r="K191" s="958" t="s">
        <v>824</v>
      </c>
      <c r="L191" s="3"/>
      <c r="M191" s="934" t="s">
        <v>322</v>
      </c>
      <c r="N191" s="962" t="s">
        <v>296</v>
      </c>
      <c r="O191" s="968" t="s">
        <v>312</v>
      </c>
      <c r="P191" s="969">
        <v>112800.0</v>
      </c>
      <c r="Q191" s="954"/>
      <c r="R191" s="954"/>
    </row>
    <row r="192">
      <c r="I192" s="957" t="s">
        <v>825</v>
      </c>
      <c r="J192" s="971">
        <v>1300.0</v>
      </c>
      <c r="K192" s="958" t="s">
        <v>826</v>
      </c>
      <c r="L192" s="3"/>
      <c r="M192" s="950">
        <f t="shared" ref="M192:M193" si="45">J184*1.15</f>
        <v>368000</v>
      </c>
      <c r="N192" s="972">
        <v>15000.0</v>
      </c>
      <c r="O192" s="968" t="s">
        <v>310</v>
      </c>
      <c r="P192" s="969">
        <v>275000.0</v>
      </c>
      <c r="Q192" s="954"/>
      <c r="R192" s="954"/>
    </row>
    <row r="193">
      <c r="I193" s="957" t="s">
        <v>827</v>
      </c>
      <c r="J193" s="974">
        <v>6.0</v>
      </c>
      <c r="K193" s="958" t="s">
        <v>828</v>
      </c>
      <c r="L193" s="3"/>
      <c r="M193" s="950">
        <f t="shared" si="45"/>
        <v>310500</v>
      </c>
      <c r="N193" s="950">
        <v>15000.0</v>
      </c>
      <c r="O193" s="975" t="s">
        <v>829</v>
      </c>
      <c r="P193" s="937">
        <f>K183*J197*J182*100</f>
        <v>73320</v>
      </c>
      <c r="Q193" s="954"/>
      <c r="R193" s="954"/>
    </row>
    <row r="194">
      <c r="I194" s="957" t="s">
        <v>830</v>
      </c>
      <c r="J194" s="971">
        <v>21.7</v>
      </c>
      <c r="K194" s="976" t="s">
        <v>831</v>
      </c>
      <c r="L194" s="3"/>
      <c r="M194" s="950">
        <f>(60.8-43.4)*J186*J187</f>
        <v>0</v>
      </c>
      <c r="N194" s="970"/>
      <c r="O194" s="968" t="s">
        <v>832</v>
      </c>
      <c r="P194" s="937">
        <f>K183*J198*J182*500</f>
        <v>84600</v>
      </c>
      <c r="Q194" s="954"/>
      <c r="R194" s="977"/>
    </row>
    <row r="195">
      <c r="I195" s="978" t="s">
        <v>833</v>
      </c>
      <c r="J195" s="979">
        <v>600.0</v>
      </c>
      <c r="K195" s="953" t="s">
        <v>834</v>
      </c>
      <c r="L195" s="3"/>
      <c r="M195" s="950">
        <f>J189*J190*J191</f>
        <v>0</v>
      </c>
      <c r="N195" s="950">
        <f>J191*J195</f>
        <v>0</v>
      </c>
      <c r="O195" s="968" t="s">
        <v>835</v>
      </c>
      <c r="P195" s="937">
        <f>K184*J199*J183*150</f>
        <v>0</v>
      </c>
      <c r="Q195" s="954"/>
      <c r="R195" s="954"/>
    </row>
    <row r="196">
      <c r="I196" s="978" t="s">
        <v>836</v>
      </c>
      <c r="J196" s="944"/>
      <c r="K196" s="953" t="s">
        <v>839</v>
      </c>
      <c r="L196" s="3"/>
      <c r="M196" s="950">
        <f>J192*J193*J194</f>
        <v>169260</v>
      </c>
      <c r="N196" s="950">
        <f>J194*J195</f>
        <v>13020</v>
      </c>
      <c r="O196" s="954"/>
      <c r="P196" s="954"/>
      <c r="Q196" s="954"/>
      <c r="R196" s="977"/>
    </row>
    <row r="197">
      <c r="I197" s="934" t="s">
        <v>829</v>
      </c>
      <c r="J197" s="983">
        <v>0.13</v>
      </c>
      <c r="K197" s="958" t="s">
        <v>838</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835</v>
      </c>
      <c r="J199" s="983">
        <v>0.09</v>
      </c>
      <c r="K199" s="926"/>
      <c r="L199" s="926"/>
      <c r="M199" s="926"/>
      <c r="N199" s="926"/>
      <c r="O199" s="926"/>
      <c r="P199" s="926"/>
      <c r="Q199" s="926"/>
      <c r="R199" s="926"/>
    </row>
    <row r="201">
      <c r="I201" s="927" t="s">
        <v>793</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795</v>
      </c>
      <c r="J202" s="935">
        <f>DAY(EOMONTH(J201,0))</f>
        <v>31</v>
      </c>
      <c r="K202" s="936" t="s">
        <v>796</v>
      </c>
      <c r="L202" s="936" t="s">
        <v>223</v>
      </c>
      <c r="M202" s="936" t="s">
        <v>797</v>
      </c>
      <c r="N202" s="936" t="s">
        <v>798</v>
      </c>
      <c r="O202" s="936" t="s">
        <v>799</v>
      </c>
      <c r="P202" s="936" t="s">
        <v>800</v>
      </c>
      <c r="Q202" s="934" t="s">
        <v>801</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802</v>
      </c>
      <c r="R203" s="944">
        <f>P217</f>
        <v>696904</v>
      </c>
    </row>
    <row r="204">
      <c r="I204" s="934" t="s">
        <v>806</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807</v>
      </c>
      <c r="J205" s="984">
        <v>270000.0</v>
      </c>
      <c r="K205" s="953" t="s">
        <v>808</v>
      </c>
      <c r="L205" s="3"/>
      <c r="M205" s="937">
        <v>22.439</v>
      </c>
      <c r="N205" s="937">
        <v>22.439</v>
      </c>
      <c r="O205" s="937">
        <v>23.0</v>
      </c>
      <c r="P205" s="954"/>
      <c r="Q205" s="934" t="s">
        <v>809</v>
      </c>
      <c r="R205" s="944">
        <f>M210+SUM(M214:N216)</f>
        <v>257461.2</v>
      </c>
    </row>
    <row r="206">
      <c r="I206" s="957" t="s">
        <v>810</v>
      </c>
      <c r="J206" s="945"/>
      <c r="K206" s="958" t="s">
        <v>811</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813</v>
      </c>
      <c r="J207" s="945"/>
      <c r="K207" s="961" t="s">
        <v>814</v>
      </c>
      <c r="L207" s="937">
        <v>1230.0</v>
      </c>
      <c r="M207" s="944">
        <f>M206*(L207*6)</f>
        <v>0</v>
      </c>
      <c r="N207" s="944">
        <f>N206*(L207*6)</f>
        <v>0</v>
      </c>
      <c r="O207" s="944">
        <f>O206*(L207*6)</f>
        <v>0</v>
      </c>
      <c r="P207" s="944">
        <f t="shared" si="47"/>
        <v>0</v>
      </c>
      <c r="Q207" s="934" t="s">
        <v>812</v>
      </c>
      <c r="R207" s="944">
        <f>R204-R205-M217</f>
        <v>-80057.2</v>
      </c>
    </row>
    <row r="208">
      <c r="I208" s="962" t="s">
        <v>815</v>
      </c>
      <c r="J208" s="945"/>
      <c r="K208" s="963"/>
      <c r="L208" s="954"/>
      <c r="M208" s="954"/>
      <c r="N208" s="954"/>
      <c r="O208" s="954"/>
      <c r="P208" s="954"/>
      <c r="Q208" s="934" t="s">
        <v>221</v>
      </c>
      <c r="R208" s="955">
        <f>R207/R204</f>
        <v>-0.1148755065</v>
      </c>
    </row>
    <row r="209">
      <c r="I209" s="957" t="s">
        <v>816</v>
      </c>
      <c r="J209" s="945"/>
      <c r="K209" s="958" t="s">
        <v>817</v>
      </c>
      <c r="L209" s="3"/>
      <c r="M209" s="944">
        <f>P207+(P206*J215)</f>
        <v>0</v>
      </c>
      <c r="N209" s="954"/>
      <c r="O209" s="964" t="s">
        <v>818</v>
      </c>
      <c r="P209" s="946" t="s">
        <v>819</v>
      </c>
      <c r="Q209" s="954"/>
      <c r="R209" s="954"/>
    </row>
    <row r="210">
      <c r="I210" s="966" t="s">
        <v>820</v>
      </c>
      <c r="J210" s="945"/>
      <c r="K210" s="958" t="s">
        <v>821</v>
      </c>
      <c r="L210" s="3"/>
      <c r="M210" s="944">
        <f>M209*J202+(K203*J217*J202*30)+(K203*J219*J202*100)</f>
        <v>75181.2</v>
      </c>
      <c r="N210" s="967"/>
      <c r="O210" s="968" t="s">
        <v>822</v>
      </c>
      <c r="P210" s="969">
        <v>145920.0</v>
      </c>
      <c r="Q210" s="954"/>
      <c r="R210" s="970"/>
    </row>
    <row r="211">
      <c r="I211" s="966" t="s">
        <v>823</v>
      </c>
      <c r="J211" s="945"/>
      <c r="K211" s="958" t="s">
        <v>824</v>
      </c>
      <c r="L211" s="3"/>
      <c r="M211" s="934" t="s">
        <v>322</v>
      </c>
      <c r="N211" s="962" t="s">
        <v>296</v>
      </c>
      <c r="O211" s="968" t="s">
        <v>312</v>
      </c>
      <c r="P211" s="969">
        <v>112800.0</v>
      </c>
      <c r="Q211" s="954"/>
      <c r="R211" s="954"/>
    </row>
    <row r="212">
      <c r="I212" s="957" t="s">
        <v>825</v>
      </c>
      <c r="J212" s="971">
        <v>1300.0</v>
      </c>
      <c r="K212" s="958" t="s">
        <v>826</v>
      </c>
      <c r="L212" s="3"/>
      <c r="M212" s="950">
        <f t="shared" ref="M212:M213" si="48">J204*1.15</f>
        <v>184000</v>
      </c>
      <c r="N212" s="986">
        <v>10000.0</v>
      </c>
      <c r="O212" s="968" t="s">
        <v>310</v>
      </c>
      <c r="P212" s="969">
        <v>275000.0</v>
      </c>
      <c r="Q212" s="954"/>
      <c r="R212" s="954"/>
    </row>
    <row r="213">
      <c r="I213" s="957" t="s">
        <v>827</v>
      </c>
      <c r="J213" s="974">
        <v>6.0</v>
      </c>
      <c r="K213" s="958" t="s">
        <v>828</v>
      </c>
      <c r="L213" s="3"/>
      <c r="M213" s="950">
        <f t="shared" si="48"/>
        <v>310500</v>
      </c>
      <c r="N213" s="950">
        <v>15000.0</v>
      </c>
      <c r="O213" s="975" t="s">
        <v>829</v>
      </c>
      <c r="P213" s="937">
        <f>K203*J217*J202*100</f>
        <v>75764</v>
      </c>
      <c r="Q213" s="954"/>
      <c r="R213" s="954"/>
    </row>
    <row r="214">
      <c r="I214" s="957" t="s">
        <v>830</v>
      </c>
      <c r="J214" s="971">
        <v>21.7</v>
      </c>
      <c r="K214" s="976" t="s">
        <v>831</v>
      </c>
      <c r="L214" s="3"/>
      <c r="M214" s="950">
        <f>(60.8-43.4)*J206*J207</f>
        <v>0</v>
      </c>
      <c r="N214" s="970"/>
      <c r="O214" s="968" t="s">
        <v>832</v>
      </c>
      <c r="P214" s="937">
        <f>K203*J218*J202*500</f>
        <v>87420</v>
      </c>
      <c r="Q214" s="954"/>
      <c r="R214" s="977"/>
    </row>
    <row r="215">
      <c r="I215" s="978" t="s">
        <v>833</v>
      </c>
      <c r="J215" s="979">
        <v>600.0</v>
      </c>
      <c r="K215" s="953" t="s">
        <v>834</v>
      </c>
      <c r="L215" s="3"/>
      <c r="M215" s="950">
        <f>J209*J210*J211</f>
        <v>0</v>
      </c>
      <c r="N215" s="950">
        <f>J211*J215</f>
        <v>0</v>
      </c>
      <c r="O215" s="968" t="s">
        <v>835</v>
      </c>
      <c r="P215" s="937">
        <f>K204*J219*J203*150</f>
        <v>0</v>
      </c>
      <c r="Q215" s="954"/>
      <c r="R215" s="954"/>
    </row>
    <row r="216">
      <c r="I216" s="978" t="s">
        <v>836</v>
      </c>
      <c r="J216" s="944"/>
      <c r="K216" s="953" t="s">
        <v>839</v>
      </c>
      <c r="L216" s="3"/>
      <c r="M216" s="950">
        <f>J212*J213*J214</f>
        <v>169260</v>
      </c>
      <c r="N216" s="950">
        <f>J214*J215</f>
        <v>13020</v>
      </c>
      <c r="O216" s="954"/>
      <c r="P216" s="954"/>
      <c r="Q216" s="954"/>
      <c r="R216" s="977"/>
    </row>
    <row r="217">
      <c r="I217" s="934" t="s">
        <v>829</v>
      </c>
      <c r="J217" s="983">
        <v>0.13</v>
      </c>
      <c r="K217" s="958" t="s">
        <v>838</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835</v>
      </c>
      <c r="J219" s="983">
        <v>0.09</v>
      </c>
      <c r="K219" s="926"/>
      <c r="L219" s="926"/>
      <c r="M219" s="926"/>
      <c r="N219" s="926"/>
      <c r="O219" s="926"/>
      <c r="P219" s="926"/>
      <c r="Q219" s="926"/>
      <c r="R219" s="926"/>
    </row>
    <row r="221">
      <c r="I221" s="927" t="s">
        <v>793</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795</v>
      </c>
      <c r="J222" s="935">
        <f>DAY(EOMONTH(J221,0))</f>
        <v>31</v>
      </c>
      <c r="K222" s="936" t="s">
        <v>796</v>
      </c>
      <c r="L222" s="936" t="s">
        <v>223</v>
      </c>
      <c r="M222" s="936" t="s">
        <v>797</v>
      </c>
      <c r="N222" s="936" t="s">
        <v>798</v>
      </c>
      <c r="O222" s="936" t="s">
        <v>799</v>
      </c>
      <c r="P222" s="936" t="s">
        <v>800</v>
      </c>
      <c r="Q222" s="934" t="s">
        <v>801</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802</v>
      </c>
      <c r="R223" s="944">
        <f>P237</f>
        <v>696904</v>
      </c>
    </row>
    <row r="224">
      <c r="I224" s="934" t="s">
        <v>806</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807</v>
      </c>
      <c r="J225" s="984">
        <v>270000.0</v>
      </c>
      <c r="K225" s="953" t="s">
        <v>808</v>
      </c>
      <c r="L225" s="3"/>
      <c r="M225" s="937">
        <v>22.439</v>
      </c>
      <c r="N225" s="937">
        <v>22.439</v>
      </c>
      <c r="O225" s="937">
        <v>23.0</v>
      </c>
      <c r="P225" s="954"/>
      <c r="Q225" s="934" t="s">
        <v>809</v>
      </c>
      <c r="R225" s="944">
        <f>M230+SUM(M234:N236)</f>
        <v>257461.2</v>
      </c>
    </row>
    <row r="226">
      <c r="I226" s="957" t="s">
        <v>810</v>
      </c>
      <c r="J226" s="945"/>
      <c r="K226" s="958" t="s">
        <v>811</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813</v>
      </c>
      <c r="J227" s="945"/>
      <c r="K227" s="961" t="s">
        <v>814</v>
      </c>
      <c r="L227" s="937">
        <v>1230.0</v>
      </c>
      <c r="M227" s="944">
        <f>M226*(L227*6)</f>
        <v>0</v>
      </c>
      <c r="N227" s="944">
        <f>N226*(L227*6)</f>
        <v>0</v>
      </c>
      <c r="O227" s="944">
        <f>O226*(L227*6)</f>
        <v>0</v>
      </c>
      <c r="P227" s="944">
        <f t="shared" si="50"/>
        <v>0</v>
      </c>
      <c r="Q227" s="934" t="s">
        <v>812</v>
      </c>
      <c r="R227" s="944">
        <f>R224-R225-M237</f>
        <v>-85057.2</v>
      </c>
    </row>
    <row r="228">
      <c r="I228" s="962" t="s">
        <v>815</v>
      </c>
      <c r="J228" s="945"/>
      <c r="K228" s="963"/>
      <c r="L228" s="954"/>
      <c r="M228" s="954"/>
      <c r="N228" s="954"/>
      <c r="O228" s="954"/>
      <c r="P228" s="954"/>
      <c r="Q228" s="934" t="s">
        <v>221</v>
      </c>
      <c r="R228" s="955">
        <f>R227/R224</f>
        <v>-0.1220500959</v>
      </c>
    </row>
    <row r="229">
      <c r="I229" s="957" t="s">
        <v>816</v>
      </c>
      <c r="J229" s="945"/>
      <c r="K229" s="958" t="s">
        <v>817</v>
      </c>
      <c r="L229" s="3"/>
      <c r="M229" s="944">
        <f>P227+(P226*J235)</f>
        <v>0</v>
      </c>
      <c r="N229" s="954"/>
      <c r="O229" s="964" t="s">
        <v>818</v>
      </c>
      <c r="P229" s="946" t="s">
        <v>819</v>
      </c>
      <c r="Q229" s="954"/>
      <c r="R229" s="954"/>
    </row>
    <row r="230">
      <c r="I230" s="966" t="s">
        <v>820</v>
      </c>
      <c r="J230" s="945"/>
      <c r="K230" s="958" t="s">
        <v>821</v>
      </c>
      <c r="L230" s="3"/>
      <c r="M230" s="944">
        <f>M229*J222+(K223*J237*J222*30)+(K223*J239*J222*100)</f>
        <v>75181.2</v>
      </c>
      <c r="N230" s="967"/>
      <c r="O230" s="968" t="s">
        <v>822</v>
      </c>
      <c r="P230" s="969">
        <v>145920.0</v>
      </c>
      <c r="Q230" s="954"/>
      <c r="R230" s="970"/>
    </row>
    <row r="231">
      <c r="I231" s="966" t="s">
        <v>823</v>
      </c>
      <c r="J231" s="945"/>
      <c r="K231" s="958" t="s">
        <v>824</v>
      </c>
      <c r="L231" s="3"/>
      <c r="M231" s="934" t="s">
        <v>322</v>
      </c>
      <c r="N231" s="962" t="s">
        <v>296</v>
      </c>
      <c r="O231" s="968" t="s">
        <v>312</v>
      </c>
      <c r="P231" s="969">
        <v>112800.0</v>
      </c>
      <c r="Q231" s="954"/>
      <c r="R231" s="954"/>
    </row>
    <row r="232">
      <c r="I232" s="957" t="s">
        <v>825</v>
      </c>
      <c r="J232" s="971">
        <v>1300.0</v>
      </c>
      <c r="K232" s="958" t="s">
        <v>826</v>
      </c>
      <c r="L232" s="3"/>
      <c r="M232" s="950">
        <f t="shared" ref="M232:M233" si="51">J224*1.15</f>
        <v>184000</v>
      </c>
      <c r="N232" s="972">
        <v>15000.0</v>
      </c>
      <c r="O232" s="968" t="s">
        <v>310</v>
      </c>
      <c r="P232" s="969">
        <v>275000.0</v>
      </c>
      <c r="Q232" s="954"/>
      <c r="R232" s="954"/>
    </row>
    <row r="233">
      <c r="I233" s="957" t="s">
        <v>827</v>
      </c>
      <c r="J233" s="974">
        <v>6.0</v>
      </c>
      <c r="K233" s="958" t="s">
        <v>828</v>
      </c>
      <c r="L233" s="3"/>
      <c r="M233" s="950">
        <f t="shared" si="51"/>
        <v>310500</v>
      </c>
      <c r="N233" s="950">
        <v>15000.0</v>
      </c>
      <c r="O233" s="975" t="s">
        <v>829</v>
      </c>
      <c r="P233" s="937">
        <f>K223*J237*J222*100</f>
        <v>75764</v>
      </c>
      <c r="Q233" s="954"/>
      <c r="R233" s="954"/>
    </row>
    <row r="234">
      <c r="I234" s="957" t="s">
        <v>830</v>
      </c>
      <c r="J234" s="971">
        <v>21.7</v>
      </c>
      <c r="K234" s="976" t="s">
        <v>831</v>
      </c>
      <c r="L234" s="3"/>
      <c r="M234" s="950">
        <f>(60.8-43.4)*J226*J227</f>
        <v>0</v>
      </c>
      <c r="N234" s="970"/>
      <c r="O234" s="968" t="s">
        <v>832</v>
      </c>
      <c r="P234" s="937">
        <f>K223*J238*J222*500</f>
        <v>87420</v>
      </c>
      <c r="Q234" s="954"/>
      <c r="R234" s="977"/>
    </row>
    <row r="235">
      <c r="I235" s="978" t="s">
        <v>833</v>
      </c>
      <c r="J235" s="979">
        <v>600.0</v>
      </c>
      <c r="K235" s="953" t="s">
        <v>834</v>
      </c>
      <c r="L235" s="3"/>
      <c r="M235" s="950">
        <f>J229*J230*J231</f>
        <v>0</v>
      </c>
      <c r="N235" s="950">
        <f>J231*J235</f>
        <v>0</v>
      </c>
      <c r="O235" s="968" t="s">
        <v>835</v>
      </c>
      <c r="P235" s="937">
        <f>K224*J239*J223*150</f>
        <v>0</v>
      </c>
      <c r="Q235" s="954"/>
      <c r="R235" s="954"/>
    </row>
    <row r="236">
      <c r="I236" s="978" t="s">
        <v>836</v>
      </c>
      <c r="J236" s="944"/>
      <c r="K236" s="953" t="s">
        <v>839</v>
      </c>
      <c r="L236" s="3"/>
      <c r="M236" s="950">
        <f>J232*J233*J234</f>
        <v>169260</v>
      </c>
      <c r="N236" s="950">
        <f>J234*J235</f>
        <v>13020</v>
      </c>
      <c r="O236" s="954"/>
      <c r="P236" s="954"/>
      <c r="Q236" s="954"/>
      <c r="R236" s="977"/>
    </row>
    <row r="237">
      <c r="I237" s="934" t="s">
        <v>829</v>
      </c>
      <c r="J237" s="983">
        <v>0.13</v>
      </c>
      <c r="K237" s="958" t="s">
        <v>838</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835</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840</v>
      </c>
      <c r="C2" s="186"/>
      <c r="D2" s="186"/>
      <c r="E2" s="186"/>
      <c r="F2" s="209"/>
      <c r="G2" s="186"/>
      <c r="H2" s="186"/>
      <c r="I2" s="186"/>
      <c r="J2" s="186"/>
      <c r="K2" s="186"/>
      <c r="L2" s="186"/>
      <c r="M2" s="186"/>
      <c r="N2" s="186"/>
      <c r="O2" s="989"/>
      <c r="P2" s="997">
        <f>month(P3)</f>
        <v>2</v>
      </c>
      <c r="Q2" s="998" t="s">
        <v>841</v>
      </c>
      <c r="R2" s="999" t="s">
        <v>842</v>
      </c>
      <c r="S2" s="1000" t="s">
        <v>843</v>
      </c>
      <c r="T2" s="1000" t="s">
        <v>844</v>
      </c>
      <c r="U2" s="1000" t="s">
        <v>845</v>
      </c>
      <c r="V2" s="1001" t="s">
        <v>846</v>
      </c>
      <c r="W2" s="1000" t="s">
        <v>847</v>
      </c>
      <c r="X2" s="1000" t="s">
        <v>848</v>
      </c>
      <c r="Y2" s="997"/>
      <c r="Z2" s="997">
        <f>month(Z3)</f>
        <v>3</v>
      </c>
      <c r="AA2" s="998" t="s">
        <v>841</v>
      </c>
      <c r="AB2" s="999" t="s">
        <v>842</v>
      </c>
      <c r="AC2" s="1000" t="s">
        <v>843</v>
      </c>
      <c r="AD2" s="1000" t="s">
        <v>844</v>
      </c>
      <c r="AE2" s="1000" t="s">
        <v>845</v>
      </c>
      <c r="AF2" s="1001" t="s">
        <v>849</v>
      </c>
      <c r="AG2" s="1000" t="s">
        <v>847</v>
      </c>
      <c r="AH2" s="1000" t="s">
        <v>848</v>
      </c>
      <c r="AI2" s="997"/>
      <c r="AJ2" s="997">
        <f>month(AJ3)</f>
        <v>4</v>
      </c>
      <c r="AK2" s="998" t="s">
        <v>841</v>
      </c>
      <c r="AL2" s="999" t="s">
        <v>842</v>
      </c>
      <c r="AM2" s="1000" t="s">
        <v>843</v>
      </c>
      <c r="AN2" s="1000" t="s">
        <v>844</v>
      </c>
      <c r="AO2" s="1000" t="s">
        <v>845</v>
      </c>
      <c r="AP2" s="1001" t="s">
        <v>850</v>
      </c>
      <c r="AQ2" s="1000" t="s">
        <v>847</v>
      </c>
      <c r="AR2" s="1000" t="s">
        <v>848</v>
      </c>
      <c r="AS2" s="1000"/>
      <c r="AT2" s="997">
        <f>month(AT3)</f>
        <v>5</v>
      </c>
      <c r="AU2" s="1002" t="s">
        <v>841</v>
      </c>
      <c r="AV2" s="1003" t="s">
        <v>842</v>
      </c>
      <c r="AW2" s="1004" t="s">
        <v>843</v>
      </c>
      <c r="AX2" s="1004" t="s">
        <v>844</v>
      </c>
      <c r="AY2" s="1004" t="s">
        <v>845</v>
      </c>
      <c r="AZ2" s="1005" t="s">
        <v>851</v>
      </c>
      <c r="BA2" s="1004" t="s">
        <v>847</v>
      </c>
      <c r="BB2" s="1004" t="s">
        <v>848</v>
      </c>
      <c r="BC2" s="997"/>
      <c r="BD2" s="997">
        <f>month(BD3)</f>
        <v>6</v>
      </c>
      <c r="BE2" s="998" t="s">
        <v>841</v>
      </c>
      <c r="BF2" s="999" t="s">
        <v>842</v>
      </c>
      <c r="BG2" s="1000" t="s">
        <v>843</v>
      </c>
      <c r="BH2" s="1000" t="s">
        <v>844</v>
      </c>
      <c r="BI2" s="1000" t="s">
        <v>845</v>
      </c>
      <c r="BJ2" s="1001" t="s">
        <v>852</v>
      </c>
      <c r="BK2" s="1000" t="s">
        <v>847</v>
      </c>
      <c r="BL2" s="1000" t="s">
        <v>848</v>
      </c>
      <c r="BM2" s="997"/>
      <c r="BN2" s="997">
        <f>month(BN3)</f>
        <v>7</v>
      </c>
      <c r="BO2" s="998" t="s">
        <v>841</v>
      </c>
      <c r="BP2" s="999" t="s">
        <v>842</v>
      </c>
      <c r="BQ2" s="1000" t="s">
        <v>843</v>
      </c>
      <c r="BR2" s="1000" t="s">
        <v>844</v>
      </c>
      <c r="BS2" s="1000" t="s">
        <v>845</v>
      </c>
      <c r="BT2" s="1001" t="s">
        <v>853</v>
      </c>
      <c r="BU2" s="1000" t="s">
        <v>847</v>
      </c>
      <c r="BV2" s="1000" t="s">
        <v>848</v>
      </c>
      <c r="BW2" s="1000"/>
      <c r="BX2" s="997">
        <f>month(BX3)</f>
        <v>8</v>
      </c>
      <c r="BY2" s="998" t="s">
        <v>841</v>
      </c>
      <c r="BZ2" s="999" t="s">
        <v>842</v>
      </c>
      <c r="CA2" s="1000" t="s">
        <v>843</v>
      </c>
      <c r="CB2" s="1000" t="s">
        <v>844</v>
      </c>
      <c r="CC2" s="1000" t="s">
        <v>845</v>
      </c>
      <c r="CD2" s="1001" t="s">
        <v>854</v>
      </c>
      <c r="CE2" s="1000" t="s">
        <v>847</v>
      </c>
      <c r="CF2" s="1000" t="s">
        <v>848</v>
      </c>
      <c r="CG2" s="997"/>
      <c r="CH2" s="997">
        <f>month(CH3)</f>
        <v>9</v>
      </c>
      <c r="CI2" s="998" t="s">
        <v>841</v>
      </c>
      <c r="CJ2" s="999" t="s">
        <v>842</v>
      </c>
      <c r="CK2" s="1000" t="s">
        <v>843</v>
      </c>
      <c r="CL2" s="1000" t="s">
        <v>844</v>
      </c>
      <c r="CM2" s="1000" t="s">
        <v>845</v>
      </c>
      <c r="CN2" s="1001" t="s">
        <v>855</v>
      </c>
      <c r="CO2" s="1000" t="s">
        <v>847</v>
      </c>
      <c r="CP2" s="1000" t="s">
        <v>848</v>
      </c>
      <c r="CQ2" s="997"/>
      <c r="CR2" s="997">
        <f>month(CR3)</f>
        <v>10</v>
      </c>
      <c r="CS2" s="998" t="s">
        <v>841</v>
      </c>
      <c r="CT2" s="999" t="s">
        <v>842</v>
      </c>
      <c r="CU2" s="1000" t="s">
        <v>843</v>
      </c>
      <c r="CV2" s="1000" t="s">
        <v>844</v>
      </c>
      <c r="CW2" s="1000" t="s">
        <v>845</v>
      </c>
      <c r="CX2" s="1001" t="s">
        <v>856</v>
      </c>
      <c r="CY2" s="1000" t="s">
        <v>847</v>
      </c>
      <c r="CZ2" s="1000" t="s">
        <v>848</v>
      </c>
      <c r="DA2" s="1000"/>
      <c r="DB2" s="997">
        <f>month(DB3)</f>
        <v>11</v>
      </c>
      <c r="DC2" s="998" t="s">
        <v>841</v>
      </c>
      <c r="DD2" s="999" t="s">
        <v>842</v>
      </c>
      <c r="DE2" s="1000" t="s">
        <v>843</v>
      </c>
      <c r="DF2" s="1000" t="s">
        <v>844</v>
      </c>
      <c r="DG2" s="1000" t="s">
        <v>845</v>
      </c>
      <c r="DH2" s="1001" t="s">
        <v>857</v>
      </c>
      <c r="DI2" s="1000" t="s">
        <v>847</v>
      </c>
      <c r="DJ2" s="1000" t="s">
        <v>848</v>
      </c>
      <c r="DK2" s="997"/>
      <c r="DL2" s="997">
        <f>month(DL3)</f>
        <v>12</v>
      </c>
      <c r="DM2" s="998" t="s">
        <v>841</v>
      </c>
      <c r="DN2" s="999" t="s">
        <v>842</v>
      </c>
      <c r="DO2" s="1000" t="s">
        <v>843</v>
      </c>
      <c r="DP2" s="1000" t="s">
        <v>844</v>
      </c>
      <c r="DQ2" s="1000" t="s">
        <v>845</v>
      </c>
      <c r="DR2" s="1001" t="s">
        <v>858</v>
      </c>
      <c r="DS2" s="1000" t="s">
        <v>847</v>
      </c>
      <c r="DT2" s="1000" t="s">
        <v>848</v>
      </c>
      <c r="DU2" s="997"/>
      <c r="DV2" s="997">
        <f>month(DV3)</f>
        <v>1</v>
      </c>
      <c r="DW2" s="998" t="s">
        <v>841</v>
      </c>
      <c r="DX2" s="999" t="s">
        <v>842</v>
      </c>
      <c r="DY2" s="1000" t="s">
        <v>843</v>
      </c>
      <c r="DZ2" s="1000" t="s">
        <v>844</v>
      </c>
      <c r="EA2" s="1000" t="s">
        <v>845</v>
      </c>
      <c r="EB2" s="1001" t="s">
        <v>859</v>
      </c>
      <c r="EC2" s="1000" t="s">
        <v>847</v>
      </c>
      <c r="ED2" s="1000" t="s">
        <v>848</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860</v>
      </c>
      <c r="D3" s="1010" t="s">
        <v>529</v>
      </c>
      <c r="E3" s="1010" t="s">
        <v>861</v>
      </c>
      <c r="F3" s="1011" t="s">
        <v>862</v>
      </c>
      <c r="G3" s="1012" t="s">
        <v>863</v>
      </c>
      <c r="H3" s="1013" t="s">
        <v>864</v>
      </c>
      <c r="I3" s="1010" t="s">
        <v>865</v>
      </c>
      <c r="J3" s="1010" t="s">
        <v>866</v>
      </c>
      <c r="K3" s="186"/>
      <c r="L3" s="1014" t="s">
        <v>98</v>
      </c>
      <c r="M3" s="1014" t="s">
        <v>498</v>
      </c>
      <c r="N3" s="186"/>
      <c r="O3" s="989"/>
      <c r="P3" s="1015">
        <v>46054.0</v>
      </c>
      <c r="Q3" s="1016" t="s">
        <v>82</v>
      </c>
      <c r="R3" s="1017" t="s">
        <v>860</v>
      </c>
      <c r="S3" s="1016" t="s">
        <v>529</v>
      </c>
      <c r="T3" s="1016" t="s">
        <v>867</v>
      </c>
      <c r="U3" s="1016" t="s">
        <v>868</v>
      </c>
      <c r="V3" s="1016" t="s">
        <v>869</v>
      </c>
      <c r="W3" s="1016" t="s">
        <v>870</v>
      </c>
      <c r="X3" s="1016" t="s">
        <v>871</v>
      </c>
      <c r="Y3" s="1018"/>
      <c r="Z3" s="1015">
        <v>46082.0</v>
      </c>
      <c r="AA3" s="1016" t="s">
        <v>82</v>
      </c>
      <c r="AB3" s="1017" t="s">
        <v>860</v>
      </c>
      <c r="AC3" s="1016" t="s">
        <v>529</v>
      </c>
      <c r="AD3" s="1016" t="s">
        <v>867</v>
      </c>
      <c r="AE3" s="1016" t="s">
        <v>868</v>
      </c>
      <c r="AF3" s="1016" t="s">
        <v>869</v>
      </c>
      <c r="AG3" s="1016" t="s">
        <v>870</v>
      </c>
      <c r="AH3" s="1016" t="s">
        <v>871</v>
      </c>
      <c r="AI3" s="1019"/>
      <c r="AJ3" s="1020">
        <v>46113.0</v>
      </c>
      <c r="AK3" s="1016" t="s">
        <v>82</v>
      </c>
      <c r="AL3" s="1017" t="s">
        <v>860</v>
      </c>
      <c r="AM3" s="1016" t="s">
        <v>529</v>
      </c>
      <c r="AN3" s="1016" t="s">
        <v>867</v>
      </c>
      <c r="AO3" s="1016" t="s">
        <v>868</v>
      </c>
      <c r="AP3" s="1016" t="s">
        <v>869</v>
      </c>
      <c r="AQ3" s="1016" t="s">
        <v>870</v>
      </c>
      <c r="AR3" s="1016" t="s">
        <v>871</v>
      </c>
      <c r="AS3" s="1018"/>
      <c r="AT3" s="1020">
        <v>46143.0</v>
      </c>
      <c r="AU3" s="1021" t="s">
        <v>82</v>
      </c>
      <c r="AV3" s="1022" t="s">
        <v>860</v>
      </c>
      <c r="AW3" s="1021" t="s">
        <v>529</v>
      </c>
      <c r="AX3" s="1021" t="s">
        <v>867</v>
      </c>
      <c r="AY3" s="1021" t="s">
        <v>868</v>
      </c>
      <c r="AZ3" s="1021" t="s">
        <v>869</v>
      </c>
      <c r="BA3" s="1021" t="s">
        <v>870</v>
      </c>
      <c r="BB3" s="1021" t="s">
        <v>871</v>
      </c>
      <c r="BC3" s="1018"/>
      <c r="BD3" s="1020">
        <v>46174.0</v>
      </c>
      <c r="BE3" s="1016" t="s">
        <v>82</v>
      </c>
      <c r="BF3" s="1017" t="s">
        <v>860</v>
      </c>
      <c r="BG3" s="1016" t="s">
        <v>529</v>
      </c>
      <c r="BH3" s="1016" t="s">
        <v>867</v>
      </c>
      <c r="BI3" s="1016" t="s">
        <v>868</v>
      </c>
      <c r="BJ3" s="1016" t="s">
        <v>869</v>
      </c>
      <c r="BK3" s="1016" t="s">
        <v>870</v>
      </c>
      <c r="BL3" s="1016" t="s">
        <v>871</v>
      </c>
      <c r="BM3" s="1019"/>
      <c r="BN3" s="1020">
        <v>46205.0</v>
      </c>
      <c r="BO3" s="1016" t="s">
        <v>82</v>
      </c>
      <c r="BP3" s="1017" t="s">
        <v>860</v>
      </c>
      <c r="BQ3" s="1016" t="s">
        <v>529</v>
      </c>
      <c r="BR3" s="1016" t="s">
        <v>867</v>
      </c>
      <c r="BS3" s="1016" t="s">
        <v>868</v>
      </c>
      <c r="BT3" s="1016" t="s">
        <v>869</v>
      </c>
      <c r="BU3" s="1016" t="s">
        <v>870</v>
      </c>
      <c r="BV3" s="1016" t="s">
        <v>871</v>
      </c>
      <c r="BW3" s="1018"/>
      <c r="BX3" s="1020">
        <v>46235.0</v>
      </c>
      <c r="BY3" s="1016" t="s">
        <v>82</v>
      </c>
      <c r="BZ3" s="1017" t="s">
        <v>860</v>
      </c>
      <c r="CA3" s="1016" t="s">
        <v>529</v>
      </c>
      <c r="CB3" s="1016" t="s">
        <v>867</v>
      </c>
      <c r="CC3" s="1016" t="s">
        <v>868</v>
      </c>
      <c r="CD3" s="1016" t="s">
        <v>869</v>
      </c>
      <c r="CE3" s="1016" t="s">
        <v>870</v>
      </c>
      <c r="CF3" s="1016" t="s">
        <v>871</v>
      </c>
      <c r="CG3" s="1018"/>
      <c r="CH3" s="1020">
        <v>46266.0</v>
      </c>
      <c r="CI3" s="1016" t="s">
        <v>82</v>
      </c>
      <c r="CJ3" s="1017" t="s">
        <v>860</v>
      </c>
      <c r="CK3" s="1016" t="s">
        <v>529</v>
      </c>
      <c r="CL3" s="1016" t="s">
        <v>867</v>
      </c>
      <c r="CM3" s="1016" t="s">
        <v>868</v>
      </c>
      <c r="CN3" s="1016" t="s">
        <v>869</v>
      </c>
      <c r="CO3" s="1016" t="s">
        <v>870</v>
      </c>
      <c r="CP3" s="1016" t="s">
        <v>871</v>
      </c>
      <c r="CQ3" s="1019"/>
      <c r="CR3" s="1020">
        <v>46296.0</v>
      </c>
      <c r="CS3" s="1016" t="s">
        <v>82</v>
      </c>
      <c r="CT3" s="1017" t="s">
        <v>860</v>
      </c>
      <c r="CU3" s="1016" t="s">
        <v>529</v>
      </c>
      <c r="CV3" s="1016" t="s">
        <v>867</v>
      </c>
      <c r="CW3" s="1016" t="s">
        <v>868</v>
      </c>
      <c r="CX3" s="1016" t="s">
        <v>869</v>
      </c>
      <c r="CY3" s="1016" t="s">
        <v>870</v>
      </c>
      <c r="CZ3" s="1016" t="s">
        <v>871</v>
      </c>
      <c r="DA3" s="1018"/>
      <c r="DB3" s="1020">
        <v>46327.0</v>
      </c>
      <c r="DC3" s="1016" t="s">
        <v>82</v>
      </c>
      <c r="DD3" s="1017" t="s">
        <v>860</v>
      </c>
      <c r="DE3" s="1016" t="s">
        <v>529</v>
      </c>
      <c r="DF3" s="1016" t="s">
        <v>867</v>
      </c>
      <c r="DG3" s="1016" t="s">
        <v>868</v>
      </c>
      <c r="DH3" s="1016" t="s">
        <v>869</v>
      </c>
      <c r="DI3" s="1016" t="s">
        <v>870</v>
      </c>
      <c r="DJ3" s="1016" t="s">
        <v>871</v>
      </c>
      <c r="DK3" s="1018"/>
      <c r="DL3" s="1020">
        <v>46357.0</v>
      </c>
      <c r="DM3" s="1016" t="s">
        <v>82</v>
      </c>
      <c r="DN3" s="1017" t="s">
        <v>860</v>
      </c>
      <c r="DO3" s="1016" t="s">
        <v>529</v>
      </c>
      <c r="DP3" s="1016" t="s">
        <v>867</v>
      </c>
      <c r="DQ3" s="1016" t="s">
        <v>868</v>
      </c>
      <c r="DR3" s="1016" t="s">
        <v>869</v>
      </c>
      <c r="DS3" s="1016" t="s">
        <v>870</v>
      </c>
      <c r="DT3" s="1016" t="s">
        <v>871</v>
      </c>
      <c r="DU3" s="1018"/>
      <c r="DV3" s="1020">
        <v>46388.0</v>
      </c>
      <c r="DW3" s="1016" t="s">
        <v>82</v>
      </c>
      <c r="DX3" s="1017" t="s">
        <v>860</v>
      </c>
      <c r="DY3" s="1016" t="s">
        <v>529</v>
      </c>
      <c r="DZ3" s="1016" t="s">
        <v>867</v>
      </c>
      <c r="EA3" s="1016" t="s">
        <v>868</v>
      </c>
      <c r="EB3" s="1016" t="s">
        <v>869</v>
      </c>
      <c r="EC3" s="1016" t="s">
        <v>870</v>
      </c>
      <c r="ED3" s="1016" t="s">
        <v>871</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107.5833333</v>
      </c>
      <c r="J4" s="1030">
        <f t="shared" si="1"/>
        <v>281</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872</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IFERROR(__xludf.DUMMYFUNCTION("IMPORTRANGE($P$7,$P$4&amp;AO$2)"),5.0)</f>
        <v>5</v>
      </c>
      <c r="AP4" s="214">
        <f t="shared" ref="AP4:AP299" si="7">COUNTIF(INDIRECT(AP$2 &amp; "L9:L"), AL4)</f>
        <v>0</v>
      </c>
      <c r="AQ4" s="1036">
        <f>IFERROR(__xludf.DUMMYFUNCTION("IMPORTRANGE($P$7,$P$4&amp;AQ$2)"),29.483333333333334)</f>
        <v>29.48333333</v>
      </c>
      <c r="AR4" s="214">
        <f>IFERROR(__xludf.DUMMYFUNCTION("IMPORTRANGE($P$7,$P$4&amp;AR$2)"),78.0)</f>
        <v>78</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451</v>
      </c>
      <c r="D5" s="1026" t="s">
        <v>92</v>
      </c>
      <c r="E5" s="1026" t="s">
        <v>873</v>
      </c>
      <c r="F5" s="1027">
        <f t="shared" si="2"/>
        <v>48</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239.95</v>
      </c>
      <c r="J5" s="1030">
        <f t="shared" si="4"/>
        <v>744</v>
      </c>
      <c r="K5" s="186"/>
      <c r="L5" s="214" t="str">
        <f t="array" ref="L5">IFERROR(INDEX('💻シート作成'!$D$6:$D999, MATCH(M5, '💻シート作成'!$E$6:$E999, 0)), "")</f>
        <v/>
      </c>
      <c r="M5" s="906" t="str">
        <f>IFERROR(__xludf.DUMMYFUNCTION("""COMPUTED_VALUE"""),"🔵クレーム")</f>
        <v>🔵クレーム</v>
      </c>
      <c r="N5" s="186"/>
      <c r="O5" s="1042">
        <v>2.0</v>
      </c>
      <c r="P5" s="1043" t="s">
        <v>874</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IFERROR(__xludf.DUMMYFUNCTION("""COMPUTED_VALUE"""),9.0)</f>
        <v>9</v>
      </c>
      <c r="AP5" s="214">
        <f t="shared" si="7"/>
        <v>0</v>
      </c>
      <c r="AQ5" s="1036">
        <f>IFERROR(__xludf.DUMMYFUNCTION("""COMPUTED_VALUE"""),49.1)</f>
        <v>49.1</v>
      </c>
      <c r="AR5" s="214">
        <f>IFERROR(__xludf.DUMMYFUNCTION("""COMPUTED_VALUE"""),135.0)</f>
        <v>135</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408</v>
      </c>
      <c r="D6" s="1026" t="s">
        <v>92</v>
      </c>
      <c r="E6" s="1026" t="s">
        <v>814</v>
      </c>
      <c r="F6" s="1027">
        <f t="shared" si="2"/>
        <v>44</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293.9</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875</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IFERROR(__xludf.DUMMYFUNCTION("""COMPUTED_VALUE"""),10.0)</f>
        <v>10</v>
      </c>
      <c r="AP6" s="214">
        <f t="shared" si="7"/>
        <v>0</v>
      </c>
      <c r="AQ6" s="1036">
        <f>IFERROR(__xludf.DUMMYFUNCTION("""COMPUTED_VALUE"""),66.5)</f>
        <v>66.5</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814</v>
      </c>
      <c r="F7" s="1027">
        <f t="shared" si="2"/>
        <v>51</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358.9666667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876</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IFERROR(__xludf.DUMMYFUNCTION("""COMPUTED_VALUE"""),10.0)</f>
        <v>10</v>
      </c>
      <c r="AP7" s="214">
        <f t="shared" si="7"/>
        <v>0</v>
      </c>
      <c r="AQ7" s="1036">
        <f>IFERROR(__xludf.DUMMYFUNCTION("""COMPUTED_VALUE"""),70.0)</f>
        <v>70</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410</v>
      </c>
      <c r="D8" s="1026" t="s">
        <v>92</v>
      </c>
      <c r="E8" s="1026" t="s">
        <v>873</v>
      </c>
      <c r="F8" s="1027">
        <f t="shared" si="2"/>
        <v>25</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132.9833333</v>
      </c>
      <c r="J8" s="1030">
        <f t="shared" si="19"/>
        <v>344</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IFERROR(__xludf.DUMMYFUNCTION("""COMPUTED_VALUE"""),5.0)</f>
        <v>5</v>
      </c>
      <c r="AP8" s="214">
        <f t="shared" si="7"/>
        <v>0</v>
      </c>
      <c r="AQ8" s="1036">
        <f>IFERROR(__xludf.DUMMYFUNCTION("""COMPUTED_VALUE"""),29.366666666666667)</f>
        <v>29.36666667</v>
      </c>
      <c r="AR8" s="214">
        <f>IFERROR(__xludf.DUMMYFUNCTION("""COMPUTED_VALUE"""),65.0)</f>
        <v>65</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411</v>
      </c>
      <c r="D9" s="1026" t="s">
        <v>92</v>
      </c>
      <c r="E9" s="1026" t="s">
        <v>873</v>
      </c>
      <c r="F9" s="1027">
        <f t="shared" si="2"/>
        <v>50</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269.1833333</v>
      </c>
      <c r="J9" s="1030">
        <f t="shared" si="20"/>
        <v>813</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IFERROR(__xludf.DUMMYFUNCTION("""COMPUTED_VALUE"""),10.0)</f>
        <v>10</v>
      </c>
      <c r="AP9" s="214">
        <f t="shared" si="7"/>
        <v>0</v>
      </c>
      <c r="AQ9" s="1036">
        <f>IFERROR(__xludf.DUMMYFUNCTION("""COMPUTED_VALUE"""),49.1)</f>
        <v>49.1</v>
      </c>
      <c r="AR9" s="214">
        <f>IFERROR(__xludf.DUMMYFUNCTION("""COMPUTED_VALUE"""),157.0)</f>
        <v>157</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412</v>
      </c>
      <c r="D10" s="1026" t="s">
        <v>92</v>
      </c>
      <c r="E10" s="1026" t="s">
        <v>873</v>
      </c>
      <c r="F10" s="1027">
        <f t="shared" si="2"/>
        <v>25</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116.75</v>
      </c>
      <c r="J10" s="1030">
        <f t="shared" si="21"/>
        <v>373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IFERROR(__xludf.DUMMYFUNCTION("""COMPUTED_VALUE"""),5.0)</f>
        <v>5</v>
      </c>
      <c r="AP10" s="214">
        <f t="shared" si="7"/>
        <v>0</v>
      </c>
      <c r="AQ10" s="1036">
        <f>IFERROR(__xludf.DUMMYFUNCTION("""COMPUTED_VALUE"""),26.683333333333334)</f>
        <v>26.68333333</v>
      </c>
      <c r="AR10" s="214">
        <f>IFERROR(__xludf.DUMMYFUNCTION("""COMPUTED_VALUE"""),81.0)</f>
        <v>81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413</v>
      </c>
      <c r="D11" s="1026" t="s">
        <v>92</v>
      </c>
      <c r="E11" s="1026" t="s">
        <v>873</v>
      </c>
      <c r="F11" s="1027">
        <f t="shared" si="2"/>
        <v>52</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305.45</v>
      </c>
      <c r="J11" s="1030">
        <f t="shared" si="22"/>
        <v>893</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IFERROR(__xludf.DUMMYFUNCTION("""COMPUTED_VALUE"""),10.0)</f>
        <v>10</v>
      </c>
      <c r="AP11" s="214">
        <f t="shared" si="7"/>
        <v>0</v>
      </c>
      <c r="AQ11" s="1036">
        <f>IFERROR(__xludf.DUMMYFUNCTION("""COMPUTED_VALUE"""),59.28333333333333)</f>
        <v>59.28333333</v>
      </c>
      <c r="AR11" s="214">
        <f>IFERROR(__xludf.DUMMYFUNCTION("""COMPUTED_VALUE"""),160.0)</f>
        <v>160</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415</v>
      </c>
      <c r="D12" s="1026" t="s">
        <v>92</v>
      </c>
      <c r="E12" s="1026" t="s">
        <v>873</v>
      </c>
      <c r="F12" s="1027">
        <f t="shared" si="2"/>
        <v>36</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197.6833333</v>
      </c>
      <c r="J12" s="1030">
        <f t="shared" si="23"/>
        <v>576</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IFERROR(__xludf.DUMMYFUNCTION("""COMPUTED_VALUE"""),7.0)</f>
        <v>7</v>
      </c>
      <c r="AP12" s="214">
        <f t="shared" si="7"/>
        <v>0</v>
      </c>
      <c r="AQ12" s="1036">
        <f>IFERROR(__xludf.DUMMYFUNCTION("""COMPUTED_VALUE"""),36.61666666666667)</f>
        <v>36.61666667</v>
      </c>
      <c r="AR12" s="214">
        <f>IFERROR(__xludf.DUMMYFUNCTION("""COMPUTED_VALUE"""),121.0)</f>
        <v>121</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416</v>
      </c>
      <c r="D13" s="1026" t="s">
        <v>92</v>
      </c>
      <c r="E13" s="1026" t="s">
        <v>873</v>
      </c>
      <c r="F13" s="1027">
        <f t="shared" si="2"/>
        <v>30</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164.7</v>
      </c>
      <c r="J13" s="1030">
        <f t="shared" si="24"/>
        <v>423</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IFERROR(__xludf.DUMMYFUNCTION("""COMPUTED_VALUE"""),6.0)</f>
        <v>6</v>
      </c>
      <c r="AP13" s="214">
        <f t="shared" si="7"/>
        <v>0</v>
      </c>
      <c r="AQ13" s="1036">
        <f>IFERROR(__xludf.DUMMYFUNCTION("""COMPUTED_VALUE"""),35.05)</f>
        <v>35.05</v>
      </c>
      <c r="AR13" s="214">
        <f>IFERROR(__xludf.DUMMYFUNCTION("""COMPUTED_VALUE"""),92.0)</f>
        <v>92</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873</v>
      </c>
      <c r="F14" s="1027">
        <f t="shared" si="2"/>
        <v>20</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116.0166667</v>
      </c>
      <c r="J14" s="1030">
        <f t="shared" si="25"/>
        <v>352</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IFERROR(__xludf.DUMMYFUNCTION("""COMPUTED_VALUE"""),4.0)</f>
        <v>4</v>
      </c>
      <c r="AP14" s="214">
        <f t="shared" si="7"/>
        <v>0</v>
      </c>
      <c r="AQ14" s="1036">
        <f>IFERROR(__xludf.DUMMYFUNCTION("""COMPUTED_VALUE"""),25.616666666666667)</f>
        <v>25.61666667</v>
      </c>
      <c r="AR14" s="214">
        <f>IFERROR(__xludf.DUMMYFUNCTION("""COMPUTED_VALUE"""),75.0)</f>
        <v>75</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310</v>
      </c>
      <c r="E15" s="1026" t="s">
        <v>814</v>
      </c>
      <c r="F15" s="1027">
        <f t="shared" si="2"/>
        <v>30</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150.3</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IFERROR(__xludf.DUMMYFUNCTION("""COMPUTED_VALUE"""),6.0)</f>
        <v>6</v>
      </c>
      <c r="AP15" s="214">
        <f t="shared" si="7"/>
        <v>0</v>
      </c>
      <c r="AQ15" s="1036">
        <f>IFERROR(__xludf.DUMMYFUNCTION("""COMPUTED_VALUE"""),30.283333333333335)</f>
        <v>30.28333333</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419</v>
      </c>
      <c r="D16" s="1026" t="s">
        <v>92</v>
      </c>
      <c r="E16" s="1026" t="s">
        <v>873</v>
      </c>
      <c r="F16" s="1027">
        <f t="shared" si="2"/>
        <v>30</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464</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IFERROR(__xludf.DUMMYFUNCTION("""COMPUTED_VALUE"""),7.0)</f>
        <v>7</v>
      </c>
      <c r="AP16" s="214">
        <f t="shared" si="7"/>
        <v>0</v>
      </c>
      <c r="AQ16" s="1036">
        <f>IFERROR(__xludf.DUMMYFUNCTION("""COMPUTED_VALUE"""),0.0)</f>
        <v>0</v>
      </c>
      <c r="AR16" s="214">
        <f>IFERROR(__xludf.DUMMYFUNCTION("""COMPUTED_VALUE"""),119.0)</f>
        <v>119</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420</v>
      </c>
      <c r="D17" s="1026" t="s">
        <v>92</v>
      </c>
      <c r="E17" s="1026" t="s">
        <v>873</v>
      </c>
      <c r="F17" s="1027">
        <f t="shared" si="2"/>
        <v>46</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264.1</v>
      </c>
      <c r="J17" s="1030">
        <f t="shared" si="28"/>
        <v>819</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IFERROR(__xludf.DUMMYFUNCTION("""COMPUTED_VALUE"""),9.0)</f>
        <v>9</v>
      </c>
      <c r="AP17" s="214">
        <f t="shared" si="7"/>
        <v>0</v>
      </c>
      <c r="AQ17" s="1036">
        <f>IFERROR(__xludf.DUMMYFUNCTION("""COMPUTED_VALUE"""),49.31666666666667)</f>
        <v>49.31666667</v>
      </c>
      <c r="AR17" s="214">
        <f>IFERROR(__xludf.DUMMYFUNCTION("""COMPUTED_VALUE"""),157.0)</f>
        <v>157</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421</v>
      </c>
      <c r="D18" s="1026" t="s">
        <v>92</v>
      </c>
      <c r="E18" s="1026" t="s">
        <v>873</v>
      </c>
      <c r="F18" s="1027">
        <f t="shared" si="2"/>
        <v>49</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291.3833333</v>
      </c>
      <c r="J18" s="1030">
        <f t="shared" si="29"/>
        <v>707</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IFERROR(__xludf.DUMMYFUNCTION("""COMPUTED_VALUE"""),10.0)</f>
        <v>10</v>
      </c>
      <c r="AP18" s="214">
        <f t="shared" si="7"/>
        <v>0</v>
      </c>
      <c r="AQ18" s="1036">
        <f>IFERROR(__xludf.DUMMYFUNCTION("""COMPUTED_VALUE"""),59.083333333333336)</f>
        <v>59.08333333</v>
      </c>
      <c r="AR18" s="214">
        <f>IFERROR(__xludf.DUMMYFUNCTION("""COMPUTED_VALUE"""),131.0)</f>
        <v>131</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422</v>
      </c>
      <c r="D19" s="1026" t="s">
        <v>92</v>
      </c>
      <c r="E19" s="1026" t="s">
        <v>877</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389</v>
      </c>
      <c r="D20" s="1026" t="s">
        <v>310</v>
      </c>
      <c r="E20" s="1026" t="s">
        <v>814</v>
      </c>
      <c r="F20" s="1027">
        <f t="shared" si="2"/>
        <v>31</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154.1666667</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IFERROR(__xludf.DUMMYFUNCTION("""COMPUTED_VALUE"""),6.0)</f>
        <v>6</v>
      </c>
      <c r="AP20" s="214">
        <f t="shared" si="7"/>
        <v>0</v>
      </c>
      <c r="AQ20" s="1036">
        <f>IFERROR(__xludf.DUMMYFUNCTION("""COMPUTED_VALUE"""),30.05)</f>
        <v>30.05</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423</v>
      </c>
      <c r="D21" s="1026" t="s">
        <v>92</v>
      </c>
      <c r="E21" s="1026" t="s">
        <v>873</v>
      </c>
      <c r="F21" s="1027">
        <f t="shared" si="2"/>
        <v>21</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128.2166667</v>
      </c>
      <c r="J21" s="1030">
        <f t="shared" si="32"/>
        <v>105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IFERROR(__xludf.DUMMYFUNCTION("""COMPUTED_VALUE"""),4.0)</f>
        <v>4</v>
      </c>
      <c r="AP21" s="214">
        <f t="shared" si="7"/>
        <v>0</v>
      </c>
      <c r="AQ21" s="1036">
        <f>IFERROR(__xludf.DUMMYFUNCTION("""COMPUTED_VALUE"""),27.216666666666665)</f>
        <v>27.21666667</v>
      </c>
      <c r="AR21" s="214">
        <f>IFERROR(__xludf.DUMMYFUNCTION("""COMPUTED_VALUE"""),60.0)</f>
        <v>60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424</v>
      </c>
      <c r="D22" s="1026" t="s">
        <v>92</v>
      </c>
      <c r="E22" s="1026" t="s">
        <v>873</v>
      </c>
      <c r="F22" s="1027">
        <f t="shared" si="2"/>
        <v>32</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180.55</v>
      </c>
      <c r="J22" s="1030">
        <f t="shared" si="33"/>
        <v>321</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IFERROR(__xludf.DUMMYFUNCTION("""COMPUTED_VALUE"""),9.0)</f>
        <v>9</v>
      </c>
      <c r="AP22" s="214">
        <f t="shared" si="7"/>
        <v>1</v>
      </c>
      <c r="AQ22" s="1036">
        <f>IFERROR(__xludf.DUMMYFUNCTION("""COMPUTED_VALUE"""),53.333333333333336)</f>
        <v>53.33333333</v>
      </c>
      <c r="AR22" s="214">
        <f>IFERROR(__xludf.DUMMYFUNCTION("""COMPUTED_VALUE"""),149.0)</f>
        <v>149</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417</v>
      </c>
      <c r="D23" s="1026" t="s">
        <v>92</v>
      </c>
      <c r="E23" s="1026" t="s">
        <v>877</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t="s">
        <v>455</v>
      </c>
      <c r="D24" s="1026" t="s">
        <v>92</v>
      </c>
      <c r="E24" s="1026" t="s">
        <v>873</v>
      </c>
      <c r="F24" s="1027">
        <f t="shared" si="2"/>
        <v>0</v>
      </c>
      <c r="G24" s="1028" t="str">
        <f t="shared" si="3"/>
        <v>該当</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t="str">
        <f>IFERROR(__xludf.DUMMYFUNCTION("""COMPUTED_VALUE"""),"ソニヤ")</f>
        <v>ソニヤ</v>
      </c>
      <c r="AM24" s="214" t="str">
        <f>IFERROR(__xludf.DUMMYFUNCTION("""COMPUTED_VALUE"""),"メイド")</f>
        <v>メイド</v>
      </c>
      <c r="AN24" s="214" t="str">
        <f>IFERROR(__xludf.DUMMYFUNCTION("""COMPUTED_VALUE"""),"歩合")</f>
        <v>歩合</v>
      </c>
      <c r="AO24" s="1035">
        <f>IFERROR(__xludf.DUMMYFUNCTION("""COMPUTED_VALUE"""),1.0)</f>
        <v>1</v>
      </c>
      <c r="AP24" s="214">
        <f t="shared" si="7"/>
        <v>0</v>
      </c>
      <c r="AQ24" s="1036">
        <f>IFERROR(__xludf.DUMMYFUNCTION("""COMPUTED_VALUE"""),0.0)</f>
        <v>0</v>
      </c>
      <c r="AR24" s="214">
        <f>IFERROR(__xludf.DUMMYFUNCTION("""COMPUTED_VALUE"""),19.0)</f>
        <v>19</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877</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877</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877</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877</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877</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877</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877</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877</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877</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877</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877</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877</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877</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877</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877</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877</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877</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877</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877</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877</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877</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877</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877</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877</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877</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877</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877</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877</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877</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877</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877</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877</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877</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877</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877</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877</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877</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877</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877</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877</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877</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877</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877</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877</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877</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877</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877</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877</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877</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877</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877</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877</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877</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877</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877</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877</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877</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877</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877</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877</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877</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877</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877</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877</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877</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877</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877</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877</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IFERROR(__xludf.DUMMYFUNCTION("""COMPUTED_VALUE"""),1599.0)</f>
        <v>1599</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877</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877</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877</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877</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877</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877</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878</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IFERROR(__xludf.DUMMYFUNCTION("""COMPUTED_VALUE"""),70590.0)</f>
        <v>70590</v>
      </c>
      <c r="N5" s="21">
        <f>IFERROR(__xludf.DUMMYFUNCTION("""COMPUTED_VALUE"""),66291.66666666666)</f>
        <v>66291.66667</v>
      </c>
      <c r="O5" s="21">
        <f>IFERROR(__xludf.DUMMYFUNCTION("""COMPUTED_VALUE"""),59134.5)</f>
        <v>59134.5</v>
      </c>
      <c r="P5" s="21">
        <f>IFERROR(__xludf.DUMMYFUNCTION("""COMPUTED_VALUE"""),76638.33333333334)</f>
        <v>76638.33333</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879</v>
      </c>
      <c r="C30" s="233"/>
      <c r="D30" s="233"/>
      <c r="E30" s="233"/>
      <c r="F30" s="236"/>
    </row>
    <row r="31">
      <c r="B31" s="1072" t="s">
        <v>880</v>
      </c>
      <c r="C31" s="1073" t="s">
        <v>223</v>
      </c>
      <c r="D31" s="1073" t="s">
        <v>224</v>
      </c>
      <c r="E31" s="1073" t="s">
        <v>812</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306</v>
      </c>
      <c r="AZ30" s="416">
        <f>AS46</f>
        <v>0</v>
      </c>
      <c r="BA30" s="427" t="s">
        <v>232</v>
      </c>
      <c r="BB30" s="414">
        <f>SUM(AZ30:AZ36)</f>
        <v>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310</v>
      </c>
      <c r="AZ31" s="416">
        <f t="shared" ref="AZ31:AZ34" si="9">BA31/$G$5*COUNTIFS($E$13:$E$43,"&gt;0")</f>
        <v>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312</v>
      </c>
      <c r="AZ32" s="416">
        <f t="shared" si="9"/>
        <v>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314</v>
      </c>
      <c r="AZ33" s="416">
        <f t="shared" si="9"/>
        <v>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881</v>
      </c>
      <c r="O2" s="501"/>
      <c r="P2" s="502"/>
      <c r="Q2" s="503"/>
      <c r="R2" s="503"/>
      <c r="S2" s="504"/>
      <c r="T2" s="503"/>
      <c r="U2" s="503"/>
      <c r="V2" s="503"/>
      <c r="W2" s="503"/>
      <c r="X2" s="503"/>
      <c r="Y2" s="505"/>
      <c r="Z2" s="267"/>
      <c r="AA2" s="267"/>
      <c r="AB2" s="267"/>
      <c r="AC2" s="267"/>
      <c r="AD2" s="267"/>
      <c r="AE2" s="267"/>
      <c r="AF2" s="506"/>
      <c r="AG2" s="507"/>
      <c r="AH2" s="508"/>
      <c r="AI2" s="509" t="s">
        <v>882</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883</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46128</v>
      </c>
      <c r="C7" s="580"/>
      <c r="D7" s="496"/>
      <c r="E7" s="581">
        <f>today()+1</f>
        <v>46129</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木</v>
      </c>
      <c r="D8" s="113"/>
      <c r="E8" s="1113" t="s">
        <v>238</v>
      </c>
      <c r="F8" s="1114" t="str">
        <f>TEXT(E7,"ddd")</f>
        <v>金</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1115" t="s">
        <v>102</v>
      </c>
      <c r="L11" s="1116" t="s">
        <v>384</v>
      </c>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1115" t="s">
        <v>132</v>
      </c>
      <c r="L12" s="1116" t="s">
        <v>385</v>
      </c>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安達</v>
      </c>
      <c r="C13" s="602" t="str">
        <f t="shared" si="5"/>
        <v>#N/A</v>
      </c>
      <c r="D13" s="186"/>
      <c r="E13" s="594" t="str">
        <f t="shared" si="6"/>
        <v>安達</v>
      </c>
      <c r="F13" s="602" t="str">
        <f t="shared" si="7"/>
        <v>#N/A</v>
      </c>
      <c r="G13" s="186"/>
      <c r="H13" s="186"/>
      <c r="I13" s="166" t="b">
        <v>0</v>
      </c>
      <c r="J13" s="584"/>
      <c r="K13" s="1115" t="s">
        <v>111</v>
      </c>
      <c r="L13" s="1116" t="s">
        <v>388</v>
      </c>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藤平</v>
      </c>
      <c r="C14" s="602" t="str">
        <f t="shared" si="5"/>
        <v>#N/A</v>
      </c>
      <c r="D14" s="186"/>
      <c r="E14" s="594" t="str">
        <f t="shared" si="6"/>
        <v>藤平</v>
      </c>
      <c r="F14" s="602" t="str">
        <f t="shared" si="7"/>
        <v>#N/A</v>
      </c>
      <c r="G14" s="186"/>
      <c r="H14" s="186"/>
      <c r="I14" s="166" t="b">
        <v>0</v>
      </c>
      <c r="J14" s="584"/>
      <c r="K14" s="1115" t="s">
        <v>389</v>
      </c>
      <c r="L14" s="1116" t="s">
        <v>388</v>
      </c>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473</v>
      </c>
      <c r="G9" s="700" t="s">
        <v>489</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452</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473</v>
      </c>
      <c r="G20" s="725" t="s">
        <v>489</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630</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631</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632</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549</v>
      </c>
      <c r="W29" s="638"/>
      <c r="X29" s="734"/>
      <c r="Y29" s="638"/>
      <c r="Z29" s="638"/>
    </row>
    <row r="30" outlineLevel="1">
      <c r="A30" s="638"/>
      <c r="B30" s="715"/>
      <c r="C30" s="674"/>
      <c r="D30" s="674"/>
      <c r="E30" s="674"/>
      <c r="F30" s="736" t="s">
        <v>452</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outlineLevel="1">
      <c r="A31" s="638"/>
      <c r="B31" s="739"/>
      <c r="C31" s="740">
        <f>IF(C20="","",IF(DAY(C20+1)=1,"",C20+1))</f>
        <v>46056</v>
      </c>
      <c r="D31" s="741" t="str">
        <f>TEXT(C31,"ddd")</f>
        <v>火</v>
      </c>
      <c r="E31" s="742"/>
      <c r="F31" s="743" t="s">
        <v>473</v>
      </c>
      <c r="G31" s="744" t="s">
        <v>489</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635</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636</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452</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473</v>
      </c>
      <c r="G42" s="752" t="s">
        <v>489</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452</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473</v>
      </c>
      <c r="G53" s="744" t="s">
        <v>489</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452</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473</v>
      </c>
      <c r="G65" s="752" t="s">
        <v>489</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452</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473</v>
      </c>
      <c r="G76" s="744" t="s">
        <v>489</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452</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473</v>
      </c>
      <c r="G87" s="752" t="s">
        <v>489</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452</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473</v>
      </c>
      <c r="G98" s="744" t="s">
        <v>489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452</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473</v>
      </c>
      <c r="G109" s="752" t="s">
        <v>489</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452</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473</v>
      </c>
      <c r="G121" s="744" t="s">
        <v>489</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452</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473</v>
      </c>
      <c r="G132" s="752" t="s">
        <v>489</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452</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473</v>
      </c>
      <c r="G143" s="744" t="s">
        <v>489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473</v>
      </c>
      <c r="G154" s="752" t="s">
        <v>489</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473</v>
      </c>
      <c r="G165" s="744" t="s">
        <v>489</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488</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473</v>
      </c>
      <c r="G177" s="752" t="s">
        <v>489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473</v>
      </c>
      <c r="G188" s="744" t="s">
        <v>489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473</v>
      </c>
      <c r="G199" s="752" t="s">
        <v>489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473</v>
      </c>
      <c r="G210" s="744" t="s">
        <v>489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473</v>
      </c>
      <c r="G221" s="752" t="s">
        <v>489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490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473</v>
      </c>
      <c r="G233" s="744" t="s">
        <v>489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473</v>
      </c>
      <c r="G244" s="752" t="s">
        <v>489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473</v>
      </c>
      <c r="G255" s="744" t="s">
        <v>489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473</v>
      </c>
      <c r="G266" s="752" t="s">
        <v>489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473</v>
      </c>
      <c r="G277" s="744" t="s">
        <v>489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491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473</v>
      </c>
      <c r="G289" s="752" t="s">
        <v>489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473</v>
      </c>
      <c r="G300" s="744" t="s">
        <v>489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473</v>
      </c>
      <c r="G311" s="752" t="s">
        <v>489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473</v>
      </c>
      <c r="G322" s="744" t="s">
        <v>489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473</v>
      </c>
      <c r="G333" s="752" t="s">
        <v>489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489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493</v>
      </c>
      <c r="C4" s="783"/>
      <c r="D4" s="784" t="s">
        <v>494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495</v>
      </c>
      <c r="G5" s="789"/>
      <c r="H5" s="790" t="b">
        <v>0</v>
      </c>
      <c r="J5" s="791"/>
      <c r="K5" s="775"/>
      <c r="L5" s="792" t="s">
        <v>496</v>
      </c>
      <c r="T5" s="791"/>
      <c r="U5" s="793" t="s">
        <v>497</v>
      </c>
      <c r="AC5" s="776"/>
      <c r="AD5" s="794" t="s">
        <v>98</v>
      </c>
      <c r="AE5" s="794" t="s">
        <v>498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499</v>
      </c>
      <c r="M7" s="222"/>
      <c r="N7" s="222"/>
      <c r="O7" s="222"/>
      <c r="P7" s="222"/>
      <c r="Q7" s="222"/>
      <c r="R7" s="222"/>
      <c r="S7" s="107"/>
      <c r="T7" s="798" t="s">
        <v>500</v>
      </c>
      <c r="U7" s="799" t="s">
        <v>501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502</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503</v>
      </c>
      <c r="C13" s="821"/>
      <c r="D13" s="822" t="s">
        <v>53</v>
      </c>
      <c r="E13" s="823" t="s">
        <v>504</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507</v>
      </c>
      <c r="C20" s="807" t="s">
        <v>508</v>
      </c>
      <c r="D20" s="807" t="s">
        <v>91</v>
      </c>
      <c r="E20" s="807" t="s">
        <v>92</v>
      </c>
      <c r="F20" s="807" t="s">
        <v>509</v>
      </c>
      <c r="G20" s="807" t="s">
        <v>380</v>
      </c>
      <c r="H20" s="807" t="s">
        <v>380</v>
      </c>
      <c r="I20" s="807" t="s">
        <v>510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511</v>
      </c>
      <c r="M21" s="218"/>
      <c r="N21" s="218"/>
      <c r="O21" s="218"/>
      <c r="P21" s="218"/>
      <c r="Q21" s="218"/>
      <c r="R21" s="218"/>
      <c r="S21" s="3"/>
      <c r="T21" s="798" t="s">
        <v>500</v>
      </c>
      <c r="U21" s="799" t="s">
        <v>512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514</v>
      </c>
      <c r="C25" s="847" t="s">
        <v>515</v>
      </c>
      <c r="D25" s="3"/>
      <c r="E25" s="847" t="s">
        <v>516</v>
      </c>
      <c r="F25" s="218"/>
      <c r="G25" s="218"/>
      <c r="H25" s="847" t="s">
        <v>517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518</v>
      </c>
      <c r="M35" s="218"/>
      <c r="N35" s="218"/>
      <c r="O35" s="218"/>
      <c r="P35" s="218"/>
      <c r="Q35" s="218"/>
      <c r="R35" s="218"/>
      <c r="S35" s="3"/>
      <c r="T35" s="798" t="s">
        <v>500</v>
      </c>
      <c r="U35" s="799" t="s">
        <v>518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519</v>
      </c>
      <c r="C37" s="854"/>
      <c r="D37" s="855">
        <f>counta(C39:D48)</f>
        <v>0</v>
      </c>
      <c r="E37" s="856" t="s">
        <v>520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516</v>
      </c>
      <c r="F38" s="860"/>
      <c r="G38" s="859" t="s">
        <v>521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522</v>
      </c>
      <c r="M49" s="218"/>
      <c r="N49" s="218"/>
      <c r="O49" s="218"/>
      <c r="P49" s="218"/>
      <c r="Q49" s="218"/>
      <c r="R49" s="218"/>
      <c r="S49" s="3"/>
      <c r="T49" s="798" t="s">
        <v>500</v>
      </c>
      <c r="U49" s="799" t="s">
        <v>523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524</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525</v>
      </c>
      <c r="C51" s="859" t="s">
        <v>377</v>
      </c>
      <c r="D51" s="860"/>
      <c r="E51" s="858" t="s">
        <v>526</v>
      </c>
      <c r="F51" s="858" t="s">
        <v>527</v>
      </c>
      <c r="G51" s="858" t="s">
        <v>528</v>
      </c>
      <c r="H51" s="859" t="s">
        <v>529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530</v>
      </c>
      <c r="M63" s="218"/>
      <c r="N63" s="218"/>
      <c r="O63" s="218"/>
      <c r="P63" s="218"/>
      <c r="Q63" s="218"/>
      <c r="R63" s="218"/>
      <c r="S63" s="3"/>
      <c r="T63" s="798" t="s">
        <v>500</v>
      </c>
      <c r="U63" s="799" t="s">
        <v>531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532</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525</v>
      </c>
      <c r="C65" s="859" t="s">
        <v>377</v>
      </c>
      <c r="D65" s="860"/>
      <c r="E65" s="858" t="s">
        <v>533</v>
      </c>
      <c r="F65" s="859" t="s">
        <v>534</v>
      </c>
      <c r="G65" s="860"/>
      <c r="H65" s="859" t="s">
        <v>529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535</v>
      </c>
      <c r="M77" s="218"/>
      <c r="N77" s="218"/>
      <c r="O77" s="218"/>
      <c r="P77" s="218"/>
      <c r="Q77" s="218"/>
      <c r="R77" s="218"/>
      <c r="S77" s="3"/>
      <c r="T77" s="791"/>
      <c r="U77" s="883" t="s">
        <v>536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7"/>
      <c r="B1" s="1118"/>
      <c r="C1" s="1119"/>
      <c r="D1" s="1120"/>
      <c r="E1" s="1120"/>
      <c r="F1" s="1120"/>
      <c r="G1" s="1121"/>
      <c r="H1" s="1121"/>
      <c r="I1" s="1121"/>
      <c r="J1" s="1122"/>
      <c r="K1" s="1121"/>
      <c r="L1" s="1121"/>
      <c r="M1" s="1121"/>
      <c r="N1" s="1121"/>
      <c r="O1" s="1121"/>
      <c r="P1" s="1121"/>
      <c r="Q1" s="1121"/>
      <c r="R1" s="1121"/>
      <c r="S1" s="1121"/>
      <c r="T1" s="1121"/>
      <c r="U1" s="1121"/>
      <c r="V1" s="1123"/>
      <c r="W1" s="1123"/>
    </row>
    <row r="2">
      <c r="A2" s="1117"/>
      <c r="B2" s="1121"/>
      <c r="C2" s="1121"/>
      <c r="D2" s="1124"/>
      <c r="E2" s="1124"/>
      <c r="F2" s="1124"/>
      <c r="G2" s="1125"/>
      <c r="H2" s="1126"/>
      <c r="J2" s="1121"/>
      <c r="K2" s="1121"/>
      <c r="L2" s="1121"/>
      <c r="M2" s="1121"/>
      <c r="N2" s="1121"/>
      <c r="O2" s="1121"/>
      <c r="P2" s="1121"/>
      <c r="Q2" s="1121"/>
      <c r="R2" s="1121"/>
      <c r="S2" s="1121"/>
      <c r="T2" s="1121"/>
      <c r="U2" s="1121"/>
      <c r="V2" s="1123"/>
      <c r="W2" s="1123"/>
    </row>
    <row r="3">
      <c r="A3" s="1117"/>
      <c r="B3" s="1127"/>
      <c r="C3" s="1128" t="s">
        <v>55</v>
      </c>
      <c r="D3" s="1128" t="s">
        <v>57</v>
      </c>
      <c r="E3" s="1128" t="s">
        <v>58</v>
      </c>
      <c r="F3" s="1128" t="s">
        <v>60</v>
      </c>
      <c r="G3" s="1128" t="s">
        <v>62</v>
      </c>
      <c r="H3" s="1128" t="s">
        <v>64</v>
      </c>
      <c r="I3" s="1128" t="s">
        <v>66</v>
      </c>
      <c r="J3" s="1128" t="s">
        <v>68</v>
      </c>
      <c r="K3" s="1128" t="s">
        <v>70</v>
      </c>
      <c r="L3" s="1128" t="s">
        <v>72</v>
      </c>
      <c r="M3" s="1128" t="s">
        <v>74</v>
      </c>
      <c r="N3" s="1128" t="s">
        <v>76</v>
      </c>
      <c r="O3" s="1129" t="s">
        <v>291</v>
      </c>
      <c r="P3" s="1121"/>
      <c r="Q3" s="1121"/>
      <c r="R3" s="1121"/>
      <c r="S3" s="1121"/>
      <c r="T3" s="1121"/>
      <c r="U3" s="1121"/>
      <c r="V3" s="1130" t="s">
        <v>884</v>
      </c>
      <c r="W3" s="1123"/>
    </row>
    <row r="4">
      <c r="A4" s="1131"/>
      <c r="B4" s="1132" t="s">
        <v>380</v>
      </c>
      <c r="C4" s="1133"/>
      <c r="D4" s="1133"/>
      <c r="E4" s="1133"/>
      <c r="F4" s="1133"/>
      <c r="G4" s="1133"/>
      <c r="H4" s="1133"/>
      <c r="I4" s="1133"/>
      <c r="J4" s="1133"/>
      <c r="K4" s="1133"/>
      <c r="L4" s="1133"/>
      <c r="M4" s="1133"/>
      <c r="N4" s="1133"/>
      <c r="O4" s="1134"/>
      <c r="P4" s="1121"/>
      <c r="Q4" s="1121"/>
      <c r="R4" s="1121"/>
      <c r="S4" s="1121"/>
      <c r="T4" s="1121"/>
      <c r="U4" s="1121"/>
      <c r="V4" s="1130"/>
      <c r="W4" s="1123"/>
    </row>
    <row r="5">
      <c r="A5" s="1131"/>
      <c r="B5" s="1135" t="s">
        <v>885</v>
      </c>
      <c r="C5" s="1136">
        <v>0.6831</v>
      </c>
      <c r="D5" s="1136">
        <v>0.6874</v>
      </c>
      <c r="E5" s="1136">
        <v>0.7688</v>
      </c>
      <c r="F5" s="1136">
        <v>0.7109</v>
      </c>
      <c r="G5" s="1136">
        <v>0.6204</v>
      </c>
      <c r="H5" s="1136">
        <v>0.6491</v>
      </c>
      <c r="I5" s="1136">
        <v>0.6633</v>
      </c>
      <c r="J5" s="1136">
        <v>0.6161</v>
      </c>
      <c r="K5" s="1136">
        <v>0.7335</v>
      </c>
      <c r="L5" s="1136">
        <v>0.6922</v>
      </c>
      <c r="M5" s="1136">
        <v>0.5825</v>
      </c>
      <c r="N5" s="1136">
        <v>0.5374</v>
      </c>
      <c r="O5" s="1136">
        <v>0.6621</v>
      </c>
      <c r="P5" s="1121"/>
      <c r="Q5" s="1121"/>
      <c r="R5" s="1121"/>
      <c r="S5" s="1121"/>
      <c r="T5" s="1121"/>
      <c r="U5" s="1121"/>
      <c r="V5" s="1130"/>
      <c r="W5" s="1123"/>
    </row>
    <row r="6">
      <c r="A6" s="1131"/>
      <c r="B6" s="1137" t="s">
        <v>223</v>
      </c>
      <c r="C6" s="1138">
        <f t="shared" ref="C6:N6" si="1">iferror(indirect(C3&amp;"!G8"),"")</f>
        <v>0.6584346505</v>
      </c>
      <c r="D6" s="1138">
        <f t="shared" si="1"/>
        <v>0.6403568977</v>
      </c>
      <c r="E6" s="1138">
        <f t="shared" si="1"/>
        <v>0.6624113475</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8">
        <f>AVERAGE(C6:N6)</f>
        <v>0.6537342986</v>
      </c>
      <c r="P6" s="1121"/>
      <c r="Q6" s="1121"/>
      <c r="R6" s="1121"/>
      <c r="S6" s="1121"/>
      <c r="T6" s="1121"/>
      <c r="U6" s="1121"/>
      <c r="V6" s="1130">
        <v>13.0</v>
      </c>
      <c r="W6" s="1123"/>
    </row>
    <row r="7">
      <c r="A7" s="1131"/>
      <c r="B7" s="1137" t="s">
        <v>224</v>
      </c>
      <c r="C7" s="1139">
        <f t="shared" ref="C7:N7" si="2">iferror(indirect(C3&amp;"!H8"),"")</f>
        <v>4047280</v>
      </c>
      <c r="D7" s="1139">
        <f t="shared" si="2"/>
        <v>4478190</v>
      </c>
      <c r="E7" s="1139">
        <f t="shared" si="2"/>
        <v>2160840</v>
      </c>
      <c r="F7" s="1139" t="str">
        <f t="shared" si="2"/>
        <v/>
      </c>
      <c r="G7" s="1139" t="str">
        <f t="shared" si="2"/>
        <v/>
      </c>
      <c r="H7" s="1139" t="str">
        <f t="shared" si="2"/>
        <v/>
      </c>
      <c r="I7" s="1139" t="str">
        <f t="shared" si="2"/>
        <v/>
      </c>
      <c r="J7" s="1139" t="str">
        <f t="shared" si="2"/>
        <v/>
      </c>
      <c r="K7" s="1139" t="str">
        <f t="shared" si="2"/>
        <v/>
      </c>
      <c r="L7" s="1139" t="str">
        <f t="shared" si="2"/>
        <v/>
      </c>
      <c r="M7" s="1139" t="str">
        <f t="shared" si="2"/>
        <v/>
      </c>
      <c r="N7" s="1139" t="str">
        <f t="shared" si="2"/>
        <v/>
      </c>
      <c r="O7" s="1139">
        <f t="shared" ref="O7:O13" si="4">sum(C7:N7)</f>
        <v>10686310</v>
      </c>
      <c r="P7" s="1122"/>
      <c r="Q7" s="1121"/>
      <c r="R7" s="1121"/>
      <c r="S7" s="1121"/>
      <c r="T7" s="1121"/>
      <c r="U7" s="1121"/>
      <c r="V7" s="1130">
        <v>4.0</v>
      </c>
      <c r="W7" s="1123"/>
    </row>
    <row r="8">
      <c r="A8" s="1131"/>
      <c r="B8" s="1137" t="s">
        <v>886</v>
      </c>
      <c r="C8" s="1140">
        <f t="shared" ref="C8:N8" si="3">iferror(indirect(C3&amp;"!AZ20"),"")</f>
        <v>609290</v>
      </c>
      <c r="D8" s="1140">
        <f t="shared" si="3"/>
        <v>487290</v>
      </c>
      <c r="E8" s="1140">
        <f t="shared" si="3"/>
        <v>251145</v>
      </c>
      <c r="F8" s="1140" t="str">
        <f t="shared" si="3"/>
        <v/>
      </c>
      <c r="G8" s="1140" t="str">
        <f t="shared" si="3"/>
        <v/>
      </c>
      <c r="H8" s="1140" t="str">
        <f t="shared" si="3"/>
        <v/>
      </c>
      <c r="I8" s="1140" t="str">
        <f t="shared" si="3"/>
        <v/>
      </c>
      <c r="J8" s="1140" t="str">
        <f t="shared" si="3"/>
        <v/>
      </c>
      <c r="K8" s="1140" t="str">
        <f t="shared" si="3"/>
        <v/>
      </c>
      <c r="L8" s="1140" t="str">
        <f t="shared" si="3"/>
        <v/>
      </c>
      <c r="M8" s="1140" t="str">
        <f t="shared" si="3"/>
        <v/>
      </c>
      <c r="N8" s="1140" t="str">
        <f t="shared" si="3"/>
        <v/>
      </c>
      <c r="O8" s="1139">
        <f t="shared" si="4"/>
        <v>1347725</v>
      </c>
      <c r="P8" s="1122"/>
      <c r="Q8" s="1121"/>
      <c r="R8" s="1121"/>
      <c r="S8" s="1121"/>
      <c r="T8" s="1121"/>
      <c r="U8" s="1121"/>
      <c r="V8" s="1130">
        <v>5.0</v>
      </c>
      <c r="W8" s="1123"/>
    </row>
    <row r="9">
      <c r="A9" s="1131"/>
      <c r="B9" s="1137" t="s">
        <v>809</v>
      </c>
      <c r="C9" s="1140">
        <f t="shared" ref="C9:N9" si="5">iferror(indirect(C3&amp;"!BG23")-indirect(C3&amp;"!BE24"),"")</f>
        <v>2081012</v>
      </c>
      <c r="D9" s="1140">
        <f t="shared" si="5"/>
        <v>2166526.5</v>
      </c>
      <c r="E9" s="1140">
        <f t="shared" si="5"/>
        <v>1141970.333</v>
      </c>
      <c r="F9" s="1140" t="str">
        <f t="shared" si="5"/>
        <v/>
      </c>
      <c r="G9" s="1140" t="str">
        <f t="shared" si="5"/>
        <v/>
      </c>
      <c r="H9" s="1140" t="str">
        <f t="shared" si="5"/>
        <v/>
      </c>
      <c r="I9" s="1140" t="str">
        <f t="shared" si="5"/>
        <v/>
      </c>
      <c r="J9" s="1140" t="str">
        <f t="shared" si="5"/>
        <v/>
      </c>
      <c r="K9" s="1140" t="str">
        <f t="shared" si="5"/>
        <v/>
      </c>
      <c r="L9" s="1140" t="str">
        <f t="shared" si="5"/>
        <v/>
      </c>
      <c r="M9" s="1140" t="str">
        <f t="shared" si="5"/>
        <v/>
      </c>
      <c r="N9" s="1140" t="str">
        <f t="shared" si="5"/>
        <v/>
      </c>
      <c r="O9" s="1139">
        <f t="shared" si="4"/>
        <v>5389508.833</v>
      </c>
      <c r="P9" s="1121"/>
      <c r="Q9" s="1122"/>
      <c r="R9" s="1121"/>
      <c r="S9" s="1121"/>
      <c r="T9" s="1121"/>
      <c r="U9" s="1121"/>
      <c r="V9" s="1130">
        <v>6.0</v>
      </c>
      <c r="W9" s="1123"/>
    </row>
    <row r="10">
      <c r="A10" s="1131"/>
      <c r="B10" s="1137" t="s">
        <v>887</v>
      </c>
      <c r="C10" s="1139">
        <f t="shared" ref="C10:N10" si="6">iferror(indirect(C3&amp;"!BB23")+indirect(C3&amp;"!BG40"),"")</f>
        <v>0</v>
      </c>
      <c r="D10" s="1139">
        <f t="shared" si="6"/>
        <v>99000</v>
      </c>
      <c r="E10" s="1139">
        <f t="shared" si="6"/>
        <v>0</v>
      </c>
      <c r="F10" s="1139" t="str">
        <f t="shared" si="6"/>
        <v/>
      </c>
      <c r="G10" s="1139" t="str">
        <f t="shared" si="6"/>
        <v/>
      </c>
      <c r="H10" s="1139" t="str">
        <f t="shared" si="6"/>
        <v/>
      </c>
      <c r="I10" s="1139" t="str">
        <f t="shared" si="6"/>
        <v/>
      </c>
      <c r="J10" s="1139" t="str">
        <f t="shared" si="6"/>
        <v/>
      </c>
      <c r="K10" s="1139" t="str">
        <f t="shared" si="6"/>
        <v/>
      </c>
      <c r="L10" s="1139" t="str">
        <f t="shared" si="6"/>
        <v/>
      </c>
      <c r="M10" s="1139" t="str">
        <f t="shared" si="6"/>
        <v/>
      </c>
      <c r="N10" s="1139" t="str">
        <f t="shared" si="6"/>
        <v/>
      </c>
      <c r="O10" s="1139">
        <f t="shared" si="4"/>
        <v>99000</v>
      </c>
      <c r="P10" s="1121"/>
      <c r="Q10" s="1121"/>
      <c r="R10" s="1121"/>
      <c r="S10" s="1121"/>
      <c r="T10" s="1121"/>
      <c r="U10" s="1121"/>
      <c r="V10" s="1130">
        <v>7.0</v>
      </c>
      <c r="W10" s="1123"/>
    </row>
    <row r="11">
      <c r="A11" s="1131"/>
      <c r="B11" s="1137" t="s">
        <v>225</v>
      </c>
      <c r="C11" s="1139">
        <f t="shared" ref="C11:N11" si="7">iferror(indirect(C3&amp;"!I8"),"")</f>
        <v>90519</v>
      </c>
      <c r="D11" s="1139">
        <f t="shared" si="7"/>
        <v>73586.25</v>
      </c>
      <c r="E11" s="1139">
        <f t="shared" si="7"/>
        <v>37980</v>
      </c>
      <c r="F11" s="1139" t="str">
        <f t="shared" si="7"/>
        <v/>
      </c>
      <c r="G11" s="1139" t="str">
        <f t="shared" si="7"/>
        <v/>
      </c>
      <c r="H11" s="1139" t="str">
        <f t="shared" si="7"/>
        <v/>
      </c>
      <c r="I11" s="1139" t="str">
        <f t="shared" si="7"/>
        <v/>
      </c>
      <c r="J11" s="1139" t="str">
        <f t="shared" si="7"/>
        <v/>
      </c>
      <c r="K11" s="1139" t="str">
        <f t="shared" si="7"/>
        <v/>
      </c>
      <c r="L11" s="1139" t="str">
        <f t="shared" si="7"/>
        <v/>
      </c>
      <c r="M11" s="1139" t="str">
        <f t="shared" si="7"/>
        <v/>
      </c>
      <c r="N11" s="1139" t="str">
        <f t="shared" si="7"/>
        <v/>
      </c>
      <c r="O11" s="1139">
        <f t="shared" si="4"/>
        <v>202085.25</v>
      </c>
      <c r="P11" s="1121"/>
      <c r="Q11" s="1121"/>
      <c r="R11" s="1121"/>
      <c r="S11" s="1121"/>
      <c r="T11" s="1121"/>
      <c r="U11" s="1121"/>
      <c r="V11" s="1130">
        <v>8.0</v>
      </c>
      <c r="W11" s="1123"/>
    </row>
    <row r="12">
      <c r="A12" s="1131"/>
      <c r="B12" s="1137" t="s">
        <v>226</v>
      </c>
      <c r="C12" s="1139">
        <f t="shared" ref="C12:N12" si="8">iferror(indirect(C3&amp;"!J8"),"")</f>
        <v>21386</v>
      </c>
      <c r="D12" s="1139">
        <f t="shared" si="8"/>
        <v>17776</v>
      </c>
      <c r="E12" s="1139">
        <f t="shared" si="8"/>
        <v>12032</v>
      </c>
      <c r="F12" s="1139" t="str">
        <f t="shared" si="8"/>
        <v/>
      </c>
      <c r="G12" s="1139" t="str">
        <f t="shared" si="8"/>
        <v/>
      </c>
      <c r="H12" s="1139" t="str">
        <f t="shared" si="8"/>
        <v/>
      </c>
      <c r="I12" s="1139" t="str">
        <f t="shared" si="8"/>
        <v/>
      </c>
      <c r="J12" s="1139" t="str">
        <f t="shared" si="8"/>
        <v/>
      </c>
      <c r="K12" s="1139" t="str">
        <f t="shared" si="8"/>
        <v/>
      </c>
      <c r="L12" s="1139" t="str">
        <f t="shared" si="8"/>
        <v/>
      </c>
      <c r="M12" s="1139" t="str">
        <f t="shared" si="8"/>
        <v/>
      </c>
      <c r="N12" s="1139" t="str">
        <f t="shared" si="8"/>
        <v/>
      </c>
      <c r="O12" s="1139">
        <f t="shared" si="4"/>
        <v>51194</v>
      </c>
      <c r="P12" s="1121"/>
      <c r="Q12" s="1121"/>
      <c r="R12" s="1121"/>
      <c r="S12" s="1121"/>
      <c r="T12" s="1121"/>
      <c r="U12" s="1121"/>
      <c r="V12" s="1130">
        <v>9.0</v>
      </c>
      <c r="W12" s="1123"/>
    </row>
    <row r="13">
      <c r="A13" s="1131"/>
      <c r="B13" s="1137" t="s">
        <v>229</v>
      </c>
      <c r="C13" s="1139">
        <f t="shared" ref="C13:N13" si="9">iferror(indirect(C3&amp;"!M8"),"")</f>
        <v>1266459</v>
      </c>
      <c r="D13" s="1139">
        <f t="shared" si="9"/>
        <v>1750787.25</v>
      </c>
      <c r="E13" s="1139">
        <f t="shared" si="9"/>
        <v>729744.6667</v>
      </c>
      <c r="F13" s="1139" t="str">
        <f t="shared" si="9"/>
        <v/>
      </c>
      <c r="G13" s="1139" t="str">
        <f t="shared" si="9"/>
        <v/>
      </c>
      <c r="H13" s="1139" t="str">
        <f t="shared" si="9"/>
        <v/>
      </c>
      <c r="I13" s="1139" t="str">
        <f t="shared" si="9"/>
        <v/>
      </c>
      <c r="J13" s="1139" t="str">
        <f t="shared" si="9"/>
        <v/>
      </c>
      <c r="K13" s="1139" t="str">
        <f t="shared" si="9"/>
        <v/>
      </c>
      <c r="L13" s="1139" t="str">
        <f t="shared" si="9"/>
        <v/>
      </c>
      <c r="M13" s="1139" t="str">
        <f t="shared" si="9"/>
        <v/>
      </c>
      <c r="N13" s="1139" t="str">
        <f t="shared" si="9"/>
        <v/>
      </c>
      <c r="O13" s="1139">
        <f t="shared" si="4"/>
        <v>3746990.917</v>
      </c>
      <c r="P13" s="1121"/>
      <c r="Q13" s="1121"/>
      <c r="R13" s="1121"/>
      <c r="S13" s="1121"/>
      <c r="T13" s="1121"/>
      <c r="U13" s="1121"/>
      <c r="V13" s="1130">
        <v>10.0</v>
      </c>
      <c r="W13" s="1123"/>
    </row>
    <row r="14">
      <c r="A14" s="1131"/>
      <c r="B14" s="1137" t="s">
        <v>794</v>
      </c>
      <c r="C14" s="1138">
        <f t="shared" ref="C14:N14" si="10">iferror(indirect(C3&amp;"!E8"),"")</f>
        <v>0.5141754462</v>
      </c>
      <c r="D14" s="1138">
        <f t="shared" si="10"/>
        <v>0.483795127</v>
      </c>
      <c r="E14" s="1138">
        <f t="shared" si="10"/>
        <v>0.5284844474</v>
      </c>
      <c r="F14" s="1138" t="str">
        <f t="shared" si="10"/>
        <v/>
      </c>
      <c r="G14" s="1138" t="str">
        <f t="shared" si="10"/>
        <v/>
      </c>
      <c r="H14" s="1138" t="str">
        <f t="shared" si="10"/>
        <v/>
      </c>
      <c r="I14" s="1138" t="str">
        <f t="shared" si="10"/>
        <v/>
      </c>
      <c r="J14" s="1138" t="str">
        <f t="shared" si="10"/>
        <v/>
      </c>
      <c r="K14" s="1138" t="str">
        <f t="shared" si="10"/>
        <v/>
      </c>
      <c r="L14" s="1138" t="str">
        <f t="shared" si="10"/>
        <v/>
      </c>
      <c r="M14" s="1138" t="str">
        <f t="shared" si="10"/>
        <v/>
      </c>
      <c r="N14" s="1138" t="str">
        <f t="shared" si="10"/>
        <v/>
      </c>
      <c r="O14" s="1138">
        <f>(O9+O10)/O7</f>
        <v>0.5136018732</v>
      </c>
      <c r="P14" s="1121"/>
      <c r="Q14" s="1121"/>
      <c r="R14" s="1121"/>
      <c r="S14" s="1121"/>
      <c r="T14" s="1121"/>
      <c r="U14" s="1121"/>
      <c r="V14" s="1130">
        <v>11.0</v>
      </c>
      <c r="W14" s="1123"/>
    </row>
    <row r="15">
      <c r="A15" s="1131"/>
      <c r="B15" s="1137" t="s">
        <v>221</v>
      </c>
      <c r="C15" s="1138">
        <f t="shared" ref="C15:N15" si="11">iferror(indirect(C3&amp;"!C8"),"")</f>
        <v>0.3129160819</v>
      </c>
      <c r="D15" s="1138">
        <f t="shared" si="11"/>
        <v>0.3909586797</v>
      </c>
      <c r="E15" s="1138">
        <f t="shared" si="11"/>
        <v>0.3377134201</v>
      </c>
      <c r="F15" s="1138" t="str">
        <f t="shared" si="11"/>
        <v/>
      </c>
      <c r="G15" s="1138" t="str">
        <f t="shared" si="11"/>
        <v/>
      </c>
      <c r="H15" s="1138" t="str">
        <f t="shared" si="11"/>
        <v/>
      </c>
      <c r="I15" s="1138" t="str">
        <f t="shared" si="11"/>
        <v/>
      </c>
      <c r="J15" s="1138" t="str">
        <f t="shared" si="11"/>
        <v/>
      </c>
      <c r="K15" s="1138" t="str">
        <f t="shared" si="11"/>
        <v/>
      </c>
      <c r="L15" s="1138" t="str">
        <f t="shared" si="11"/>
        <v/>
      </c>
      <c r="M15" s="1138" t="str">
        <f t="shared" si="11"/>
        <v/>
      </c>
      <c r="N15" s="1138" t="str">
        <f t="shared" si="11"/>
        <v/>
      </c>
      <c r="O15" s="1138">
        <f>O13/O7</f>
        <v>0.3506346828</v>
      </c>
      <c r="P15" s="1121"/>
      <c r="Q15" s="1121"/>
      <c r="R15" s="1121"/>
      <c r="S15" s="1121"/>
      <c r="T15" s="1121"/>
      <c r="U15" s="1121"/>
      <c r="V15" s="1130">
        <v>12.0</v>
      </c>
      <c r="W15" s="1123"/>
    </row>
    <row r="16">
      <c r="A16" s="1117"/>
      <c r="B16" s="1121"/>
      <c r="C16" s="1121"/>
      <c r="D16" s="1121"/>
      <c r="E16" s="1121"/>
      <c r="F16" s="1121"/>
      <c r="G16" s="1121"/>
      <c r="H16" s="1121"/>
      <c r="I16" s="1121"/>
      <c r="J16" s="1121"/>
      <c r="K16" s="1121"/>
      <c r="L16" s="1121"/>
      <c r="M16" s="1121"/>
      <c r="N16" s="1121"/>
      <c r="O16" s="1121"/>
      <c r="P16" s="1121"/>
      <c r="Q16" s="1121"/>
      <c r="R16" s="1121"/>
      <c r="S16" s="1121"/>
      <c r="T16" s="1121"/>
      <c r="U16" s="1121"/>
      <c r="V16" s="1123"/>
      <c r="W16" s="1123"/>
    </row>
    <row r="17">
      <c r="A17" s="1141"/>
      <c r="B17" s="1124" t="s">
        <v>888</v>
      </c>
      <c r="C17" s="1121"/>
      <c r="D17" s="1121"/>
      <c r="E17" s="1121"/>
      <c r="F17" s="1124"/>
      <c r="G17" s="1121"/>
      <c r="H17" s="1121"/>
      <c r="I17" s="1121"/>
      <c r="J17" s="1121"/>
      <c r="K17" s="1121"/>
      <c r="L17" s="1121"/>
      <c r="M17" s="1121"/>
      <c r="N17" s="1121"/>
      <c r="O17" s="1121"/>
      <c r="P17" s="1121"/>
      <c r="Q17" s="1121"/>
      <c r="R17" s="1121"/>
      <c r="S17" s="1121"/>
      <c r="T17" s="1121"/>
      <c r="U17" s="1121"/>
      <c r="V17" s="1123"/>
      <c r="W17" s="1123"/>
    </row>
    <row r="18">
      <c r="A18" s="1117"/>
      <c r="B18" s="1121"/>
      <c r="C18" s="1142" t="s">
        <v>55</v>
      </c>
      <c r="D18" s="1142" t="s">
        <v>55</v>
      </c>
      <c r="E18" s="1128" t="s">
        <v>888</v>
      </c>
      <c r="F18" s="1122"/>
      <c r="G18" s="1121"/>
      <c r="H18" s="1121"/>
      <c r="I18" s="1121"/>
      <c r="J18" s="1121"/>
      <c r="K18" s="1121"/>
      <c r="L18" s="1121"/>
      <c r="M18" s="1121"/>
      <c r="N18" s="1121"/>
      <c r="O18" s="1121"/>
      <c r="P18" s="1121"/>
      <c r="Q18" s="1121"/>
      <c r="R18" s="1121"/>
      <c r="S18" s="1121"/>
      <c r="T18" s="1121"/>
      <c r="U18" s="1121"/>
      <c r="V18" s="1123"/>
      <c r="W18" s="1123"/>
    </row>
    <row r="19">
      <c r="A19" s="1131"/>
      <c r="B19" s="1137" t="s">
        <v>224</v>
      </c>
      <c r="C19" s="1140">
        <f t="shared" ref="C19:C27" si="12">sumif($3:$3,$18:$18,7:7)</f>
        <v>4047280</v>
      </c>
      <c r="D19" s="1140">
        <f>sumif(3:3,18:18,7:7)</f>
        <v>4047280</v>
      </c>
      <c r="E19" s="1143">
        <f t="shared" ref="E19:E27" si="13">D19-C19</f>
        <v>0</v>
      </c>
      <c r="F19" s="1122"/>
      <c r="G19" s="1121"/>
      <c r="H19" s="1121"/>
      <c r="I19" s="1121"/>
      <c r="J19" s="1121"/>
      <c r="K19" s="1121"/>
      <c r="L19" s="1121"/>
      <c r="M19" s="1121"/>
      <c r="N19" s="1121"/>
      <c r="O19" s="1121"/>
      <c r="P19" s="1121"/>
      <c r="Q19" s="1121"/>
      <c r="R19" s="1121"/>
      <c r="S19" s="1121"/>
      <c r="T19" s="1121"/>
      <c r="U19" s="1121"/>
      <c r="V19" s="1123"/>
      <c r="W19" s="1123"/>
    </row>
    <row r="20">
      <c r="A20" s="1131"/>
      <c r="B20" s="1137" t="s">
        <v>886</v>
      </c>
      <c r="C20" s="1140">
        <f t="shared" si="12"/>
        <v>609290</v>
      </c>
      <c r="D20" s="1140">
        <f t="shared" ref="D20:D27" si="14">sumif($3:$3,$18:$18,8:8)</f>
        <v>609290</v>
      </c>
      <c r="E20" s="1143">
        <f t="shared" si="13"/>
        <v>0</v>
      </c>
      <c r="F20" s="1144"/>
      <c r="G20" s="1121"/>
      <c r="H20" s="1121"/>
      <c r="I20" s="1121"/>
      <c r="J20" s="1121"/>
      <c r="K20" s="1121"/>
      <c r="L20" s="1121"/>
      <c r="M20" s="1121"/>
      <c r="N20" s="1121"/>
      <c r="O20" s="1121"/>
      <c r="P20" s="1121"/>
      <c r="Q20" s="1121"/>
      <c r="R20" s="1121"/>
      <c r="S20" s="1121"/>
      <c r="T20" s="1121"/>
      <c r="U20" s="1121"/>
      <c r="V20" s="1123"/>
      <c r="W20" s="1123"/>
    </row>
    <row r="21">
      <c r="A21" s="1131"/>
      <c r="B21" s="1137" t="s">
        <v>809</v>
      </c>
      <c r="C21" s="1140">
        <f t="shared" si="12"/>
        <v>2081012</v>
      </c>
      <c r="D21" s="1140">
        <f t="shared" si="14"/>
        <v>2081012</v>
      </c>
      <c r="E21" s="1143">
        <f t="shared" si="13"/>
        <v>0</v>
      </c>
      <c r="F21" s="1122"/>
      <c r="G21" s="1121"/>
      <c r="H21" s="1121"/>
      <c r="I21" s="1121"/>
      <c r="J21" s="1121"/>
      <c r="K21" s="1121"/>
      <c r="L21" s="1121"/>
      <c r="M21" s="1121"/>
      <c r="N21" s="1121"/>
      <c r="O21" s="1121"/>
      <c r="P21" s="1121"/>
      <c r="Q21" s="1121"/>
      <c r="R21" s="1121"/>
      <c r="S21" s="1121"/>
      <c r="T21" s="1121"/>
      <c r="U21" s="1121"/>
      <c r="V21" s="1123"/>
      <c r="W21" s="1123"/>
    </row>
    <row r="22">
      <c r="A22" s="1131"/>
      <c r="B22" s="1137" t="s">
        <v>887</v>
      </c>
      <c r="C22" s="1140">
        <f t="shared" si="12"/>
        <v>0</v>
      </c>
      <c r="D22" s="1140">
        <f t="shared" si="14"/>
        <v>0</v>
      </c>
      <c r="E22" s="1143">
        <f t="shared" si="13"/>
        <v>0</v>
      </c>
      <c r="F22" s="1122"/>
      <c r="G22" s="1121"/>
      <c r="H22" s="1121"/>
      <c r="I22" s="1121"/>
      <c r="J22" s="1121"/>
      <c r="K22" s="1121"/>
      <c r="L22" s="1121"/>
      <c r="M22" s="1121"/>
      <c r="N22" s="1121"/>
      <c r="O22" s="1121"/>
      <c r="P22" s="1121"/>
      <c r="Q22" s="1121"/>
      <c r="R22" s="1121"/>
      <c r="S22" s="1121"/>
      <c r="T22" s="1121"/>
      <c r="U22" s="1121"/>
      <c r="V22" s="1123"/>
      <c r="W22" s="1123"/>
    </row>
    <row r="23">
      <c r="A23" s="1131"/>
      <c r="B23" s="1137" t="s">
        <v>889</v>
      </c>
      <c r="C23" s="1140">
        <f t="shared" si="12"/>
        <v>90519</v>
      </c>
      <c r="D23" s="1140">
        <f t="shared" si="14"/>
        <v>90519</v>
      </c>
      <c r="E23" s="1143">
        <f t="shared" si="13"/>
        <v>0</v>
      </c>
      <c r="F23" s="1144"/>
      <c r="G23" s="1121"/>
      <c r="H23" s="1121"/>
      <c r="I23" s="1121"/>
      <c r="J23" s="1121"/>
      <c r="K23" s="1121"/>
      <c r="L23" s="1121"/>
      <c r="M23" s="1121"/>
      <c r="N23" s="1121"/>
      <c r="O23" s="1121"/>
      <c r="P23" s="1121"/>
      <c r="Q23" s="1121"/>
      <c r="R23" s="1121"/>
      <c r="S23" s="1121"/>
      <c r="T23" s="1121"/>
      <c r="U23" s="1121"/>
      <c r="V23" s="1123"/>
      <c r="W23" s="1123"/>
    </row>
    <row r="24">
      <c r="A24" s="1131"/>
      <c r="B24" s="1137" t="s">
        <v>226</v>
      </c>
      <c r="C24" s="1140">
        <f t="shared" si="12"/>
        <v>21386</v>
      </c>
      <c r="D24" s="1140">
        <f t="shared" si="14"/>
        <v>21386</v>
      </c>
      <c r="E24" s="1143">
        <f t="shared" si="13"/>
        <v>0</v>
      </c>
      <c r="F24" s="1122"/>
      <c r="G24" s="1121"/>
      <c r="H24" s="1121"/>
      <c r="I24" s="1121"/>
      <c r="J24" s="1121"/>
      <c r="K24" s="1121"/>
      <c r="L24" s="1121"/>
      <c r="M24" s="1121"/>
      <c r="N24" s="1121"/>
      <c r="O24" s="1121"/>
      <c r="P24" s="1121"/>
      <c r="Q24" s="1121"/>
      <c r="R24" s="1121"/>
      <c r="S24" s="1121"/>
      <c r="T24" s="1121"/>
      <c r="U24" s="1121"/>
      <c r="V24" s="1123"/>
      <c r="W24" s="1123"/>
    </row>
    <row r="25">
      <c r="A25" s="1131"/>
      <c r="B25" s="1137" t="s">
        <v>229</v>
      </c>
      <c r="C25" s="1140">
        <f t="shared" si="12"/>
        <v>1266459</v>
      </c>
      <c r="D25" s="1140">
        <f t="shared" si="14"/>
        <v>1266459</v>
      </c>
      <c r="E25" s="1143">
        <f t="shared" si="13"/>
        <v>0</v>
      </c>
      <c r="F25" s="1122"/>
      <c r="G25" s="1121"/>
      <c r="H25" s="1121"/>
      <c r="I25" s="1121"/>
      <c r="J25" s="1121"/>
      <c r="K25" s="1121"/>
      <c r="L25" s="1121"/>
      <c r="M25" s="1121"/>
      <c r="N25" s="1121"/>
      <c r="O25" s="1121"/>
      <c r="P25" s="1121"/>
      <c r="Q25" s="1121"/>
      <c r="R25" s="1121"/>
      <c r="S25" s="1121"/>
      <c r="T25" s="1121"/>
      <c r="U25" s="1121"/>
      <c r="V25" s="1123"/>
      <c r="W25" s="1123"/>
    </row>
    <row r="26">
      <c r="A26" s="1131"/>
      <c r="B26" s="1137" t="s">
        <v>794</v>
      </c>
      <c r="C26" s="1145">
        <f t="shared" si="12"/>
        <v>0.5141754462</v>
      </c>
      <c r="D26" s="1145">
        <f t="shared" si="14"/>
        <v>0.5141754462</v>
      </c>
      <c r="E26" s="1146">
        <f t="shared" si="13"/>
        <v>0</v>
      </c>
      <c r="F26" s="1147"/>
      <c r="G26" s="1121"/>
      <c r="H26" s="1121"/>
      <c r="I26" s="1121"/>
      <c r="J26" s="1121"/>
      <c r="K26" s="1121"/>
      <c r="L26" s="1121"/>
      <c r="M26" s="1121"/>
      <c r="N26" s="1121"/>
      <c r="O26" s="1121"/>
      <c r="P26" s="1121"/>
      <c r="Q26" s="1121"/>
      <c r="R26" s="1121"/>
      <c r="S26" s="1121"/>
      <c r="T26" s="1121"/>
      <c r="U26" s="1121"/>
      <c r="V26" s="1123"/>
      <c r="W26" s="1123"/>
    </row>
    <row r="27">
      <c r="A27" s="1131"/>
      <c r="B27" s="1137" t="s">
        <v>221</v>
      </c>
      <c r="C27" s="1145">
        <f t="shared" si="12"/>
        <v>0.3129160819</v>
      </c>
      <c r="D27" s="1145">
        <f t="shared" si="14"/>
        <v>0.3129160819</v>
      </c>
      <c r="E27" s="1146">
        <f t="shared" si="13"/>
        <v>0</v>
      </c>
      <c r="F27" s="1147"/>
      <c r="G27" s="1121"/>
      <c r="H27" s="1121"/>
      <c r="I27" s="1121"/>
      <c r="J27" s="1121"/>
      <c r="K27" s="1121"/>
      <c r="L27" s="1121"/>
      <c r="M27" s="1121"/>
      <c r="N27" s="1121"/>
      <c r="O27" s="1121"/>
      <c r="P27" s="1121"/>
      <c r="Q27" s="1121"/>
      <c r="R27" s="1121"/>
      <c r="S27" s="1121"/>
      <c r="T27" s="1121"/>
      <c r="U27" s="1121"/>
      <c r="V27" s="1123"/>
      <c r="W27" s="1123"/>
    </row>
    <row r="28">
      <c r="A28" s="1121"/>
      <c r="B28" s="1121"/>
      <c r="C28" s="1121"/>
      <c r="D28" s="1121"/>
      <c r="E28" s="1121"/>
      <c r="F28" s="1121"/>
      <c r="G28" s="1121"/>
      <c r="H28" s="1121"/>
      <c r="I28" s="1121"/>
      <c r="J28" s="1121"/>
      <c r="K28" s="1121"/>
      <c r="L28" s="1121"/>
      <c r="M28" s="1121"/>
      <c r="N28" s="1121"/>
      <c r="O28" s="1121"/>
      <c r="P28" s="1121"/>
      <c r="Q28" s="1121"/>
      <c r="R28" s="1121"/>
      <c r="S28" s="1121"/>
      <c r="T28" s="1121"/>
      <c r="U28" s="1121"/>
      <c r="V28" s="1123"/>
      <c r="W28" s="1123"/>
    </row>
    <row r="29">
      <c r="A29" s="1121"/>
      <c r="B29" s="1121"/>
      <c r="C29" s="1121"/>
      <c r="D29" s="1121"/>
      <c r="E29" s="1121"/>
      <c r="F29" s="1121"/>
      <c r="G29" s="1121"/>
      <c r="H29" s="1121"/>
      <c r="I29" s="1121"/>
      <c r="J29" s="1121"/>
      <c r="K29" s="1121"/>
      <c r="L29" s="1121"/>
      <c r="M29" s="1121"/>
      <c r="N29" s="1121"/>
      <c r="O29" s="1121"/>
      <c r="P29" s="1121"/>
      <c r="Q29" s="1121"/>
      <c r="R29" s="1121"/>
      <c r="S29" s="1121"/>
      <c r="T29" s="1121"/>
      <c r="U29" s="1121"/>
      <c r="V29" s="1123"/>
      <c r="W29" s="1123"/>
    </row>
    <row r="30">
      <c r="A30" s="1121"/>
      <c r="B30" s="1121"/>
      <c r="C30" s="1121"/>
      <c r="D30" s="1121"/>
      <c r="E30" s="1121"/>
      <c r="F30" s="1121"/>
      <c r="G30" s="1121"/>
      <c r="H30" s="1121"/>
      <c r="I30" s="1121"/>
      <c r="J30" s="1121"/>
      <c r="K30" s="1121"/>
      <c r="L30" s="1121"/>
      <c r="M30" s="1121"/>
      <c r="N30" s="1121"/>
      <c r="O30" s="1121"/>
      <c r="P30" s="1121"/>
      <c r="Q30" s="1121"/>
      <c r="R30" s="1121"/>
      <c r="S30" s="1121"/>
      <c r="T30" s="1121"/>
      <c r="U30" s="1121"/>
      <c r="V30" s="1123"/>
      <c r="W30" s="1123"/>
    </row>
    <row r="31">
      <c r="A31" s="1121"/>
      <c r="B31" s="1121"/>
      <c r="C31" s="1121"/>
      <c r="D31" s="1121"/>
      <c r="E31" s="1121"/>
      <c r="F31" s="1121"/>
      <c r="G31" s="1121"/>
      <c r="H31" s="1121"/>
      <c r="I31" s="1121"/>
      <c r="J31" s="1121"/>
      <c r="K31" s="1121"/>
      <c r="L31" s="1121"/>
      <c r="M31" s="1121"/>
      <c r="N31" s="1121"/>
      <c r="O31" s="1121"/>
      <c r="P31" s="1121"/>
      <c r="Q31" s="1121"/>
      <c r="R31" s="1121"/>
      <c r="S31" s="1121"/>
      <c r="T31" s="1121"/>
      <c r="U31" s="1121"/>
      <c r="V31" s="1123"/>
      <c r="W31" s="1123"/>
    </row>
    <row r="32">
      <c r="A32" s="1121"/>
      <c r="B32" s="1121"/>
      <c r="C32" s="1121"/>
      <c r="D32" s="1121"/>
      <c r="E32" s="1121"/>
      <c r="F32" s="1121"/>
      <c r="G32" s="1121"/>
      <c r="H32" s="1121"/>
      <c r="I32" s="1121"/>
      <c r="J32" s="1121"/>
      <c r="K32" s="1121"/>
      <c r="L32" s="1121"/>
      <c r="M32" s="1121"/>
      <c r="N32" s="1121"/>
      <c r="O32" s="1121"/>
      <c r="P32" s="1121"/>
      <c r="Q32" s="1121"/>
      <c r="R32" s="1121"/>
      <c r="S32" s="1121"/>
      <c r="T32" s="1121"/>
      <c r="U32" s="1121"/>
      <c r="V32" s="1123"/>
      <c r="W32" s="1123"/>
    </row>
    <row r="33">
      <c r="A33" s="1121"/>
      <c r="B33" s="1121"/>
      <c r="C33" s="1121"/>
      <c r="D33" s="1121"/>
      <c r="E33" s="1121"/>
      <c r="F33" s="1121"/>
      <c r="G33" s="1121"/>
      <c r="H33" s="1121"/>
      <c r="I33" s="1121"/>
      <c r="J33" s="1121"/>
      <c r="K33" s="1121"/>
      <c r="L33" s="1121"/>
      <c r="M33" s="1121"/>
      <c r="N33" s="1121"/>
      <c r="O33" s="1121"/>
      <c r="P33" s="1121"/>
      <c r="Q33" s="1121"/>
      <c r="R33" s="1121"/>
      <c r="S33" s="1121"/>
      <c r="T33" s="1121"/>
      <c r="U33" s="1121"/>
      <c r="V33" s="1123"/>
      <c r="W33" s="1123"/>
    </row>
    <row r="34">
      <c r="A34" s="1121"/>
      <c r="B34" s="1121"/>
      <c r="C34" s="1121"/>
      <c r="D34" s="1121"/>
      <c r="E34" s="1121"/>
      <c r="F34" s="1121"/>
      <c r="G34" s="1121"/>
      <c r="H34" s="1121"/>
      <c r="I34" s="1121"/>
      <c r="J34" s="1121"/>
      <c r="K34" s="1121"/>
      <c r="L34" s="1121"/>
      <c r="M34" s="1121"/>
      <c r="N34" s="1121"/>
      <c r="O34" s="1121"/>
      <c r="P34" s="1121"/>
      <c r="Q34" s="1121"/>
      <c r="R34" s="1121"/>
      <c r="S34" s="1121"/>
      <c r="T34" s="1121"/>
      <c r="U34" s="1121"/>
      <c r="V34" s="1123"/>
      <c r="W34" s="1123"/>
    </row>
    <row r="35">
      <c r="A35" s="1121"/>
      <c r="B35" s="1121"/>
      <c r="C35" s="1121"/>
      <c r="D35" s="1121"/>
      <c r="E35" s="1121"/>
      <c r="F35" s="1121"/>
      <c r="G35" s="1121"/>
      <c r="H35" s="1121"/>
      <c r="I35" s="1121"/>
      <c r="J35" s="1121"/>
      <c r="K35" s="1121"/>
      <c r="L35" s="1121"/>
      <c r="M35" s="1121"/>
      <c r="N35" s="1121"/>
      <c r="O35" s="1121"/>
      <c r="P35" s="1121"/>
      <c r="Q35" s="1121"/>
      <c r="R35" s="1121"/>
      <c r="S35" s="1121"/>
      <c r="T35" s="1121"/>
      <c r="U35" s="1121"/>
      <c r="V35" s="1123"/>
      <c r="W35" s="1123"/>
    </row>
    <row r="36">
      <c r="A36" s="1121"/>
      <c r="B36" s="1121"/>
      <c r="C36" s="1121"/>
      <c r="D36" s="1121"/>
      <c r="E36" s="1121"/>
      <c r="F36" s="1121"/>
      <c r="G36" s="1121"/>
      <c r="H36" s="1121"/>
      <c r="I36" s="1121"/>
      <c r="J36" s="1121"/>
      <c r="K36" s="1121"/>
      <c r="L36" s="1121"/>
      <c r="M36" s="1121"/>
      <c r="N36" s="1121"/>
      <c r="O36" s="1121"/>
      <c r="P36" s="1121"/>
      <c r="Q36" s="1121"/>
      <c r="R36" s="1121"/>
      <c r="S36" s="1121"/>
      <c r="T36" s="1121"/>
      <c r="U36" s="1121"/>
      <c r="V36" s="1123"/>
      <c r="W36" s="1123"/>
    </row>
    <row r="37">
      <c r="A37" s="1121"/>
      <c r="B37" s="1121"/>
      <c r="C37" s="1121"/>
      <c r="D37" s="1121"/>
      <c r="E37" s="1121"/>
      <c r="F37" s="1121"/>
      <c r="G37" s="1121"/>
      <c r="H37" s="1121"/>
      <c r="I37" s="1121"/>
      <c r="J37" s="1121"/>
      <c r="K37" s="1121"/>
      <c r="L37" s="1121"/>
      <c r="M37" s="1121"/>
      <c r="N37" s="1121"/>
      <c r="O37" s="1121"/>
      <c r="P37" s="1121"/>
      <c r="Q37" s="1121"/>
      <c r="R37" s="1121"/>
      <c r="S37" s="1121"/>
      <c r="T37" s="1121"/>
      <c r="U37" s="1121"/>
      <c r="V37" s="1123"/>
      <c r="W37" s="1123"/>
    </row>
    <row r="38">
      <c r="A38" s="1121"/>
      <c r="B38" s="1121"/>
      <c r="C38" s="1121"/>
      <c r="D38" s="1121"/>
      <c r="E38" s="1121"/>
      <c r="F38" s="1121"/>
      <c r="G38" s="1121"/>
      <c r="H38" s="1121"/>
      <c r="I38" s="1121"/>
      <c r="J38" s="1121"/>
      <c r="K38" s="1121"/>
      <c r="L38" s="1121"/>
      <c r="M38" s="1121"/>
      <c r="N38" s="1121"/>
      <c r="O38" s="1121"/>
      <c r="P38" s="1121"/>
      <c r="Q38" s="1121"/>
      <c r="R38" s="1121"/>
      <c r="S38" s="1121"/>
      <c r="T38" s="1121"/>
      <c r="U38" s="1121"/>
      <c r="V38" s="1123"/>
      <c r="W38" s="1123"/>
    </row>
    <row r="39">
      <c r="A39" s="1121"/>
      <c r="B39" s="1121"/>
      <c r="C39" s="1121"/>
      <c r="D39" s="1121"/>
      <c r="E39" s="1121"/>
      <c r="F39" s="1121"/>
      <c r="G39" s="1121"/>
      <c r="H39" s="1121"/>
      <c r="I39" s="1121"/>
      <c r="J39" s="1121"/>
      <c r="K39" s="1121"/>
      <c r="L39" s="1121"/>
      <c r="M39" s="1121"/>
      <c r="N39" s="1121"/>
      <c r="O39" s="1121"/>
      <c r="P39" s="1121"/>
      <c r="Q39" s="1121"/>
      <c r="R39" s="1121"/>
      <c r="S39" s="1121"/>
      <c r="T39" s="1121"/>
      <c r="U39" s="1121"/>
      <c r="V39" s="1123"/>
      <c r="W39" s="1123"/>
    </row>
    <row r="40">
      <c r="A40" s="1121"/>
      <c r="B40" s="1121"/>
      <c r="C40" s="1121"/>
      <c r="D40" s="1121"/>
      <c r="E40" s="1121"/>
      <c r="F40" s="1121"/>
      <c r="G40" s="1121"/>
      <c r="H40" s="1121"/>
      <c r="I40" s="1121"/>
      <c r="J40" s="1121"/>
      <c r="K40" s="1121"/>
      <c r="L40" s="1121"/>
      <c r="M40" s="1121"/>
      <c r="N40" s="1121"/>
      <c r="O40" s="1121"/>
      <c r="P40" s="1121"/>
      <c r="Q40" s="1121"/>
      <c r="R40" s="1121"/>
      <c r="S40" s="1121"/>
      <c r="T40" s="1121"/>
      <c r="U40" s="1121"/>
      <c r="V40" s="1123"/>
      <c r="W40" s="1123"/>
    </row>
    <row r="41">
      <c r="A41" s="1121"/>
      <c r="B41" s="1121"/>
      <c r="C41" s="1121"/>
      <c r="D41" s="1121"/>
      <c r="E41" s="1121"/>
      <c r="F41" s="1121"/>
      <c r="G41" s="1121"/>
      <c r="H41" s="1121"/>
      <c r="I41" s="1121"/>
      <c r="J41" s="1121"/>
      <c r="K41" s="1121"/>
      <c r="L41" s="1121"/>
      <c r="M41" s="1121"/>
      <c r="N41" s="1121"/>
      <c r="O41" s="1121"/>
      <c r="P41" s="1121"/>
      <c r="Q41" s="1121"/>
      <c r="R41" s="1121"/>
      <c r="S41" s="1121"/>
      <c r="T41" s="1121"/>
      <c r="U41" s="1121"/>
      <c r="V41" s="1123"/>
      <c r="W41" s="1123"/>
    </row>
    <row r="42">
      <c r="A42" s="1121"/>
      <c r="B42" s="1121"/>
      <c r="C42" s="1121"/>
      <c r="D42" s="1121"/>
      <c r="E42" s="1121"/>
      <c r="F42" s="1121"/>
      <c r="G42" s="1121"/>
      <c r="H42" s="1121"/>
      <c r="I42" s="1121"/>
      <c r="J42" s="1121"/>
      <c r="K42" s="1121"/>
      <c r="L42" s="1121"/>
      <c r="M42" s="1121"/>
      <c r="N42" s="1121"/>
      <c r="O42" s="1121"/>
      <c r="P42" s="1121"/>
      <c r="Q42" s="1121"/>
      <c r="R42" s="1121"/>
      <c r="S42" s="1121"/>
      <c r="T42" s="1121"/>
      <c r="U42" s="1121"/>
      <c r="V42" s="1123"/>
      <c r="W42" s="1123"/>
    </row>
    <row r="43">
      <c r="A43" s="1121"/>
      <c r="B43" s="1121"/>
      <c r="C43" s="1121"/>
      <c r="D43" s="1121"/>
      <c r="E43" s="1121"/>
      <c r="F43" s="1121"/>
      <c r="G43" s="1121"/>
      <c r="H43" s="1121"/>
      <c r="I43" s="1121"/>
      <c r="J43" s="1121"/>
      <c r="K43" s="1121"/>
      <c r="L43" s="1121"/>
      <c r="M43" s="1121"/>
      <c r="N43" s="1121"/>
      <c r="O43" s="1121"/>
      <c r="P43" s="1121"/>
      <c r="Q43" s="1121"/>
      <c r="R43" s="1121"/>
      <c r="S43" s="1121"/>
      <c r="T43" s="1121"/>
      <c r="U43" s="1121"/>
      <c r="V43" s="1123"/>
      <c r="W43" s="1123"/>
    </row>
    <row r="44">
      <c r="A44" s="1121"/>
      <c r="B44" s="1121"/>
      <c r="C44" s="1121"/>
      <c r="D44" s="1121"/>
      <c r="E44" s="1121"/>
      <c r="F44" s="1121"/>
      <c r="G44" s="1121"/>
      <c r="H44" s="1121"/>
      <c r="I44" s="1121"/>
      <c r="J44" s="1121"/>
      <c r="K44" s="1121"/>
      <c r="L44" s="1121"/>
      <c r="M44" s="1121"/>
      <c r="N44" s="1121"/>
      <c r="O44" s="1121"/>
      <c r="P44" s="1121"/>
      <c r="Q44" s="1121"/>
      <c r="R44" s="1121"/>
      <c r="S44" s="1121"/>
      <c r="T44" s="1121"/>
      <c r="U44" s="1121"/>
      <c r="V44" s="1123"/>
      <c r="W44" s="1123"/>
    </row>
    <row r="45">
      <c r="A45" s="1121"/>
      <c r="B45" s="1121"/>
      <c r="C45" s="1121"/>
      <c r="D45" s="1121"/>
      <c r="E45" s="1121"/>
      <c r="F45" s="1121"/>
      <c r="G45" s="1121"/>
      <c r="H45" s="1121"/>
      <c r="I45" s="1121"/>
      <c r="J45" s="1121"/>
      <c r="K45" s="1121"/>
      <c r="L45" s="1121"/>
      <c r="M45" s="1121"/>
      <c r="N45" s="1121"/>
      <c r="O45" s="1121"/>
      <c r="P45" s="1121"/>
      <c r="Q45" s="1121"/>
      <c r="R45" s="1121"/>
      <c r="S45" s="1121"/>
      <c r="T45" s="1121"/>
      <c r="U45" s="1121"/>
      <c r="V45" s="1123"/>
      <c r="W45" s="1123"/>
    </row>
    <row r="46">
      <c r="A46" s="1121"/>
      <c r="B46" s="1121"/>
      <c r="C46" s="1121"/>
      <c r="D46" s="1121"/>
      <c r="E46" s="1121"/>
      <c r="F46" s="1121"/>
      <c r="G46" s="1121"/>
      <c r="H46" s="1121"/>
      <c r="I46" s="1121"/>
      <c r="J46" s="1121"/>
      <c r="K46" s="1121"/>
      <c r="L46" s="1121"/>
      <c r="M46" s="1121"/>
      <c r="N46" s="1121"/>
      <c r="O46" s="1121"/>
      <c r="P46" s="1121"/>
      <c r="Q46" s="1121"/>
      <c r="R46" s="1121"/>
      <c r="S46" s="1121"/>
      <c r="T46" s="1121"/>
      <c r="U46" s="1121"/>
      <c r="V46" s="1123"/>
      <c r="W46" s="1123"/>
    </row>
    <row r="47">
      <c r="A47" s="1121"/>
      <c r="B47" s="1121"/>
      <c r="C47" s="1121"/>
      <c r="D47" s="1121"/>
      <c r="E47" s="1121"/>
      <c r="F47" s="1121"/>
      <c r="G47" s="1121"/>
      <c r="H47" s="1121"/>
      <c r="I47" s="1121"/>
      <c r="J47" s="1121"/>
      <c r="K47" s="1121"/>
      <c r="L47" s="1121"/>
      <c r="M47" s="1121"/>
      <c r="N47" s="1121"/>
      <c r="O47" s="1121"/>
      <c r="P47" s="1121"/>
      <c r="Q47" s="1121"/>
      <c r="R47" s="1121"/>
      <c r="S47" s="1121"/>
      <c r="T47" s="1121"/>
      <c r="U47" s="1121"/>
      <c r="V47" s="1123"/>
      <c r="W47" s="1123"/>
    </row>
    <row r="48">
      <c r="A48" s="1121"/>
      <c r="B48" s="1121"/>
      <c r="C48" s="1121"/>
      <c r="D48" s="1121"/>
      <c r="E48" s="1121"/>
      <c r="F48" s="1121"/>
      <c r="G48" s="1121"/>
      <c r="H48" s="1121"/>
      <c r="I48" s="1121"/>
      <c r="J48" s="1121"/>
      <c r="K48" s="1121"/>
      <c r="L48" s="1121"/>
      <c r="M48" s="1121"/>
      <c r="N48" s="1121"/>
      <c r="O48" s="1121"/>
      <c r="P48" s="1121"/>
      <c r="Q48" s="1121"/>
      <c r="R48" s="1121"/>
      <c r="S48" s="1121"/>
      <c r="T48" s="1121"/>
      <c r="U48" s="1121"/>
      <c r="V48" s="1123"/>
      <c r="W48" s="1123"/>
    </row>
    <row r="49">
      <c r="A49" s="1121"/>
      <c r="B49" s="1121"/>
      <c r="C49" s="1121"/>
      <c r="D49" s="1121"/>
      <c r="E49" s="1121"/>
      <c r="F49" s="1121"/>
      <c r="G49" s="1121"/>
      <c r="H49" s="1121"/>
      <c r="I49" s="1121"/>
      <c r="J49" s="1121"/>
      <c r="K49" s="1121"/>
      <c r="L49" s="1121"/>
      <c r="M49" s="1121"/>
      <c r="N49" s="1121"/>
      <c r="O49" s="1121"/>
      <c r="P49" s="1121"/>
      <c r="Q49" s="1121"/>
      <c r="R49" s="1121"/>
      <c r="S49" s="1121"/>
      <c r="T49" s="1121"/>
      <c r="U49" s="1121"/>
      <c r="V49" s="1123"/>
      <c r="W49" s="1123"/>
    </row>
    <row r="50">
      <c r="A50" s="1121"/>
      <c r="B50" s="1121"/>
      <c r="C50" s="1121"/>
      <c r="D50" s="1121"/>
      <c r="E50" s="1121"/>
      <c r="F50" s="1121"/>
      <c r="G50" s="1121"/>
      <c r="H50" s="1121"/>
      <c r="I50" s="1121"/>
      <c r="J50" s="1121"/>
      <c r="K50" s="1121"/>
      <c r="L50" s="1121"/>
      <c r="M50" s="1121"/>
      <c r="N50" s="1121"/>
      <c r="O50" s="1121"/>
      <c r="P50" s="1121"/>
      <c r="Q50" s="1121"/>
      <c r="R50" s="1121"/>
      <c r="S50" s="1121"/>
      <c r="T50" s="1121"/>
      <c r="U50" s="1121"/>
      <c r="V50" s="1123"/>
      <c r="W50" s="1123"/>
    </row>
    <row r="51">
      <c r="A51" s="1121"/>
      <c r="B51" s="1121"/>
      <c r="C51" s="1121"/>
      <c r="D51" s="1121"/>
      <c r="E51" s="1121"/>
      <c r="F51" s="1121"/>
      <c r="G51" s="1121"/>
      <c r="H51" s="1121"/>
      <c r="I51" s="1121"/>
      <c r="J51" s="1121"/>
      <c r="K51" s="1121"/>
      <c r="L51" s="1121"/>
      <c r="M51" s="1121"/>
      <c r="N51" s="1121"/>
      <c r="O51" s="1121"/>
      <c r="P51" s="1121"/>
      <c r="Q51" s="1121"/>
      <c r="R51" s="1121"/>
      <c r="S51" s="1121"/>
      <c r="T51" s="1121"/>
      <c r="U51" s="1121"/>
      <c r="V51" s="1123"/>
      <c r="W51" s="1123"/>
    </row>
    <row r="52">
      <c r="A52" s="1121"/>
      <c r="B52" s="1121"/>
      <c r="C52" s="1121"/>
      <c r="D52" s="1121"/>
      <c r="E52" s="1121"/>
      <c r="F52" s="1121"/>
      <c r="G52" s="1121"/>
      <c r="H52" s="1121"/>
      <c r="I52" s="1121"/>
      <c r="J52" s="1121"/>
      <c r="K52" s="1121"/>
      <c r="L52" s="1121"/>
      <c r="M52" s="1121"/>
      <c r="N52" s="1121"/>
      <c r="O52" s="1121"/>
      <c r="P52" s="1121"/>
      <c r="Q52" s="1121"/>
      <c r="R52" s="1121"/>
      <c r="S52" s="1121"/>
      <c r="T52" s="1121"/>
      <c r="U52" s="1121"/>
      <c r="V52" s="1123"/>
      <c r="W52" s="1123"/>
    </row>
    <row r="53">
      <c r="A53" s="1121"/>
      <c r="B53" s="1121"/>
      <c r="C53" s="1121"/>
      <c r="D53" s="1121"/>
      <c r="E53" s="1121"/>
      <c r="F53" s="1121"/>
      <c r="G53" s="1121"/>
      <c r="H53" s="1121"/>
      <c r="I53" s="1121"/>
      <c r="J53" s="1121"/>
      <c r="K53" s="1121"/>
      <c r="L53" s="1121"/>
      <c r="M53" s="1121"/>
      <c r="N53" s="1121"/>
      <c r="O53" s="1121"/>
      <c r="P53" s="1121"/>
      <c r="Q53" s="1121"/>
      <c r="R53" s="1121"/>
      <c r="S53" s="1121"/>
      <c r="T53" s="1121"/>
      <c r="U53" s="1121"/>
      <c r="V53" s="1123"/>
      <c r="W53" s="1123"/>
    </row>
    <row r="54">
      <c r="A54" s="1121"/>
      <c r="B54" s="1121"/>
      <c r="C54" s="1121"/>
      <c r="D54" s="1121"/>
      <c r="E54" s="1121"/>
      <c r="F54" s="1121"/>
      <c r="G54" s="1121"/>
      <c r="H54" s="1121"/>
      <c r="I54" s="1121"/>
      <c r="J54" s="1121"/>
      <c r="K54" s="1121"/>
      <c r="L54" s="1121"/>
      <c r="M54" s="1121"/>
      <c r="N54" s="1121"/>
      <c r="O54" s="1121"/>
      <c r="P54" s="1121"/>
      <c r="Q54" s="1121"/>
      <c r="R54" s="1121"/>
      <c r="S54" s="1121"/>
      <c r="T54" s="1121"/>
      <c r="U54" s="1121"/>
      <c r="V54" s="1123"/>
      <c r="W54" s="1123"/>
    </row>
    <row r="55">
      <c r="A55" s="1121"/>
      <c r="B55" s="1121"/>
      <c r="C55" s="1121"/>
      <c r="D55" s="1121"/>
      <c r="E55" s="1121"/>
      <c r="F55" s="1121"/>
      <c r="G55" s="1121"/>
      <c r="H55" s="1121"/>
      <c r="I55" s="1121"/>
      <c r="J55" s="1121"/>
      <c r="K55" s="1121"/>
      <c r="L55" s="1121"/>
      <c r="M55" s="1121"/>
      <c r="N55" s="1121"/>
      <c r="O55" s="1121"/>
      <c r="P55" s="1121"/>
      <c r="Q55" s="1121"/>
      <c r="R55" s="1121"/>
      <c r="S55" s="1121"/>
      <c r="T55" s="1121"/>
      <c r="U55" s="1121"/>
      <c r="V55" s="1123"/>
      <c r="W55" s="1123"/>
    </row>
    <row r="56">
      <c r="A56" s="1121"/>
      <c r="B56" s="1121"/>
      <c r="C56" s="1121"/>
      <c r="D56" s="1121"/>
      <c r="E56" s="1121"/>
      <c r="F56" s="1121"/>
      <c r="G56" s="1121"/>
      <c r="H56" s="1121"/>
      <c r="I56" s="1121"/>
      <c r="J56" s="1121"/>
      <c r="K56" s="1121"/>
      <c r="L56" s="1121"/>
      <c r="M56" s="1121"/>
      <c r="N56" s="1121"/>
      <c r="O56" s="1121"/>
      <c r="P56" s="1121"/>
      <c r="Q56" s="1121"/>
      <c r="R56" s="1121"/>
      <c r="S56" s="1121"/>
      <c r="T56" s="1121"/>
      <c r="U56" s="1121"/>
      <c r="V56" s="1123"/>
      <c r="W56" s="1123"/>
    </row>
    <row r="57">
      <c r="A57" s="1121"/>
      <c r="B57" s="1121"/>
      <c r="C57" s="1121"/>
      <c r="D57" s="1121"/>
      <c r="E57" s="1121"/>
      <c r="F57" s="1121"/>
      <c r="G57" s="1121"/>
      <c r="H57" s="1121"/>
      <c r="I57" s="1121"/>
      <c r="J57" s="1121"/>
      <c r="K57" s="1121"/>
      <c r="L57" s="1121"/>
      <c r="M57" s="1121"/>
      <c r="N57" s="1121"/>
      <c r="O57" s="1121"/>
      <c r="P57" s="1121"/>
      <c r="Q57" s="1121"/>
      <c r="R57" s="1121"/>
      <c r="S57" s="1121"/>
      <c r="T57" s="1121"/>
      <c r="U57" s="1121"/>
      <c r="V57" s="1123"/>
      <c r="W57" s="1123"/>
    </row>
    <row r="58">
      <c r="A58" s="1121"/>
      <c r="B58" s="1121"/>
      <c r="C58" s="1121"/>
      <c r="D58" s="1121"/>
      <c r="E58" s="1121"/>
      <c r="F58" s="1121"/>
      <c r="G58" s="1121"/>
      <c r="H58" s="1121"/>
      <c r="I58" s="1121"/>
      <c r="J58" s="1121"/>
      <c r="K58" s="1121"/>
      <c r="L58" s="1121"/>
      <c r="M58" s="1121"/>
      <c r="N58" s="1121"/>
      <c r="O58" s="1121"/>
      <c r="P58" s="1121"/>
      <c r="Q58" s="1121"/>
      <c r="R58" s="1121"/>
      <c r="S58" s="1121"/>
      <c r="T58" s="1121"/>
      <c r="U58" s="1121"/>
      <c r="V58" s="1123"/>
      <c r="W58" s="1123"/>
    </row>
    <row r="59">
      <c r="A59" s="1121"/>
      <c r="B59" s="1121"/>
      <c r="C59" s="1121"/>
      <c r="D59" s="1121"/>
      <c r="E59" s="1121"/>
      <c r="F59" s="1121"/>
      <c r="G59" s="1121"/>
      <c r="H59" s="1121"/>
      <c r="I59" s="1121"/>
      <c r="J59" s="1121"/>
      <c r="K59" s="1121"/>
      <c r="L59" s="1121"/>
      <c r="M59" s="1121"/>
      <c r="N59" s="1121"/>
      <c r="O59" s="1121"/>
      <c r="P59" s="1121"/>
      <c r="Q59" s="1121"/>
      <c r="R59" s="1121"/>
      <c r="S59" s="1121"/>
      <c r="T59" s="1121"/>
      <c r="U59" s="1121"/>
      <c r="V59" s="1123"/>
      <c r="W59" s="1123"/>
    </row>
    <row r="60">
      <c r="A60" s="1121"/>
      <c r="B60" s="1121"/>
      <c r="C60" s="1121"/>
      <c r="D60" s="1121"/>
      <c r="E60" s="1121"/>
      <c r="F60" s="1121"/>
      <c r="G60" s="1121"/>
      <c r="H60" s="1121"/>
      <c r="I60" s="1121"/>
      <c r="J60" s="1121"/>
      <c r="K60" s="1121"/>
      <c r="L60" s="1121"/>
      <c r="M60" s="1121"/>
      <c r="N60" s="1121"/>
      <c r="O60" s="1121"/>
      <c r="P60" s="1121"/>
      <c r="Q60" s="1121"/>
      <c r="R60" s="1121"/>
      <c r="S60" s="1121"/>
      <c r="T60" s="1121"/>
      <c r="U60" s="1121"/>
      <c r="V60" s="1123"/>
      <c r="W60" s="1123"/>
    </row>
    <row r="61">
      <c r="A61" s="1121"/>
      <c r="B61" s="1121"/>
      <c r="C61" s="1121"/>
      <c r="D61" s="1121"/>
      <c r="E61" s="1121"/>
      <c r="F61" s="1121"/>
      <c r="G61" s="1121"/>
      <c r="H61" s="1121"/>
      <c r="I61" s="1121"/>
      <c r="J61" s="1121"/>
      <c r="K61" s="1121"/>
      <c r="L61" s="1121"/>
      <c r="M61" s="1121"/>
      <c r="N61" s="1121"/>
      <c r="O61" s="1121"/>
      <c r="P61" s="1121"/>
      <c r="Q61" s="1121"/>
      <c r="R61" s="1121"/>
      <c r="S61" s="1121"/>
      <c r="T61" s="1121"/>
      <c r="U61" s="1121"/>
      <c r="V61" s="1123"/>
      <c r="W61" s="1123"/>
    </row>
    <row r="62">
      <c r="A62" s="1121"/>
      <c r="B62" s="1121"/>
      <c r="C62" s="1121"/>
      <c r="D62" s="1121"/>
      <c r="E62" s="1121"/>
      <c r="F62" s="1121"/>
      <c r="G62" s="1121"/>
      <c r="H62" s="1121"/>
      <c r="I62" s="1121"/>
      <c r="J62" s="1121"/>
      <c r="K62" s="1121"/>
      <c r="L62" s="1121"/>
      <c r="M62" s="1121"/>
      <c r="N62" s="1121"/>
      <c r="O62" s="1121"/>
      <c r="P62" s="1121"/>
      <c r="Q62" s="1121"/>
      <c r="R62" s="1121"/>
      <c r="S62" s="1121"/>
      <c r="T62" s="1121"/>
      <c r="U62" s="1121"/>
      <c r="V62" s="1123"/>
      <c r="W62" s="1123"/>
    </row>
    <row r="63">
      <c r="A63" s="1121"/>
      <c r="B63" s="1121"/>
      <c r="C63" s="1121"/>
      <c r="D63" s="1121"/>
      <c r="E63" s="1121"/>
      <c r="F63" s="1121"/>
      <c r="G63" s="1121"/>
      <c r="H63" s="1121"/>
      <c r="I63" s="1121"/>
      <c r="J63" s="1121"/>
      <c r="K63" s="1121"/>
      <c r="L63" s="1121"/>
      <c r="M63" s="1121"/>
      <c r="N63" s="1121"/>
      <c r="O63" s="1121"/>
      <c r="P63" s="1121"/>
      <c r="Q63" s="1121"/>
      <c r="R63" s="1121"/>
      <c r="S63" s="1121"/>
      <c r="T63" s="1121"/>
      <c r="U63" s="1121"/>
      <c r="V63" s="1123"/>
      <c r="W63" s="1123"/>
    </row>
    <row r="64">
      <c r="A64" s="1121"/>
      <c r="B64" s="1121"/>
      <c r="C64" s="1121"/>
      <c r="D64" s="1121"/>
      <c r="E64" s="1121"/>
      <c r="F64" s="1121"/>
      <c r="G64" s="1121"/>
      <c r="H64" s="1121"/>
      <c r="I64" s="1121"/>
      <c r="J64" s="1121"/>
      <c r="K64" s="1121"/>
      <c r="L64" s="1121"/>
      <c r="M64" s="1121"/>
      <c r="N64" s="1121"/>
      <c r="O64" s="1121"/>
      <c r="P64" s="1121"/>
      <c r="Q64" s="1121"/>
      <c r="R64" s="1121"/>
      <c r="S64" s="1121"/>
      <c r="T64" s="1121"/>
      <c r="U64" s="1121"/>
      <c r="V64" s="1123"/>
      <c r="W64" s="1123"/>
    </row>
    <row r="65">
      <c r="A65" s="1121"/>
      <c r="B65" s="1121"/>
      <c r="C65" s="1121"/>
      <c r="D65" s="1121"/>
      <c r="E65" s="1121"/>
      <c r="F65" s="1121"/>
      <c r="G65" s="1121"/>
      <c r="H65" s="1121"/>
      <c r="I65" s="1121"/>
      <c r="J65" s="1121"/>
      <c r="K65" s="1121"/>
      <c r="L65" s="1121"/>
      <c r="M65" s="1121"/>
      <c r="N65" s="1121"/>
      <c r="O65" s="1121"/>
      <c r="P65" s="1121"/>
      <c r="Q65" s="1121"/>
      <c r="R65" s="1121"/>
      <c r="S65" s="1121"/>
      <c r="T65" s="1121"/>
      <c r="U65" s="1121"/>
      <c r="V65" s="1123"/>
      <c r="W65" s="1123"/>
    </row>
    <row r="66">
      <c r="A66" s="1121"/>
      <c r="B66" s="1121"/>
      <c r="C66" s="1121"/>
      <c r="D66" s="1121"/>
      <c r="E66" s="1121"/>
      <c r="F66" s="1121"/>
      <c r="G66" s="1121"/>
      <c r="H66" s="1121"/>
      <c r="I66" s="1121"/>
      <c r="J66" s="1121"/>
      <c r="K66" s="1121"/>
      <c r="L66" s="1121"/>
      <c r="M66" s="1121"/>
      <c r="N66" s="1121"/>
      <c r="O66" s="1121"/>
      <c r="P66" s="1121"/>
      <c r="Q66" s="1121"/>
      <c r="R66" s="1121"/>
      <c r="S66" s="1121"/>
      <c r="T66" s="1121"/>
      <c r="U66" s="1121"/>
      <c r="V66" s="1123"/>
      <c r="W66" s="1123"/>
    </row>
    <row r="67">
      <c r="A67" s="1121"/>
      <c r="B67" s="1121"/>
      <c r="C67" s="1121"/>
      <c r="D67" s="1121"/>
      <c r="E67" s="1121"/>
      <c r="F67" s="1121"/>
      <c r="G67" s="1121"/>
      <c r="H67" s="1121"/>
      <c r="I67" s="1121"/>
      <c r="J67" s="1121"/>
      <c r="K67" s="1121"/>
      <c r="L67" s="1121"/>
      <c r="M67" s="1121"/>
      <c r="N67" s="1121"/>
      <c r="O67" s="1121"/>
      <c r="P67" s="1121"/>
      <c r="Q67" s="1121"/>
      <c r="R67" s="1121"/>
      <c r="S67" s="1121"/>
      <c r="T67" s="1121"/>
      <c r="U67" s="1121"/>
      <c r="V67" s="1123"/>
      <c r="W67" s="1123"/>
    </row>
    <row r="68">
      <c r="A68" s="1121"/>
      <c r="B68" s="1121"/>
      <c r="C68" s="1121"/>
      <c r="D68" s="1121"/>
      <c r="E68" s="1121"/>
      <c r="F68" s="1121"/>
      <c r="G68" s="1121"/>
      <c r="H68" s="1121"/>
      <c r="I68" s="1121"/>
      <c r="J68" s="1121"/>
      <c r="K68" s="1121"/>
      <c r="L68" s="1121"/>
      <c r="M68" s="1121"/>
      <c r="N68" s="1121"/>
      <c r="O68" s="1121"/>
      <c r="P68" s="1121"/>
      <c r="Q68" s="1121"/>
      <c r="R68" s="1121"/>
      <c r="S68" s="1121"/>
      <c r="T68" s="1121"/>
      <c r="U68" s="1121"/>
      <c r="V68" s="1123"/>
      <c r="W68" s="1123"/>
    </row>
    <row r="69">
      <c r="A69" s="1121"/>
      <c r="B69" s="1121"/>
      <c r="C69" s="1121"/>
      <c r="D69" s="1121"/>
      <c r="E69" s="1121"/>
      <c r="F69" s="1121"/>
      <c r="G69" s="1121"/>
      <c r="H69" s="1121"/>
      <c r="I69" s="1121"/>
      <c r="J69" s="1121"/>
      <c r="K69" s="1121"/>
      <c r="L69" s="1121"/>
      <c r="M69" s="1121"/>
      <c r="N69" s="1121"/>
      <c r="O69" s="1121"/>
      <c r="P69" s="1121"/>
      <c r="Q69" s="1121"/>
      <c r="R69" s="1121"/>
      <c r="S69" s="1121"/>
      <c r="T69" s="1121"/>
      <c r="U69" s="1121"/>
      <c r="V69" s="1123"/>
      <c r="W69" s="1123"/>
    </row>
    <row r="70">
      <c r="A70" s="1121"/>
      <c r="B70" s="1121"/>
      <c r="C70" s="1121"/>
      <c r="D70" s="1121"/>
      <c r="E70" s="1121"/>
      <c r="F70" s="1121"/>
      <c r="G70" s="1121"/>
      <c r="H70" s="1121"/>
      <c r="I70" s="1121"/>
      <c r="J70" s="1121"/>
      <c r="K70" s="1121"/>
      <c r="L70" s="1121"/>
      <c r="M70" s="1121"/>
      <c r="N70" s="1121"/>
      <c r="O70" s="1121"/>
      <c r="P70" s="1121"/>
      <c r="Q70" s="1121"/>
      <c r="R70" s="1121"/>
      <c r="S70" s="1121"/>
      <c r="T70" s="1121"/>
      <c r="U70" s="1121"/>
      <c r="V70" s="1123"/>
      <c r="W70" s="1123"/>
    </row>
    <row r="71">
      <c r="A71" s="1121"/>
      <c r="B71" s="1121"/>
      <c r="C71" s="1121"/>
      <c r="D71" s="1121"/>
      <c r="E71" s="1121"/>
      <c r="F71" s="1121"/>
      <c r="G71" s="1121"/>
      <c r="H71" s="1121"/>
      <c r="I71" s="1121"/>
      <c r="J71" s="1121"/>
      <c r="K71" s="1121"/>
      <c r="L71" s="1121"/>
      <c r="M71" s="1121"/>
      <c r="N71" s="1121"/>
      <c r="O71" s="1121"/>
      <c r="P71" s="1121"/>
      <c r="Q71" s="1121"/>
      <c r="R71" s="1121"/>
      <c r="S71" s="1121"/>
      <c r="T71" s="1121"/>
      <c r="U71" s="1121"/>
      <c r="V71" s="1123"/>
      <c r="W71" s="1123"/>
    </row>
    <row r="72">
      <c r="A72" s="1121"/>
      <c r="B72" s="1121"/>
      <c r="C72" s="1121"/>
      <c r="D72" s="1121"/>
      <c r="E72" s="1121"/>
      <c r="F72" s="1121"/>
      <c r="G72" s="1121"/>
      <c r="H72" s="1121"/>
      <c r="I72" s="1121"/>
      <c r="J72" s="1121"/>
      <c r="K72" s="1121"/>
      <c r="L72" s="1121"/>
      <c r="M72" s="1121"/>
      <c r="N72" s="1121"/>
      <c r="O72" s="1121"/>
      <c r="P72" s="1121"/>
      <c r="Q72" s="1121"/>
      <c r="R72" s="1121"/>
      <c r="S72" s="1121"/>
      <c r="T72" s="1121"/>
      <c r="U72" s="1121"/>
      <c r="V72" s="1123"/>
      <c r="W72" s="1123"/>
    </row>
    <row r="73">
      <c r="A73" s="1121"/>
      <c r="B73" s="1121"/>
      <c r="C73" s="1121"/>
      <c r="D73" s="1121"/>
      <c r="E73" s="1121"/>
      <c r="F73" s="1121"/>
      <c r="G73" s="1121"/>
      <c r="H73" s="1121"/>
      <c r="I73" s="1121"/>
      <c r="J73" s="1121"/>
      <c r="K73" s="1121"/>
      <c r="L73" s="1121"/>
      <c r="M73" s="1121"/>
      <c r="N73" s="1121"/>
      <c r="O73" s="1121"/>
      <c r="P73" s="1121"/>
      <c r="Q73" s="1121"/>
      <c r="R73" s="1121"/>
      <c r="S73" s="1121"/>
      <c r="T73" s="1121"/>
      <c r="U73" s="1121"/>
      <c r="V73" s="1123"/>
      <c r="W73" s="1123"/>
    </row>
    <row r="74">
      <c r="A74" s="1121"/>
      <c r="B74" s="1121"/>
      <c r="C74" s="1121"/>
      <c r="D74" s="1121"/>
      <c r="E74" s="1121"/>
      <c r="F74" s="1121"/>
      <c r="G74" s="1121"/>
      <c r="H74" s="1121"/>
      <c r="I74" s="1121"/>
      <c r="J74" s="1121"/>
      <c r="K74" s="1121"/>
      <c r="L74" s="1121"/>
      <c r="M74" s="1121"/>
      <c r="N74" s="1121"/>
      <c r="O74" s="1121"/>
      <c r="P74" s="1121"/>
      <c r="Q74" s="1121"/>
      <c r="R74" s="1121"/>
      <c r="S74" s="1121"/>
      <c r="T74" s="1121"/>
      <c r="U74" s="1121"/>
      <c r="V74" s="1123"/>
      <c r="W74" s="1123"/>
    </row>
    <row r="75">
      <c r="A75" s="1121"/>
      <c r="B75" s="1121"/>
      <c r="C75" s="1121"/>
      <c r="D75" s="1121"/>
      <c r="E75" s="1121"/>
      <c r="F75" s="1121"/>
      <c r="G75" s="1121"/>
      <c r="H75" s="1121"/>
      <c r="I75" s="1121"/>
      <c r="J75" s="1121"/>
      <c r="K75" s="1121"/>
      <c r="L75" s="1121"/>
      <c r="M75" s="1121"/>
      <c r="N75" s="1121"/>
      <c r="O75" s="1121"/>
      <c r="P75" s="1121"/>
      <c r="Q75" s="1121"/>
      <c r="R75" s="1121"/>
      <c r="S75" s="1121"/>
      <c r="T75" s="1121"/>
      <c r="U75" s="1121"/>
      <c r="V75" s="1123"/>
      <c r="W75" s="1123"/>
    </row>
    <row r="76">
      <c r="A76" s="1121"/>
      <c r="B76" s="1121"/>
      <c r="C76" s="1121"/>
      <c r="D76" s="1121"/>
      <c r="E76" s="1121"/>
      <c r="F76" s="1121"/>
      <c r="G76" s="1121"/>
      <c r="H76" s="1121"/>
      <c r="I76" s="1121"/>
      <c r="J76" s="1121"/>
      <c r="K76" s="1121"/>
      <c r="L76" s="1121"/>
      <c r="M76" s="1121"/>
      <c r="N76" s="1121"/>
      <c r="O76" s="1121"/>
      <c r="P76" s="1121"/>
      <c r="Q76" s="1121"/>
      <c r="R76" s="1121"/>
      <c r="S76" s="1121"/>
      <c r="T76" s="1121"/>
      <c r="U76" s="1121"/>
      <c r="V76" s="1123"/>
      <c r="W76" s="1123"/>
    </row>
    <row r="77">
      <c r="A77" s="1121"/>
      <c r="B77" s="1121"/>
      <c r="C77" s="1121"/>
      <c r="D77" s="1121"/>
      <c r="E77" s="1121"/>
      <c r="F77" s="1121"/>
      <c r="G77" s="1121"/>
      <c r="H77" s="1121"/>
      <c r="I77" s="1121"/>
      <c r="J77" s="1121"/>
      <c r="K77" s="1121"/>
      <c r="L77" s="1121"/>
      <c r="M77" s="1121"/>
      <c r="N77" s="1121"/>
      <c r="O77" s="1121"/>
      <c r="P77" s="1121"/>
      <c r="Q77" s="1121"/>
      <c r="R77" s="1121"/>
      <c r="S77" s="1121"/>
      <c r="T77" s="1121"/>
      <c r="U77" s="1121"/>
      <c r="V77" s="1123"/>
      <c r="W77" s="1123"/>
    </row>
    <row r="78">
      <c r="A78" s="1121"/>
      <c r="B78" s="1121"/>
      <c r="C78" s="1121"/>
      <c r="D78" s="1121"/>
      <c r="E78" s="1121"/>
      <c r="F78" s="1121"/>
      <c r="G78" s="1121"/>
      <c r="H78" s="1121"/>
      <c r="I78" s="1121"/>
      <c r="J78" s="1121"/>
      <c r="K78" s="1121"/>
      <c r="L78" s="1121"/>
      <c r="M78" s="1121"/>
      <c r="N78" s="1121"/>
      <c r="O78" s="1121"/>
      <c r="P78" s="1121"/>
      <c r="Q78" s="1121"/>
      <c r="R78" s="1121"/>
      <c r="S78" s="1121"/>
      <c r="T78" s="1121"/>
      <c r="U78" s="1121"/>
      <c r="V78" s="1123"/>
      <c r="W78" s="1123"/>
    </row>
    <row r="79">
      <c r="A79" s="1121"/>
      <c r="B79" s="1121"/>
      <c r="C79" s="1121"/>
      <c r="D79" s="1121"/>
      <c r="E79" s="1121"/>
      <c r="F79" s="1121"/>
      <c r="G79" s="1121"/>
      <c r="H79" s="1121"/>
      <c r="I79" s="1121"/>
      <c r="J79" s="1121"/>
      <c r="K79" s="1121"/>
      <c r="L79" s="1121"/>
      <c r="M79" s="1121"/>
      <c r="N79" s="1121"/>
      <c r="O79" s="1121"/>
      <c r="P79" s="1121"/>
      <c r="Q79" s="1121"/>
      <c r="R79" s="1121"/>
      <c r="S79" s="1121"/>
      <c r="T79" s="1121"/>
      <c r="U79" s="1121"/>
      <c r="V79" s="1123"/>
      <c r="W79" s="1123"/>
    </row>
    <row r="80">
      <c r="A80" s="1121"/>
      <c r="B80" s="1121"/>
      <c r="C80" s="1121"/>
      <c r="D80" s="1121"/>
      <c r="E80" s="1121"/>
      <c r="F80" s="1121"/>
      <c r="G80" s="1121"/>
      <c r="H80" s="1121"/>
      <c r="I80" s="1121"/>
      <c r="J80" s="1121"/>
      <c r="K80" s="1121"/>
      <c r="L80" s="1121"/>
      <c r="M80" s="1121"/>
      <c r="N80" s="1121"/>
      <c r="O80" s="1121"/>
      <c r="P80" s="1121"/>
      <c r="Q80" s="1121"/>
      <c r="R80" s="1121"/>
      <c r="S80" s="1121"/>
      <c r="T80" s="1121"/>
      <c r="U80" s="1121"/>
      <c r="V80" s="1123"/>
      <c r="W80" s="1123"/>
    </row>
    <row r="81">
      <c r="A81" s="1121"/>
      <c r="B81" s="1121"/>
      <c r="C81" s="1121"/>
      <c r="D81" s="1121"/>
      <c r="E81" s="1121"/>
      <c r="F81" s="1121"/>
      <c r="G81" s="1121"/>
      <c r="H81" s="1121"/>
      <c r="I81" s="1121"/>
      <c r="J81" s="1121"/>
      <c r="K81" s="1121"/>
      <c r="L81" s="1121"/>
      <c r="M81" s="1121"/>
      <c r="N81" s="1121"/>
      <c r="O81" s="1121"/>
      <c r="P81" s="1121"/>
      <c r="Q81" s="1121"/>
      <c r="R81" s="1121"/>
      <c r="S81" s="1121"/>
      <c r="T81" s="1121"/>
      <c r="U81" s="1121"/>
      <c r="V81" s="1123"/>
      <c r="W81" s="1123"/>
    </row>
    <row r="82">
      <c r="A82" s="1121"/>
      <c r="B82" s="1121"/>
      <c r="C82" s="1121"/>
      <c r="D82" s="1121"/>
      <c r="E82" s="1121"/>
      <c r="F82" s="1121"/>
      <c r="G82" s="1121"/>
      <c r="H82" s="1121"/>
      <c r="I82" s="1121"/>
      <c r="J82" s="1121"/>
      <c r="K82" s="1121"/>
      <c r="L82" s="1121"/>
      <c r="M82" s="1121"/>
      <c r="N82" s="1121"/>
      <c r="O82" s="1121"/>
      <c r="P82" s="1121"/>
      <c r="Q82" s="1121"/>
      <c r="R82" s="1121"/>
      <c r="S82" s="1121"/>
      <c r="T82" s="1121"/>
      <c r="U82" s="1121"/>
      <c r="V82" s="1123"/>
      <c r="W82" s="1123"/>
    </row>
    <row r="83">
      <c r="A83" s="1121"/>
      <c r="B83" s="1121"/>
      <c r="C83" s="1121"/>
      <c r="D83" s="1121"/>
      <c r="E83" s="1121"/>
      <c r="F83" s="1121"/>
      <c r="G83" s="1121"/>
      <c r="H83" s="1121"/>
      <c r="I83" s="1121"/>
      <c r="J83" s="1121"/>
      <c r="K83" s="1121"/>
      <c r="L83" s="1121"/>
      <c r="M83" s="1121"/>
      <c r="N83" s="1121"/>
      <c r="O83" s="1121"/>
      <c r="P83" s="1121"/>
      <c r="Q83" s="1121"/>
      <c r="R83" s="1121"/>
      <c r="S83" s="1121"/>
      <c r="T83" s="1121"/>
      <c r="U83" s="1121"/>
      <c r="V83" s="1123"/>
      <c r="W83" s="1123"/>
    </row>
    <row r="84">
      <c r="A84" s="1121"/>
      <c r="B84" s="1121"/>
      <c r="C84" s="1121"/>
      <c r="D84" s="1121"/>
      <c r="E84" s="1121"/>
      <c r="F84" s="1121"/>
      <c r="G84" s="1121"/>
      <c r="H84" s="1121"/>
      <c r="I84" s="1121"/>
      <c r="J84" s="1121"/>
      <c r="K84" s="1121"/>
      <c r="L84" s="1121"/>
      <c r="M84" s="1121"/>
      <c r="N84" s="1121"/>
      <c r="O84" s="1121"/>
      <c r="P84" s="1121"/>
      <c r="Q84" s="1121"/>
      <c r="R84" s="1121"/>
      <c r="S84" s="1121"/>
      <c r="T84" s="1121"/>
      <c r="U84" s="1121"/>
      <c r="V84" s="1123"/>
      <c r="W84" s="1123"/>
    </row>
    <row r="85">
      <c r="A85" s="1121"/>
      <c r="B85" s="1121"/>
      <c r="C85" s="1121"/>
      <c r="D85" s="1121"/>
      <c r="E85" s="1121"/>
      <c r="F85" s="1121"/>
      <c r="G85" s="1121"/>
      <c r="H85" s="1121"/>
      <c r="I85" s="1121"/>
      <c r="J85" s="1121"/>
      <c r="K85" s="1121"/>
      <c r="L85" s="1121"/>
      <c r="M85" s="1121"/>
      <c r="N85" s="1121"/>
      <c r="O85" s="1121"/>
      <c r="P85" s="1121"/>
      <c r="Q85" s="1121"/>
      <c r="R85" s="1121"/>
      <c r="S85" s="1121"/>
      <c r="T85" s="1121"/>
      <c r="U85" s="1121"/>
      <c r="V85" s="1123"/>
      <c r="W85" s="1123"/>
    </row>
    <row r="86">
      <c r="A86" s="1121"/>
      <c r="B86" s="1121"/>
      <c r="C86" s="1121"/>
      <c r="D86" s="1121"/>
      <c r="E86" s="1121"/>
      <c r="F86" s="1121"/>
      <c r="G86" s="1121"/>
      <c r="H86" s="1121"/>
      <c r="I86" s="1121"/>
      <c r="J86" s="1121"/>
      <c r="K86" s="1121"/>
      <c r="L86" s="1121"/>
      <c r="M86" s="1121"/>
      <c r="N86" s="1121"/>
      <c r="O86" s="1121"/>
      <c r="P86" s="1121"/>
      <c r="Q86" s="1121"/>
      <c r="R86" s="1121"/>
      <c r="S86" s="1121"/>
      <c r="T86" s="1121"/>
      <c r="U86" s="1121"/>
      <c r="V86" s="1123"/>
      <c r="W86" s="1123"/>
    </row>
    <row r="87">
      <c r="A87" s="1121"/>
      <c r="B87" s="1121"/>
      <c r="C87" s="1121"/>
      <c r="D87" s="1121"/>
      <c r="E87" s="1121"/>
      <c r="F87" s="1121"/>
      <c r="G87" s="1121"/>
      <c r="H87" s="1121"/>
      <c r="I87" s="1121"/>
      <c r="J87" s="1121"/>
      <c r="K87" s="1121"/>
      <c r="L87" s="1121"/>
      <c r="M87" s="1121"/>
      <c r="N87" s="1121"/>
      <c r="O87" s="1121"/>
      <c r="P87" s="1121"/>
      <c r="Q87" s="1121"/>
      <c r="R87" s="1121"/>
      <c r="S87" s="1121"/>
      <c r="T87" s="1121"/>
      <c r="U87" s="1121"/>
      <c r="V87" s="1123"/>
      <c r="W87" s="1123"/>
    </row>
    <row r="88">
      <c r="A88" s="1121"/>
      <c r="B88" s="1121"/>
      <c r="C88" s="1121"/>
      <c r="D88" s="1121"/>
      <c r="E88" s="1121"/>
      <c r="F88" s="1121"/>
      <c r="G88" s="1121"/>
      <c r="H88" s="1121"/>
      <c r="I88" s="1121"/>
      <c r="J88" s="1121"/>
      <c r="K88" s="1121"/>
      <c r="L88" s="1121"/>
      <c r="M88" s="1121"/>
      <c r="N88" s="1121"/>
      <c r="O88" s="1121"/>
      <c r="P88" s="1121"/>
      <c r="Q88" s="1121"/>
      <c r="R88" s="1121"/>
      <c r="S88" s="1121"/>
      <c r="T88" s="1121"/>
      <c r="U88" s="1121"/>
      <c r="V88" s="1123"/>
      <c r="W88" s="1123"/>
    </row>
    <row r="89">
      <c r="A89" s="1121"/>
      <c r="B89" s="1121"/>
      <c r="C89" s="1121"/>
      <c r="D89" s="1121"/>
      <c r="E89" s="1121"/>
      <c r="F89" s="1121"/>
      <c r="G89" s="1121"/>
      <c r="H89" s="1121"/>
      <c r="I89" s="1121"/>
      <c r="J89" s="1121"/>
      <c r="K89" s="1121"/>
      <c r="L89" s="1121"/>
      <c r="M89" s="1121"/>
      <c r="N89" s="1121"/>
      <c r="O89" s="1121"/>
      <c r="P89" s="1121"/>
      <c r="Q89" s="1121"/>
      <c r="R89" s="1121"/>
      <c r="S89" s="1121"/>
      <c r="T89" s="1121"/>
      <c r="U89" s="1121"/>
      <c r="V89" s="1123"/>
      <c r="W89" s="1123"/>
    </row>
    <row r="90">
      <c r="A90" s="1121"/>
      <c r="B90" s="1121"/>
      <c r="C90" s="1121"/>
      <c r="D90" s="1121"/>
      <c r="E90" s="1121"/>
      <c r="F90" s="1121"/>
      <c r="G90" s="1121"/>
      <c r="H90" s="1121"/>
      <c r="I90" s="1121"/>
      <c r="J90" s="1121"/>
      <c r="K90" s="1121"/>
      <c r="L90" s="1121"/>
      <c r="M90" s="1121"/>
      <c r="N90" s="1121"/>
      <c r="O90" s="1121"/>
      <c r="P90" s="1121"/>
      <c r="Q90" s="1121"/>
      <c r="R90" s="1121"/>
      <c r="S90" s="1121"/>
      <c r="T90" s="1121"/>
      <c r="U90" s="1121"/>
      <c r="V90" s="1123"/>
      <c r="W90" s="1123"/>
    </row>
    <row r="91">
      <c r="A91" s="1121"/>
      <c r="B91" s="1121"/>
      <c r="C91" s="1121"/>
      <c r="D91" s="1121"/>
      <c r="E91" s="1121"/>
      <c r="F91" s="1121"/>
      <c r="G91" s="1121"/>
      <c r="H91" s="1121"/>
      <c r="I91" s="1121"/>
      <c r="J91" s="1121"/>
      <c r="K91" s="1121"/>
      <c r="L91" s="1121"/>
      <c r="M91" s="1121"/>
      <c r="N91" s="1121"/>
      <c r="O91" s="1121"/>
      <c r="P91" s="1121"/>
      <c r="Q91" s="1121"/>
      <c r="R91" s="1121"/>
      <c r="S91" s="1121"/>
      <c r="T91" s="1121"/>
      <c r="U91" s="1121"/>
      <c r="V91" s="1123"/>
      <c r="W91" s="1123"/>
    </row>
    <row r="92">
      <c r="A92" s="1121"/>
      <c r="B92" s="1121"/>
      <c r="C92" s="1121"/>
      <c r="D92" s="1121"/>
      <c r="E92" s="1121"/>
      <c r="F92" s="1121"/>
      <c r="G92" s="1121"/>
      <c r="H92" s="1121"/>
      <c r="I92" s="1121"/>
      <c r="J92" s="1121"/>
      <c r="K92" s="1121"/>
      <c r="L92" s="1121"/>
      <c r="M92" s="1121"/>
      <c r="N92" s="1121"/>
      <c r="O92" s="1121"/>
      <c r="P92" s="1121"/>
      <c r="Q92" s="1121"/>
      <c r="R92" s="1121"/>
      <c r="S92" s="1121"/>
      <c r="T92" s="1121"/>
      <c r="U92" s="1121"/>
      <c r="V92" s="1123"/>
      <c r="W92" s="1123"/>
    </row>
    <row r="93">
      <c r="A93" s="1121"/>
      <c r="B93" s="1121"/>
      <c r="C93" s="1121"/>
      <c r="D93" s="1121"/>
      <c r="E93" s="1121"/>
      <c r="F93" s="1121"/>
      <c r="G93" s="1121"/>
      <c r="H93" s="1121"/>
      <c r="I93" s="1121"/>
      <c r="J93" s="1121"/>
      <c r="K93" s="1121"/>
      <c r="L93" s="1121"/>
      <c r="M93" s="1121"/>
      <c r="N93" s="1121"/>
      <c r="O93" s="1121"/>
      <c r="P93" s="1121"/>
      <c r="Q93" s="1121"/>
      <c r="R93" s="1121"/>
      <c r="S93" s="1121"/>
      <c r="T93" s="1121"/>
      <c r="U93" s="1121"/>
      <c r="V93" s="1123"/>
      <c r="W93" s="1123"/>
    </row>
    <row r="94">
      <c r="A94" s="1121"/>
      <c r="B94" s="1121"/>
      <c r="C94" s="1121"/>
      <c r="D94" s="1121"/>
      <c r="E94" s="1121"/>
      <c r="F94" s="1121"/>
      <c r="G94" s="1121"/>
      <c r="H94" s="1121"/>
      <c r="I94" s="1121"/>
      <c r="J94" s="1121"/>
      <c r="K94" s="1121"/>
      <c r="L94" s="1121"/>
      <c r="M94" s="1121"/>
      <c r="N94" s="1121"/>
      <c r="O94" s="1121"/>
      <c r="P94" s="1121"/>
      <c r="Q94" s="1121"/>
      <c r="R94" s="1121"/>
      <c r="S94" s="1121"/>
      <c r="T94" s="1121"/>
      <c r="U94" s="1121"/>
      <c r="V94" s="1123"/>
      <c r="W94" s="1123"/>
    </row>
    <row r="95">
      <c r="A95" s="1121"/>
      <c r="B95" s="1121"/>
      <c r="C95" s="1121"/>
      <c r="D95" s="1121"/>
      <c r="E95" s="1121"/>
      <c r="F95" s="1121"/>
      <c r="G95" s="1121"/>
      <c r="H95" s="1121"/>
      <c r="I95" s="1121"/>
      <c r="J95" s="1121"/>
      <c r="K95" s="1121"/>
      <c r="L95" s="1121"/>
      <c r="M95" s="1121"/>
      <c r="N95" s="1121"/>
      <c r="O95" s="1121"/>
      <c r="P95" s="1121"/>
      <c r="Q95" s="1121"/>
      <c r="R95" s="1121"/>
      <c r="S95" s="1121"/>
      <c r="T95" s="1121"/>
      <c r="U95" s="1121"/>
      <c r="V95" s="1123"/>
      <c r="W95" s="1123"/>
    </row>
    <row r="96">
      <c r="A96" s="1121"/>
      <c r="B96" s="1121"/>
      <c r="C96" s="1121"/>
      <c r="D96" s="1121"/>
      <c r="E96" s="1121"/>
      <c r="F96" s="1121"/>
      <c r="G96" s="1121"/>
      <c r="H96" s="1121"/>
      <c r="I96" s="1121"/>
      <c r="J96" s="1121"/>
      <c r="K96" s="1121"/>
      <c r="L96" s="1121"/>
      <c r="M96" s="1121"/>
      <c r="N96" s="1121"/>
      <c r="O96" s="1121"/>
      <c r="P96" s="1121"/>
      <c r="Q96" s="1121"/>
      <c r="R96" s="1121"/>
      <c r="S96" s="1121"/>
      <c r="T96" s="1121"/>
      <c r="U96" s="1121"/>
      <c r="V96" s="1123"/>
      <c r="W96" s="1123"/>
    </row>
    <row r="97">
      <c r="A97" s="1121"/>
      <c r="B97" s="1121"/>
      <c r="C97" s="1121"/>
      <c r="D97" s="1121"/>
      <c r="E97" s="1121"/>
      <c r="F97" s="1121"/>
      <c r="G97" s="1121"/>
      <c r="H97" s="1121"/>
      <c r="I97" s="1121"/>
      <c r="J97" s="1121"/>
      <c r="K97" s="1121"/>
      <c r="L97" s="1121"/>
      <c r="M97" s="1121"/>
      <c r="N97" s="1121"/>
      <c r="O97" s="1121"/>
      <c r="P97" s="1121"/>
      <c r="Q97" s="1121"/>
      <c r="R97" s="1121"/>
      <c r="S97" s="1121"/>
      <c r="T97" s="1121"/>
      <c r="U97" s="1121"/>
      <c r="V97" s="1123"/>
      <c r="W97" s="1123"/>
    </row>
    <row r="98">
      <c r="A98" s="1121"/>
      <c r="B98" s="1121"/>
      <c r="C98" s="1121"/>
      <c r="D98" s="1121"/>
      <c r="E98" s="1121"/>
      <c r="F98" s="1121"/>
      <c r="G98" s="1121"/>
      <c r="H98" s="1121"/>
      <c r="I98" s="1121"/>
      <c r="J98" s="1121"/>
      <c r="K98" s="1121"/>
      <c r="L98" s="1121"/>
      <c r="M98" s="1121"/>
      <c r="N98" s="1121"/>
      <c r="O98" s="1121"/>
      <c r="P98" s="1121"/>
      <c r="Q98" s="1121"/>
      <c r="R98" s="1121"/>
      <c r="S98" s="1121"/>
      <c r="T98" s="1121"/>
      <c r="U98" s="1121"/>
      <c r="V98" s="1123"/>
      <c r="W98" s="1123"/>
    </row>
    <row r="99">
      <c r="A99" s="1121"/>
      <c r="B99" s="1121"/>
      <c r="C99" s="1121"/>
      <c r="D99" s="1121"/>
      <c r="E99" s="1121"/>
      <c r="F99" s="1121"/>
      <c r="G99" s="1121"/>
      <c r="H99" s="1121"/>
      <c r="I99" s="1121"/>
      <c r="J99" s="1121"/>
      <c r="K99" s="1121"/>
      <c r="L99" s="1121"/>
      <c r="M99" s="1121"/>
      <c r="N99" s="1121"/>
      <c r="O99" s="1121"/>
      <c r="P99" s="1121"/>
      <c r="Q99" s="1121"/>
      <c r="R99" s="1121"/>
      <c r="S99" s="1121"/>
      <c r="T99" s="1121"/>
      <c r="U99" s="1121"/>
      <c r="V99" s="1123"/>
      <c r="W99" s="1123"/>
    </row>
    <row r="100">
      <c r="A100" s="1121"/>
      <c r="B100" s="1121"/>
      <c r="C100" s="1121"/>
      <c r="D100" s="1121"/>
      <c r="E100" s="1121"/>
      <c r="F100" s="1121"/>
      <c r="G100" s="1121"/>
      <c r="H100" s="1121"/>
      <c r="I100" s="1121"/>
      <c r="J100" s="1121"/>
      <c r="K100" s="1121"/>
      <c r="L100" s="1121"/>
      <c r="M100" s="1121"/>
      <c r="N100" s="1121"/>
      <c r="O100" s="1121"/>
      <c r="P100" s="1121"/>
      <c r="Q100" s="1121"/>
      <c r="R100" s="1121"/>
      <c r="S100" s="1121"/>
      <c r="T100" s="1121"/>
      <c r="U100" s="1121"/>
      <c r="V100" s="1123"/>
      <c r="W100" s="1123"/>
    </row>
    <row r="101">
      <c r="A101" s="1121"/>
      <c r="B101" s="1121"/>
      <c r="C101" s="1121"/>
      <c r="D101" s="1121"/>
      <c r="E101" s="1121"/>
      <c r="F101" s="1121"/>
      <c r="G101" s="1121"/>
      <c r="H101" s="1121"/>
      <c r="I101" s="1121"/>
      <c r="J101" s="1121"/>
      <c r="K101" s="1121"/>
      <c r="L101" s="1121"/>
      <c r="M101" s="1121"/>
      <c r="N101" s="1121"/>
      <c r="O101" s="1121"/>
      <c r="P101" s="1121"/>
      <c r="Q101" s="1121"/>
      <c r="R101" s="1121"/>
      <c r="S101" s="1121"/>
      <c r="T101" s="1121"/>
      <c r="U101" s="1121"/>
      <c r="V101" s="1123"/>
      <c r="W101" s="1123"/>
    </row>
    <row r="102">
      <c r="A102" s="1121"/>
      <c r="B102" s="1121"/>
      <c r="C102" s="1121"/>
      <c r="D102" s="1121"/>
      <c r="E102" s="1121"/>
      <c r="F102" s="1121"/>
      <c r="G102" s="1121"/>
      <c r="H102" s="1121"/>
      <c r="I102" s="1121"/>
      <c r="J102" s="1121"/>
      <c r="K102" s="1121"/>
      <c r="L102" s="1121"/>
      <c r="M102" s="1121"/>
      <c r="N102" s="1121"/>
      <c r="O102" s="1121"/>
      <c r="P102" s="1121"/>
      <c r="Q102" s="1121"/>
      <c r="R102" s="1121"/>
      <c r="S102" s="1121"/>
      <c r="T102" s="1121"/>
      <c r="U102" s="1121"/>
      <c r="V102" s="1123"/>
      <c r="W102" s="1123"/>
    </row>
    <row r="103">
      <c r="A103" s="1121"/>
      <c r="B103" s="1121"/>
      <c r="C103" s="1121"/>
      <c r="D103" s="1121"/>
      <c r="E103" s="1121"/>
      <c r="F103" s="1121"/>
      <c r="G103" s="1121"/>
      <c r="H103" s="1121"/>
      <c r="I103" s="1121"/>
      <c r="J103" s="1121"/>
      <c r="K103" s="1121"/>
      <c r="L103" s="1121"/>
      <c r="M103" s="1121"/>
      <c r="N103" s="1121"/>
      <c r="O103" s="1121"/>
      <c r="P103" s="1121"/>
      <c r="Q103" s="1121"/>
      <c r="R103" s="1121"/>
      <c r="S103" s="1121"/>
      <c r="T103" s="1121"/>
      <c r="U103" s="1121"/>
      <c r="V103" s="1123"/>
      <c r="W103" s="1123"/>
    </row>
    <row r="104">
      <c r="A104" s="1121"/>
      <c r="B104" s="1121"/>
      <c r="C104" s="1121"/>
      <c r="D104" s="1121"/>
      <c r="E104" s="1121"/>
      <c r="F104" s="1121"/>
      <c r="G104" s="1121"/>
      <c r="H104" s="1121"/>
      <c r="I104" s="1121"/>
      <c r="J104" s="1121"/>
      <c r="K104" s="1121"/>
      <c r="L104" s="1121"/>
      <c r="M104" s="1121"/>
      <c r="N104" s="1121"/>
      <c r="O104" s="1121"/>
      <c r="P104" s="1121"/>
      <c r="Q104" s="1121"/>
      <c r="R104" s="1121"/>
      <c r="S104" s="1121"/>
      <c r="T104" s="1121"/>
      <c r="U104" s="1121"/>
      <c r="V104" s="1123"/>
      <c r="W104" s="1123"/>
    </row>
    <row r="105">
      <c r="A105" s="1121"/>
      <c r="B105" s="1121"/>
      <c r="C105" s="1121"/>
      <c r="D105" s="1121"/>
      <c r="E105" s="1121"/>
      <c r="F105" s="1121"/>
      <c r="G105" s="1121"/>
      <c r="H105" s="1121"/>
      <c r="I105" s="1121"/>
      <c r="J105" s="1121"/>
      <c r="K105" s="1121"/>
      <c r="L105" s="1121"/>
      <c r="M105" s="1121"/>
      <c r="N105" s="1121"/>
      <c r="O105" s="1121"/>
      <c r="P105" s="1121"/>
      <c r="Q105" s="1121"/>
      <c r="R105" s="1121"/>
      <c r="S105" s="1121"/>
      <c r="T105" s="1121"/>
      <c r="U105" s="1121"/>
      <c r="V105" s="1123"/>
      <c r="W105" s="1123"/>
    </row>
    <row r="106">
      <c r="A106" s="1121"/>
      <c r="B106" s="1121"/>
      <c r="C106" s="1121"/>
      <c r="D106" s="1121"/>
      <c r="E106" s="1121"/>
      <c r="F106" s="1121"/>
      <c r="G106" s="1121"/>
      <c r="H106" s="1121"/>
      <c r="I106" s="1121"/>
      <c r="J106" s="1121"/>
      <c r="K106" s="1121"/>
      <c r="L106" s="1121"/>
      <c r="M106" s="1121"/>
      <c r="N106" s="1121"/>
      <c r="O106" s="1121"/>
      <c r="P106" s="1121"/>
      <c r="Q106" s="1121"/>
      <c r="R106" s="1121"/>
      <c r="S106" s="1121"/>
      <c r="T106" s="1121"/>
      <c r="U106" s="1121"/>
      <c r="V106" s="1123"/>
      <c r="W106" s="1123"/>
    </row>
    <row r="107">
      <c r="A107" s="1121"/>
      <c r="B107" s="1121"/>
      <c r="C107" s="1121"/>
      <c r="D107" s="1121"/>
      <c r="E107" s="1121"/>
      <c r="F107" s="1121"/>
      <c r="G107" s="1121"/>
      <c r="H107" s="1121"/>
      <c r="I107" s="1121"/>
      <c r="J107" s="1121"/>
      <c r="K107" s="1121"/>
      <c r="L107" s="1121"/>
      <c r="M107" s="1121"/>
      <c r="N107" s="1121"/>
      <c r="O107" s="1121"/>
      <c r="P107" s="1121"/>
      <c r="Q107" s="1121"/>
      <c r="R107" s="1121"/>
      <c r="S107" s="1121"/>
      <c r="T107" s="1121"/>
      <c r="U107" s="1121"/>
      <c r="V107" s="1123"/>
      <c r="W107" s="1123"/>
    </row>
    <row r="108">
      <c r="A108" s="1121"/>
      <c r="B108" s="1121"/>
      <c r="C108" s="1121"/>
      <c r="D108" s="1121"/>
      <c r="E108" s="1121"/>
      <c r="F108" s="1121"/>
      <c r="G108" s="1121"/>
      <c r="H108" s="1121"/>
      <c r="I108" s="1121"/>
      <c r="J108" s="1121"/>
      <c r="K108" s="1121"/>
      <c r="L108" s="1121"/>
      <c r="M108" s="1121"/>
      <c r="N108" s="1121"/>
      <c r="O108" s="1121"/>
      <c r="P108" s="1121"/>
      <c r="Q108" s="1121"/>
      <c r="R108" s="1121"/>
      <c r="S108" s="1121"/>
      <c r="T108" s="1121"/>
      <c r="U108" s="1121"/>
      <c r="V108" s="1123"/>
      <c r="W108" s="1123"/>
    </row>
    <row r="109">
      <c r="A109" s="1121"/>
      <c r="B109" s="1121"/>
      <c r="C109" s="1121"/>
      <c r="D109" s="1121"/>
      <c r="E109" s="1121"/>
      <c r="F109" s="1121"/>
      <c r="G109" s="1121"/>
      <c r="H109" s="1121"/>
      <c r="I109" s="1121"/>
      <c r="J109" s="1121"/>
      <c r="K109" s="1121"/>
      <c r="L109" s="1121"/>
      <c r="M109" s="1121"/>
      <c r="N109" s="1121"/>
      <c r="O109" s="1121"/>
      <c r="P109" s="1121"/>
      <c r="Q109" s="1121"/>
      <c r="R109" s="1121"/>
      <c r="S109" s="1121"/>
      <c r="T109" s="1121"/>
      <c r="U109" s="1121"/>
      <c r="V109" s="1123"/>
      <c r="W109" s="1123"/>
    </row>
    <row r="110">
      <c r="A110" s="1121"/>
      <c r="B110" s="1121"/>
      <c r="C110" s="1121"/>
      <c r="D110" s="1121"/>
      <c r="E110" s="1121"/>
      <c r="F110" s="1121"/>
      <c r="G110" s="1121"/>
      <c r="H110" s="1121"/>
      <c r="I110" s="1121"/>
      <c r="J110" s="1121"/>
      <c r="K110" s="1121"/>
      <c r="L110" s="1121"/>
      <c r="M110" s="1121"/>
      <c r="N110" s="1121"/>
      <c r="O110" s="1121"/>
      <c r="P110" s="1121"/>
      <c r="Q110" s="1121"/>
      <c r="R110" s="1121"/>
      <c r="S110" s="1121"/>
      <c r="T110" s="1121"/>
      <c r="U110" s="1121"/>
      <c r="V110" s="1123"/>
      <c r="W110" s="1123"/>
    </row>
    <row r="111">
      <c r="A111" s="1121"/>
      <c r="B111" s="1121"/>
      <c r="C111" s="1121"/>
      <c r="D111" s="1121"/>
      <c r="E111" s="1121"/>
      <c r="F111" s="1121"/>
      <c r="G111" s="1121"/>
      <c r="H111" s="1121"/>
      <c r="I111" s="1121"/>
      <c r="J111" s="1121"/>
      <c r="K111" s="1121"/>
      <c r="L111" s="1121"/>
      <c r="M111" s="1121"/>
      <c r="N111" s="1121"/>
      <c r="O111" s="1121"/>
      <c r="P111" s="1121"/>
      <c r="Q111" s="1121"/>
      <c r="R111" s="1121"/>
      <c r="S111" s="1121"/>
      <c r="T111" s="1121"/>
      <c r="U111" s="1121"/>
      <c r="V111" s="1123"/>
      <c r="W111" s="1123"/>
    </row>
    <row r="112">
      <c r="A112" s="1121"/>
      <c r="B112" s="1121"/>
      <c r="C112" s="1121"/>
      <c r="D112" s="1121"/>
      <c r="E112" s="1121"/>
      <c r="F112" s="1121"/>
      <c r="G112" s="1121"/>
      <c r="H112" s="1121"/>
      <c r="I112" s="1121"/>
      <c r="J112" s="1121"/>
      <c r="K112" s="1121"/>
      <c r="L112" s="1121"/>
      <c r="M112" s="1121"/>
      <c r="N112" s="1121"/>
      <c r="O112" s="1121"/>
      <c r="P112" s="1121"/>
      <c r="Q112" s="1121"/>
      <c r="R112" s="1121"/>
      <c r="S112" s="1121"/>
      <c r="T112" s="1121"/>
      <c r="U112" s="1121"/>
      <c r="V112" s="1123"/>
      <c r="W112" s="1123"/>
    </row>
    <row r="113">
      <c r="A113" s="1121"/>
      <c r="B113" s="1121"/>
      <c r="C113" s="1121"/>
      <c r="D113" s="1121"/>
      <c r="E113" s="1121"/>
      <c r="F113" s="1121"/>
      <c r="G113" s="1121"/>
      <c r="H113" s="1121"/>
      <c r="I113" s="1121"/>
      <c r="J113" s="1121"/>
      <c r="K113" s="1121"/>
      <c r="L113" s="1121"/>
      <c r="M113" s="1121"/>
      <c r="N113" s="1121"/>
      <c r="O113" s="1121"/>
      <c r="P113" s="1121"/>
      <c r="Q113" s="1121"/>
      <c r="R113" s="1121"/>
      <c r="S113" s="1121"/>
      <c r="T113" s="1121"/>
      <c r="U113" s="1121"/>
      <c r="V113" s="1123"/>
      <c r="W113" s="1123"/>
    </row>
    <row r="114">
      <c r="A114" s="1121"/>
      <c r="B114" s="1121"/>
      <c r="C114" s="1121"/>
      <c r="D114" s="1121"/>
      <c r="E114" s="1121"/>
      <c r="F114" s="1121"/>
      <c r="G114" s="1121"/>
      <c r="H114" s="1121"/>
      <c r="I114" s="1121"/>
      <c r="J114" s="1121"/>
      <c r="K114" s="1121"/>
      <c r="L114" s="1121"/>
      <c r="M114" s="1121"/>
      <c r="N114" s="1121"/>
      <c r="O114" s="1121"/>
      <c r="P114" s="1121"/>
      <c r="Q114" s="1121"/>
      <c r="R114" s="1121"/>
      <c r="S114" s="1121"/>
      <c r="T114" s="1121"/>
      <c r="U114" s="1121"/>
      <c r="V114" s="1123"/>
      <c r="W114" s="1123"/>
    </row>
    <row r="115">
      <c r="A115" s="1121"/>
      <c r="B115" s="1121"/>
      <c r="C115" s="1121"/>
      <c r="D115" s="1121"/>
      <c r="E115" s="1121"/>
      <c r="F115" s="1121"/>
      <c r="G115" s="1121"/>
      <c r="H115" s="1121"/>
      <c r="I115" s="1121"/>
      <c r="J115" s="1121"/>
      <c r="K115" s="1121"/>
      <c r="L115" s="1121"/>
      <c r="M115" s="1121"/>
      <c r="N115" s="1121"/>
      <c r="O115" s="1121"/>
      <c r="P115" s="1121"/>
      <c r="Q115" s="1121"/>
      <c r="R115" s="1121"/>
      <c r="S115" s="1121"/>
      <c r="T115" s="1121"/>
      <c r="U115" s="1121"/>
      <c r="V115" s="1123"/>
      <c r="W115" s="1123"/>
    </row>
    <row r="116">
      <c r="A116" s="1121"/>
      <c r="B116" s="1121"/>
      <c r="C116" s="1121"/>
      <c r="D116" s="1121"/>
      <c r="E116" s="1121"/>
      <c r="F116" s="1121"/>
      <c r="G116" s="1121"/>
      <c r="H116" s="1121"/>
      <c r="I116" s="1121"/>
      <c r="J116" s="1121"/>
      <c r="K116" s="1121"/>
      <c r="L116" s="1121"/>
      <c r="M116" s="1121"/>
      <c r="N116" s="1121"/>
      <c r="O116" s="1121"/>
      <c r="P116" s="1121"/>
      <c r="Q116" s="1121"/>
      <c r="R116" s="1121"/>
      <c r="S116" s="1121"/>
      <c r="T116" s="1121"/>
      <c r="U116" s="1121"/>
      <c r="V116" s="1123"/>
      <c r="W116" s="1123"/>
    </row>
    <row r="117">
      <c r="A117" s="1121"/>
      <c r="B117" s="1121"/>
      <c r="C117" s="1121"/>
      <c r="D117" s="1121"/>
      <c r="E117" s="1121"/>
      <c r="F117" s="1121"/>
      <c r="G117" s="1121"/>
      <c r="H117" s="1121"/>
      <c r="I117" s="1121"/>
      <c r="J117" s="1121"/>
      <c r="K117" s="1121"/>
      <c r="L117" s="1121"/>
      <c r="M117" s="1121"/>
      <c r="N117" s="1121"/>
      <c r="O117" s="1121"/>
      <c r="P117" s="1121"/>
      <c r="Q117" s="1121"/>
      <c r="R117" s="1121"/>
      <c r="S117" s="1121"/>
      <c r="T117" s="1121"/>
      <c r="U117" s="1121"/>
      <c r="V117" s="1123"/>
      <c r="W117" s="1123"/>
    </row>
    <row r="118">
      <c r="A118" s="1121"/>
      <c r="B118" s="1121"/>
      <c r="C118" s="1121"/>
      <c r="D118" s="1121"/>
      <c r="E118" s="1121"/>
      <c r="F118" s="1121"/>
      <c r="G118" s="1121"/>
      <c r="H118" s="1121"/>
      <c r="I118" s="1121"/>
      <c r="J118" s="1121"/>
      <c r="K118" s="1121"/>
      <c r="L118" s="1121"/>
      <c r="M118" s="1121"/>
      <c r="N118" s="1121"/>
      <c r="O118" s="1121"/>
      <c r="P118" s="1121"/>
      <c r="Q118" s="1121"/>
      <c r="R118" s="1121"/>
      <c r="S118" s="1121"/>
      <c r="T118" s="1121"/>
      <c r="U118" s="1121"/>
      <c r="V118" s="1123"/>
      <c r="W118" s="1123"/>
    </row>
    <row r="119">
      <c r="A119" s="1121"/>
      <c r="B119" s="1121"/>
      <c r="C119" s="1121"/>
      <c r="D119" s="1121"/>
      <c r="E119" s="1121"/>
      <c r="F119" s="1121"/>
      <c r="G119" s="1121"/>
      <c r="H119" s="1121"/>
      <c r="I119" s="1121"/>
      <c r="J119" s="1121"/>
      <c r="K119" s="1121"/>
      <c r="L119" s="1121"/>
      <c r="M119" s="1121"/>
      <c r="N119" s="1121"/>
      <c r="O119" s="1121"/>
      <c r="P119" s="1121"/>
      <c r="Q119" s="1121"/>
      <c r="R119" s="1121"/>
      <c r="S119" s="1121"/>
      <c r="T119" s="1121"/>
      <c r="U119" s="1121"/>
      <c r="V119" s="1123"/>
      <c r="W119" s="1123"/>
    </row>
    <row r="120">
      <c r="A120" s="1121"/>
      <c r="B120" s="1121"/>
      <c r="C120" s="1121"/>
      <c r="D120" s="1121"/>
      <c r="E120" s="1121"/>
      <c r="F120" s="1121"/>
      <c r="G120" s="1121"/>
      <c r="H120" s="1121"/>
      <c r="I120" s="1121"/>
      <c r="J120" s="1121"/>
      <c r="K120" s="1121"/>
      <c r="L120" s="1121"/>
      <c r="M120" s="1121"/>
      <c r="N120" s="1121"/>
      <c r="O120" s="1121"/>
      <c r="P120" s="1121"/>
      <c r="Q120" s="1121"/>
      <c r="R120" s="1121"/>
      <c r="S120" s="1121"/>
      <c r="T120" s="1121"/>
      <c r="U120" s="1121"/>
      <c r="V120" s="1123"/>
      <c r="W120" s="1123"/>
    </row>
    <row r="121">
      <c r="A121" s="1121"/>
      <c r="B121" s="1121"/>
      <c r="C121" s="1121"/>
      <c r="D121" s="1121"/>
      <c r="E121" s="1121"/>
      <c r="F121" s="1121"/>
      <c r="G121" s="1121"/>
      <c r="H121" s="1121"/>
      <c r="I121" s="1121"/>
      <c r="J121" s="1121"/>
      <c r="K121" s="1121"/>
      <c r="L121" s="1121"/>
      <c r="M121" s="1121"/>
      <c r="N121" s="1121"/>
      <c r="O121" s="1121"/>
      <c r="P121" s="1121"/>
      <c r="Q121" s="1121"/>
      <c r="R121" s="1121"/>
      <c r="S121" s="1121"/>
      <c r="T121" s="1121"/>
      <c r="U121" s="1121"/>
      <c r="V121" s="1123"/>
      <c r="W121" s="1123"/>
    </row>
    <row r="122">
      <c r="A122" s="1121"/>
      <c r="B122" s="1121"/>
      <c r="C122" s="1121"/>
      <c r="D122" s="1121"/>
      <c r="E122" s="1121"/>
      <c r="F122" s="1121"/>
      <c r="G122" s="1121"/>
      <c r="H122" s="1121"/>
      <c r="I122" s="1121"/>
      <c r="J122" s="1121"/>
      <c r="K122" s="1121"/>
      <c r="L122" s="1121"/>
      <c r="M122" s="1121"/>
      <c r="N122" s="1121"/>
      <c r="O122" s="1121"/>
      <c r="P122" s="1121"/>
      <c r="Q122" s="1121"/>
      <c r="R122" s="1121"/>
      <c r="S122" s="1121"/>
      <c r="T122" s="1121"/>
      <c r="U122" s="1121"/>
      <c r="V122" s="1123"/>
      <c r="W122" s="1123"/>
    </row>
    <row r="123">
      <c r="A123" s="1121"/>
      <c r="B123" s="1121"/>
      <c r="C123" s="1121"/>
      <c r="D123" s="1121"/>
      <c r="E123" s="1121"/>
      <c r="F123" s="1121"/>
      <c r="G123" s="1121"/>
      <c r="H123" s="1121"/>
      <c r="I123" s="1121"/>
      <c r="J123" s="1121"/>
      <c r="K123" s="1121"/>
      <c r="L123" s="1121"/>
      <c r="M123" s="1121"/>
      <c r="N123" s="1121"/>
      <c r="O123" s="1121"/>
      <c r="P123" s="1121"/>
      <c r="Q123" s="1121"/>
      <c r="R123" s="1121"/>
      <c r="S123" s="1121"/>
      <c r="T123" s="1121"/>
      <c r="U123" s="1121"/>
      <c r="V123" s="1123"/>
      <c r="W123" s="1123"/>
    </row>
    <row r="124">
      <c r="A124" s="1121"/>
      <c r="B124" s="1121"/>
      <c r="C124" s="1121"/>
      <c r="D124" s="1121"/>
      <c r="E124" s="1121"/>
      <c r="F124" s="1121"/>
      <c r="G124" s="1121"/>
      <c r="H124" s="1121"/>
      <c r="I124" s="1121"/>
      <c r="J124" s="1121"/>
      <c r="K124" s="1121"/>
      <c r="L124" s="1121"/>
      <c r="M124" s="1121"/>
      <c r="N124" s="1121"/>
      <c r="O124" s="1121"/>
      <c r="P124" s="1121"/>
      <c r="Q124" s="1121"/>
      <c r="R124" s="1121"/>
      <c r="S124" s="1121"/>
      <c r="T124" s="1121"/>
      <c r="U124" s="1121"/>
      <c r="V124" s="1123"/>
      <c r="W124" s="1123"/>
    </row>
    <row r="125">
      <c r="A125" s="1121"/>
      <c r="B125" s="1121"/>
      <c r="C125" s="1121"/>
      <c r="D125" s="1121"/>
      <c r="E125" s="1121"/>
      <c r="F125" s="1121"/>
      <c r="G125" s="1121"/>
      <c r="H125" s="1121"/>
      <c r="I125" s="1121"/>
      <c r="J125" s="1121"/>
      <c r="K125" s="1121"/>
      <c r="L125" s="1121"/>
      <c r="M125" s="1121"/>
      <c r="N125" s="1121"/>
      <c r="O125" s="1121"/>
      <c r="P125" s="1121"/>
      <c r="Q125" s="1121"/>
      <c r="R125" s="1121"/>
      <c r="S125" s="1121"/>
      <c r="T125" s="1121"/>
      <c r="U125" s="1121"/>
      <c r="V125" s="1123"/>
      <c r="W125" s="1123"/>
    </row>
    <row r="126">
      <c r="A126" s="1121"/>
      <c r="B126" s="1121"/>
      <c r="C126" s="1121"/>
      <c r="D126" s="1121"/>
      <c r="E126" s="1121"/>
      <c r="F126" s="1121"/>
      <c r="G126" s="1121"/>
      <c r="H126" s="1121"/>
      <c r="I126" s="1121"/>
      <c r="J126" s="1121"/>
      <c r="K126" s="1121"/>
      <c r="L126" s="1121"/>
      <c r="M126" s="1121"/>
      <c r="N126" s="1121"/>
      <c r="O126" s="1121"/>
      <c r="P126" s="1121"/>
      <c r="Q126" s="1121"/>
      <c r="R126" s="1121"/>
      <c r="S126" s="1121"/>
      <c r="T126" s="1121"/>
      <c r="U126" s="1121"/>
      <c r="V126" s="1123"/>
      <c r="W126" s="1123"/>
    </row>
    <row r="127">
      <c r="A127" s="1121"/>
      <c r="B127" s="1121"/>
      <c r="C127" s="1121"/>
      <c r="D127" s="1121"/>
      <c r="E127" s="1121"/>
      <c r="F127" s="1121"/>
      <c r="G127" s="1121"/>
      <c r="H127" s="1121"/>
      <c r="I127" s="1121"/>
      <c r="J127" s="1121"/>
      <c r="K127" s="1121"/>
      <c r="L127" s="1121"/>
      <c r="M127" s="1121"/>
      <c r="N127" s="1121"/>
      <c r="O127" s="1121"/>
      <c r="P127" s="1121"/>
      <c r="Q127" s="1121"/>
      <c r="R127" s="1121"/>
      <c r="S127" s="1121"/>
      <c r="T127" s="1121"/>
      <c r="U127" s="1121"/>
      <c r="V127" s="1123"/>
      <c r="W127" s="1123"/>
    </row>
    <row r="128">
      <c r="A128" s="1121"/>
      <c r="B128" s="1121"/>
      <c r="C128" s="1121"/>
      <c r="D128" s="1121"/>
      <c r="E128" s="1121"/>
      <c r="F128" s="1121"/>
      <c r="G128" s="1121"/>
      <c r="H128" s="1121"/>
      <c r="I128" s="1121"/>
      <c r="J128" s="1121"/>
      <c r="K128" s="1121"/>
      <c r="L128" s="1121"/>
      <c r="M128" s="1121"/>
      <c r="N128" s="1121"/>
      <c r="O128" s="1121"/>
      <c r="P128" s="1121"/>
      <c r="Q128" s="1121"/>
      <c r="R128" s="1121"/>
      <c r="S128" s="1121"/>
      <c r="T128" s="1121"/>
      <c r="U128" s="1121"/>
      <c r="V128" s="1123"/>
      <c r="W128" s="1123"/>
    </row>
    <row r="129">
      <c r="A129" s="1121"/>
      <c r="B129" s="1121"/>
      <c r="C129" s="1121"/>
      <c r="D129" s="1121"/>
      <c r="E129" s="1121"/>
      <c r="F129" s="1121"/>
      <c r="G129" s="1121"/>
      <c r="H129" s="1121"/>
      <c r="I129" s="1121"/>
      <c r="J129" s="1121"/>
      <c r="K129" s="1121"/>
      <c r="L129" s="1121"/>
      <c r="M129" s="1121"/>
      <c r="N129" s="1121"/>
      <c r="O129" s="1121"/>
      <c r="P129" s="1121"/>
      <c r="Q129" s="1121"/>
      <c r="R129" s="1121"/>
      <c r="S129" s="1121"/>
      <c r="T129" s="1121"/>
      <c r="U129" s="1121"/>
      <c r="V129" s="1123"/>
      <c r="W129" s="1123"/>
    </row>
    <row r="130">
      <c r="A130" s="1121"/>
      <c r="B130" s="1121"/>
      <c r="C130" s="1121"/>
      <c r="D130" s="1121"/>
      <c r="E130" s="1121"/>
      <c r="F130" s="1121"/>
      <c r="G130" s="1121"/>
      <c r="H130" s="1121"/>
      <c r="I130" s="1121"/>
      <c r="J130" s="1121"/>
      <c r="K130" s="1121"/>
      <c r="L130" s="1121"/>
      <c r="M130" s="1121"/>
      <c r="N130" s="1121"/>
      <c r="O130" s="1121"/>
      <c r="P130" s="1121"/>
      <c r="Q130" s="1121"/>
      <c r="R130" s="1121"/>
      <c r="S130" s="1121"/>
      <c r="T130" s="1121"/>
      <c r="U130" s="1121"/>
      <c r="V130" s="1123"/>
      <c r="W130" s="1123"/>
    </row>
    <row r="131">
      <c r="A131" s="1121"/>
      <c r="B131" s="1121"/>
      <c r="C131" s="1121"/>
      <c r="D131" s="1121"/>
      <c r="E131" s="1121"/>
      <c r="F131" s="1121"/>
      <c r="G131" s="1121"/>
      <c r="H131" s="1121"/>
      <c r="I131" s="1121"/>
      <c r="J131" s="1121"/>
      <c r="K131" s="1121"/>
      <c r="L131" s="1121"/>
      <c r="M131" s="1121"/>
      <c r="N131" s="1121"/>
      <c r="O131" s="1121"/>
      <c r="P131" s="1121"/>
      <c r="Q131" s="1121"/>
      <c r="R131" s="1121"/>
      <c r="S131" s="1121"/>
      <c r="T131" s="1121"/>
      <c r="U131" s="1121"/>
      <c r="V131" s="1123"/>
      <c r="W131" s="1123"/>
    </row>
    <row r="132">
      <c r="A132" s="1121"/>
      <c r="B132" s="1121"/>
      <c r="C132" s="1121"/>
      <c r="D132" s="1121"/>
      <c r="E132" s="1121"/>
      <c r="F132" s="1121"/>
      <c r="G132" s="1121"/>
      <c r="H132" s="1121"/>
      <c r="I132" s="1121"/>
      <c r="J132" s="1121"/>
      <c r="K132" s="1121"/>
      <c r="L132" s="1121"/>
      <c r="M132" s="1121"/>
      <c r="N132" s="1121"/>
      <c r="O132" s="1121"/>
      <c r="P132" s="1121"/>
      <c r="Q132" s="1121"/>
      <c r="R132" s="1121"/>
      <c r="S132" s="1121"/>
      <c r="T132" s="1121"/>
      <c r="U132" s="1121"/>
      <c r="V132" s="1123"/>
      <c r="W132" s="1123"/>
    </row>
    <row r="133">
      <c r="A133" s="1121"/>
      <c r="B133" s="1121"/>
      <c r="C133" s="1121"/>
      <c r="D133" s="1121"/>
      <c r="E133" s="1121"/>
      <c r="F133" s="1121"/>
      <c r="G133" s="1121"/>
      <c r="H133" s="1121"/>
      <c r="I133" s="1121"/>
      <c r="J133" s="1121"/>
      <c r="K133" s="1121"/>
      <c r="L133" s="1121"/>
      <c r="M133" s="1121"/>
      <c r="N133" s="1121"/>
      <c r="O133" s="1121"/>
      <c r="P133" s="1121"/>
      <c r="Q133" s="1121"/>
      <c r="R133" s="1121"/>
      <c r="S133" s="1121"/>
      <c r="T133" s="1121"/>
      <c r="U133" s="1121"/>
      <c r="V133" s="1123"/>
      <c r="W133" s="1123"/>
    </row>
    <row r="134">
      <c r="A134" s="1121"/>
      <c r="B134" s="1121"/>
      <c r="C134" s="1121"/>
      <c r="D134" s="1121"/>
      <c r="E134" s="1121"/>
      <c r="F134" s="1121"/>
      <c r="G134" s="1121"/>
      <c r="H134" s="1121"/>
      <c r="I134" s="1121"/>
      <c r="J134" s="1121"/>
      <c r="K134" s="1121"/>
      <c r="L134" s="1121"/>
      <c r="M134" s="1121"/>
      <c r="N134" s="1121"/>
      <c r="O134" s="1121"/>
      <c r="P134" s="1121"/>
      <c r="Q134" s="1121"/>
      <c r="R134" s="1121"/>
      <c r="S134" s="1121"/>
      <c r="T134" s="1121"/>
      <c r="U134" s="1121"/>
      <c r="V134" s="1123"/>
      <c r="W134" s="1123"/>
    </row>
    <row r="135">
      <c r="A135" s="1121"/>
      <c r="B135" s="1121"/>
      <c r="C135" s="1121"/>
      <c r="D135" s="1121"/>
      <c r="E135" s="1121"/>
      <c r="F135" s="1121"/>
      <c r="G135" s="1121"/>
      <c r="H135" s="1121"/>
      <c r="I135" s="1121"/>
      <c r="J135" s="1121"/>
      <c r="K135" s="1121"/>
      <c r="L135" s="1121"/>
      <c r="M135" s="1121"/>
      <c r="N135" s="1121"/>
      <c r="O135" s="1121"/>
      <c r="P135" s="1121"/>
      <c r="Q135" s="1121"/>
      <c r="R135" s="1121"/>
      <c r="S135" s="1121"/>
      <c r="T135" s="1121"/>
      <c r="U135" s="1121"/>
      <c r="V135" s="1123"/>
      <c r="W135" s="1123"/>
    </row>
    <row r="136">
      <c r="A136" s="1121"/>
      <c r="B136" s="1121"/>
      <c r="C136" s="1121"/>
      <c r="D136" s="1121"/>
      <c r="E136" s="1121"/>
      <c r="F136" s="1121"/>
      <c r="G136" s="1121"/>
      <c r="H136" s="1121"/>
      <c r="I136" s="1121"/>
      <c r="J136" s="1121"/>
      <c r="K136" s="1121"/>
      <c r="L136" s="1121"/>
      <c r="M136" s="1121"/>
      <c r="N136" s="1121"/>
      <c r="O136" s="1121"/>
      <c r="P136" s="1121"/>
      <c r="Q136" s="1121"/>
      <c r="R136" s="1121"/>
      <c r="S136" s="1121"/>
      <c r="T136" s="1121"/>
      <c r="U136" s="1121"/>
      <c r="V136" s="1123"/>
      <c r="W136" s="1123"/>
    </row>
    <row r="137">
      <c r="A137" s="1121"/>
      <c r="B137" s="1121"/>
      <c r="C137" s="1121"/>
      <c r="D137" s="1121"/>
      <c r="E137" s="1121"/>
      <c r="F137" s="1121"/>
      <c r="G137" s="1121"/>
      <c r="H137" s="1121"/>
      <c r="I137" s="1121"/>
      <c r="J137" s="1121"/>
      <c r="K137" s="1121"/>
      <c r="L137" s="1121"/>
      <c r="M137" s="1121"/>
      <c r="N137" s="1121"/>
      <c r="O137" s="1121"/>
      <c r="P137" s="1121"/>
      <c r="Q137" s="1121"/>
      <c r="R137" s="1121"/>
      <c r="S137" s="1121"/>
      <c r="T137" s="1121"/>
      <c r="U137" s="1121"/>
      <c r="V137" s="1123"/>
      <c r="W137" s="1123"/>
    </row>
    <row r="138">
      <c r="A138" s="1121"/>
      <c r="B138" s="1121"/>
      <c r="C138" s="1121"/>
      <c r="D138" s="1121"/>
      <c r="E138" s="1121"/>
      <c r="F138" s="1121"/>
      <c r="G138" s="1121"/>
      <c r="H138" s="1121"/>
      <c r="I138" s="1121"/>
      <c r="J138" s="1121"/>
      <c r="K138" s="1121"/>
      <c r="L138" s="1121"/>
      <c r="M138" s="1121"/>
      <c r="N138" s="1121"/>
      <c r="O138" s="1121"/>
      <c r="P138" s="1121"/>
      <c r="Q138" s="1121"/>
      <c r="R138" s="1121"/>
      <c r="S138" s="1121"/>
      <c r="T138" s="1121"/>
      <c r="U138" s="1121"/>
      <c r="V138" s="1123"/>
      <c r="W138" s="1123"/>
    </row>
    <row r="139">
      <c r="A139" s="1121"/>
      <c r="B139" s="1121"/>
      <c r="C139" s="1121"/>
      <c r="D139" s="1121"/>
      <c r="E139" s="1121"/>
      <c r="F139" s="1121"/>
      <c r="G139" s="1121"/>
      <c r="H139" s="1121"/>
      <c r="I139" s="1121"/>
      <c r="J139" s="1121"/>
      <c r="K139" s="1121"/>
      <c r="L139" s="1121"/>
      <c r="M139" s="1121"/>
      <c r="N139" s="1121"/>
      <c r="O139" s="1121"/>
      <c r="P139" s="1121"/>
      <c r="Q139" s="1121"/>
      <c r="R139" s="1121"/>
      <c r="S139" s="1121"/>
      <c r="T139" s="1121"/>
      <c r="U139" s="1121"/>
      <c r="V139" s="1123"/>
      <c r="W139" s="1123"/>
    </row>
    <row r="140">
      <c r="A140" s="1121"/>
      <c r="B140" s="1121"/>
      <c r="C140" s="1121"/>
      <c r="D140" s="1121"/>
      <c r="E140" s="1121"/>
      <c r="F140" s="1121"/>
      <c r="G140" s="1121"/>
      <c r="H140" s="1121"/>
      <c r="I140" s="1121"/>
      <c r="J140" s="1121"/>
      <c r="K140" s="1121"/>
      <c r="L140" s="1121"/>
      <c r="M140" s="1121"/>
      <c r="N140" s="1121"/>
      <c r="O140" s="1121"/>
      <c r="P140" s="1121"/>
      <c r="Q140" s="1121"/>
      <c r="R140" s="1121"/>
      <c r="S140" s="1121"/>
      <c r="T140" s="1121"/>
      <c r="U140" s="1121"/>
      <c r="V140" s="1123"/>
      <c r="W140" s="1123"/>
    </row>
    <row r="141">
      <c r="A141" s="1121"/>
      <c r="B141" s="1121"/>
      <c r="C141" s="1121"/>
      <c r="D141" s="1121"/>
      <c r="E141" s="1121"/>
      <c r="F141" s="1121"/>
      <c r="G141" s="1121"/>
      <c r="H141" s="1121"/>
      <c r="I141" s="1121"/>
      <c r="J141" s="1121"/>
      <c r="K141" s="1121"/>
      <c r="L141" s="1121"/>
      <c r="M141" s="1121"/>
      <c r="N141" s="1121"/>
      <c r="O141" s="1121"/>
      <c r="P141" s="1121"/>
      <c r="Q141" s="1121"/>
      <c r="R141" s="1121"/>
      <c r="S141" s="1121"/>
      <c r="T141" s="1121"/>
      <c r="U141" s="1121"/>
      <c r="V141" s="1123"/>
      <c r="W141" s="1123"/>
    </row>
    <row r="142">
      <c r="A142" s="1121"/>
      <c r="B142" s="1121"/>
      <c r="C142" s="1121"/>
      <c r="D142" s="1121"/>
      <c r="E142" s="1121"/>
      <c r="F142" s="1121"/>
      <c r="G142" s="1121"/>
      <c r="H142" s="1121"/>
      <c r="I142" s="1121"/>
      <c r="J142" s="1121"/>
      <c r="K142" s="1121"/>
      <c r="L142" s="1121"/>
      <c r="M142" s="1121"/>
      <c r="N142" s="1121"/>
      <c r="O142" s="1121"/>
      <c r="P142" s="1121"/>
      <c r="Q142" s="1121"/>
      <c r="R142" s="1121"/>
      <c r="S142" s="1121"/>
      <c r="T142" s="1121"/>
      <c r="U142" s="1121"/>
      <c r="V142" s="1123"/>
      <c r="W142" s="1123"/>
    </row>
    <row r="143">
      <c r="A143" s="1121"/>
      <c r="B143" s="1121"/>
      <c r="C143" s="1121"/>
      <c r="D143" s="1121"/>
      <c r="E143" s="1121"/>
      <c r="F143" s="1121"/>
      <c r="G143" s="1121"/>
      <c r="H143" s="1121"/>
      <c r="I143" s="1121"/>
      <c r="J143" s="1121"/>
      <c r="K143" s="1121"/>
      <c r="L143" s="1121"/>
      <c r="M143" s="1121"/>
      <c r="N143" s="1121"/>
      <c r="O143" s="1121"/>
      <c r="P143" s="1121"/>
      <c r="Q143" s="1121"/>
      <c r="R143" s="1121"/>
      <c r="S143" s="1121"/>
      <c r="T143" s="1121"/>
      <c r="U143" s="1121"/>
      <c r="V143" s="1123"/>
      <c r="W143" s="1123"/>
    </row>
    <row r="144">
      <c r="A144" s="1121"/>
      <c r="B144" s="1121"/>
      <c r="C144" s="1121"/>
      <c r="D144" s="1121"/>
      <c r="E144" s="1121"/>
      <c r="F144" s="1121"/>
      <c r="G144" s="1121"/>
      <c r="H144" s="1121"/>
      <c r="I144" s="1121"/>
      <c r="J144" s="1121"/>
      <c r="K144" s="1121"/>
      <c r="L144" s="1121"/>
      <c r="M144" s="1121"/>
      <c r="N144" s="1121"/>
      <c r="O144" s="1121"/>
      <c r="P144" s="1121"/>
      <c r="Q144" s="1121"/>
      <c r="R144" s="1121"/>
      <c r="S144" s="1121"/>
      <c r="T144" s="1121"/>
      <c r="U144" s="1121"/>
      <c r="V144" s="1123"/>
      <c r="W144" s="1123"/>
    </row>
    <row r="145">
      <c r="A145" s="1121"/>
      <c r="B145" s="1121"/>
      <c r="C145" s="1121"/>
      <c r="D145" s="1121"/>
      <c r="E145" s="1121"/>
      <c r="F145" s="1121"/>
      <c r="G145" s="1121"/>
      <c r="H145" s="1121"/>
      <c r="I145" s="1121"/>
      <c r="J145" s="1121"/>
      <c r="K145" s="1121"/>
      <c r="L145" s="1121"/>
      <c r="M145" s="1121"/>
      <c r="N145" s="1121"/>
      <c r="O145" s="1121"/>
      <c r="P145" s="1121"/>
      <c r="Q145" s="1121"/>
      <c r="R145" s="1121"/>
      <c r="S145" s="1121"/>
      <c r="T145" s="1121"/>
      <c r="U145" s="1121"/>
      <c r="V145" s="1123"/>
      <c r="W145" s="1123"/>
    </row>
    <row r="146">
      <c r="A146" s="1121"/>
      <c r="B146" s="1121"/>
      <c r="C146" s="1121"/>
      <c r="D146" s="1121"/>
      <c r="E146" s="1121"/>
      <c r="F146" s="1121"/>
      <c r="G146" s="1121"/>
      <c r="H146" s="1121"/>
      <c r="I146" s="1121"/>
      <c r="J146" s="1121"/>
      <c r="K146" s="1121"/>
      <c r="L146" s="1121"/>
      <c r="M146" s="1121"/>
      <c r="N146" s="1121"/>
      <c r="O146" s="1121"/>
      <c r="P146" s="1121"/>
      <c r="Q146" s="1121"/>
      <c r="R146" s="1121"/>
      <c r="S146" s="1121"/>
      <c r="T146" s="1121"/>
      <c r="U146" s="1121"/>
      <c r="V146" s="1123"/>
      <c r="W146" s="1123"/>
    </row>
    <row r="147">
      <c r="A147" s="1121"/>
      <c r="B147" s="1121"/>
      <c r="C147" s="1121"/>
      <c r="D147" s="1121"/>
      <c r="E147" s="1121"/>
      <c r="F147" s="1121"/>
      <c r="G147" s="1121"/>
      <c r="H147" s="1121"/>
      <c r="I147" s="1121"/>
      <c r="J147" s="1121"/>
      <c r="K147" s="1121"/>
      <c r="L147" s="1121"/>
      <c r="M147" s="1121"/>
      <c r="N147" s="1121"/>
      <c r="O147" s="1121"/>
      <c r="P147" s="1121"/>
      <c r="Q147" s="1121"/>
      <c r="R147" s="1121"/>
      <c r="S147" s="1121"/>
      <c r="T147" s="1121"/>
      <c r="U147" s="1121"/>
      <c r="V147" s="1123"/>
      <c r="W147" s="1123"/>
    </row>
    <row r="148">
      <c r="A148" s="1121"/>
      <c r="B148" s="1121"/>
      <c r="C148" s="1121"/>
      <c r="D148" s="1121"/>
      <c r="E148" s="1121"/>
      <c r="F148" s="1121"/>
      <c r="G148" s="1121"/>
      <c r="H148" s="1121"/>
      <c r="I148" s="1121"/>
      <c r="J148" s="1121"/>
      <c r="K148" s="1121"/>
      <c r="L148" s="1121"/>
      <c r="M148" s="1121"/>
      <c r="N148" s="1121"/>
      <c r="O148" s="1121"/>
      <c r="P148" s="1121"/>
      <c r="Q148" s="1121"/>
      <c r="R148" s="1121"/>
      <c r="S148" s="1121"/>
      <c r="T148" s="1121"/>
      <c r="U148" s="1121"/>
      <c r="V148" s="1123"/>
      <c r="W148" s="1123"/>
    </row>
    <row r="149">
      <c r="A149" s="1121"/>
      <c r="B149" s="1121"/>
      <c r="C149" s="1121"/>
      <c r="D149" s="1121"/>
      <c r="E149" s="1121"/>
      <c r="F149" s="1121"/>
      <c r="G149" s="1121"/>
      <c r="H149" s="1121"/>
      <c r="I149" s="1121"/>
      <c r="J149" s="1121"/>
      <c r="K149" s="1121"/>
      <c r="L149" s="1121"/>
      <c r="M149" s="1121"/>
      <c r="N149" s="1121"/>
      <c r="O149" s="1121"/>
      <c r="P149" s="1121"/>
      <c r="Q149" s="1121"/>
      <c r="R149" s="1121"/>
      <c r="S149" s="1121"/>
      <c r="T149" s="1121"/>
      <c r="U149" s="1121"/>
      <c r="V149" s="1123"/>
      <c r="W149" s="1123"/>
    </row>
    <row r="150">
      <c r="A150" s="1121"/>
      <c r="B150" s="1121"/>
      <c r="C150" s="1121"/>
      <c r="D150" s="1121"/>
      <c r="E150" s="1121"/>
      <c r="F150" s="1121"/>
      <c r="G150" s="1121"/>
      <c r="H150" s="1121"/>
      <c r="I150" s="1121"/>
      <c r="J150" s="1121"/>
      <c r="K150" s="1121"/>
      <c r="L150" s="1121"/>
      <c r="M150" s="1121"/>
      <c r="N150" s="1121"/>
      <c r="O150" s="1121"/>
      <c r="P150" s="1121"/>
      <c r="Q150" s="1121"/>
      <c r="R150" s="1121"/>
      <c r="S150" s="1121"/>
      <c r="T150" s="1121"/>
      <c r="U150" s="1121"/>
      <c r="V150" s="1123"/>
      <c r="W150" s="1123"/>
    </row>
    <row r="151">
      <c r="A151" s="1121"/>
      <c r="B151" s="1121"/>
      <c r="C151" s="1121"/>
      <c r="D151" s="1121"/>
      <c r="E151" s="1121"/>
      <c r="F151" s="1121"/>
      <c r="G151" s="1121"/>
      <c r="H151" s="1121"/>
      <c r="I151" s="1121"/>
      <c r="J151" s="1121"/>
      <c r="K151" s="1121"/>
      <c r="L151" s="1121"/>
      <c r="M151" s="1121"/>
      <c r="N151" s="1121"/>
      <c r="O151" s="1121"/>
      <c r="P151" s="1121"/>
      <c r="Q151" s="1121"/>
      <c r="R151" s="1121"/>
      <c r="S151" s="1121"/>
      <c r="T151" s="1121"/>
      <c r="U151" s="1121"/>
      <c r="V151" s="1123"/>
      <c r="W151" s="1123"/>
    </row>
    <row r="152">
      <c r="A152" s="1121"/>
      <c r="B152" s="1121"/>
      <c r="C152" s="1121"/>
      <c r="D152" s="1121"/>
      <c r="E152" s="1121"/>
      <c r="F152" s="1121"/>
      <c r="G152" s="1121"/>
      <c r="H152" s="1121"/>
      <c r="I152" s="1121"/>
      <c r="J152" s="1121"/>
      <c r="K152" s="1121"/>
      <c r="L152" s="1121"/>
      <c r="M152" s="1121"/>
      <c r="N152" s="1121"/>
      <c r="O152" s="1121"/>
      <c r="P152" s="1121"/>
      <c r="Q152" s="1121"/>
      <c r="R152" s="1121"/>
      <c r="S152" s="1121"/>
      <c r="T152" s="1121"/>
      <c r="U152" s="1121"/>
      <c r="V152" s="1123"/>
      <c r="W152" s="1123"/>
    </row>
    <row r="153">
      <c r="A153" s="1121"/>
      <c r="B153" s="1121"/>
      <c r="C153" s="1121"/>
      <c r="D153" s="1121"/>
      <c r="E153" s="1121"/>
      <c r="F153" s="1121"/>
      <c r="G153" s="1121"/>
      <c r="H153" s="1121"/>
      <c r="I153" s="1121"/>
      <c r="J153" s="1121"/>
      <c r="K153" s="1121"/>
      <c r="L153" s="1121"/>
      <c r="M153" s="1121"/>
      <c r="N153" s="1121"/>
      <c r="O153" s="1121"/>
      <c r="P153" s="1121"/>
      <c r="Q153" s="1121"/>
      <c r="R153" s="1121"/>
      <c r="S153" s="1121"/>
      <c r="T153" s="1121"/>
      <c r="U153" s="1121"/>
      <c r="V153" s="1123"/>
      <c r="W153" s="1123"/>
    </row>
    <row r="154">
      <c r="A154" s="1121"/>
      <c r="B154" s="1121"/>
      <c r="C154" s="1121"/>
      <c r="D154" s="1121"/>
      <c r="E154" s="1121"/>
      <c r="F154" s="1121"/>
      <c r="G154" s="1121"/>
      <c r="H154" s="1121"/>
      <c r="I154" s="1121"/>
      <c r="J154" s="1121"/>
      <c r="K154" s="1121"/>
      <c r="L154" s="1121"/>
      <c r="M154" s="1121"/>
      <c r="N154" s="1121"/>
      <c r="O154" s="1121"/>
      <c r="P154" s="1121"/>
      <c r="Q154" s="1121"/>
      <c r="R154" s="1121"/>
      <c r="S154" s="1121"/>
      <c r="T154" s="1121"/>
      <c r="U154" s="1121"/>
      <c r="V154" s="1123"/>
      <c r="W154" s="1123"/>
    </row>
    <row r="155">
      <c r="A155" s="1121"/>
      <c r="B155" s="1121"/>
      <c r="C155" s="1121"/>
      <c r="D155" s="1121"/>
      <c r="E155" s="1121"/>
      <c r="F155" s="1121"/>
      <c r="G155" s="1121"/>
      <c r="H155" s="1121"/>
      <c r="I155" s="1121"/>
      <c r="J155" s="1121"/>
      <c r="K155" s="1121"/>
      <c r="L155" s="1121"/>
      <c r="M155" s="1121"/>
      <c r="N155" s="1121"/>
      <c r="O155" s="1121"/>
      <c r="P155" s="1121"/>
      <c r="Q155" s="1121"/>
      <c r="R155" s="1121"/>
      <c r="S155" s="1121"/>
      <c r="T155" s="1121"/>
      <c r="U155" s="1121"/>
      <c r="V155" s="1123"/>
      <c r="W155" s="1123"/>
    </row>
    <row r="156">
      <c r="A156" s="1121"/>
      <c r="B156" s="1121"/>
      <c r="C156" s="1121"/>
      <c r="D156" s="1121"/>
      <c r="E156" s="1121"/>
      <c r="F156" s="1121"/>
      <c r="G156" s="1121"/>
      <c r="H156" s="1121"/>
      <c r="I156" s="1121"/>
      <c r="J156" s="1121"/>
      <c r="K156" s="1121"/>
      <c r="L156" s="1121"/>
      <c r="M156" s="1121"/>
      <c r="N156" s="1121"/>
      <c r="O156" s="1121"/>
      <c r="P156" s="1121"/>
      <c r="Q156" s="1121"/>
      <c r="R156" s="1121"/>
      <c r="S156" s="1121"/>
      <c r="T156" s="1121"/>
      <c r="U156" s="1121"/>
      <c r="V156" s="1123"/>
      <c r="W156" s="1123"/>
    </row>
    <row r="157">
      <c r="A157" s="1121"/>
      <c r="B157" s="1121"/>
      <c r="C157" s="1121"/>
      <c r="D157" s="1121"/>
      <c r="E157" s="1121"/>
      <c r="F157" s="1121"/>
      <c r="G157" s="1121"/>
      <c r="H157" s="1121"/>
      <c r="I157" s="1121"/>
      <c r="J157" s="1121"/>
      <c r="K157" s="1121"/>
      <c r="L157" s="1121"/>
      <c r="M157" s="1121"/>
      <c r="N157" s="1121"/>
      <c r="O157" s="1121"/>
      <c r="P157" s="1121"/>
      <c r="Q157" s="1121"/>
      <c r="R157" s="1121"/>
      <c r="S157" s="1121"/>
      <c r="T157" s="1121"/>
      <c r="U157" s="1121"/>
      <c r="V157" s="1123"/>
      <c r="W157" s="1123"/>
    </row>
    <row r="158">
      <c r="A158" s="1121"/>
      <c r="B158" s="1121"/>
      <c r="C158" s="1121"/>
      <c r="D158" s="1121"/>
      <c r="E158" s="1121"/>
      <c r="F158" s="1121"/>
      <c r="G158" s="1121"/>
      <c r="H158" s="1121"/>
      <c r="I158" s="1121"/>
      <c r="J158" s="1121"/>
      <c r="K158" s="1121"/>
      <c r="L158" s="1121"/>
      <c r="M158" s="1121"/>
      <c r="N158" s="1121"/>
      <c r="O158" s="1121"/>
      <c r="P158" s="1121"/>
      <c r="Q158" s="1121"/>
      <c r="R158" s="1121"/>
      <c r="S158" s="1121"/>
      <c r="T158" s="1121"/>
      <c r="U158" s="1121"/>
      <c r="V158" s="1123"/>
      <c r="W158" s="1123"/>
    </row>
    <row r="159">
      <c r="A159" s="1121"/>
      <c r="B159" s="1121"/>
      <c r="C159" s="1121"/>
      <c r="D159" s="1121"/>
      <c r="E159" s="1121"/>
      <c r="F159" s="1121"/>
      <c r="G159" s="1121"/>
      <c r="H159" s="1121"/>
      <c r="I159" s="1121"/>
      <c r="J159" s="1121"/>
      <c r="K159" s="1121"/>
      <c r="L159" s="1121"/>
      <c r="M159" s="1121"/>
      <c r="N159" s="1121"/>
      <c r="O159" s="1121"/>
      <c r="P159" s="1121"/>
      <c r="Q159" s="1121"/>
      <c r="R159" s="1121"/>
      <c r="S159" s="1121"/>
      <c r="T159" s="1121"/>
      <c r="U159" s="1121"/>
      <c r="V159" s="1123"/>
      <c r="W159" s="1123"/>
    </row>
    <row r="160">
      <c r="A160" s="1121"/>
      <c r="B160" s="1121"/>
      <c r="C160" s="1121"/>
      <c r="D160" s="1121"/>
      <c r="E160" s="1121"/>
      <c r="F160" s="1121"/>
      <c r="G160" s="1121"/>
      <c r="H160" s="1121"/>
      <c r="I160" s="1121"/>
      <c r="J160" s="1121"/>
      <c r="K160" s="1121"/>
      <c r="L160" s="1121"/>
      <c r="M160" s="1121"/>
      <c r="N160" s="1121"/>
      <c r="O160" s="1121"/>
      <c r="P160" s="1121"/>
      <c r="Q160" s="1121"/>
      <c r="R160" s="1121"/>
      <c r="S160" s="1121"/>
      <c r="T160" s="1121"/>
      <c r="U160" s="1121"/>
      <c r="V160" s="1123"/>
      <c r="W160" s="1123"/>
    </row>
    <row r="161">
      <c r="A161" s="1121"/>
      <c r="B161" s="1121"/>
      <c r="C161" s="1121"/>
      <c r="D161" s="1121"/>
      <c r="E161" s="1121"/>
      <c r="F161" s="1121"/>
      <c r="G161" s="1121"/>
      <c r="H161" s="1121"/>
      <c r="I161" s="1121"/>
      <c r="J161" s="1121"/>
      <c r="K161" s="1121"/>
      <c r="L161" s="1121"/>
      <c r="M161" s="1121"/>
      <c r="N161" s="1121"/>
      <c r="O161" s="1121"/>
      <c r="P161" s="1121"/>
      <c r="Q161" s="1121"/>
      <c r="R161" s="1121"/>
      <c r="S161" s="1121"/>
      <c r="T161" s="1121"/>
      <c r="U161" s="1121"/>
      <c r="V161" s="1123"/>
      <c r="W161" s="1123"/>
    </row>
    <row r="162">
      <c r="A162" s="1121"/>
      <c r="B162" s="1121"/>
      <c r="C162" s="1121"/>
      <c r="D162" s="1121"/>
      <c r="E162" s="1121"/>
      <c r="F162" s="1121"/>
      <c r="G162" s="1121"/>
      <c r="H162" s="1121"/>
      <c r="I162" s="1121"/>
      <c r="J162" s="1121"/>
      <c r="K162" s="1121"/>
      <c r="L162" s="1121"/>
      <c r="M162" s="1121"/>
      <c r="N162" s="1121"/>
      <c r="O162" s="1121"/>
      <c r="P162" s="1121"/>
      <c r="Q162" s="1121"/>
      <c r="R162" s="1121"/>
      <c r="S162" s="1121"/>
      <c r="T162" s="1121"/>
      <c r="U162" s="1121"/>
      <c r="V162" s="1123"/>
      <c r="W162" s="1123"/>
    </row>
    <row r="163">
      <c r="A163" s="1121"/>
      <c r="B163" s="1121"/>
      <c r="C163" s="1121"/>
      <c r="D163" s="1121"/>
      <c r="E163" s="1121"/>
      <c r="F163" s="1121"/>
      <c r="G163" s="1121"/>
      <c r="H163" s="1121"/>
      <c r="I163" s="1121"/>
      <c r="J163" s="1121"/>
      <c r="K163" s="1121"/>
      <c r="L163" s="1121"/>
      <c r="M163" s="1121"/>
      <c r="N163" s="1121"/>
      <c r="O163" s="1121"/>
      <c r="P163" s="1121"/>
      <c r="Q163" s="1121"/>
      <c r="R163" s="1121"/>
      <c r="S163" s="1121"/>
      <c r="T163" s="1121"/>
      <c r="U163" s="1121"/>
      <c r="V163" s="1123"/>
      <c r="W163" s="1123"/>
    </row>
    <row r="164">
      <c r="A164" s="1121"/>
      <c r="B164" s="1121"/>
      <c r="C164" s="1121"/>
      <c r="D164" s="1121"/>
      <c r="E164" s="1121"/>
      <c r="F164" s="1121"/>
      <c r="G164" s="1121"/>
      <c r="H164" s="1121"/>
      <c r="I164" s="1121"/>
      <c r="J164" s="1121"/>
      <c r="K164" s="1121"/>
      <c r="L164" s="1121"/>
      <c r="M164" s="1121"/>
      <c r="N164" s="1121"/>
      <c r="O164" s="1121"/>
      <c r="P164" s="1121"/>
      <c r="Q164" s="1121"/>
      <c r="R164" s="1121"/>
      <c r="S164" s="1121"/>
      <c r="T164" s="1121"/>
      <c r="U164" s="1121"/>
      <c r="V164" s="1123"/>
      <c r="W164" s="1123"/>
    </row>
    <row r="165">
      <c r="A165" s="1121"/>
      <c r="B165" s="1121"/>
      <c r="C165" s="1121"/>
      <c r="D165" s="1121"/>
      <c r="E165" s="1121"/>
      <c r="F165" s="1121"/>
      <c r="G165" s="1121"/>
      <c r="H165" s="1121"/>
      <c r="I165" s="1121"/>
      <c r="J165" s="1121"/>
      <c r="K165" s="1121"/>
      <c r="L165" s="1121"/>
      <c r="M165" s="1121"/>
      <c r="N165" s="1121"/>
      <c r="O165" s="1121"/>
      <c r="P165" s="1121"/>
      <c r="Q165" s="1121"/>
      <c r="R165" s="1121"/>
      <c r="S165" s="1121"/>
      <c r="T165" s="1121"/>
      <c r="U165" s="1121"/>
      <c r="V165" s="1123"/>
      <c r="W165" s="1123"/>
    </row>
    <row r="166">
      <c r="A166" s="1121"/>
      <c r="B166" s="1121"/>
      <c r="C166" s="1121"/>
      <c r="D166" s="1121"/>
      <c r="E166" s="1121"/>
      <c r="F166" s="1121"/>
      <c r="G166" s="1121"/>
      <c r="H166" s="1121"/>
      <c r="I166" s="1121"/>
      <c r="J166" s="1121"/>
      <c r="K166" s="1121"/>
      <c r="L166" s="1121"/>
      <c r="M166" s="1121"/>
      <c r="N166" s="1121"/>
      <c r="O166" s="1121"/>
      <c r="P166" s="1121"/>
      <c r="Q166" s="1121"/>
      <c r="R166" s="1121"/>
      <c r="S166" s="1121"/>
      <c r="T166" s="1121"/>
      <c r="U166" s="1121"/>
      <c r="V166" s="1123"/>
      <c r="W166" s="1123"/>
    </row>
    <row r="167">
      <c r="A167" s="1121"/>
      <c r="B167" s="1121"/>
      <c r="C167" s="1121"/>
      <c r="D167" s="1121"/>
      <c r="E167" s="1121"/>
      <c r="F167" s="1121"/>
      <c r="G167" s="1121"/>
      <c r="H167" s="1121"/>
      <c r="I167" s="1121"/>
      <c r="J167" s="1121"/>
      <c r="K167" s="1121"/>
      <c r="L167" s="1121"/>
      <c r="M167" s="1121"/>
      <c r="N167" s="1121"/>
      <c r="O167" s="1121"/>
      <c r="P167" s="1121"/>
      <c r="Q167" s="1121"/>
      <c r="R167" s="1121"/>
      <c r="S167" s="1121"/>
      <c r="T167" s="1121"/>
      <c r="U167" s="1121"/>
      <c r="V167" s="1123"/>
      <c r="W167" s="1123"/>
    </row>
    <row r="168">
      <c r="A168" s="1121"/>
      <c r="B168" s="1121"/>
      <c r="C168" s="1121"/>
      <c r="D168" s="1121"/>
      <c r="E168" s="1121"/>
      <c r="F168" s="1121"/>
      <c r="G168" s="1121"/>
      <c r="H168" s="1121"/>
      <c r="I168" s="1121"/>
      <c r="J168" s="1121"/>
      <c r="K168" s="1121"/>
      <c r="L168" s="1121"/>
      <c r="M168" s="1121"/>
      <c r="N168" s="1121"/>
      <c r="O168" s="1121"/>
      <c r="P168" s="1121"/>
      <c r="Q168" s="1121"/>
      <c r="R168" s="1121"/>
      <c r="S168" s="1121"/>
      <c r="T168" s="1121"/>
      <c r="U168" s="1121"/>
      <c r="V168" s="1123"/>
      <c r="W168" s="1123"/>
    </row>
    <row r="169">
      <c r="A169" s="1121"/>
      <c r="B169" s="1121"/>
      <c r="C169" s="1121"/>
      <c r="D169" s="1121"/>
      <c r="E169" s="1121"/>
      <c r="F169" s="1121"/>
      <c r="G169" s="1121"/>
      <c r="H169" s="1121"/>
      <c r="I169" s="1121"/>
      <c r="J169" s="1121"/>
      <c r="K169" s="1121"/>
      <c r="L169" s="1121"/>
      <c r="M169" s="1121"/>
      <c r="N169" s="1121"/>
      <c r="O169" s="1121"/>
      <c r="P169" s="1121"/>
      <c r="Q169" s="1121"/>
      <c r="R169" s="1121"/>
      <c r="S169" s="1121"/>
      <c r="T169" s="1121"/>
      <c r="U169" s="1121"/>
      <c r="V169" s="1123"/>
      <c r="W169" s="1123"/>
    </row>
    <row r="170">
      <c r="A170" s="1121"/>
      <c r="B170" s="1121"/>
      <c r="C170" s="1121"/>
      <c r="D170" s="1121"/>
      <c r="E170" s="1121"/>
      <c r="F170" s="1121"/>
      <c r="G170" s="1121"/>
      <c r="H170" s="1121"/>
      <c r="I170" s="1121"/>
      <c r="J170" s="1121"/>
      <c r="K170" s="1121"/>
      <c r="L170" s="1121"/>
      <c r="M170" s="1121"/>
      <c r="N170" s="1121"/>
      <c r="O170" s="1121"/>
      <c r="P170" s="1121"/>
      <c r="Q170" s="1121"/>
      <c r="R170" s="1121"/>
      <c r="S170" s="1121"/>
      <c r="T170" s="1121"/>
      <c r="U170" s="1121"/>
      <c r="V170" s="1123"/>
      <c r="W170" s="1123"/>
    </row>
    <row r="171">
      <c r="A171" s="1121"/>
      <c r="B171" s="1121"/>
      <c r="C171" s="1121"/>
      <c r="D171" s="1121"/>
      <c r="E171" s="1121"/>
      <c r="F171" s="1121"/>
      <c r="G171" s="1121"/>
      <c r="H171" s="1121"/>
      <c r="I171" s="1121"/>
      <c r="J171" s="1121"/>
      <c r="K171" s="1121"/>
      <c r="L171" s="1121"/>
      <c r="M171" s="1121"/>
      <c r="N171" s="1121"/>
      <c r="O171" s="1121"/>
      <c r="P171" s="1121"/>
      <c r="Q171" s="1121"/>
      <c r="R171" s="1121"/>
      <c r="S171" s="1121"/>
      <c r="T171" s="1121"/>
      <c r="U171" s="1121"/>
      <c r="V171" s="1123"/>
      <c r="W171" s="1123"/>
    </row>
    <row r="172">
      <c r="A172" s="1121"/>
      <c r="B172" s="1121"/>
      <c r="C172" s="1121"/>
      <c r="D172" s="1121"/>
      <c r="E172" s="1121"/>
      <c r="F172" s="1121"/>
      <c r="G172" s="1121"/>
      <c r="H172" s="1121"/>
      <c r="I172" s="1121"/>
      <c r="J172" s="1121"/>
      <c r="K172" s="1121"/>
      <c r="L172" s="1121"/>
      <c r="M172" s="1121"/>
      <c r="N172" s="1121"/>
      <c r="O172" s="1121"/>
      <c r="P172" s="1121"/>
      <c r="Q172" s="1121"/>
      <c r="R172" s="1121"/>
      <c r="S172" s="1121"/>
      <c r="T172" s="1121"/>
      <c r="U172" s="1121"/>
      <c r="V172" s="1123"/>
      <c r="W172" s="1123"/>
    </row>
    <row r="173">
      <c r="A173" s="1121"/>
      <c r="B173" s="1121"/>
      <c r="C173" s="1121"/>
      <c r="D173" s="1121"/>
      <c r="E173" s="1121"/>
      <c r="F173" s="1121"/>
      <c r="G173" s="1121"/>
      <c r="H173" s="1121"/>
      <c r="I173" s="1121"/>
      <c r="J173" s="1121"/>
      <c r="K173" s="1121"/>
      <c r="L173" s="1121"/>
      <c r="M173" s="1121"/>
      <c r="N173" s="1121"/>
      <c r="O173" s="1121"/>
      <c r="P173" s="1121"/>
      <c r="Q173" s="1121"/>
      <c r="R173" s="1121"/>
      <c r="S173" s="1121"/>
      <c r="T173" s="1121"/>
      <c r="U173" s="1121"/>
      <c r="V173" s="1123"/>
      <c r="W173" s="1123"/>
    </row>
    <row r="174">
      <c r="A174" s="1121"/>
      <c r="B174" s="1121"/>
      <c r="C174" s="1121"/>
      <c r="D174" s="1121"/>
      <c r="E174" s="1121"/>
      <c r="F174" s="1121"/>
      <c r="G174" s="1121"/>
      <c r="H174" s="1121"/>
      <c r="I174" s="1121"/>
      <c r="J174" s="1121"/>
      <c r="K174" s="1121"/>
      <c r="L174" s="1121"/>
      <c r="M174" s="1121"/>
      <c r="N174" s="1121"/>
      <c r="O174" s="1121"/>
      <c r="P174" s="1121"/>
      <c r="Q174" s="1121"/>
      <c r="R174" s="1121"/>
      <c r="S174" s="1121"/>
      <c r="T174" s="1121"/>
      <c r="U174" s="1121"/>
      <c r="V174" s="1123"/>
      <c r="W174" s="1123"/>
    </row>
    <row r="175">
      <c r="A175" s="1121"/>
      <c r="B175" s="1121"/>
      <c r="C175" s="1121"/>
      <c r="D175" s="1121"/>
      <c r="E175" s="1121"/>
      <c r="F175" s="1121"/>
      <c r="G175" s="1121"/>
      <c r="H175" s="1121"/>
      <c r="I175" s="1121"/>
      <c r="J175" s="1121"/>
      <c r="K175" s="1121"/>
      <c r="L175" s="1121"/>
      <c r="M175" s="1121"/>
      <c r="N175" s="1121"/>
      <c r="O175" s="1121"/>
      <c r="P175" s="1121"/>
      <c r="Q175" s="1121"/>
      <c r="R175" s="1121"/>
      <c r="S175" s="1121"/>
      <c r="T175" s="1121"/>
      <c r="U175" s="1121"/>
      <c r="V175" s="1123"/>
      <c r="W175" s="1123"/>
    </row>
    <row r="176">
      <c r="A176" s="1121"/>
      <c r="B176" s="1121"/>
      <c r="C176" s="1121"/>
      <c r="D176" s="1121"/>
      <c r="E176" s="1121"/>
      <c r="F176" s="1121"/>
      <c r="G176" s="1121"/>
      <c r="H176" s="1121"/>
      <c r="I176" s="1121"/>
      <c r="J176" s="1121"/>
      <c r="K176" s="1121"/>
      <c r="L176" s="1121"/>
      <c r="M176" s="1121"/>
      <c r="N176" s="1121"/>
      <c r="O176" s="1121"/>
      <c r="P176" s="1121"/>
      <c r="Q176" s="1121"/>
      <c r="R176" s="1121"/>
      <c r="S176" s="1121"/>
      <c r="T176" s="1121"/>
      <c r="U176" s="1121"/>
      <c r="V176" s="1123"/>
      <c r="W176" s="1123"/>
    </row>
    <row r="177">
      <c r="A177" s="1121"/>
      <c r="B177" s="1121"/>
      <c r="C177" s="1121"/>
      <c r="D177" s="1121"/>
      <c r="E177" s="1121"/>
      <c r="F177" s="1121"/>
      <c r="G177" s="1121"/>
      <c r="H177" s="1121"/>
      <c r="I177" s="1121"/>
      <c r="J177" s="1121"/>
      <c r="K177" s="1121"/>
      <c r="L177" s="1121"/>
      <c r="M177" s="1121"/>
      <c r="N177" s="1121"/>
      <c r="O177" s="1121"/>
      <c r="P177" s="1121"/>
      <c r="Q177" s="1121"/>
      <c r="R177" s="1121"/>
      <c r="S177" s="1121"/>
      <c r="T177" s="1121"/>
      <c r="U177" s="1121"/>
      <c r="V177" s="1123"/>
      <c r="W177" s="1123"/>
    </row>
    <row r="178">
      <c r="A178" s="1121"/>
      <c r="B178" s="1121"/>
      <c r="C178" s="1121"/>
      <c r="D178" s="1121"/>
      <c r="E178" s="1121"/>
      <c r="F178" s="1121"/>
      <c r="G178" s="1121"/>
      <c r="H178" s="1121"/>
      <c r="I178" s="1121"/>
      <c r="J178" s="1121"/>
      <c r="K178" s="1121"/>
      <c r="L178" s="1121"/>
      <c r="M178" s="1121"/>
      <c r="N178" s="1121"/>
      <c r="O178" s="1121"/>
      <c r="P178" s="1121"/>
      <c r="Q178" s="1121"/>
      <c r="R178" s="1121"/>
      <c r="S178" s="1121"/>
      <c r="T178" s="1121"/>
      <c r="U178" s="1121"/>
      <c r="V178" s="1123"/>
      <c r="W178" s="1123"/>
    </row>
    <row r="179">
      <c r="A179" s="1121"/>
      <c r="B179" s="1121"/>
      <c r="C179" s="1121"/>
      <c r="D179" s="1121"/>
      <c r="E179" s="1121"/>
      <c r="F179" s="1121"/>
      <c r="G179" s="1121"/>
      <c r="H179" s="1121"/>
      <c r="I179" s="1121"/>
      <c r="J179" s="1121"/>
      <c r="K179" s="1121"/>
      <c r="L179" s="1121"/>
      <c r="M179" s="1121"/>
      <c r="N179" s="1121"/>
      <c r="O179" s="1121"/>
      <c r="P179" s="1121"/>
      <c r="Q179" s="1121"/>
      <c r="R179" s="1121"/>
      <c r="S179" s="1121"/>
      <c r="T179" s="1121"/>
      <c r="U179" s="1121"/>
      <c r="V179" s="1123"/>
      <c r="W179" s="1123"/>
    </row>
    <row r="180">
      <c r="A180" s="1121"/>
      <c r="B180" s="1121"/>
      <c r="C180" s="1121"/>
      <c r="D180" s="1121"/>
      <c r="E180" s="1121"/>
      <c r="F180" s="1121"/>
      <c r="G180" s="1121"/>
      <c r="H180" s="1121"/>
      <c r="I180" s="1121"/>
      <c r="J180" s="1121"/>
      <c r="K180" s="1121"/>
      <c r="L180" s="1121"/>
      <c r="M180" s="1121"/>
      <c r="N180" s="1121"/>
      <c r="O180" s="1121"/>
      <c r="P180" s="1121"/>
      <c r="Q180" s="1121"/>
      <c r="R180" s="1121"/>
      <c r="S180" s="1121"/>
      <c r="T180" s="1121"/>
      <c r="U180" s="1121"/>
      <c r="V180" s="1123"/>
      <c r="W180" s="1123"/>
    </row>
    <row r="181">
      <c r="A181" s="1121"/>
      <c r="B181" s="1121"/>
      <c r="C181" s="1121"/>
      <c r="D181" s="1121"/>
      <c r="E181" s="1121"/>
      <c r="F181" s="1121"/>
      <c r="G181" s="1121"/>
      <c r="H181" s="1121"/>
      <c r="I181" s="1121"/>
      <c r="J181" s="1121"/>
      <c r="K181" s="1121"/>
      <c r="L181" s="1121"/>
      <c r="M181" s="1121"/>
      <c r="N181" s="1121"/>
      <c r="O181" s="1121"/>
      <c r="P181" s="1121"/>
      <c r="Q181" s="1121"/>
      <c r="R181" s="1121"/>
      <c r="S181" s="1121"/>
      <c r="T181" s="1121"/>
      <c r="U181" s="1121"/>
      <c r="V181" s="1123"/>
      <c r="W181" s="1123"/>
    </row>
    <row r="182">
      <c r="A182" s="1121"/>
      <c r="B182" s="1121"/>
      <c r="C182" s="1121"/>
      <c r="D182" s="1121"/>
      <c r="E182" s="1121"/>
      <c r="F182" s="1121"/>
      <c r="G182" s="1121"/>
      <c r="H182" s="1121"/>
      <c r="I182" s="1121"/>
      <c r="J182" s="1121"/>
      <c r="K182" s="1121"/>
      <c r="L182" s="1121"/>
      <c r="M182" s="1121"/>
      <c r="N182" s="1121"/>
      <c r="O182" s="1121"/>
      <c r="P182" s="1121"/>
      <c r="Q182" s="1121"/>
      <c r="R182" s="1121"/>
      <c r="S182" s="1121"/>
      <c r="T182" s="1121"/>
      <c r="U182" s="1121"/>
      <c r="V182" s="1123"/>
      <c r="W182" s="1123"/>
    </row>
    <row r="183">
      <c r="A183" s="1121"/>
      <c r="B183" s="1121"/>
      <c r="C183" s="1121"/>
      <c r="D183" s="1121"/>
      <c r="E183" s="1121"/>
      <c r="F183" s="1121"/>
      <c r="G183" s="1121"/>
      <c r="H183" s="1121"/>
      <c r="I183" s="1121"/>
      <c r="J183" s="1121"/>
      <c r="K183" s="1121"/>
      <c r="L183" s="1121"/>
      <c r="M183" s="1121"/>
      <c r="N183" s="1121"/>
      <c r="O183" s="1121"/>
      <c r="P183" s="1121"/>
      <c r="Q183" s="1121"/>
      <c r="R183" s="1121"/>
      <c r="S183" s="1121"/>
      <c r="T183" s="1121"/>
      <c r="U183" s="1121"/>
      <c r="V183" s="1123"/>
      <c r="W183" s="1123"/>
    </row>
    <row r="184">
      <c r="A184" s="1121"/>
      <c r="B184" s="1121"/>
      <c r="C184" s="1121"/>
      <c r="D184" s="1121"/>
      <c r="E184" s="1121"/>
      <c r="F184" s="1121"/>
      <c r="G184" s="1121"/>
      <c r="H184" s="1121"/>
      <c r="I184" s="1121"/>
      <c r="J184" s="1121"/>
      <c r="K184" s="1121"/>
      <c r="L184" s="1121"/>
      <c r="M184" s="1121"/>
      <c r="N184" s="1121"/>
      <c r="O184" s="1121"/>
      <c r="P184" s="1121"/>
      <c r="Q184" s="1121"/>
      <c r="R184" s="1121"/>
      <c r="S184" s="1121"/>
      <c r="T184" s="1121"/>
      <c r="U184" s="1121"/>
      <c r="V184" s="1123"/>
      <c r="W184" s="1123"/>
    </row>
    <row r="185">
      <c r="A185" s="1121"/>
      <c r="B185" s="1121"/>
      <c r="C185" s="1121"/>
      <c r="D185" s="1121"/>
      <c r="E185" s="1121"/>
      <c r="F185" s="1121"/>
      <c r="G185" s="1121"/>
      <c r="H185" s="1121"/>
      <c r="I185" s="1121"/>
      <c r="J185" s="1121"/>
      <c r="K185" s="1121"/>
      <c r="L185" s="1121"/>
      <c r="M185" s="1121"/>
      <c r="N185" s="1121"/>
      <c r="O185" s="1121"/>
      <c r="P185" s="1121"/>
      <c r="Q185" s="1121"/>
      <c r="R185" s="1121"/>
      <c r="S185" s="1121"/>
      <c r="T185" s="1121"/>
      <c r="U185" s="1121"/>
      <c r="V185" s="1123"/>
      <c r="W185" s="1123"/>
    </row>
    <row r="186">
      <c r="A186" s="1121"/>
      <c r="B186" s="1121"/>
      <c r="C186" s="1121"/>
      <c r="D186" s="1121"/>
      <c r="E186" s="1121"/>
      <c r="F186" s="1121"/>
      <c r="G186" s="1121"/>
      <c r="H186" s="1121"/>
      <c r="I186" s="1121"/>
      <c r="J186" s="1121"/>
      <c r="K186" s="1121"/>
      <c r="L186" s="1121"/>
      <c r="M186" s="1121"/>
      <c r="N186" s="1121"/>
      <c r="O186" s="1121"/>
      <c r="P186" s="1121"/>
      <c r="Q186" s="1121"/>
      <c r="R186" s="1121"/>
      <c r="S186" s="1121"/>
      <c r="T186" s="1121"/>
      <c r="U186" s="1121"/>
      <c r="V186" s="1123"/>
      <c r="W186" s="1123"/>
    </row>
    <row r="187">
      <c r="A187" s="1121"/>
      <c r="B187" s="1121"/>
      <c r="C187" s="1121"/>
      <c r="D187" s="1121"/>
      <c r="E187" s="1121"/>
      <c r="F187" s="1121"/>
      <c r="G187" s="1121"/>
      <c r="H187" s="1121"/>
      <c r="I187" s="1121"/>
      <c r="J187" s="1121"/>
      <c r="K187" s="1121"/>
      <c r="L187" s="1121"/>
      <c r="M187" s="1121"/>
      <c r="N187" s="1121"/>
      <c r="O187" s="1121"/>
      <c r="P187" s="1121"/>
      <c r="Q187" s="1121"/>
      <c r="R187" s="1121"/>
      <c r="S187" s="1121"/>
      <c r="T187" s="1121"/>
      <c r="U187" s="1121"/>
      <c r="V187" s="1123"/>
      <c r="W187" s="1123"/>
    </row>
    <row r="188">
      <c r="A188" s="1121"/>
      <c r="B188" s="1121"/>
      <c r="C188" s="1121"/>
      <c r="D188" s="1121"/>
      <c r="E188" s="1121"/>
      <c r="F188" s="1121"/>
      <c r="G188" s="1121"/>
      <c r="H188" s="1121"/>
      <c r="I188" s="1121"/>
      <c r="J188" s="1121"/>
      <c r="K188" s="1121"/>
      <c r="L188" s="1121"/>
      <c r="M188" s="1121"/>
      <c r="N188" s="1121"/>
      <c r="O188" s="1121"/>
      <c r="P188" s="1121"/>
      <c r="Q188" s="1121"/>
      <c r="R188" s="1121"/>
      <c r="S188" s="1121"/>
      <c r="T188" s="1121"/>
      <c r="U188" s="1121"/>
      <c r="V188" s="1123"/>
      <c r="W188" s="1123"/>
    </row>
    <row r="189">
      <c r="A189" s="1121"/>
      <c r="B189" s="1121"/>
      <c r="C189" s="1121"/>
      <c r="D189" s="1121"/>
      <c r="E189" s="1121"/>
      <c r="F189" s="1121"/>
      <c r="G189" s="1121"/>
      <c r="H189" s="1121"/>
      <c r="I189" s="1121"/>
      <c r="J189" s="1121"/>
      <c r="K189" s="1121"/>
      <c r="L189" s="1121"/>
      <c r="M189" s="1121"/>
      <c r="N189" s="1121"/>
      <c r="O189" s="1121"/>
      <c r="P189" s="1121"/>
      <c r="Q189" s="1121"/>
      <c r="R189" s="1121"/>
      <c r="S189" s="1121"/>
      <c r="T189" s="1121"/>
      <c r="U189" s="1121"/>
      <c r="V189" s="1123"/>
      <c r="W189" s="1123"/>
    </row>
    <row r="190">
      <c r="A190" s="1121"/>
      <c r="B190" s="1121"/>
      <c r="C190" s="1121"/>
      <c r="D190" s="1121"/>
      <c r="E190" s="1121"/>
      <c r="F190" s="1121"/>
      <c r="G190" s="1121"/>
      <c r="H190" s="1121"/>
      <c r="I190" s="1121"/>
      <c r="J190" s="1121"/>
      <c r="K190" s="1121"/>
      <c r="L190" s="1121"/>
      <c r="M190" s="1121"/>
      <c r="N190" s="1121"/>
      <c r="O190" s="1121"/>
      <c r="P190" s="1121"/>
      <c r="Q190" s="1121"/>
      <c r="R190" s="1121"/>
      <c r="S190" s="1121"/>
      <c r="T190" s="1121"/>
      <c r="U190" s="1121"/>
      <c r="V190" s="1123"/>
      <c r="W190" s="1123"/>
    </row>
    <row r="191">
      <c r="A191" s="1121"/>
      <c r="B191" s="1121"/>
      <c r="C191" s="1121"/>
      <c r="D191" s="1121"/>
      <c r="E191" s="1121"/>
      <c r="F191" s="1121"/>
      <c r="G191" s="1121"/>
      <c r="H191" s="1121"/>
      <c r="I191" s="1121"/>
      <c r="J191" s="1121"/>
      <c r="K191" s="1121"/>
      <c r="L191" s="1121"/>
      <c r="M191" s="1121"/>
      <c r="N191" s="1121"/>
      <c r="O191" s="1121"/>
      <c r="P191" s="1121"/>
      <c r="Q191" s="1121"/>
      <c r="R191" s="1121"/>
      <c r="S191" s="1121"/>
      <c r="T191" s="1121"/>
      <c r="U191" s="1121"/>
      <c r="V191" s="1123"/>
      <c r="W191" s="1123"/>
    </row>
    <row r="192">
      <c r="A192" s="1121"/>
      <c r="B192" s="1121"/>
      <c r="C192" s="1121"/>
      <c r="D192" s="1121"/>
      <c r="E192" s="1121"/>
      <c r="F192" s="1121"/>
      <c r="G192" s="1121"/>
      <c r="H192" s="1121"/>
      <c r="I192" s="1121"/>
      <c r="J192" s="1121"/>
      <c r="K192" s="1121"/>
      <c r="L192" s="1121"/>
      <c r="M192" s="1121"/>
      <c r="N192" s="1121"/>
      <c r="O192" s="1121"/>
      <c r="P192" s="1121"/>
      <c r="Q192" s="1121"/>
      <c r="R192" s="1121"/>
      <c r="S192" s="1121"/>
      <c r="T192" s="1121"/>
      <c r="U192" s="1121"/>
      <c r="V192" s="1123"/>
      <c r="W192" s="1123"/>
    </row>
    <row r="193">
      <c r="A193" s="1121"/>
      <c r="B193" s="1121"/>
      <c r="C193" s="1121"/>
      <c r="D193" s="1121"/>
      <c r="E193" s="1121"/>
      <c r="F193" s="1121"/>
      <c r="G193" s="1121"/>
      <c r="H193" s="1121"/>
      <c r="I193" s="1121"/>
      <c r="J193" s="1121"/>
      <c r="K193" s="1121"/>
      <c r="L193" s="1121"/>
      <c r="M193" s="1121"/>
      <c r="N193" s="1121"/>
      <c r="O193" s="1121"/>
      <c r="P193" s="1121"/>
      <c r="Q193" s="1121"/>
      <c r="R193" s="1121"/>
      <c r="S193" s="1121"/>
      <c r="T193" s="1121"/>
      <c r="U193" s="1121"/>
      <c r="V193" s="1123"/>
      <c r="W193" s="1123"/>
    </row>
    <row r="194">
      <c r="A194" s="1121"/>
      <c r="B194" s="1121"/>
      <c r="C194" s="1121"/>
      <c r="D194" s="1121"/>
      <c r="E194" s="1121"/>
      <c r="F194" s="1121"/>
      <c r="G194" s="1121"/>
      <c r="H194" s="1121"/>
      <c r="I194" s="1121"/>
      <c r="J194" s="1121"/>
      <c r="K194" s="1121"/>
      <c r="L194" s="1121"/>
      <c r="M194" s="1121"/>
      <c r="N194" s="1121"/>
      <c r="O194" s="1121"/>
      <c r="P194" s="1121"/>
      <c r="Q194" s="1121"/>
      <c r="R194" s="1121"/>
      <c r="S194" s="1121"/>
      <c r="T194" s="1121"/>
      <c r="U194" s="1121"/>
      <c r="V194" s="1123"/>
      <c r="W194" s="1123"/>
    </row>
    <row r="195">
      <c r="A195" s="1121"/>
      <c r="B195" s="1121"/>
      <c r="C195" s="1121"/>
      <c r="D195" s="1121"/>
      <c r="E195" s="1121"/>
      <c r="F195" s="1121"/>
      <c r="G195" s="1121"/>
      <c r="H195" s="1121"/>
      <c r="I195" s="1121"/>
      <c r="J195" s="1121"/>
      <c r="K195" s="1121"/>
      <c r="L195" s="1121"/>
      <c r="M195" s="1121"/>
      <c r="N195" s="1121"/>
      <c r="O195" s="1121"/>
      <c r="P195" s="1121"/>
      <c r="Q195" s="1121"/>
      <c r="R195" s="1121"/>
      <c r="S195" s="1121"/>
      <c r="T195" s="1121"/>
      <c r="U195" s="1121"/>
      <c r="V195" s="1123"/>
      <c r="W195" s="1123"/>
    </row>
    <row r="196">
      <c r="A196" s="1121"/>
      <c r="B196" s="1121"/>
      <c r="C196" s="1121"/>
      <c r="D196" s="1121"/>
      <c r="E196" s="1121"/>
      <c r="F196" s="1121"/>
      <c r="G196" s="1121"/>
      <c r="H196" s="1121"/>
      <c r="I196" s="1121"/>
      <c r="J196" s="1121"/>
      <c r="K196" s="1121"/>
      <c r="L196" s="1121"/>
      <c r="M196" s="1121"/>
      <c r="N196" s="1121"/>
      <c r="O196" s="1121"/>
      <c r="P196" s="1121"/>
      <c r="Q196" s="1121"/>
      <c r="R196" s="1121"/>
      <c r="S196" s="1121"/>
      <c r="T196" s="1121"/>
      <c r="U196" s="1121"/>
      <c r="V196" s="1123"/>
      <c r="W196" s="1123"/>
    </row>
    <row r="197">
      <c r="A197" s="1121"/>
      <c r="B197" s="1121"/>
      <c r="C197" s="1121"/>
      <c r="D197" s="1121"/>
      <c r="E197" s="1121"/>
      <c r="F197" s="1121"/>
      <c r="G197" s="1121"/>
      <c r="H197" s="1121"/>
      <c r="I197" s="1121"/>
      <c r="J197" s="1121"/>
      <c r="K197" s="1121"/>
      <c r="L197" s="1121"/>
      <c r="M197" s="1121"/>
      <c r="N197" s="1121"/>
      <c r="O197" s="1121"/>
      <c r="P197" s="1121"/>
      <c r="Q197" s="1121"/>
      <c r="R197" s="1121"/>
      <c r="S197" s="1121"/>
      <c r="T197" s="1121"/>
      <c r="U197" s="1121"/>
      <c r="V197" s="1123"/>
      <c r="W197" s="1123"/>
    </row>
    <row r="198">
      <c r="A198" s="1121"/>
      <c r="B198" s="1121"/>
      <c r="C198" s="1121"/>
      <c r="D198" s="1121"/>
      <c r="E198" s="1121"/>
      <c r="F198" s="1121"/>
      <c r="G198" s="1121"/>
      <c r="H198" s="1121"/>
      <c r="I198" s="1121"/>
      <c r="J198" s="1121"/>
      <c r="K198" s="1121"/>
      <c r="L198" s="1121"/>
      <c r="M198" s="1121"/>
      <c r="N198" s="1121"/>
      <c r="O198" s="1121"/>
      <c r="P198" s="1121"/>
      <c r="Q198" s="1121"/>
      <c r="R198" s="1121"/>
      <c r="S198" s="1121"/>
      <c r="T198" s="1121"/>
      <c r="U198" s="1121"/>
      <c r="V198" s="1123"/>
      <c r="W198" s="1123"/>
    </row>
    <row r="199">
      <c r="A199" s="1121"/>
      <c r="B199" s="1121"/>
      <c r="C199" s="1121"/>
      <c r="D199" s="1121"/>
      <c r="E199" s="1121"/>
      <c r="F199" s="1121"/>
      <c r="G199" s="1121"/>
      <c r="H199" s="1121"/>
      <c r="I199" s="1121"/>
      <c r="J199" s="1121"/>
      <c r="K199" s="1121"/>
      <c r="L199" s="1121"/>
      <c r="M199" s="1121"/>
      <c r="N199" s="1121"/>
      <c r="O199" s="1121"/>
      <c r="P199" s="1121"/>
      <c r="Q199" s="1121"/>
      <c r="R199" s="1121"/>
      <c r="S199" s="1121"/>
      <c r="T199" s="1121"/>
      <c r="U199" s="1121"/>
      <c r="V199" s="1123"/>
      <c r="W199" s="1123"/>
    </row>
    <row r="200">
      <c r="A200" s="1121"/>
      <c r="B200" s="1121"/>
      <c r="C200" s="1121"/>
      <c r="D200" s="1121"/>
      <c r="E200" s="1121"/>
      <c r="F200" s="1121"/>
      <c r="G200" s="1121"/>
      <c r="H200" s="1121"/>
      <c r="I200" s="1121"/>
      <c r="J200" s="1121"/>
      <c r="K200" s="1121"/>
      <c r="L200" s="1121"/>
      <c r="M200" s="1121"/>
      <c r="N200" s="1121"/>
      <c r="O200" s="1121"/>
      <c r="P200" s="1121"/>
      <c r="Q200" s="1121"/>
      <c r="R200" s="1121"/>
      <c r="S200" s="1121"/>
      <c r="T200" s="1121"/>
      <c r="U200" s="1121"/>
      <c r="V200" s="1123"/>
      <c r="W200" s="1123"/>
    </row>
    <row r="201">
      <c r="A201" s="1121"/>
      <c r="B201" s="1121"/>
      <c r="C201" s="1121"/>
      <c r="D201" s="1121"/>
      <c r="E201" s="1121"/>
      <c r="F201" s="1121"/>
      <c r="G201" s="1121"/>
      <c r="H201" s="1121"/>
      <c r="I201" s="1121"/>
      <c r="J201" s="1121"/>
      <c r="K201" s="1121"/>
      <c r="L201" s="1121"/>
      <c r="M201" s="1121"/>
      <c r="N201" s="1121"/>
      <c r="O201" s="1121"/>
      <c r="P201" s="1121"/>
      <c r="Q201" s="1121"/>
      <c r="R201" s="1121"/>
      <c r="S201" s="1121"/>
      <c r="T201" s="1121"/>
      <c r="U201" s="1121"/>
      <c r="V201" s="1123"/>
      <c r="W201" s="1123"/>
    </row>
    <row r="202">
      <c r="A202" s="1121"/>
      <c r="B202" s="1121"/>
      <c r="C202" s="1121"/>
      <c r="D202" s="1121"/>
      <c r="E202" s="1121"/>
      <c r="F202" s="1121"/>
      <c r="G202" s="1121"/>
      <c r="H202" s="1121"/>
      <c r="I202" s="1121"/>
      <c r="J202" s="1121"/>
      <c r="K202" s="1121"/>
      <c r="L202" s="1121"/>
      <c r="M202" s="1121"/>
      <c r="N202" s="1121"/>
      <c r="O202" s="1121"/>
      <c r="P202" s="1121"/>
      <c r="Q202" s="1121"/>
      <c r="R202" s="1121"/>
      <c r="S202" s="1121"/>
      <c r="T202" s="1121"/>
      <c r="U202" s="1121"/>
      <c r="V202" s="1123"/>
      <c r="W202" s="1123"/>
    </row>
    <row r="203">
      <c r="A203" s="1121"/>
      <c r="B203" s="1121"/>
      <c r="C203" s="1121"/>
      <c r="D203" s="1121"/>
      <c r="E203" s="1121"/>
      <c r="F203" s="1121"/>
      <c r="G203" s="1121"/>
      <c r="H203" s="1121"/>
      <c r="I203" s="1121"/>
      <c r="J203" s="1121"/>
      <c r="K203" s="1121"/>
      <c r="L203" s="1121"/>
      <c r="M203" s="1121"/>
      <c r="N203" s="1121"/>
      <c r="O203" s="1121"/>
      <c r="P203" s="1121"/>
      <c r="Q203" s="1121"/>
      <c r="R203" s="1121"/>
      <c r="S203" s="1121"/>
      <c r="T203" s="1121"/>
      <c r="U203" s="1121"/>
      <c r="V203" s="1123"/>
      <c r="W203" s="1123"/>
    </row>
    <row r="204">
      <c r="A204" s="1121"/>
      <c r="B204" s="1121"/>
      <c r="C204" s="1121"/>
      <c r="D204" s="1121"/>
      <c r="E204" s="1121"/>
      <c r="F204" s="1121"/>
      <c r="G204" s="1121"/>
      <c r="H204" s="1121"/>
      <c r="I204" s="1121"/>
      <c r="J204" s="1121"/>
      <c r="K204" s="1121"/>
      <c r="L204" s="1121"/>
      <c r="M204" s="1121"/>
      <c r="N204" s="1121"/>
      <c r="O204" s="1121"/>
      <c r="P204" s="1121"/>
      <c r="Q204" s="1121"/>
      <c r="R204" s="1121"/>
      <c r="S204" s="1121"/>
      <c r="T204" s="1121"/>
      <c r="U204" s="1121"/>
      <c r="V204" s="1123"/>
      <c r="W204" s="1123"/>
    </row>
    <row r="205">
      <c r="A205" s="1121"/>
      <c r="B205" s="1121"/>
      <c r="C205" s="1121"/>
      <c r="D205" s="1121"/>
      <c r="E205" s="1121"/>
      <c r="F205" s="1121"/>
      <c r="G205" s="1121"/>
      <c r="H205" s="1121"/>
      <c r="I205" s="1121"/>
      <c r="J205" s="1121"/>
      <c r="K205" s="1121"/>
      <c r="L205" s="1121"/>
      <c r="M205" s="1121"/>
      <c r="N205" s="1121"/>
      <c r="O205" s="1121"/>
      <c r="P205" s="1121"/>
      <c r="Q205" s="1121"/>
      <c r="R205" s="1121"/>
      <c r="S205" s="1121"/>
      <c r="T205" s="1121"/>
      <c r="U205" s="1121"/>
      <c r="V205" s="1123"/>
      <c r="W205" s="1123"/>
    </row>
    <row r="206">
      <c r="A206" s="1121"/>
      <c r="B206" s="1121"/>
      <c r="C206" s="1121"/>
      <c r="D206" s="1121"/>
      <c r="E206" s="1121"/>
      <c r="F206" s="1121"/>
      <c r="G206" s="1121"/>
      <c r="H206" s="1121"/>
      <c r="I206" s="1121"/>
      <c r="J206" s="1121"/>
      <c r="K206" s="1121"/>
      <c r="L206" s="1121"/>
      <c r="M206" s="1121"/>
      <c r="N206" s="1121"/>
      <c r="O206" s="1121"/>
      <c r="P206" s="1121"/>
      <c r="Q206" s="1121"/>
      <c r="R206" s="1121"/>
      <c r="S206" s="1121"/>
      <c r="T206" s="1121"/>
      <c r="U206" s="1121"/>
      <c r="V206" s="1123"/>
      <c r="W206" s="1123"/>
    </row>
    <row r="207">
      <c r="A207" s="1121"/>
      <c r="B207" s="1121"/>
      <c r="C207" s="1121"/>
      <c r="D207" s="1121"/>
      <c r="E207" s="1121"/>
      <c r="F207" s="1121"/>
      <c r="G207" s="1121"/>
      <c r="H207" s="1121"/>
      <c r="I207" s="1121"/>
      <c r="J207" s="1121"/>
      <c r="K207" s="1121"/>
      <c r="L207" s="1121"/>
      <c r="M207" s="1121"/>
      <c r="N207" s="1121"/>
      <c r="O207" s="1121"/>
      <c r="P207" s="1121"/>
      <c r="Q207" s="1121"/>
      <c r="R207" s="1121"/>
      <c r="S207" s="1121"/>
      <c r="T207" s="1121"/>
      <c r="U207" s="1121"/>
      <c r="V207" s="1123"/>
      <c r="W207" s="1123"/>
    </row>
    <row r="208">
      <c r="A208" s="1121"/>
      <c r="B208" s="1121"/>
      <c r="C208" s="1121"/>
      <c r="D208" s="1121"/>
      <c r="E208" s="1121"/>
      <c r="F208" s="1121"/>
      <c r="G208" s="1121"/>
      <c r="H208" s="1121"/>
      <c r="I208" s="1121"/>
      <c r="J208" s="1121"/>
      <c r="K208" s="1121"/>
      <c r="L208" s="1121"/>
      <c r="M208" s="1121"/>
      <c r="N208" s="1121"/>
      <c r="O208" s="1121"/>
      <c r="P208" s="1121"/>
      <c r="Q208" s="1121"/>
      <c r="R208" s="1121"/>
      <c r="S208" s="1121"/>
      <c r="T208" s="1121"/>
      <c r="U208" s="1121"/>
      <c r="V208" s="1123"/>
      <c r="W208" s="1123"/>
    </row>
    <row r="209">
      <c r="A209" s="1121"/>
      <c r="B209" s="1121"/>
      <c r="C209" s="1121"/>
      <c r="D209" s="1121"/>
      <c r="E209" s="1121"/>
      <c r="F209" s="1121"/>
      <c r="G209" s="1121"/>
      <c r="H209" s="1121"/>
      <c r="I209" s="1121"/>
      <c r="J209" s="1121"/>
      <c r="K209" s="1121"/>
      <c r="L209" s="1121"/>
      <c r="M209" s="1121"/>
      <c r="N209" s="1121"/>
      <c r="O209" s="1121"/>
      <c r="P209" s="1121"/>
      <c r="Q209" s="1121"/>
      <c r="R209" s="1121"/>
      <c r="S209" s="1121"/>
      <c r="T209" s="1121"/>
      <c r="U209" s="1121"/>
      <c r="V209" s="1123"/>
      <c r="W209" s="1123"/>
    </row>
    <row r="210">
      <c r="A210" s="1121"/>
      <c r="B210" s="1121"/>
      <c r="C210" s="1121"/>
      <c r="D210" s="1121"/>
      <c r="E210" s="1121"/>
      <c r="F210" s="1121"/>
      <c r="G210" s="1121"/>
      <c r="H210" s="1121"/>
      <c r="I210" s="1121"/>
      <c r="J210" s="1121"/>
      <c r="K210" s="1121"/>
      <c r="L210" s="1121"/>
      <c r="M210" s="1121"/>
      <c r="N210" s="1121"/>
      <c r="O210" s="1121"/>
      <c r="P210" s="1121"/>
      <c r="Q210" s="1121"/>
      <c r="R210" s="1121"/>
      <c r="S210" s="1121"/>
      <c r="T210" s="1121"/>
      <c r="U210" s="1121"/>
      <c r="V210" s="1123"/>
      <c r="W210" s="1123"/>
    </row>
    <row r="211">
      <c r="A211" s="1121"/>
      <c r="B211" s="1121"/>
      <c r="C211" s="1121"/>
      <c r="D211" s="1121"/>
      <c r="E211" s="1121"/>
      <c r="F211" s="1121"/>
      <c r="G211" s="1121"/>
      <c r="H211" s="1121"/>
      <c r="I211" s="1121"/>
      <c r="J211" s="1121"/>
      <c r="K211" s="1121"/>
      <c r="L211" s="1121"/>
      <c r="M211" s="1121"/>
      <c r="N211" s="1121"/>
      <c r="O211" s="1121"/>
      <c r="P211" s="1121"/>
      <c r="Q211" s="1121"/>
      <c r="R211" s="1121"/>
      <c r="S211" s="1121"/>
      <c r="T211" s="1121"/>
      <c r="U211" s="1121"/>
      <c r="V211" s="1123"/>
      <c r="W211" s="1123"/>
    </row>
    <row r="212">
      <c r="A212" s="1121"/>
      <c r="B212" s="1121"/>
      <c r="C212" s="1121"/>
      <c r="D212" s="1121"/>
      <c r="E212" s="1121"/>
      <c r="F212" s="1121"/>
      <c r="G212" s="1121"/>
      <c r="H212" s="1121"/>
      <c r="I212" s="1121"/>
      <c r="J212" s="1121"/>
      <c r="K212" s="1121"/>
      <c r="L212" s="1121"/>
      <c r="M212" s="1121"/>
      <c r="N212" s="1121"/>
      <c r="O212" s="1121"/>
      <c r="P212" s="1121"/>
      <c r="Q212" s="1121"/>
      <c r="R212" s="1121"/>
      <c r="S212" s="1121"/>
      <c r="T212" s="1121"/>
      <c r="U212" s="1121"/>
      <c r="V212" s="1123"/>
      <c r="W212" s="1123"/>
    </row>
    <row r="213">
      <c r="A213" s="1121"/>
      <c r="B213" s="1121"/>
      <c r="C213" s="1121"/>
      <c r="D213" s="1121"/>
      <c r="E213" s="1121"/>
      <c r="F213" s="1121"/>
      <c r="G213" s="1121"/>
      <c r="H213" s="1121"/>
      <c r="I213" s="1121"/>
      <c r="J213" s="1121"/>
      <c r="K213" s="1121"/>
      <c r="L213" s="1121"/>
      <c r="M213" s="1121"/>
      <c r="N213" s="1121"/>
      <c r="O213" s="1121"/>
      <c r="P213" s="1121"/>
      <c r="Q213" s="1121"/>
      <c r="R213" s="1121"/>
      <c r="S213" s="1121"/>
      <c r="T213" s="1121"/>
      <c r="U213" s="1121"/>
      <c r="V213" s="1123"/>
      <c r="W213" s="1123"/>
    </row>
    <row r="214">
      <c r="A214" s="1121"/>
      <c r="B214" s="1121"/>
      <c r="C214" s="1121"/>
      <c r="D214" s="1121"/>
      <c r="E214" s="1121"/>
      <c r="F214" s="1121"/>
      <c r="G214" s="1121"/>
      <c r="H214" s="1121"/>
      <c r="I214" s="1121"/>
      <c r="J214" s="1121"/>
      <c r="K214" s="1121"/>
      <c r="L214" s="1121"/>
      <c r="M214" s="1121"/>
      <c r="N214" s="1121"/>
      <c r="O214" s="1121"/>
      <c r="P214" s="1121"/>
      <c r="Q214" s="1121"/>
      <c r="R214" s="1121"/>
      <c r="S214" s="1121"/>
      <c r="T214" s="1121"/>
      <c r="U214" s="1121"/>
      <c r="V214" s="1123"/>
      <c r="W214" s="1123"/>
    </row>
    <row r="215">
      <c r="A215" s="1121"/>
      <c r="B215" s="1121"/>
      <c r="C215" s="1121"/>
      <c r="D215" s="1121"/>
      <c r="E215" s="1121"/>
      <c r="F215" s="1121"/>
      <c r="G215" s="1121"/>
      <c r="H215" s="1121"/>
      <c r="I215" s="1121"/>
      <c r="J215" s="1121"/>
      <c r="K215" s="1121"/>
      <c r="L215" s="1121"/>
      <c r="M215" s="1121"/>
      <c r="N215" s="1121"/>
      <c r="O215" s="1121"/>
      <c r="P215" s="1121"/>
      <c r="Q215" s="1121"/>
      <c r="R215" s="1121"/>
      <c r="S215" s="1121"/>
      <c r="T215" s="1121"/>
      <c r="U215" s="1121"/>
      <c r="V215" s="1123"/>
      <c r="W215" s="1123"/>
    </row>
    <row r="216">
      <c r="A216" s="1121"/>
      <c r="B216" s="1121"/>
      <c r="C216" s="1121"/>
      <c r="D216" s="1121"/>
      <c r="E216" s="1121"/>
      <c r="F216" s="1121"/>
      <c r="G216" s="1121"/>
      <c r="H216" s="1121"/>
      <c r="I216" s="1121"/>
      <c r="J216" s="1121"/>
      <c r="K216" s="1121"/>
      <c r="L216" s="1121"/>
      <c r="M216" s="1121"/>
      <c r="N216" s="1121"/>
      <c r="O216" s="1121"/>
      <c r="P216" s="1121"/>
      <c r="Q216" s="1121"/>
      <c r="R216" s="1121"/>
      <c r="S216" s="1121"/>
      <c r="T216" s="1121"/>
      <c r="U216" s="1121"/>
      <c r="V216" s="1123"/>
      <c r="W216" s="1123"/>
    </row>
    <row r="217">
      <c r="A217" s="1121"/>
      <c r="B217" s="1121"/>
      <c r="C217" s="1121"/>
      <c r="D217" s="1121"/>
      <c r="E217" s="1121"/>
      <c r="F217" s="1121"/>
      <c r="G217" s="1121"/>
      <c r="H217" s="1121"/>
      <c r="I217" s="1121"/>
      <c r="J217" s="1121"/>
      <c r="K217" s="1121"/>
      <c r="L217" s="1121"/>
      <c r="M217" s="1121"/>
      <c r="N217" s="1121"/>
      <c r="O217" s="1121"/>
      <c r="P217" s="1121"/>
      <c r="Q217" s="1121"/>
      <c r="R217" s="1121"/>
      <c r="S217" s="1121"/>
      <c r="T217" s="1121"/>
      <c r="U217" s="1121"/>
      <c r="V217" s="1123"/>
      <c r="W217" s="1123"/>
    </row>
    <row r="218">
      <c r="A218" s="1121"/>
      <c r="B218" s="1121"/>
      <c r="C218" s="1121"/>
      <c r="D218" s="1121"/>
      <c r="E218" s="1121"/>
      <c r="F218" s="1121"/>
      <c r="G218" s="1121"/>
      <c r="H218" s="1121"/>
      <c r="I218" s="1121"/>
      <c r="J218" s="1121"/>
      <c r="K218" s="1121"/>
      <c r="L218" s="1121"/>
      <c r="M218" s="1121"/>
      <c r="N218" s="1121"/>
      <c r="O218" s="1121"/>
      <c r="P218" s="1121"/>
      <c r="Q218" s="1121"/>
      <c r="R218" s="1121"/>
      <c r="S218" s="1121"/>
      <c r="T218" s="1121"/>
      <c r="U218" s="1121"/>
      <c r="V218" s="1123"/>
      <c r="W218" s="1123"/>
    </row>
    <row r="219">
      <c r="A219" s="1121"/>
      <c r="B219" s="1121"/>
      <c r="C219" s="1121"/>
      <c r="D219" s="1121"/>
      <c r="E219" s="1121"/>
      <c r="F219" s="1121"/>
      <c r="G219" s="1121"/>
      <c r="H219" s="1121"/>
      <c r="I219" s="1121"/>
      <c r="J219" s="1121"/>
      <c r="K219" s="1121"/>
      <c r="L219" s="1121"/>
      <c r="M219" s="1121"/>
      <c r="N219" s="1121"/>
      <c r="O219" s="1121"/>
      <c r="P219" s="1121"/>
      <c r="Q219" s="1121"/>
      <c r="R219" s="1121"/>
      <c r="S219" s="1121"/>
      <c r="T219" s="1121"/>
      <c r="U219" s="1121"/>
      <c r="V219" s="1123"/>
      <c r="W219" s="1123"/>
    </row>
    <row r="220">
      <c r="A220" s="1121"/>
      <c r="B220" s="1121"/>
      <c r="C220" s="1121"/>
      <c r="D220" s="1121"/>
      <c r="E220" s="1121"/>
      <c r="F220" s="1121"/>
      <c r="G220" s="1121"/>
      <c r="H220" s="1121"/>
      <c r="I220" s="1121"/>
      <c r="J220" s="1121"/>
      <c r="K220" s="1121"/>
      <c r="L220" s="1121"/>
      <c r="M220" s="1121"/>
      <c r="N220" s="1121"/>
      <c r="O220" s="1121"/>
      <c r="P220" s="1121"/>
      <c r="Q220" s="1121"/>
      <c r="R220" s="1121"/>
      <c r="S220" s="1121"/>
      <c r="T220" s="1121"/>
      <c r="U220" s="1121"/>
      <c r="V220" s="1123"/>
      <c r="W220" s="1123"/>
    </row>
    <row r="221">
      <c r="A221" s="1121"/>
      <c r="B221" s="1121"/>
      <c r="C221" s="1121"/>
      <c r="D221" s="1121"/>
      <c r="E221" s="1121"/>
      <c r="F221" s="1121"/>
      <c r="G221" s="1121"/>
      <c r="H221" s="1121"/>
      <c r="I221" s="1121"/>
      <c r="J221" s="1121"/>
      <c r="K221" s="1121"/>
      <c r="L221" s="1121"/>
      <c r="M221" s="1121"/>
      <c r="N221" s="1121"/>
      <c r="O221" s="1121"/>
      <c r="P221" s="1121"/>
      <c r="Q221" s="1121"/>
      <c r="R221" s="1121"/>
      <c r="S221" s="1121"/>
      <c r="T221" s="1121"/>
      <c r="U221" s="1121"/>
      <c r="V221" s="1123"/>
      <c r="W221" s="1123"/>
    </row>
    <row r="222">
      <c r="A222" s="1121"/>
      <c r="B222" s="1121"/>
      <c r="C222" s="1121"/>
      <c r="D222" s="1121"/>
      <c r="E222" s="1121"/>
      <c r="F222" s="1121"/>
      <c r="G222" s="1121"/>
      <c r="H222" s="1121"/>
      <c r="I222" s="1121"/>
      <c r="J222" s="1121"/>
      <c r="K222" s="1121"/>
      <c r="L222" s="1121"/>
      <c r="M222" s="1121"/>
      <c r="N222" s="1121"/>
      <c r="O222" s="1121"/>
      <c r="P222" s="1121"/>
      <c r="Q222" s="1121"/>
      <c r="R222" s="1121"/>
      <c r="S222" s="1121"/>
      <c r="T222" s="1121"/>
      <c r="U222" s="1121"/>
      <c r="V222" s="1123"/>
      <c r="W222" s="1123"/>
    </row>
    <row r="223">
      <c r="A223" s="1121"/>
      <c r="B223" s="1121"/>
      <c r="C223" s="1121"/>
      <c r="D223" s="1121"/>
      <c r="E223" s="1121"/>
      <c r="F223" s="1121"/>
      <c r="G223" s="1121"/>
      <c r="H223" s="1121"/>
      <c r="I223" s="1121"/>
      <c r="J223" s="1121"/>
      <c r="K223" s="1121"/>
      <c r="L223" s="1121"/>
      <c r="M223" s="1121"/>
      <c r="N223" s="1121"/>
      <c r="O223" s="1121"/>
      <c r="P223" s="1121"/>
      <c r="Q223" s="1121"/>
      <c r="R223" s="1121"/>
      <c r="S223" s="1121"/>
      <c r="T223" s="1121"/>
      <c r="U223" s="1121"/>
      <c r="V223" s="1123"/>
      <c r="W223" s="1123"/>
    </row>
    <row r="224">
      <c r="A224" s="1121"/>
      <c r="B224" s="1121"/>
      <c r="C224" s="1121"/>
      <c r="D224" s="1121"/>
      <c r="E224" s="1121"/>
      <c r="F224" s="1121"/>
      <c r="G224" s="1121"/>
      <c r="H224" s="1121"/>
      <c r="I224" s="1121"/>
      <c r="J224" s="1121"/>
      <c r="K224" s="1121"/>
      <c r="L224" s="1121"/>
      <c r="M224" s="1121"/>
      <c r="N224" s="1121"/>
      <c r="O224" s="1121"/>
      <c r="P224" s="1121"/>
      <c r="Q224" s="1121"/>
      <c r="R224" s="1121"/>
      <c r="S224" s="1121"/>
      <c r="T224" s="1121"/>
      <c r="U224" s="1121"/>
      <c r="V224" s="1123"/>
      <c r="W224" s="1123"/>
    </row>
    <row r="225">
      <c r="A225" s="1121"/>
      <c r="B225" s="1121"/>
      <c r="C225" s="1121"/>
      <c r="D225" s="1121"/>
      <c r="E225" s="1121"/>
      <c r="F225" s="1121"/>
      <c r="G225" s="1121"/>
      <c r="H225" s="1121"/>
      <c r="I225" s="1121"/>
      <c r="J225" s="1121"/>
      <c r="K225" s="1121"/>
      <c r="L225" s="1121"/>
      <c r="M225" s="1121"/>
      <c r="N225" s="1121"/>
      <c r="O225" s="1121"/>
      <c r="P225" s="1121"/>
      <c r="Q225" s="1121"/>
      <c r="R225" s="1121"/>
      <c r="S225" s="1121"/>
      <c r="T225" s="1121"/>
      <c r="U225" s="1121"/>
      <c r="V225" s="1123"/>
      <c r="W225" s="1123"/>
    </row>
    <row r="226">
      <c r="A226" s="1121"/>
      <c r="B226" s="1121"/>
      <c r="C226" s="1121"/>
      <c r="D226" s="1121"/>
      <c r="E226" s="1121"/>
      <c r="F226" s="1121"/>
      <c r="G226" s="1121"/>
      <c r="H226" s="1121"/>
      <c r="I226" s="1121"/>
      <c r="J226" s="1121"/>
      <c r="K226" s="1121"/>
      <c r="L226" s="1121"/>
      <c r="M226" s="1121"/>
      <c r="N226" s="1121"/>
      <c r="O226" s="1121"/>
      <c r="P226" s="1121"/>
      <c r="Q226" s="1121"/>
      <c r="R226" s="1121"/>
      <c r="S226" s="1121"/>
      <c r="T226" s="1121"/>
      <c r="U226" s="1121"/>
      <c r="V226" s="1123"/>
      <c r="W226" s="1123"/>
    </row>
    <row r="227">
      <c r="A227" s="1121"/>
      <c r="B227" s="1121"/>
      <c r="C227" s="1121"/>
      <c r="D227" s="1121"/>
      <c r="E227" s="1121"/>
      <c r="F227" s="1121"/>
      <c r="G227" s="1121"/>
      <c r="H227" s="1121"/>
      <c r="I227" s="1121"/>
      <c r="J227" s="1121"/>
      <c r="K227" s="1121"/>
      <c r="L227" s="1121"/>
      <c r="M227" s="1121"/>
      <c r="N227" s="1121"/>
      <c r="O227" s="1121"/>
      <c r="P227" s="1121"/>
      <c r="Q227" s="1121"/>
      <c r="R227" s="1121"/>
      <c r="S227" s="1121"/>
      <c r="T227" s="1121"/>
      <c r="U227" s="1121"/>
      <c r="V227" s="1123"/>
      <c r="W227" s="1123"/>
    </row>
    <row r="228">
      <c r="A228" s="1121"/>
      <c r="B228" s="1121"/>
      <c r="C228" s="1121"/>
      <c r="D228" s="1121"/>
      <c r="E228" s="1121"/>
      <c r="F228" s="1121"/>
      <c r="G228" s="1121"/>
      <c r="H228" s="1121"/>
      <c r="I228" s="1121"/>
      <c r="J228" s="1121"/>
      <c r="K228" s="1121"/>
      <c r="L228" s="1121"/>
      <c r="M228" s="1121"/>
      <c r="N228" s="1121"/>
      <c r="O228" s="1121"/>
      <c r="P228" s="1121"/>
      <c r="Q228" s="1121"/>
      <c r="R228" s="1121"/>
      <c r="S228" s="1121"/>
      <c r="T228" s="1121"/>
      <c r="U228" s="1121"/>
      <c r="V228" s="1123"/>
      <c r="W228" s="1123"/>
    </row>
    <row r="229">
      <c r="A229" s="1121"/>
      <c r="B229" s="1121"/>
      <c r="C229" s="1121"/>
      <c r="D229" s="1121"/>
      <c r="E229" s="1121"/>
      <c r="F229" s="1121"/>
      <c r="G229" s="1121"/>
      <c r="H229" s="1121"/>
      <c r="I229" s="1121"/>
      <c r="J229" s="1121"/>
      <c r="K229" s="1121"/>
      <c r="L229" s="1121"/>
      <c r="M229" s="1121"/>
      <c r="N229" s="1121"/>
      <c r="O229" s="1121"/>
      <c r="P229" s="1121"/>
      <c r="Q229" s="1121"/>
      <c r="R229" s="1121"/>
      <c r="S229" s="1121"/>
      <c r="T229" s="1121"/>
      <c r="U229" s="1121"/>
      <c r="V229" s="1123"/>
      <c r="W229" s="1123"/>
    </row>
    <row r="230">
      <c r="A230" s="1121"/>
      <c r="B230" s="1121"/>
      <c r="C230" s="1121"/>
      <c r="D230" s="1121"/>
      <c r="E230" s="1121"/>
      <c r="F230" s="1121"/>
      <c r="G230" s="1121"/>
      <c r="H230" s="1121"/>
      <c r="I230" s="1121"/>
      <c r="J230" s="1121"/>
      <c r="K230" s="1121"/>
      <c r="L230" s="1121"/>
      <c r="M230" s="1121"/>
      <c r="N230" s="1121"/>
      <c r="O230" s="1121"/>
      <c r="P230" s="1121"/>
      <c r="Q230" s="1121"/>
      <c r="R230" s="1121"/>
      <c r="S230" s="1121"/>
      <c r="T230" s="1121"/>
      <c r="U230" s="1121"/>
      <c r="V230" s="1123"/>
      <c r="W230" s="1123"/>
    </row>
    <row r="231">
      <c r="A231" s="1121"/>
      <c r="B231" s="1121"/>
      <c r="C231" s="1121"/>
      <c r="D231" s="1121"/>
      <c r="E231" s="1121"/>
      <c r="F231" s="1121"/>
      <c r="G231" s="1121"/>
      <c r="H231" s="1121"/>
      <c r="I231" s="1121"/>
      <c r="J231" s="1121"/>
      <c r="K231" s="1121"/>
      <c r="L231" s="1121"/>
      <c r="M231" s="1121"/>
      <c r="N231" s="1121"/>
      <c r="O231" s="1121"/>
      <c r="P231" s="1121"/>
      <c r="Q231" s="1121"/>
      <c r="R231" s="1121"/>
      <c r="S231" s="1121"/>
      <c r="T231" s="1121"/>
      <c r="U231" s="1121"/>
      <c r="V231" s="1123"/>
      <c r="W231" s="1123"/>
    </row>
    <row r="232">
      <c r="A232" s="1121"/>
      <c r="B232" s="1121"/>
      <c r="C232" s="1121"/>
      <c r="D232" s="1121"/>
      <c r="E232" s="1121"/>
      <c r="F232" s="1121"/>
      <c r="G232" s="1121"/>
      <c r="H232" s="1121"/>
      <c r="I232" s="1121"/>
      <c r="J232" s="1121"/>
      <c r="K232" s="1121"/>
      <c r="L232" s="1121"/>
      <c r="M232" s="1121"/>
      <c r="N232" s="1121"/>
      <c r="O232" s="1121"/>
      <c r="P232" s="1121"/>
      <c r="Q232" s="1121"/>
      <c r="R232" s="1121"/>
      <c r="S232" s="1121"/>
      <c r="T232" s="1121"/>
      <c r="U232" s="1121"/>
      <c r="V232" s="1123"/>
      <c r="W232" s="1123"/>
    </row>
    <row r="233">
      <c r="A233" s="1121"/>
      <c r="B233" s="1121"/>
      <c r="C233" s="1121"/>
      <c r="D233" s="1121"/>
      <c r="E233" s="1121"/>
      <c r="F233" s="1121"/>
      <c r="G233" s="1121"/>
      <c r="H233" s="1121"/>
      <c r="I233" s="1121"/>
      <c r="J233" s="1121"/>
      <c r="K233" s="1121"/>
      <c r="L233" s="1121"/>
      <c r="M233" s="1121"/>
      <c r="N233" s="1121"/>
      <c r="O233" s="1121"/>
      <c r="P233" s="1121"/>
      <c r="Q233" s="1121"/>
      <c r="R233" s="1121"/>
      <c r="S233" s="1121"/>
      <c r="T233" s="1121"/>
      <c r="U233" s="1121"/>
      <c r="V233" s="1123"/>
      <c r="W233" s="1123"/>
    </row>
    <row r="234">
      <c r="A234" s="1121"/>
      <c r="B234" s="1121"/>
      <c r="C234" s="1121"/>
      <c r="D234" s="1121"/>
      <c r="E234" s="1121"/>
      <c r="F234" s="1121"/>
      <c r="G234" s="1121"/>
      <c r="H234" s="1121"/>
      <c r="I234" s="1121"/>
      <c r="J234" s="1121"/>
      <c r="K234" s="1121"/>
      <c r="L234" s="1121"/>
      <c r="M234" s="1121"/>
      <c r="N234" s="1121"/>
      <c r="O234" s="1121"/>
      <c r="P234" s="1121"/>
      <c r="Q234" s="1121"/>
      <c r="R234" s="1121"/>
      <c r="S234" s="1121"/>
      <c r="T234" s="1121"/>
      <c r="U234" s="1121"/>
      <c r="V234" s="1123"/>
      <c r="W234" s="1123"/>
    </row>
    <row r="235">
      <c r="A235" s="1121"/>
      <c r="B235" s="1121"/>
      <c r="C235" s="1121"/>
      <c r="D235" s="1121"/>
      <c r="E235" s="1121"/>
      <c r="F235" s="1121"/>
      <c r="G235" s="1121"/>
      <c r="H235" s="1121"/>
      <c r="I235" s="1121"/>
      <c r="J235" s="1121"/>
      <c r="K235" s="1121"/>
      <c r="L235" s="1121"/>
      <c r="M235" s="1121"/>
      <c r="N235" s="1121"/>
      <c r="O235" s="1121"/>
      <c r="P235" s="1121"/>
      <c r="Q235" s="1121"/>
      <c r="R235" s="1121"/>
      <c r="S235" s="1121"/>
      <c r="T235" s="1121"/>
      <c r="U235" s="1121"/>
      <c r="V235" s="1123"/>
      <c r="W235" s="1123"/>
    </row>
    <row r="236">
      <c r="A236" s="1121"/>
      <c r="B236" s="1121"/>
      <c r="C236" s="1121"/>
      <c r="D236" s="1121"/>
      <c r="E236" s="1121"/>
      <c r="F236" s="1121"/>
      <c r="G236" s="1121"/>
      <c r="H236" s="1121"/>
      <c r="I236" s="1121"/>
      <c r="J236" s="1121"/>
      <c r="K236" s="1121"/>
      <c r="L236" s="1121"/>
      <c r="M236" s="1121"/>
      <c r="N236" s="1121"/>
      <c r="O236" s="1121"/>
      <c r="P236" s="1121"/>
      <c r="Q236" s="1121"/>
      <c r="R236" s="1121"/>
      <c r="S236" s="1121"/>
      <c r="T236" s="1121"/>
      <c r="U236" s="1121"/>
      <c r="V236" s="1123"/>
      <c r="W236" s="1123"/>
    </row>
    <row r="237">
      <c r="A237" s="1121"/>
      <c r="B237" s="1121"/>
      <c r="C237" s="1121"/>
      <c r="D237" s="1121"/>
      <c r="E237" s="1121"/>
      <c r="F237" s="1121"/>
      <c r="G237" s="1121"/>
      <c r="H237" s="1121"/>
      <c r="I237" s="1121"/>
      <c r="J237" s="1121"/>
      <c r="K237" s="1121"/>
      <c r="L237" s="1121"/>
      <c r="M237" s="1121"/>
      <c r="N237" s="1121"/>
      <c r="O237" s="1121"/>
      <c r="P237" s="1121"/>
      <c r="Q237" s="1121"/>
      <c r="R237" s="1121"/>
      <c r="S237" s="1121"/>
      <c r="T237" s="1121"/>
      <c r="U237" s="1121"/>
      <c r="V237" s="1123"/>
      <c r="W237" s="1123"/>
    </row>
    <row r="238">
      <c r="A238" s="1121"/>
      <c r="B238" s="1121"/>
      <c r="C238" s="1121"/>
      <c r="D238" s="1121"/>
      <c r="E238" s="1121"/>
      <c r="F238" s="1121"/>
      <c r="G238" s="1121"/>
      <c r="H238" s="1121"/>
      <c r="I238" s="1121"/>
      <c r="J238" s="1121"/>
      <c r="K238" s="1121"/>
      <c r="L238" s="1121"/>
      <c r="M238" s="1121"/>
      <c r="N238" s="1121"/>
      <c r="O238" s="1121"/>
      <c r="P238" s="1121"/>
      <c r="Q238" s="1121"/>
      <c r="R238" s="1121"/>
      <c r="S238" s="1121"/>
      <c r="T238" s="1121"/>
      <c r="U238" s="1121"/>
      <c r="V238" s="1123"/>
      <c r="W238" s="1123"/>
    </row>
    <row r="239">
      <c r="A239" s="1121"/>
      <c r="B239" s="1121"/>
      <c r="C239" s="1121"/>
      <c r="D239" s="1121"/>
      <c r="E239" s="1121"/>
      <c r="F239" s="1121"/>
      <c r="G239" s="1121"/>
      <c r="H239" s="1121"/>
      <c r="I239" s="1121"/>
      <c r="J239" s="1121"/>
      <c r="K239" s="1121"/>
      <c r="L239" s="1121"/>
      <c r="M239" s="1121"/>
      <c r="N239" s="1121"/>
      <c r="O239" s="1121"/>
      <c r="P239" s="1121"/>
      <c r="Q239" s="1121"/>
      <c r="R239" s="1121"/>
      <c r="S239" s="1121"/>
      <c r="T239" s="1121"/>
      <c r="U239" s="1121"/>
      <c r="V239" s="1123"/>
      <c r="W239" s="1123"/>
    </row>
    <row r="240">
      <c r="A240" s="1121"/>
      <c r="B240" s="1121"/>
      <c r="C240" s="1121"/>
      <c r="D240" s="1121"/>
      <c r="E240" s="1121"/>
      <c r="F240" s="1121"/>
      <c r="G240" s="1121"/>
      <c r="H240" s="1121"/>
      <c r="I240" s="1121"/>
      <c r="J240" s="1121"/>
      <c r="K240" s="1121"/>
      <c r="L240" s="1121"/>
      <c r="M240" s="1121"/>
      <c r="N240" s="1121"/>
      <c r="O240" s="1121"/>
      <c r="P240" s="1121"/>
      <c r="Q240" s="1121"/>
      <c r="R240" s="1121"/>
      <c r="S240" s="1121"/>
      <c r="T240" s="1121"/>
      <c r="U240" s="1121"/>
      <c r="V240" s="1123"/>
      <c r="W240" s="1123"/>
    </row>
    <row r="241">
      <c r="A241" s="1121"/>
      <c r="B241" s="1121"/>
      <c r="C241" s="1121"/>
      <c r="D241" s="1121"/>
      <c r="E241" s="1121"/>
      <c r="F241" s="1121"/>
      <c r="G241" s="1121"/>
      <c r="H241" s="1121"/>
      <c r="I241" s="1121"/>
      <c r="J241" s="1121"/>
      <c r="K241" s="1121"/>
      <c r="L241" s="1121"/>
      <c r="M241" s="1121"/>
      <c r="N241" s="1121"/>
      <c r="O241" s="1121"/>
      <c r="P241" s="1121"/>
      <c r="Q241" s="1121"/>
      <c r="R241" s="1121"/>
      <c r="S241" s="1121"/>
      <c r="T241" s="1121"/>
      <c r="U241" s="1121"/>
      <c r="V241" s="1123"/>
      <c r="W241" s="1123"/>
    </row>
    <row r="242">
      <c r="A242" s="1121"/>
      <c r="B242" s="1121"/>
      <c r="C242" s="1121"/>
      <c r="D242" s="1121"/>
      <c r="E242" s="1121"/>
      <c r="F242" s="1121"/>
      <c r="G242" s="1121"/>
      <c r="H242" s="1121"/>
      <c r="I242" s="1121"/>
      <c r="J242" s="1121"/>
      <c r="K242" s="1121"/>
      <c r="L242" s="1121"/>
      <c r="M242" s="1121"/>
      <c r="N242" s="1121"/>
      <c r="O242" s="1121"/>
      <c r="P242" s="1121"/>
      <c r="Q242" s="1121"/>
      <c r="R242" s="1121"/>
      <c r="S242" s="1121"/>
      <c r="T242" s="1121"/>
      <c r="U242" s="1121"/>
      <c r="V242" s="1123"/>
      <c r="W242" s="1123"/>
    </row>
    <row r="243">
      <c r="A243" s="1121"/>
      <c r="B243" s="1121"/>
      <c r="C243" s="1121"/>
      <c r="D243" s="1121"/>
      <c r="E243" s="1121"/>
      <c r="F243" s="1121"/>
      <c r="G243" s="1121"/>
      <c r="H243" s="1121"/>
      <c r="I243" s="1121"/>
      <c r="J243" s="1121"/>
      <c r="K243" s="1121"/>
      <c r="L243" s="1121"/>
      <c r="M243" s="1121"/>
      <c r="N243" s="1121"/>
      <c r="O243" s="1121"/>
      <c r="P243" s="1121"/>
      <c r="Q243" s="1121"/>
      <c r="R243" s="1121"/>
      <c r="S243" s="1121"/>
      <c r="T243" s="1121"/>
      <c r="U243" s="1121"/>
      <c r="V243" s="1123"/>
      <c r="W243" s="1123"/>
    </row>
    <row r="244">
      <c r="A244" s="1121"/>
      <c r="B244" s="1121"/>
      <c r="C244" s="1121"/>
      <c r="D244" s="1121"/>
      <c r="E244" s="1121"/>
      <c r="F244" s="1121"/>
      <c r="G244" s="1121"/>
      <c r="H244" s="1121"/>
      <c r="I244" s="1121"/>
      <c r="J244" s="1121"/>
      <c r="K244" s="1121"/>
      <c r="L244" s="1121"/>
      <c r="M244" s="1121"/>
      <c r="N244" s="1121"/>
      <c r="O244" s="1121"/>
      <c r="P244" s="1121"/>
      <c r="Q244" s="1121"/>
      <c r="R244" s="1121"/>
      <c r="S244" s="1121"/>
      <c r="T244" s="1121"/>
      <c r="U244" s="1121"/>
      <c r="V244" s="1123"/>
      <c r="W244" s="1123"/>
    </row>
    <row r="245">
      <c r="A245" s="1121"/>
      <c r="B245" s="1121"/>
      <c r="C245" s="1121"/>
      <c r="D245" s="1121"/>
      <c r="E245" s="1121"/>
      <c r="F245" s="1121"/>
      <c r="G245" s="1121"/>
      <c r="H245" s="1121"/>
      <c r="I245" s="1121"/>
      <c r="J245" s="1121"/>
      <c r="K245" s="1121"/>
      <c r="L245" s="1121"/>
      <c r="M245" s="1121"/>
      <c r="N245" s="1121"/>
      <c r="O245" s="1121"/>
      <c r="P245" s="1121"/>
      <c r="Q245" s="1121"/>
      <c r="R245" s="1121"/>
      <c r="S245" s="1121"/>
      <c r="T245" s="1121"/>
      <c r="U245" s="1121"/>
      <c r="V245" s="1123"/>
      <c r="W245" s="1123"/>
    </row>
    <row r="246">
      <c r="A246" s="1121"/>
      <c r="B246" s="1121"/>
      <c r="C246" s="1121"/>
      <c r="D246" s="1121"/>
      <c r="E246" s="1121"/>
      <c r="F246" s="1121"/>
      <c r="G246" s="1121"/>
      <c r="H246" s="1121"/>
      <c r="I246" s="1121"/>
      <c r="J246" s="1121"/>
      <c r="K246" s="1121"/>
      <c r="L246" s="1121"/>
      <c r="M246" s="1121"/>
      <c r="N246" s="1121"/>
      <c r="O246" s="1121"/>
      <c r="P246" s="1121"/>
      <c r="Q246" s="1121"/>
      <c r="R246" s="1121"/>
      <c r="S246" s="1121"/>
      <c r="T246" s="1121"/>
      <c r="U246" s="1121"/>
      <c r="V246" s="1123"/>
      <c r="W246" s="1123"/>
    </row>
    <row r="247">
      <c r="A247" s="1121"/>
      <c r="B247" s="1121"/>
      <c r="C247" s="1121"/>
      <c r="D247" s="1121"/>
      <c r="E247" s="1121"/>
      <c r="F247" s="1121"/>
      <c r="G247" s="1121"/>
      <c r="H247" s="1121"/>
      <c r="I247" s="1121"/>
      <c r="J247" s="1121"/>
      <c r="K247" s="1121"/>
      <c r="L247" s="1121"/>
      <c r="M247" s="1121"/>
      <c r="N247" s="1121"/>
      <c r="O247" s="1121"/>
      <c r="P247" s="1121"/>
      <c r="Q247" s="1121"/>
      <c r="R247" s="1121"/>
      <c r="S247" s="1121"/>
      <c r="T247" s="1121"/>
      <c r="U247" s="1121"/>
      <c r="V247" s="1123"/>
      <c r="W247" s="1123"/>
    </row>
    <row r="248">
      <c r="A248" s="1121"/>
      <c r="B248" s="1121"/>
      <c r="C248" s="1121"/>
      <c r="D248" s="1121"/>
      <c r="E248" s="1121"/>
      <c r="F248" s="1121"/>
      <c r="G248" s="1121"/>
      <c r="H248" s="1121"/>
      <c r="I248" s="1121"/>
      <c r="J248" s="1121"/>
      <c r="K248" s="1121"/>
      <c r="L248" s="1121"/>
      <c r="M248" s="1121"/>
      <c r="N248" s="1121"/>
      <c r="O248" s="1121"/>
      <c r="P248" s="1121"/>
      <c r="Q248" s="1121"/>
      <c r="R248" s="1121"/>
      <c r="S248" s="1121"/>
      <c r="T248" s="1121"/>
      <c r="U248" s="1121"/>
      <c r="V248" s="1123"/>
      <c r="W248" s="1123"/>
    </row>
    <row r="249">
      <c r="A249" s="1121"/>
      <c r="B249" s="1121"/>
      <c r="C249" s="1121"/>
      <c r="D249" s="1121"/>
      <c r="E249" s="1121"/>
      <c r="F249" s="1121"/>
      <c r="G249" s="1121"/>
      <c r="H249" s="1121"/>
      <c r="I249" s="1121"/>
      <c r="J249" s="1121"/>
      <c r="K249" s="1121"/>
      <c r="L249" s="1121"/>
      <c r="M249" s="1121"/>
      <c r="N249" s="1121"/>
      <c r="O249" s="1121"/>
      <c r="P249" s="1121"/>
      <c r="Q249" s="1121"/>
      <c r="R249" s="1121"/>
      <c r="S249" s="1121"/>
      <c r="T249" s="1121"/>
      <c r="U249" s="1121"/>
      <c r="V249" s="1123"/>
      <c r="W249" s="1123"/>
    </row>
    <row r="250">
      <c r="A250" s="1121"/>
      <c r="B250" s="1121"/>
      <c r="C250" s="1121"/>
      <c r="D250" s="1121"/>
      <c r="E250" s="1121"/>
      <c r="F250" s="1121"/>
      <c r="G250" s="1121"/>
      <c r="H250" s="1121"/>
      <c r="I250" s="1121"/>
      <c r="J250" s="1121"/>
      <c r="K250" s="1121"/>
      <c r="L250" s="1121"/>
      <c r="M250" s="1121"/>
      <c r="N250" s="1121"/>
      <c r="O250" s="1121"/>
      <c r="P250" s="1121"/>
      <c r="Q250" s="1121"/>
      <c r="R250" s="1121"/>
      <c r="S250" s="1121"/>
      <c r="T250" s="1121"/>
      <c r="U250" s="1121"/>
      <c r="V250" s="1123"/>
      <c r="W250" s="1123"/>
    </row>
    <row r="251">
      <c r="A251" s="1121"/>
      <c r="B251" s="1121"/>
      <c r="C251" s="1121"/>
      <c r="D251" s="1121"/>
      <c r="E251" s="1121"/>
      <c r="F251" s="1121"/>
      <c r="G251" s="1121"/>
      <c r="H251" s="1121"/>
      <c r="I251" s="1121"/>
      <c r="J251" s="1121"/>
      <c r="K251" s="1121"/>
      <c r="L251" s="1121"/>
      <c r="M251" s="1121"/>
      <c r="N251" s="1121"/>
      <c r="O251" s="1121"/>
      <c r="P251" s="1121"/>
      <c r="Q251" s="1121"/>
      <c r="R251" s="1121"/>
      <c r="S251" s="1121"/>
      <c r="T251" s="1121"/>
      <c r="U251" s="1121"/>
      <c r="V251" s="1123"/>
      <c r="W251" s="1123"/>
    </row>
    <row r="252">
      <c r="A252" s="1121"/>
      <c r="B252" s="1121"/>
      <c r="C252" s="1121"/>
      <c r="D252" s="1121"/>
      <c r="E252" s="1121"/>
      <c r="F252" s="1121"/>
      <c r="G252" s="1121"/>
      <c r="H252" s="1121"/>
      <c r="I252" s="1121"/>
      <c r="J252" s="1121"/>
      <c r="K252" s="1121"/>
      <c r="L252" s="1121"/>
      <c r="M252" s="1121"/>
      <c r="N252" s="1121"/>
      <c r="O252" s="1121"/>
      <c r="P252" s="1121"/>
      <c r="Q252" s="1121"/>
      <c r="R252" s="1121"/>
      <c r="S252" s="1121"/>
      <c r="T252" s="1121"/>
      <c r="U252" s="1121"/>
      <c r="V252" s="1123"/>
      <c r="W252" s="1123"/>
    </row>
    <row r="253">
      <c r="A253" s="1121"/>
      <c r="B253" s="1121"/>
      <c r="C253" s="1121"/>
      <c r="D253" s="1121"/>
      <c r="E253" s="1121"/>
      <c r="F253" s="1121"/>
      <c r="G253" s="1121"/>
      <c r="H253" s="1121"/>
      <c r="I253" s="1121"/>
      <c r="J253" s="1121"/>
      <c r="K253" s="1121"/>
      <c r="L253" s="1121"/>
      <c r="M253" s="1121"/>
      <c r="N253" s="1121"/>
      <c r="O253" s="1121"/>
      <c r="P253" s="1121"/>
      <c r="Q253" s="1121"/>
      <c r="R253" s="1121"/>
      <c r="S253" s="1121"/>
      <c r="T253" s="1121"/>
      <c r="U253" s="1121"/>
      <c r="V253" s="1123"/>
      <c r="W253" s="1123"/>
    </row>
    <row r="254">
      <c r="A254" s="1121"/>
      <c r="B254" s="1121"/>
      <c r="C254" s="1121"/>
      <c r="D254" s="1121"/>
      <c r="E254" s="1121"/>
      <c r="F254" s="1121"/>
      <c r="G254" s="1121"/>
      <c r="H254" s="1121"/>
      <c r="I254" s="1121"/>
      <c r="J254" s="1121"/>
      <c r="K254" s="1121"/>
      <c r="L254" s="1121"/>
      <c r="M254" s="1121"/>
      <c r="N254" s="1121"/>
      <c r="O254" s="1121"/>
      <c r="P254" s="1121"/>
      <c r="Q254" s="1121"/>
      <c r="R254" s="1121"/>
      <c r="S254" s="1121"/>
      <c r="T254" s="1121"/>
      <c r="U254" s="1121"/>
      <c r="V254" s="1123"/>
      <c r="W254" s="1123"/>
    </row>
    <row r="255">
      <c r="A255" s="1121"/>
      <c r="B255" s="1121"/>
      <c r="C255" s="1121"/>
      <c r="D255" s="1121"/>
      <c r="E255" s="1121"/>
      <c r="F255" s="1121"/>
      <c r="G255" s="1121"/>
      <c r="H255" s="1121"/>
      <c r="I255" s="1121"/>
      <c r="J255" s="1121"/>
      <c r="K255" s="1121"/>
      <c r="L255" s="1121"/>
      <c r="M255" s="1121"/>
      <c r="N255" s="1121"/>
      <c r="O255" s="1121"/>
      <c r="P255" s="1121"/>
      <c r="Q255" s="1121"/>
      <c r="R255" s="1121"/>
      <c r="S255" s="1121"/>
      <c r="T255" s="1121"/>
      <c r="U255" s="1121"/>
      <c r="V255" s="1123"/>
      <c r="W255" s="1123"/>
    </row>
    <row r="256">
      <c r="A256" s="1121"/>
      <c r="B256" s="1121"/>
      <c r="C256" s="1121"/>
      <c r="D256" s="1121"/>
      <c r="E256" s="1121"/>
      <c r="F256" s="1121"/>
      <c r="G256" s="1121"/>
      <c r="H256" s="1121"/>
      <c r="I256" s="1121"/>
      <c r="J256" s="1121"/>
      <c r="K256" s="1121"/>
      <c r="L256" s="1121"/>
      <c r="M256" s="1121"/>
      <c r="N256" s="1121"/>
      <c r="O256" s="1121"/>
      <c r="P256" s="1121"/>
      <c r="Q256" s="1121"/>
      <c r="R256" s="1121"/>
      <c r="S256" s="1121"/>
      <c r="T256" s="1121"/>
      <c r="U256" s="1121"/>
      <c r="V256" s="1123"/>
      <c r="W256" s="1123"/>
    </row>
    <row r="257">
      <c r="A257" s="1121"/>
      <c r="B257" s="1121"/>
      <c r="C257" s="1121"/>
      <c r="D257" s="1121"/>
      <c r="E257" s="1121"/>
      <c r="F257" s="1121"/>
      <c r="G257" s="1121"/>
      <c r="H257" s="1121"/>
      <c r="I257" s="1121"/>
      <c r="J257" s="1121"/>
      <c r="K257" s="1121"/>
      <c r="L257" s="1121"/>
      <c r="M257" s="1121"/>
      <c r="N257" s="1121"/>
      <c r="O257" s="1121"/>
      <c r="P257" s="1121"/>
      <c r="Q257" s="1121"/>
      <c r="R257" s="1121"/>
      <c r="S257" s="1121"/>
      <c r="T257" s="1121"/>
      <c r="U257" s="1121"/>
      <c r="V257" s="1123"/>
      <c r="W257" s="1123"/>
    </row>
    <row r="258">
      <c r="A258" s="1121"/>
      <c r="B258" s="1121"/>
      <c r="C258" s="1121"/>
      <c r="D258" s="1121"/>
      <c r="E258" s="1121"/>
      <c r="F258" s="1121"/>
      <c r="G258" s="1121"/>
      <c r="H258" s="1121"/>
      <c r="I258" s="1121"/>
      <c r="J258" s="1121"/>
      <c r="K258" s="1121"/>
      <c r="L258" s="1121"/>
      <c r="M258" s="1121"/>
      <c r="N258" s="1121"/>
      <c r="O258" s="1121"/>
      <c r="P258" s="1121"/>
      <c r="Q258" s="1121"/>
      <c r="R258" s="1121"/>
      <c r="S258" s="1121"/>
      <c r="T258" s="1121"/>
      <c r="U258" s="1121"/>
      <c r="V258" s="1123"/>
      <c r="W258" s="1123"/>
    </row>
    <row r="259">
      <c r="A259" s="1121"/>
      <c r="B259" s="1121"/>
      <c r="C259" s="1121"/>
      <c r="D259" s="1121"/>
      <c r="E259" s="1121"/>
      <c r="F259" s="1121"/>
      <c r="G259" s="1121"/>
      <c r="H259" s="1121"/>
      <c r="I259" s="1121"/>
      <c r="J259" s="1121"/>
      <c r="K259" s="1121"/>
      <c r="L259" s="1121"/>
      <c r="M259" s="1121"/>
      <c r="N259" s="1121"/>
      <c r="O259" s="1121"/>
      <c r="P259" s="1121"/>
      <c r="Q259" s="1121"/>
      <c r="R259" s="1121"/>
      <c r="S259" s="1121"/>
      <c r="T259" s="1121"/>
      <c r="U259" s="1121"/>
      <c r="V259" s="1123"/>
      <c r="W259" s="1123"/>
    </row>
    <row r="260">
      <c r="A260" s="1121"/>
      <c r="B260" s="1121"/>
      <c r="C260" s="1121"/>
      <c r="D260" s="1121"/>
      <c r="E260" s="1121"/>
      <c r="F260" s="1121"/>
      <c r="G260" s="1121"/>
      <c r="H260" s="1121"/>
      <c r="I260" s="1121"/>
      <c r="J260" s="1121"/>
      <c r="K260" s="1121"/>
      <c r="L260" s="1121"/>
      <c r="M260" s="1121"/>
      <c r="N260" s="1121"/>
      <c r="O260" s="1121"/>
      <c r="P260" s="1121"/>
      <c r="Q260" s="1121"/>
      <c r="R260" s="1121"/>
      <c r="S260" s="1121"/>
      <c r="T260" s="1121"/>
      <c r="U260" s="1121"/>
      <c r="V260" s="1123"/>
      <c r="W260" s="1123"/>
    </row>
    <row r="261">
      <c r="A261" s="1121"/>
      <c r="B261" s="1121"/>
      <c r="C261" s="1121"/>
      <c r="D261" s="1121"/>
      <c r="E261" s="1121"/>
      <c r="F261" s="1121"/>
      <c r="G261" s="1121"/>
      <c r="H261" s="1121"/>
      <c r="I261" s="1121"/>
      <c r="J261" s="1121"/>
      <c r="K261" s="1121"/>
      <c r="L261" s="1121"/>
      <c r="M261" s="1121"/>
      <c r="N261" s="1121"/>
      <c r="O261" s="1121"/>
      <c r="P261" s="1121"/>
      <c r="Q261" s="1121"/>
      <c r="R261" s="1121"/>
      <c r="S261" s="1121"/>
      <c r="T261" s="1121"/>
      <c r="U261" s="1121"/>
      <c r="V261" s="1123"/>
      <c r="W261" s="1123"/>
    </row>
    <row r="262">
      <c r="A262" s="1121"/>
      <c r="B262" s="1121"/>
      <c r="C262" s="1121"/>
      <c r="D262" s="1121"/>
      <c r="E262" s="1121"/>
      <c r="F262" s="1121"/>
      <c r="G262" s="1121"/>
      <c r="H262" s="1121"/>
      <c r="I262" s="1121"/>
      <c r="J262" s="1121"/>
      <c r="K262" s="1121"/>
      <c r="L262" s="1121"/>
      <c r="M262" s="1121"/>
      <c r="N262" s="1121"/>
      <c r="O262" s="1121"/>
      <c r="P262" s="1121"/>
      <c r="Q262" s="1121"/>
      <c r="R262" s="1121"/>
      <c r="S262" s="1121"/>
      <c r="T262" s="1121"/>
      <c r="U262" s="1121"/>
      <c r="V262" s="1123"/>
      <c r="W262" s="1123"/>
    </row>
    <row r="263">
      <c r="A263" s="1121"/>
      <c r="B263" s="1121"/>
      <c r="C263" s="1121"/>
      <c r="D263" s="1121"/>
      <c r="E263" s="1121"/>
      <c r="F263" s="1121"/>
      <c r="G263" s="1121"/>
      <c r="H263" s="1121"/>
      <c r="I263" s="1121"/>
      <c r="J263" s="1121"/>
      <c r="K263" s="1121"/>
      <c r="L263" s="1121"/>
      <c r="M263" s="1121"/>
      <c r="N263" s="1121"/>
      <c r="O263" s="1121"/>
      <c r="P263" s="1121"/>
      <c r="Q263" s="1121"/>
      <c r="R263" s="1121"/>
      <c r="S263" s="1121"/>
      <c r="T263" s="1121"/>
      <c r="U263" s="1121"/>
      <c r="V263" s="1123"/>
      <c r="W263" s="1123"/>
    </row>
    <row r="264">
      <c r="A264" s="1121"/>
      <c r="B264" s="1121"/>
      <c r="C264" s="1121"/>
      <c r="D264" s="1121"/>
      <c r="E264" s="1121"/>
      <c r="F264" s="1121"/>
      <c r="G264" s="1121"/>
      <c r="H264" s="1121"/>
      <c r="I264" s="1121"/>
      <c r="J264" s="1121"/>
      <c r="K264" s="1121"/>
      <c r="L264" s="1121"/>
      <c r="M264" s="1121"/>
      <c r="N264" s="1121"/>
      <c r="O264" s="1121"/>
      <c r="P264" s="1121"/>
      <c r="Q264" s="1121"/>
      <c r="R264" s="1121"/>
      <c r="S264" s="1121"/>
      <c r="T264" s="1121"/>
      <c r="U264" s="1121"/>
      <c r="V264" s="1123"/>
      <c r="W264" s="1123"/>
    </row>
    <row r="265">
      <c r="A265" s="1121"/>
      <c r="B265" s="1121"/>
      <c r="C265" s="1121"/>
      <c r="D265" s="1121"/>
      <c r="E265" s="1121"/>
      <c r="F265" s="1121"/>
      <c r="G265" s="1121"/>
      <c r="H265" s="1121"/>
      <c r="I265" s="1121"/>
      <c r="J265" s="1121"/>
      <c r="K265" s="1121"/>
      <c r="L265" s="1121"/>
      <c r="M265" s="1121"/>
      <c r="N265" s="1121"/>
      <c r="O265" s="1121"/>
      <c r="P265" s="1121"/>
      <c r="Q265" s="1121"/>
      <c r="R265" s="1121"/>
      <c r="S265" s="1121"/>
      <c r="T265" s="1121"/>
      <c r="U265" s="1121"/>
      <c r="V265" s="1123"/>
      <c r="W265" s="1123"/>
    </row>
    <row r="266">
      <c r="A266" s="1121"/>
      <c r="B266" s="1121"/>
      <c r="C266" s="1121"/>
      <c r="D266" s="1121"/>
      <c r="E266" s="1121"/>
      <c r="F266" s="1121"/>
      <c r="G266" s="1121"/>
      <c r="H266" s="1121"/>
      <c r="I266" s="1121"/>
      <c r="J266" s="1121"/>
      <c r="K266" s="1121"/>
      <c r="L266" s="1121"/>
      <c r="M266" s="1121"/>
      <c r="N266" s="1121"/>
      <c r="O266" s="1121"/>
      <c r="P266" s="1121"/>
      <c r="Q266" s="1121"/>
      <c r="R266" s="1121"/>
      <c r="S266" s="1121"/>
      <c r="T266" s="1121"/>
      <c r="U266" s="1121"/>
      <c r="V266" s="1123"/>
      <c r="W266" s="1123"/>
    </row>
    <row r="267">
      <c r="A267" s="1121"/>
      <c r="B267" s="1121"/>
      <c r="C267" s="1121"/>
      <c r="D267" s="1121"/>
      <c r="E267" s="1121"/>
      <c r="F267" s="1121"/>
      <c r="G267" s="1121"/>
      <c r="H267" s="1121"/>
      <c r="I267" s="1121"/>
      <c r="J267" s="1121"/>
      <c r="K267" s="1121"/>
      <c r="L267" s="1121"/>
      <c r="M267" s="1121"/>
      <c r="N267" s="1121"/>
      <c r="O267" s="1121"/>
      <c r="P267" s="1121"/>
      <c r="Q267" s="1121"/>
      <c r="R267" s="1121"/>
      <c r="S267" s="1121"/>
      <c r="T267" s="1121"/>
      <c r="U267" s="1121"/>
      <c r="V267" s="1123"/>
      <c r="W267" s="1123"/>
    </row>
    <row r="268">
      <c r="A268" s="1121"/>
      <c r="B268" s="1121"/>
      <c r="C268" s="1121"/>
      <c r="D268" s="1121"/>
      <c r="E268" s="1121"/>
      <c r="F268" s="1121"/>
      <c r="G268" s="1121"/>
      <c r="H268" s="1121"/>
      <c r="I268" s="1121"/>
      <c r="J268" s="1121"/>
      <c r="K268" s="1121"/>
      <c r="L268" s="1121"/>
      <c r="M268" s="1121"/>
      <c r="N268" s="1121"/>
      <c r="O268" s="1121"/>
      <c r="P268" s="1121"/>
      <c r="Q268" s="1121"/>
      <c r="R268" s="1121"/>
      <c r="S268" s="1121"/>
      <c r="T268" s="1121"/>
      <c r="U268" s="1121"/>
      <c r="V268" s="1123"/>
      <c r="W268" s="1123"/>
    </row>
    <row r="269">
      <c r="A269" s="1121"/>
      <c r="B269" s="1121"/>
      <c r="C269" s="1121"/>
      <c r="D269" s="1121"/>
      <c r="E269" s="1121"/>
      <c r="F269" s="1121"/>
      <c r="G269" s="1121"/>
      <c r="H269" s="1121"/>
      <c r="I269" s="1121"/>
      <c r="J269" s="1121"/>
      <c r="K269" s="1121"/>
      <c r="L269" s="1121"/>
      <c r="M269" s="1121"/>
      <c r="N269" s="1121"/>
      <c r="O269" s="1121"/>
      <c r="P269" s="1121"/>
      <c r="Q269" s="1121"/>
      <c r="R269" s="1121"/>
      <c r="S269" s="1121"/>
      <c r="T269" s="1121"/>
      <c r="U269" s="1121"/>
      <c r="V269" s="1123"/>
      <c r="W269" s="1123"/>
    </row>
    <row r="270">
      <c r="A270" s="1121"/>
      <c r="B270" s="1121"/>
      <c r="C270" s="1121"/>
      <c r="D270" s="1121"/>
      <c r="E270" s="1121"/>
      <c r="F270" s="1121"/>
      <c r="G270" s="1121"/>
      <c r="H270" s="1121"/>
      <c r="I270" s="1121"/>
      <c r="J270" s="1121"/>
      <c r="K270" s="1121"/>
      <c r="L270" s="1121"/>
      <c r="M270" s="1121"/>
      <c r="N270" s="1121"/>
      <c r="O270" s="1121"/>
      <c r="P270" s="1121"/>
      <c r="Q270" s="1121"/>
      <c r="R270" s="1121"/>
      <c r="S270" s="1121"/>
      <c r="T270" s="1121"/>
      <c r="U270" s="1121"/>
      <c r="V270" s="1123"/>
      <c r="W270" s="1123"/>
    </row>
    <row r="271">
      <c r="A271" s="1121"/>
      <c r="B271" s="1121"/>
      <c r="C271" s="1121"/>
      <c r="D271" s="1121"/>
      <c r="E271" s="1121"/>
      <c r="F271" s="1121"/>
      <c r="G271" s="1121"/>
      <c r="H271" s="1121"/>
      <c r="I271" s="1121"/>
      <c r="J271" s="1121"/>
      <c r="K271" s="1121"/>
      <c r="L271" s="1121"/>
      <c r="M271" s="1121"/>
      <c r="N271" s="1121"/>
      <c r="O271" s="1121"/>
      <c r="P271" s="1121"/>
      <c r="Q271" s="1121"/>
      <c r="R271" s="1121"/>
      <c r="S271" s="1121"/>
      <c r="T271" s="1121"/>
      <c r="U271" s="1121"/>
      <c r="V271" s="1123"/>
      <c r="W271" s="1123"/>
    </row>
    <row r="272">
      <c r="A272" s="1121"/>
      <c r="B272" s="1121"/>
      <c r="C272" s="1121"/>
      <c r="D272" s="1121"/>
      <c r="E272" s="1121"/>
      <c r="F272" s="1121"/>
      <c r="G272" s="1121"/>
      <c r="H272" s="1121"/>
      <c r="I272" s="1121"/>
      <c r="J272" s="1121"/>
      <c r="K272" s="1121"/>
      <c r="L272" s="1121"/>
      <c r="M272" s="1121"/>
      <c r="N272" s="1121"/>
      <c r="O272" s="1121"/>
      <c r="P272" s="1121"/>
      <c r="Q272" s="1121"/>
      <c r="R272" s="1121"/>
      <c r="S272" s="1121"/>
      <c r="T272" s="1121"/>
      <c r="U272" s="1121"/>
      <c r="V272" s="1123"/>
      <c r="W272" s="1123"/>
    </row>
    <row r="273">
      <c r="A273" s="1121"/>
      <c r="B273" s="1121"/>
      <c r="C273" s="1121"/>
      <c r="D273" s="1121"/>
      <c r="E273" s="1121"/>
      <c r="F273" s="1121"/>
      <c r="G273" s="1121"/>
      <c r="H273" s="1121"/>
      <c r="I273" s="1121"/>
      <c r="J273" s="1121"/>
      <c r="K273" s="1121"/>
      <c r="L273" s="1121"/>
      <c r="M273" s="1121"/>
      <c r="N273" s="1121"/>
      <c r="O273" s="1121"/>
      <c r="P273" s="1121"/>
      <c r="Q273" s="1121"/>
      <c r="R273" s="1121"/>
      <c r="S273" s="1121"/>
      <c r="T273" s="1121"/>
      <c r="U273" s="1121"/>
      <c r="V273" s="1123"/>
      <c r="W273" s="1123"/>
    </row>
    <row r="274">
      <c r="A274" s="1121"/>
      <c r="B274" s="1121"/>
      <c r="C274" s="1121"/>
      <c r="D274" s="1121"/>
      <c r="E274" s="1121"/>
      <c r="F274" s="1121"/>
      <c r="G274" s="1121"/>
      <c r="H274" s="1121"/>
      <c r="I274" s="1121"/>
      <c r="J274" s="1121"/>
      <c r="K274" s="1121"/>
      <c r="L274" s="1121"/>
      <c r="M274" s="1121"/>
      <c r="N274" s="1121"/>
      <c r="O274" s="1121"/>
      <c r="P274" s="1121"/>
      <c r="Q274" s="1121"/>
      <c r="R274" s="1121"/>
      <c r="S274" s="1121"/>
      <c r="T274" s="1121"/>
      <c r="U274" s="1121"/>
      <c r="V274" s="1123"/>
      <c r="W274" s="1123"/>
    </row>
    <row r="275">
      <c r="A275" s="1121"/>
      <c r="B275" s="1121"/>
      <c r="C275" s="1121"/>
      <c r="D275" s="1121"/>
      <c r="E275" s="1121"/>
      <c r="F275" s="1121"/>
      <c r="G275" s="1121"/>
      <c r="H275" s="1121"/>
      <c r="I275" s="1121"/>
      <c r="J275" s="1121"/>
      <c r="K275" s="1121"/>
      <c r="L275" s="1121"/>
      <c r="M275" s="1121"/>
      <c r="N275" s="1121"/>
      <c r="O275" s="1121"/>
      <c r="P275" s="1121"/>
      <c r="Q275" s="1121"/>
      <c r="R275" s="1121"/>
      <c r="S275" s="1121"/>
      <c r="T275" s="1121"/>
      <c r="U275" s="1121"/>
      <c r="V275" s="1123"/>
      <c r="W275" s="1123"/>
    </row>
    <row r="276">
      <c r="A276" s="1121"/>
      <c r="B276" s="1121"/>
      <c r="C276" s="1121"/>
      <c r="D276" s="1121"/>
      <c r="E276" s="1121"/>
      <c r="F276" s="1121"/>
      <c r="G276" s="1121"/>
      <c r="H276" s="1121"/>
      <c r="I276" s="1121"/>
      <c r="J276" s="1121"/>
      <c r="K276" s="1121"/>
      <c r="L276" s="1121"/>
      <c r="M276" s="1121"/>
      <c r="N276" s="1121"/>
      <c r="O276" s="1121"/>
      <c r="P276" s="1121"/>
      <c r="Q276" s="1121"/>
      <c r="R276" s="1121"/>
      <c r="S276" s="1121"/>
      <c r="T276" s="1121"/>
      <c r="U276" s="1121"/>
      <c r="V276" s="1123"/>
      <c r="W276" s="1123"/>
    </row>
    <row r="277">
      <c r="A277" s="1121"/>
      <c r="B277" s="1121"/>
      <c r="C277" s="1121"/>
      <c r="D277" s="1121"/>
      <c r="E277" s="1121"/>
      <c r="F277" s="1121"/>
      <c r="G277" s="1121"/>
      <c r="H277" s="1121"/>
      <c r="I277" s="1121"/>
      <c r="J277" s="1121"/>
      <c r="K277" s="1121"/>
      <c r="L277" s="1121"/>
      <c r="M277" s="1121"/>
      <c r="N277" s="1121"/>
      <c r="O277" s="1121"/>
      <c r="P277" s="1121"/>
      <c r="Q277" s="1121"/>
      <c r="R277" s="1121"/>
      <c r="S277" s="1121"/>
      <c r="T277" s="1121"/>
      <c r="U277" s="1121"/>
      <c r="V277" s="1123"/>
      <c r="W277" s="1123"/>
    </row>
    <row r="278">
      <c r="A278" s="1121"/>
      <c r="B278" s="1121"/>
      <c r="C278" s="1121"/>
      <c r="D278" s="1121"/>
      <c r="E278" s="1121"/>
      <c r="F278" s="1121"/>
      <c r="G278" s="1121"/>
      <c r="H278" s="1121"/>
      <c r="I278" s="1121"/>
      <c r="J278" s="1121"/>
      <c r="K278" s="1121"/>
      <c r="L278" s="1121"/>
      <c r="M278" s="1121"/>
      <c r="N278" s="1121"/>
      <c r="O278" s="1121"/>
      <c r="P278" s="1121"/>
      <c r="Q278" s="1121"/>
      <c r="R278" s="1121"/>
      <c r="S278" s="1121"/>
      <c r="T278" s="1121"/>
      <c r="U278" s="1121"/>
      <c r="V278" s="1123"/>
      <c r="W278" s="1123"/>
    </row>
    <row r="279">
      <c r="A279" s="1121"/>
      <c r="B279" s="1121"/>
      <c r="C279" s="1121"/>
      <c r="D279" s="1121"/>
      <c r="E279" s="1121"/>
      <c r="F279" s="1121"/>
      <c r="G279" s="1121"/>
      <c r="H279" s="1121"/>
      <c r="I279" s="1121"/>
      <c r="J279" s="1121"/>
      <c r="K279" s="1121"/>
      <c r="L279" s="1121"/>
      <c r="M279" s="1121"/>
      <c r="N279" s="1121"/>
      <c r="O279" s="1121"/>
      <c r="P279" s="1121"/>
      <c r="Q279" s="1121"/>
      <c r="R279" s="1121"/>
      <c r="S279" s="1121"/>
      <c r="T279" s="1121"/>
      <c r="U279" s="1121"/>
      <c r="V279" s="1123"/>
      <c r="W279" s="1123"/>
    </row>
    <row r="280">
      <c r="A280" s="1121"/>
      <c r="B280" s="1121"/>
      <c r="C280" s="1121"/>
      <c r="D280" s="1121"/>
      <c r="E280" s="1121"/>
      <c r="F280" s="1121"/>
      <c r="G280" s="1121"/>
      <c r="H280" s="1121"/>
      <c r="I280" s="1121"/>
      <c r="J280" s="1121"/>
      <c r="K280" s="1121"/>
      <c r="L280" s="1121"/>
      <c r="M280" s="1121"/>
      <c r="N280" s="1121"/>
      <c r="O280" s="1121"/>
      <c r="P280" s="1121"/>
      <c r="Q280" s="1121"/>
      <c r="R280" s="1121"/>
      <c r="S280" s="1121"/>
      <c r="T280" s="1121"/>
      <c r="U280" s="1121"/>
      <c r="V280" s="1123"/>
      <c r="W280" s="1123"/>
    </row>
    <row r="281">
      <c r="A281" s="1121"/>
      <c r="B281" s="1121"/>
      <c r="C281" s="1121"/>
      <c r="D281" s="1121"/>
      <c r="E281" s="1121"/>
      <c r="F281" s="1121"/>
      <c r="G281" s="1121"/>
      <c r="H281" s="1121"/>
      <c r="I281" s="1121"/>
      <c r="J281" s="1121"/>
      <c r="K281" s="1121"/>
      <c r="L281" s="1121"/>
      <c r="M281" s="1121"/>
      <c r="N281" s="1121"/>
      <c r="O281" s="1121"/>
      <c r="P281" s="1121"/>
      <c r="Q281" s="1121"/>
      <c r="R281" s="1121"/>
      <c r="S281" s="1121"/>
      <c r="T281" s="1121"/>
      <c r="U281" s="1121"/>
      <c r="V281" s="1123"/>
      <c r="W281" s="1123"/>
    </row>
    <row r="282">
      <c r="A282" s="1121"/>
      <c r="B282" s="1121"/>
      <c r="C282" s="1121"/>
      <c r="D282" s="1121"/>
      <c r="E282" s="1121"/>
      <c r="F282" s="1121"/>
      <c r="G282" s="1121"/>
      <c r="H282" s="1121"/>
      <c r="I282" s="1121"/>
      <c r="J282" s="1121"/>
      <c r="K282" s="1121"/>
      <c r="L282" s="1121"/>
      <c r="M282" s="1121"/>
      <c r="N282" s="1121"/>
      <c r="O282" s="1121"/>
      <c r="P282" s="1121"/>
      <c r="Q282" s="1121"/>
      <c r="R282" s="1121"/>
      <c r="S282" s="1121"/>
      <c r="T282" s="1121"/>
      <c r="U282" s="1121"/>
      <c r="V282" s="1123"/>
      <c r="W282" s="1123"/>
    </row>
    <row r="283">
      <c r="A283" s="1121"/>
      <c r="B283" s="1121"/>
      <c r="C283" s="1121"/>
      <c r="D283" s="1121"/>
      <c r="E283" s="1121"/>
      <c r="F283" s="1121"/>
      <c r="G283" s="1121"/>
      <c r="H283" s="1121"/>
      <c r="I283" s="1121"/>
      <c r="J283" s="1121"/>
      <c r="K283" s="1121"/>
      <c r="L283" s="1121"/>
      <c r="M283" s="1121"/>
      <c r="N283" s="1121"/>
      <c r="O283" s="1121"/>
      <c r="P283" s="1121"/>
      <c r="Q283" s="1121"/>
      <c r="R283" s="1121"/>
      <c r="S283" s="1121"/>
      <c r="T283" s="1121"/>
      <c r="U283" s="1121"/>
      <c r="V283" s="1123"/>
      <c r="W283" s="1123"/>
    </row>
    <row r="284">
      <c r="A284" s="1121"/>
      <c r="B284" s="1121"/>
      <c r="C284" s="1121"/>
      <c r="D284" s="1121"/>
      <c r="E284" s="1121"/>
      <c r="F284" s="1121"/>
      <c r="G284" s="1121"/>
      <c r="H284" s="1121"/>
      <c r="I284" s="1121"/>
      <c r="J284" s="1121"/>
      <c r="K284" s="1121"/>
      <c r="L284" s="1121"/>
      <c r="M284" s="1121"/>
      <c r="N284" s="1121"/>
      <c r="O284" s="1121"/>
      <c r="P284" s="1121"/>
      <c r="Q284" s="1121"/>
      <c r="R284" s="1121"/>
      <c r="S284" s="1121"/>
      <c r="T284" s="1121"/>
      <c r="U284" s="1121"/>
      <c r="V284" s="1123"/>
      <c r="W284" s="1123"/>
    </row>
    <row r="285">
      <c r="A285" s="1121"/>
      <c r="B285" s="1121"/>
      <c r="C285" s="1121"/>
      <c r="D285" s="1121"/>
      <c r="E285" s="1121"/>
      <c r="F285" s="1121"/>
      <c r="G285" s="1121"/>
      <c r="H285" s="1121"/>
      <c r="I285" s="1121"/>
      <c r="J285" s="1121"/>
      <c r="K285" s="1121"/>
      <c r="L285" s="1121"/>
      <c r="M285" s="1121"/>
      <c r="N285" s="1121"/>
      <c r="O285" s="1121"/>
      <c r="P285" s="1121"/>
      <c r="Q285" s="1121"/>
      <c r="R285" s="1121"/>
      <c r="S285" s="1121"/>
      <c r="T285" s="1121"/>
      <c r="U285" s="1121"/>
      <c r="V285" s="1123"/>
      <c r="W285" s="1123"/>
    </row>
    <row r="286">
      <c r="A286" s="1121"/>
      <c r="B286" s="1121"/>
      <c r="C286" s="1121"/>
      <c r="D286" s="1121"/>
      <c r="E286" s="1121"/>
      <c r="F286" s="1121"/>
      <c r="G286" s="1121"/>
      <c r="H286" s="1121"/>
      <c r="I286" s="1121"/>
      <c r="J286" s="1121"/>
      <c r="K286" s="1121"/>
      <c r="L286" s="1121"/>
      <c r="M286" s="1121"/>
      <c r="N286" s="1121"/>
      <c r="O286" s="1121"/>
      <c r="P286" s="1121"/>
      <c r="Q286" s="1121"/>
      <c r="R286" s="1121"/>
      <c r="S286" s="1121"/>
      <c r="T286" s="1121"/>
      <c r="U286" s="1121"/>
      <c r="V286" s="1123"/>
      <c r="W286" s="1123"/>
    </row>
    <row r="287">
      <c r="A287" s="1121"/>
      <c r="B287" s="1121"/>
      <c r="C287" s="1121"/>
      <c r="D287" s="1121"/>
      <c r="E287" s="1121"/>
      <c r="F287" s="1121"/>
      <c r="G287" s="1121"/>
      <c r="H287" s="1121"/>
      <c r="I287" s="1121"/>
      <c r="J287" s="1121"/>
      <c r="K287" s="1121"/>
      <c r="L287" s="1121"/>
      <c r="M287" s="1121"/>
      <c r="N287" s="1121"/>
      <c r="O287" s="1121"/>
      <c r="P287" s="1121"/>
      <c r="Q287" s="1121"/>
      <c r="R287" s="1121"/>
      <c r="S287" s="1121"/>
      <c r="T287" s="1121"/>
      <c r="U287" s="1121"/>
      <c r="V287" s="1123"/>
      <c r="W287" s="1123"/>
    </row>
    <row r="288">
      <c r="A288" s="1121"/>
      <c r="B288" s="1121"/>
      <c r="C288" s="1121"/>
      <c r="D288" s="1121"/>
      <c r="E288" s="1121"/>
      <c r="F288" s="1121"/>
      <c r="G288" s="1121"/>
      <c r="H288" s="1121"/>
      <c r="I288" s="1121"/>
      <c r="J288" s="1121"/>
      <c r="K288" s="1121"/>
      <c r="L288" s="1121"/>
      <c r="M288" s="1121"/>
      <c r="N288" s="1121"/>
      <c r="O288" s="1121"/>
      <c r="P288" s="1121"/>
      <c r="Q288" s="1121"/>
      <c r="R288" s="1121"/>
      <c r="S288" s="1121"/>
      <c r="T288" s="1121"/>
      <c r="U288" s="1121"/>
      <c r="V288" s="1123"/>
      <c r="W288" s="1123"/>
    </row>
    <row r="289">
      <c r="A289" s="1121"/>
      <c r="B289" s="1121"/>
      <c r="C289" s="1121"/>
      <c r="D289" s="1121"/>
      <c r="E289" s="1121"/>
      <c r="F289" s="1121"/>
      <c r="G289" s="1121"/>
      <c r="H289" s="1121"/>
      <c r="I289" s="1121"/>
      <c r="J289" s="1121"/>
      <c r="K289" s="1121"/>
      <c r="L289" s="1121"/>
      <c r="M289" s="1121"/>
      <c r="N289" s="1121"/>
      <c r="O289" s="1121"/>
      <c r="P289" s="1121"/>
      <c r="Q289" s="1121"/>
      <c r="R289" s="1121"/>
      <c r="S289" s="1121"/>
      <c r="T289" s="1121"/>
      <c r="U289" s="1121"/>
      <c r="V289" s="1123"/>
      <c r="W289" s="1123"/>
    </row>
    <row r="290">
      <c r="A290" s="1121"/>
      <c r="B290" s="1121"/>
      <c r="C290" s="1121"/>
      <c r="D290" s="1121"/>
      <c r="E290" s="1121"/>
      <c r="F290" s="1121"/>
      <c r="G290" s="1121"/>
      <c r="H290" s="1121"/>
      <c r="I290" s="1121"/>
      <c r="J290" s="1121"/>
      <c r="K290" s="1121"/>
      <c r="L290" s="1121"/>
      <c r="M290" s="1121"/>
      <c r="N290" s="1121"/>
      <c r="O290" s="1121"/>
      <c r="P290" s="1121"/>
      <c r="Q290" s="1121"/>
      <c r="R290" s="1121"/>
      <c r="S290" s="1121"/>
      <c r="T290" s="1121"/>
      <c r="U290" s="1121"/>
      <c r="V290" s="1123"/>
      <c r="W290" s="1123"/>
    </row>
    <row r="291">
      <c r="A291" s="1121"/>
      <c r="B291" s="1121"/>
      <c r="C291" s="1121"/>
      <c r="D291" s="1121"/>
      <c r="E291" s="1121"/>
      <c r="F291" s="1121"/>
      <c r="G291" s="1121"/>
      <c r="H291" s="1121"/>
      <c r="I291" s="1121"/>
      <c r="J291" s="1121"/>
      <c r="K291" s="1121"/>
      <c r="L291" s="1121"/>
      <c r="M291" s="1121"/>
      <c r="N291" s="1121"/>
      <c r="O291" s="1121"/>
      <c r="P291" s="1121"/>
      <c r="Q291" s="1121"/>
      <c r="R291" s="1121"/>
      <c r="S291" s="1121"/>
      <c r="T291" s="1121"/>
      <c r="U291" s="1121"/>
      <c r="V291" s="1123"/>
      <c r="W291" s="1123"/>
    </row>
    <row r="292">
      <c r="A292" s="1121"/>
      <c r="B292" s="1121"/>
      <c r="C292" s="1121"/>
      <c r="D292" s="1121"/>
      <c r="E292" s="1121"/>
      <c r="F292" s="1121"/>
      <c r="G292" s="1121"/>
      <c r="H292" s="1121"/>
      <c r="I292" s="1121"/>
      <c r="J292" s="1121"/>
      <c r="K292" s="1121"/>
      <c r="L292" s="1121"/>
      <c r="M292" s="1121"/>
      <c r="N292" s="1121"/>
      <c r="O292" s="1121"/>
      <c r="P292" s="1121"/>
      <c r="Q292" s="1121"/>
      <c r="R292" s="1121"/>
      <c r="S292" s="1121"/>
      <c r="T292" s="1121"/>
      <c r="U292" s="1121"/>
      <c r="V292" s="1123"/>
      <c r="W292" s="1123"/>
    </row>
    <row r="293">
      <c r="A293" s="1121"/>
      <c r="B293" s="1121"/>
      <c r="C293" s="1121"/>
      <c r="D293" s="1121"/>
      <c r="E293" s="1121"/>
      <c r="F293" s="1121"/>
      <c r="G293" s="1121"/>
      <c r="H293" s="1121"/>
      <c r="I293" s="1121"/>
      <c r="J293" s="1121"/>
      <c r="K293" s="1121"/>
      <c r="L293" s="1121"/>
      <c r="M293" s="1121"/>
      <c r="N293" s="1121"/>
      <c r="O293" s="1121"/>
      <c r="P293" s="1121"/>
      <c r="Q293" s="1121"/>
      <c r="R293" s="1121"/>
      <c r="S293" s="1121"/>
      <c r="T293" s="1121"/>
      <c r="U293" s="1121"/>
      <c r="V293" s="1123"/>
      <c r="W293" s="1123"/>
    </row>
    <row r="294">
      <c r="A294" s="1121"/>
      <c r="B294" s="1121"/>
      <c r="C294" s="1121"/>
      <c r="D294" s="1121"/>
      <c r="E294" s="1121"/>
      <c r="F294" s="1121"/>
      <c r="G294" s="1121"/>
      <c r="H294" s="1121"/>
      <c r="I294" s="1121"/>
      <c r="J294" s="1121"/>
      <c r="K294" s="1121"/>
      <c r="L294" s="1121"/>
      <c r="M294" s="1121"/>
      <c r="N294" s="1121"/>
      <c r="O294" s="1121"/>
      <c r="P294" s="1121"/>
      <c r="Q294" s="1121"/>
      <c r="R294" s="1121"/>
      <c r="S294" s="1121"/>
      <c r="T294" s="1121"/>
      <c r="U294" s="1121"/>
      <c r="V294" s="1123"/>
      <c r="W294" s="1123"/>
    </row>
    <row r="295">
      <c r="A295" s="1121"/>
      <c r="B295" s="1121"/>
      <c r="C295" s="1121"/>
      <c r="D295" s="1121"/>
      <c r="E295" s="1121"/>
      <c r="F295" s="1121"/>
      <c r="G295" s="1121"/>
      <c r="H295" s="1121"/>
      <c r="I295" s="1121"/>
      <c r="J295" s="1121"/>
      <c r="K295" s="1121"/>
      <c r="L295" s="1121"/>
      <c r="M295" s="1121"/>
      <c r="N295" s="1121"/>
      <c r="O295" s="1121"/>
      <c r="P295" s="1121"/>
      <c r="Q295" s="1121"/>
      <c r="R295" s="1121"/>
      <c r="S295" s="1121"/>
      <c r="T295" s="1121"/>
      <c r="U295" s="1121"/>
      <c r="V295" s="1123"/>
      <c r="W295" s="1123"/>
    </row>
    <row r="296">
      <c r="A296" s="1121"/>
      <c r="B296" s="1121"/>
      <c r="C296" s="1121"/>
      <c r="D296" s="1121"/>
      <c r="E296" s="1121"/>
      <c r="F296" s="1121"/>
      <c r="G296" s="1121"/>
      <c r="H296" s="1121"/>
      <c r="I296" s="1121"/>
      <c r="J296" s="1121"/>
      <c r="K296" s="1121"/>
      <c r="L296" s="1121"/>
      <c r="M296" s="1121"/>
      <c r="N296" s="1121"/>
      <c r="O296" s="1121"/>
      <c r="P296" s="1121"/>
      <c r="Q296" s="1121"/>
      <c r="R296" s="1121"/>
      <c r="S296" s="1121"/>
      <c r="T296" s="1121"/>
      <c r="U296" s="1121"/>
      <c r="V296" s="1123"/>
      <c r="W296" s="1123"/>
    </row>
    <row r="297">
      <c r="A297" s="1121"/>
      <c r="B297" s="1121"/>
      <c r="C297" s="1121"/>
      <c r="D297" s="1121"/>
      <c r="E297" s="1121"/>
      <c r="F297" s="1121"/>
      <c r="G297" s="1121"/>
      <c r="H297" s="1121"/>
      <c r="I297" s="1121"/>
      <c r="J297" s="1121"/>
      <c r="K297" s="1121"/>
      <c r="L297" s="1121"/>
      <c r="M297" s="1121"/>
      <c r="N297" s="1121"/>
      <c r="O297" s="1121"/>
      <c r="P297" s="1121"/>
      <c r="Q297" s="1121"/>
      <c r="R297" s="1121"/>
      <c r="S297" s="1121"/>
      <c r="T297" s="1121"/>
      <c r="U297" s="1121"/>
      <c r="V297" s="1123"/>
      <c r="W297" s="1123"/>
    </row>
    <row r="298">
      <c r="A298" s="1121"/>
      <c r="B298" s="1121"/>
      <c r="C298" s="1121"/>
      <c r="D298" s="1121"/>
      <c r="E298" s="1121"/>
      <c r="F298" s="1121"/>
      <c r="G298" s="1121"/>
      <c r="H298" s="1121"/>
      <c r="I298" s="1121"/>
      <c r="J298" s="1121"/>
      <c r="K298" s="1121"/>
      <c r="L298" s="1121"/>
      <c r="M298" s="1121"/>
      <c r="N298" s="1121"/>
      <c r="O298" s="1121"/>
      <c r="P298" s="1121"/>
      <c r="Q298" s="1121"/>
      <c r="R298" s="1121"/>
      <c r="S298" s="1121"/>
      <c r="T298" s="1121"/>
      <c r="U298" s="1121"/>
      <c r="V298" s="1123"/>
      <c r="W298" s="1123"/>
    </row>
    <row r="299">
      <c r="A299" s="1121"/>
      <c r="B299" s="1121"/>
      <c r="C299" s="1121"/>
      <c r="D299" s="1121"/>
      <c r="E299" s="1121"/>
      <c r="F299" s="1121"/>
      <c r="G299" s="1121"/>
      <c r="H299" s="1121"/>
      <c r="I299" s="1121"/>
      <c r="J299" s="1121"/>
      <c r="K299" s="1121"/>
      <c r="L299" s="1121"/>
      <c r="M299" s="1121"/>
      <c r="N299" s="1121"/>
      <c r="O299" s="1121"/>
      <c r="P299" s="1121"/>
      <c r="Q299" s="1121"/>
      <c r="R299" s="1121"/>
      <c r="S299" s="1121"/>
      <c r="T299" s="1121"/>
      <c r="U299" s="1121"/>
      <c r="V299" s="1123"/>
      <c r="W299" s="1123"/>
    </row>
    <row r="300">
      <c r="A300" s="1121"/>
      <c r="B300" s="1121"/>
      <c r="C300" s="1121"/>
      <c r="D300" s="1121"/>
      <c r="E300" s="1121"/>
      <c r="F300" s="1121"/>
      <c r="G300" s="1121"/>
      <c r="H300" s="1121"/>
      <c r="I300" s="1121"/>
      <c r="J300" s="1121"/>
      <c r="K300" s="1121"/>
      <c r="L300" s="1121"/>
      <c r="M300" s="1121"/>
      <c r="N300" s="1121"/>
      <c r="O300" s="1121"/>
      <c r="P300" s="1121"/>
      <c r="Q300" s="1121"/>
      <c r="R300" s="1121"/>
      <c r="S300" s="1121"/>
      <c r="T300" s="1121"/>
      <c r="U300" s="1121"/>
      <c r="V300" s="1123"/>
      <c r="W300" s="1123"/>
    </row>
    <row r="301">
      <c r="A301" s="1121"/>
      <c r="B301" s="1121"/>
      <c r="C301" s="1121"/>
      <c r="D301" s="1121"/>
      <c r="E301" s="1121"/>
      <c r="F301" s="1121"/>
      <c r="G301" s="1121"/>
      <c r="H301" s="1121"/>
      <c r="I301" s="1121"/>
      <c r="J301" s="1121"/>
      <c r="K301" s="1121"/>
      <c r="L301" s="1121"/>
      <c r="M301" s="1121"/>
      <c r="N301" s="1121"/>
      <c r="O301" s="1121"/>
      <c r="P301" s="1121"/>
      <c r="Q301" s="1121"/>
      <c r="R301" s="1121"/>
      <c r="S301" s="1121"/>
      <c r="T301" s="1121"/>
      <c r="U301" s="1121"/>
      <c r="V301" s="1123"/>
      <c r="W301" s="1123"/>
    </row>
    <row r="302">
      <c r="A302" s="1121"/>
      <c r="B302" s="1121"/>
      <c r="C302" s="1121"/>
      <c r="D302" s="1121"/>
      <c r="E302" s="1121"/>
      <c r="F302" s="1121"/>
      <c r="G302" s="1121"/>
      <c r="H302" s="1121"/>
      <c r="I302" s="1121"/>
      <c r="J302" s="1121"/>
      <c r="K302" s="1121"/>
      <c r="L302" s="1121"/>
      <c r="M302" s="1121"/>
      <c r="N302" s="1121"/>
      <c r="O302" s="1121"/>
      <c r="P302" s="1121"/>
      <c r="Q302" s="1121"/>
      <c r="R302" s="1121"/>
      <c r="S302" s="1121"/>
      <c r="T302" s="1121"/>
      <c r="U302" s="1121"/>
      <c r="V302" s="1123"/>
      <c r="W302" s="1123"/>
    </row>
    <row r="303">
      <c r="A303" s="1121"/>
      <c r="B303" s="1121"/>
      <c r="C303" s="1121"/>
      <c r="D303" s="1121"/>
      <c r="E303" s="1121"/>
      <c r="F303" s="1121"/>
      <c r="G303" s="1121"/>
      <c r="H303" s="1121"/>
      <c r="I303" s="1121"/>
      <c r="J303" s="1121"/>
      <c r="K303" s="1121"/>
      <c r="L303" s="1121"/>
      <c r="M303" s="1121"/>
      <c r="N303" s="1121"/>
      <c r="O303" s="1121"/>
      <c r="P303" s="1121"/>
      <c r="Q303" s="1121"/>
      <c r="R303" s="1121"/>
      <c r="S303" s="1121"/>
      <c r="T303" s="1121"/>
      <c r="U303" s="1121"/>
      <c r="V303" s="1123"/>
      <c r="W303" s="1123"/>
    </row>
    <row r="304">
      <c r="A304" s="1121"/>
      <c r="B304" s="1121"/>
      <c r="C304" s="1121"/>
      <c r="D304" s="1121"/>
      <c r="E304" s="1121"/>
      <c r="F304" s="1121"/>
      <c r="G304" s="1121"/>
      <c r="H304" s="1121"/>
      <c r="I304" s="1121"/>
      <c r="J304" s="1121"/>
      <c r="K304" s="1121"/>
      <c r="L304" s="1121"/>
      <c r="M304" s="1121"/>
      <c r="N304" s="1121"/>
      <c r="O304" s="1121"/>
      <c r="P304" s="1121"/>
      <c r="Q304" s="1121"/>
      <c r="R304" s="1121"/>
      <c r="S304" s="1121"/>
      <c r="T304" s="1121"/>
      <c r="U304" s="1121"/>
      <c r="V304" s="1123"/>
      <c r="W304" s="1123"/>
    </row>
    <row r="305">
      <c r="A305" s="1121"/>
      <c r="B305" s="1121"/>
      <c r="C305" s="1121"/>
      <c r="D305" s="1121"/>
      <c r="E305" s="1121"/>
      <c r="F305" s="1121"/>
      <c r="G305" s="1121"/>
      <c r="H305" s="1121"/>
      <c r="I305" s="1121"/>
      <c r="J305" s="1121"/>
      <c r="K305" s="1121"/>
      <c r="L305" s="1121"/>
      <c r="M305" s="1121"/>
      <c r="N305" s="1121"/>
      <c r="O305" s="1121"/>
      <c r="P305" s="1121"/>
      <c r="Q305" s="1121"/>
      <c r="R305" s="1121"/>
      <c r="S305" s="1121"/>
      <c r="T305" s="1121"/>
      <c r="U305" s="1121"/>
      <c r="V305" s="1123"/>
      <c r="W305" s="1123"/>
    </row>
    <row r="306">
      <c r="A306" s="1121"/>
      <c r="B306" s="1121"/>
      <c r="C306" s="1121"/>
      <c r="D306" s="1121"/>
      <c r="E306" s="1121"/>
      <c r="F306" s="1121"/>
      <c r="G306" s="1121"/>
      <c r="H306" s="1121"/>
      <c r="I306" s="1121"/>
      <c r="J306" s="1121"/>
      <c r="K306" s="1121"/>
      <c r="L306" s="1121"/>
      <c r="M306" s="1121"/>
      <c r="N306" s="1121"/>
      <c r="O306" s="1121"/>
      <c r="P306" s="1121"/>
      <c r="Q306" s="1121"/>
      <c r="R306" s="1121"/>
      <c r="S306" s="1121"/>
      <c r="T306" s="1121"/>
      <c r="U306" s="1121"/>
      <c r="V306" s="1123"/>
      <c r="W306" s="1123"/>
    </row>
    <row r="307">
      <c r="A307" s="1121"/>
      <c r="B307" s="1121"/>
      <c r="C307" s="1121"/>
      <c r="D307" s="1121"/>
      <c r="E307" s="1121"/>
      <c r="F307" s="1121"/>
      <c r="G307" s="1121"/>
      <c r="H307" s="1121"/>
      <c r="I307" s="1121"/>
      <c r="J307" s="1121"/>
      <c r="K307" s="1121"/>
      <c r="L307" s="1121"/>
      <c r="M307" s="1121"/>
      <c r="N307" s="1121"/>
      <c r="O307" s="1121"/>
      <c r="P307" s="1121"/>
      <c r="Q307" s="1121"/>
      <c r="R307" s="1121"/>
      <c r="S307" s="1121"/>
      <c r="T307" s="1121"/>
      <c r="U307" s="1121"/>
      <c r="V307" s="1123"/>
      <c r="W307" s="1123"/>
    </row>
    <row r="308">
      <c r="A308" s="1121"/>
      <c r="B308" s="1121"/>
      <c r="C308" s="1121"/>
      <c r="D308" s="1121"/>
      <c r="E308" s="1121"/>
      <c r="F308" s="1121"/>
      <c r="G308" s="1121"/>
      <c r="H308" s="1121"/>
      <c r="I308" s="1121"/>
      <c r="J308" s="1121"/>
      <c r="K308" s="1121"/>
      <c r="L308" s="1121"/>
      <c r="M308" s="1121"/>
      <c r="N308" s="1121"/>
      <c r="O308" s="1121"/>
      <c r="P308" s="1121"/>
      <c r="Q308" s="1121"/>
      <c r="R308" s="1121"/>
      <c r="S308" s="1121"/>
      <c r="T308" s="1121"/>
      <c r="U308" s="1121"/>
      <c r="V308" s="1123"/>
      <c r="W308" s="1123"/>
    </row>
    <row r="309">
      <c r="A309" s="1121"/>
      <c r="B309" s="1121"/>
      <c r="C309" s="1121"/>
      <c r="D309" s="1121"/>
      <c r="E309" s="1121"/>
      <c r="F309" s="1121"/>
      <c r="G309" s="1121"/>
      <c r="H309" s="1121"/>
      <c r="I309" s="1121"/>
      <c r="J309" s="1121"/>
      <c r="K309" s="1121"/>
      <c r="L309" s="1121"/>
      <c r="M309" s="1121"/>
      <c r="N309" s="1121"/>
      <c r="O309" s="1121"/>
      <c r="P309" s="1121"/>
      <c r="Q309" s="1121"/>
      <c r="R309" s="1121"/>
      <c r="S309" s="1121"/>
      <c r="T309" s="1121"/>
      <c r="U309" s="1121"/>
      <c r="V309" s="1123"/>
      <c r="W309" s="1123"/>
    </row>
    <row r="310">
      <c r="A310" s="1121"/>
      <c r="B310" s="1121"/>
      <c r="C310" s="1121"/>
      <c r="D310" s="1121"/>
      <c r="E310" s="1121"/>
      <c r="F310" s="1121"/>
      <c r="G310" s="1121"/>
      <c r="H310" s="1121"/>
      <c r="I310" s="1121"/>
      <c r="J310" s="1121"/>
      <c r="K310" s="1121"/>
      <c r="L310" s="1121"/>
      <c r="M310" s="1121"/>
      <c r="N310" s="1121"/>
      <c r="O310" s="1121"/>
      <c r="P310" s="1121"/>
      <c r="Q310" s="1121"/>
      <c r="R310" s="1121"/>
      <c r="S310" s="1121"/>
      <c r="T310" s="1121"/>
      <c r="U310" s="1121"/>
      <c r="V310" s="1123"/>
      <c r="W310" s="1123"/>
    </row>
    <row r="311">
      <c r="A311" s="1121"/>
      <c r="B311" s="1121"/>
      <c r="C311" s="1121"/>
      <c r="D311" s="1121"/>
      <c r="E311" s="1121"/>
      <c r="F311" s="1121"/>
      <c r="G311" s="1121"/>
      <c r="H311" s="1121"/>
      <c r="I311" s="1121"/>
      <c r="J311" s="1121"/>
      <c r="K311" s="1121"/>
      <c r="L311" s="1121"/>
      <c r="M311" s="1121"/>
      <c r="N311" s="1121"/>
      <c r="O311" s="1121"/>
      <c r="P311" s="1121"/>
      <c r="Q311" s="1121"/>
      <c r="R311" s="1121"/>
      <c r="S311" s="1121"/>
      <c r="T311" s="1121"/>
      <c r="U311" s="1121"/>
      <c r="V311" s="1123"/>
      <c r="W311" s="1123"/>
    </row>
    <row r="312">
      <c r="A312" s="1121"/>
      <c r="B312" s="1121"/>
      <c r="C312" s="1121"/>
      <c r="D312" s="1121"/>
      <c r="E312" s="1121"/>
      <c r="F312" s="1121"/>
      <c r="G312" s="1121"/>
      <c r="H312" s="1121"/>
      <c r="I312" s="1121"/>
      <c r="J312" s="1121"/>
      <c r="K312" s="1121"/>
      <c r="L312" s="1121"/>
      <c r="M312" s="1121"/>
      <c r="N312" s="1121"/>
      <c r="O312" s="1121"/>
      <c r="P312" s="1121"/>
      <c r="Q312" s="1121"/>
      <c r="R312" s="1121"/>
      <c r="S312" s="1121"/>
      <c r="T312" s="1121"/>
      <c r="U312" s="1121"/>
      <c r="V312" s="1123"/>
      <c r="W312" s="1123"/>
    </row>
    <row r="313">
      <c r="A313" s="1121"/>
      <c r="B313" s="1121"/>
      <c r="C313" s="1121"/>
      <c r="D313" s="1121"/>
      <c r="E313" s="1121"/>
      <c r="F313" s="1121"/>
      <c r="G313" s="1121"/>
      <c r="H313" s="1121"/>
      <c r="I313" s="1121"/>
      <c r="J313" s="1121"/>
      <c r="K313" s="1121"/>
      <c r="L313" s="1121"/>
      <c r="M313" s="1121"/>
      <c r="N313" s="1121"/>
      <c r="O313" s="1121"/>
      <c r="P313" s="1121"/>
      <c r="Q313" s="1121"/>
      <c r="R313" s="1121"/>
      <c r="S313" s="1121"/>
      <c r="T313" s="1121"/>
      <c r="U313" s="1121"/>
      <c r="V313" s="1123"/>
      <c r="W313" s="1123"/>
    </row>
    <row r="314">
      <c r="A314" s="1121"/>
      <c r="B314" s="1121"/>
      <c r="C314" s="1121"/>
      <c r="D314" s="1121"/>
      <c r="E314" s="1121"/>
      <c r="F314" s="1121"/>
      <c r="G314" s="1121"/>
      <c r="H314" s="1121"/>
      <c r="I314" s="1121"/>
      <c r="J314" s="1121"/>
      <c r="K314" s="1121"/>
      <c r="L314" s="1121"/>
      <c r="M314" s="1121"/>
      <c r="N314" s="1121"/>
      <c r="O314" s="1121"/>
      <c r="P314" s="1121"/>
      <c r="Q314" s="1121"/>
      <c r="R314" s="1121"/>
      <c r="S314" s="1121"/>
      <c r="T314" s="1121"/>
      <c r="U314" s="1121"/>
      <c r="V314" s="1123"/>
      <c r="W314" s="1123"/>
    </row>
    <row r="315">
      <c r="A315" s="1121"/>
      <c r="B315" s="1121"/>
      <c r="C315" s="1121"/>
      <c r="D315" s="1121"/>
      <c r="E315" s="1121"/>
      <c r="F315" s="1121"/>
      <c r="G315" s="1121"/>
      <c r="H315" s="1121"/>
      <c r="I315" s="1121"/>
      <c r="J315" s="1121"/>
      <c r="K315" s="1121"/>
      <c r="L315" s="1121"/>
      <c r="M315" s="1121"/>
      <c r="N315" s="1121"/>
      <c r="O315" s="1121"/>
      <c r="P315" s="1121"/>
      <c r="Q315" s="1121"/>
      <c r="R315" s="1121"/>
      <c r="S315" s="1121"/>
      <c r="T315" s="1121"/>
      <c r="U315" s="1121"/>
      <c r="V315" s="1123"/>
      <c r="W315" s="1123"/>
    </row>
    <row r="316">
      <c r="A316" s="1121"/>
      <c r="B316" s="1121"/>
      <c r="C316" s="1121"/>
      <c r="D316" s="1121"/>
      <c r="E316" s="1121"/>
      <c r="F316" s="1121"/>
      <c r="G316" s="1121"/>
      <c r="H316" s="1121"/>
      <c r="I316" s="1121"/>
      <c r="J316" s="1121"/>
      <c r="K316" s="1121"/>
      <c r="L316" s="1121"/>
      <c r="M316" s="1121"/>
      <c r="N316" s="1121"/>
      <c r="O316" s="1121"/>
      <c r="P316" s="1121"/>
      <c r="Q316" s="1121"/>
      <c r="R316" s="1121"/>
      <c r="S316" s="1121"/>
      <c r="T316" s="1121"/>
      <c r="U316" s="1121"/>
      <c r="V316" s="1123"/>
      <c r="W316" s="1123"/>
    </row>
    <row r="317">
      <c r="A317" s="1121"/>
      <c r="B317" s="1121"/>
      <c r="C317" s="1121"/>
      <c r="D317" s="1121"/>
      <c r="E317" s="1121"/>
      <c r="F317" s="1121"/>
      <c r="G317" s="1121"/>
      <c r="H317" s="1121"/>
      <c r="I317" s="1121"/>
      <c r="J317" s="1121"/>
      <c r="K317" s="1121"/>
      <c r="L317" s="1121"/>
      <c r="M317" s="1121"/>
      <c r="N317" s="1121"/>
      <c r="O317" s="1121"/>
      <c r="P317" s="1121"/>
      <c r="Q317" s="1121"/>
      <c r="R317" s="1121"/>
      <c r="S317" s="1121"/>
      <c r="T317" s="1121"/>
      <c r="U317" s="1121"/>
      <c r="V317" s="1123"/>
      <c r="W317" s="1123"/>
    </row>
    <row r="318">
      <c r="A318" s="1121"/>
      <c r="B318" s="1121"/>
      <c r="C318" s="1121"/>
      <c r="D318" s="1121"/>
      <c r="E318" s="1121"/>
      <c r="F318" s="1121"/>
      <c r="G318" s="1121"/>
      <c r="H318" s="1121"/>
      <c r="I318" s="1121"/>
      <c r="J318" s="1121"/>
      <c r="K318" s="1121"/>
      <c r="L318" s="1121"/>
      <c r="M318" s="1121"/>
      <c r="N318" s="1121"/>
      <c r="O318" s="1121"/>
      <c r="P318" s="1121"/>
      <c r="Q318" s="1121"/>
      <c r="R318" s="1121"/>
      <c r="S318" s="1121"/>
      <c r="T318" s="1121"/>
      <c r="U318" s="1121"/>
      <c r="V318" s="1123"/>
      <c r="W318" s="1123"/>
    </row>
    <row r="319">
      <c r="A319" s="1121"/>
      <c r="B319" s="1121"/>
      <c r="C319" s="1121"/>
      <c r="D319" s="1121"/>
      <c r="E319" s="1121"/>
      <c r="F319" s="1121"/>
      <c r="G319" s="1121"/>
      <c r="H319" s="1121"/>
      <c r="I319" s="1121"/>
      <c r="J319" s="1121"/>
      <c r="K319" s="1121"/>
      <c r="L319" s="1121"/>
      <c r="M319" s="1121"/>
      <c r="N319" s="1121"/>
      <c r="O319" s="1121"/>
      <c r="P319" s="1121"/>
      <c r="Q319" s="1121"/>
      <c r="R319" s="1121"/>
      <c r="S319" s="1121"/>
      <c r="T319" s="1121"/>
      <c r="U319" s="1121"/>
      <c r="V319" s="1123"/>
      <c r="W319" s="1123"/>
    </row>
    <row r="320">
      <c r="A320" s="1121"/>
      <c r="B320" s="1121"/>
      <c r="C320" s="1121"/>
      <c r="D320" s="1121"/>
      <c r="E320" s="1121"/>
      <c r="F320" s="1121"/>
      <c r="G320" s="1121"/>
      <c r="H320" s="1121"/>
      <c r="I320" s="1121"/>
      <c r="J320" s="1121"/>
      <c r="K320" s="1121"/>
      <c r="L320" s="1121"/>
      <c r="M320" s="1121"/>
      <c r="N320" s="1121"/>
      <c r="O320" s="1121"/>
      <c r="P320" s="1121"/>
      <c r="Q320" s="1121"/>
      <c r="R320" s="1121"/>
      <c r="S320" s="1121"/>
      <c r="T320" s="1121"/>
      <c r="U320" s="1121"/>
      <c r="V320" s="1123"/>
      <c r="W320" s="1123"/>
    </row>
    <row r="321">
      <c r="A321" s="1121"/>
      <c r="B321" s="1121"/>
      <c r="C321" s="1121"/>
      <c r="D321" s="1121"/>
      <c r="E321" s="1121"/>
      <c r="F321" s="1121"/>
      <c r="G321" s="1121"/>
      <c r="H321" s="1121"/>
      <c r="I321" s="1121"/>
      <c r="J321" s="1121"/>
      <c r="K321" s="1121"/>
      <c r="L321" s="1121"/>
      <c r="M321" s="1121"/>
      <c r="N321" s="1121"/>
      <c r="O321" s="1121"/>
      <c r="P321" s="1121"/>
      <c r="Q321" s="1121"/>
      <c r="R321" s="1121"/>
      <c r="S321" s="1121"/>
      <c r="T321" s="1121"/>
      <c r="U321" s="1121"/>
      <c r="V321" s="1123"/>
      <c r="W321" s="1123"/>
    </row>
    <row r="322">
      <c r="A322" s="1121"/>
      <c r="B322" s="1121"/>
      <c r="C322" s="1121"/>
      <c r="D322" s="1121"/>
      <c r="E322" s="1121"/>
      <c r="F322" s="1121"/>
      <c r="G322" s="1121"/>
      <c r="H322" s="1121"/>
      <c r="I322" s="1121"/>
      <c r="J322" s="1121"/>
      <c r="K322" s="1121"/>
      <c r="L322" s="1121"/>
      <c r="M322" s="1121"/>
      <c r="N322" s="1121"/>
      <c r="O322" s="1121"/>
      <c r="P322" s="1121"/>
      <c r="Q322" s="1121"/>
      <c r="R322" s="1121"/>
      <c r="S322" s="1121"/>
      <c r="T322" s="1121"/>
      <c r="U322" s="1121"/>
      <c r="V322" s="1123"/>
      <c r="W322" s="1123"/>
    </row>
    <row r="323">
      <c r="A323" s="1121"/>
      <c r="B323" s="1121"/>
      <c r="C323" s="1121"/>
      <c r="D323" s="1121"/>
      <c r="E323" s="1121"/>
      <c r="F323" s="1121"/>
      <c r="G323" s="1121"/>
      <c r="H323" s="1121"/>
      <c r="I323" s="1121"/>
      <c r="J323" s="1121"/>
      <c r="K323" s="1121"/>
      <c r="L323" s="1121"/>
      <c r="M323" s="1121"/>
      <c r="N323" s="1121"/>
      <c r="O323" s="1121"/>
      <c r="P323" s="1121"/>
      <c r="Q323" s="1121"/>
      <c r="R323" s="1121"/>
      <c r="S323" s="1121"/>
      <c r="T323" s="1121"/>
      <c r="U323" s="1121"/>
      <c r="V323" s="1123"/>
      <c r="W323" s="1123"/>
    </row>
    <row r="324">
      <c r="A324" s="1121"/>
      <c r="B324" s="1121"/>
      <c r="C324" s="1121"/>
      <c r="D324" s="1121"/>
      <c r="E324" s="1121"/>
      <c r="F324" s="1121"/>
      <c r="G324" s="1121"/>
      <c r="H324" s="1121"/>
      <c r="I324" s="1121"/>
      <c r="J324" s="1121"/>
      <c r="K324" s="1121"/>
      <c r="L324" s="1121"/>
      <c r="M324" s="1121"/>
      <c r="N324" s="1121"/>
      <c r="O324" s="1121"/>
      <c r="P324" s="1121"/>
      <c r="Q324" s="1121"/>
      <c r="R324" s="1121"/>
      <c r="S324" s="1121"/>
      <c r="T324" s="1121"/>
      <c r="U324" s="1121"/>
      <c r="V324" s="1123"/>
      <c r="W324" s="1123"/>
    </row>
    <row r="325">
      <c r="A325" s="1121"/>
      <c r="B325" s="1121"/>
      <c r="C325" s="1121"/>
      <c r="D325" s="1121"/>
      <c r="E325" s="1121"/>
      <c r="F325" s="1121"/>
      <c r="G325" s="1121"/>
      <c r="H325" s="1121"/>
      <c r="I325" s="1121"/>
      <c r="J325" s="1121"/>
      <c r="K325" s="1121"/>
      <c r="L325" s="1121"/>
      <c r="M325" s="1121"/>
      <c r="N325" s="1121"/>
      <c r="O325" s="1121"/>
      <c r="P325" s="1121"/>
      <c r="Q325" s="1121"/>
      <c r="R325" s="1121"/>
      <c r="S325" s="1121"/>
      <c r="T325" s="1121"/>
      <c r="U325" s="1121"/>
      <c r="V325" s="1123"/>
      <c r="W325" s="1123"/>
    </row>
    <row r="326">
      <c r="A326" s="1121"/>
      <c r="B326" s="1121"/>
      <c r="C326" s="1121"/>
      <c r="D326" s="1121"/>
      <c r="E326" s="1121"/>
      <c r="F326" s="1121"/>
      <c r="G326" s="1121"/>
      <c r="H326" s="1121"/>
      <c r="I326" s="1121"/>
      <c r="J326" s="1121"/>
      <c r="K326" s="1121"/>
      <c r="L326" s="1121"/>
      <c r="M326" s="1121"/>
      <c r="N326" s="1121"/>
      <c r="O326" s="1121"/>
      <c r="P326" s="1121"/>
      <c r="Q326" s="1121"/>
      <c r="R326" s="1121"/>
      <c r="S326" s="1121"/>
      <c r="T326" s="1121"/>
      <c r="U326" s="1121"/>
      <c r="V326" s="1123"/>
      <c r="W326" s="1123"/>
    </row>
    <row r="327">
      <c r="A327" s="1121"/>
      <c r="B327" s="1121"/>
      <c r="C327" s="1121"/>
      <c r="D327" s="1121"/>
      <c r="E327" s="1121"/>
      <c r="F327" s="1121"/>
      <c r="G327" s="1121"/>
      <c r="H327" s="1121"/>
      <c r="I327" s="1121"/>
      <c r="J327" s="1121"/>
      <c r="K327" s="1121"/>
      <c r="L327" s="1121"/>
      <c r="M327" s="1121"/>
      <c r="N327" s="1121"/>
      <c r="O327" s="1121"/>
      <c r="P327" s="1121"/>
      <c r="Q327" s="1121"/>
      <c r="R327" s="1121"/>
      <c r="S327" s="1121"/>
      <c r="T327" s="1121"/>
      <c r="U327" s="1121"/>
      <c r="V327" s="1123"/>
      <c r="W327" s="1123"/>
    </row>
    <row r="328">
      <c r="A328" s="1121"/>
      <c r="B328" s="1121"/>
      <c r="C328" s="1121"/>
      <c r="D328" s="1121"/>
      <c r="E328" s="1121"/>
      <c r="F328" s="1121"/>
      <c r="G328" s="1121"/>
      <c r="H328" s="1121"/>
      <c r="I328" s="1121"/>
      <c r="J328" s="1121"/>
      <c r="K328" s="1121"/>
      <c r="L328" s="1121"/>
      <c r="M328" s="1121"/>
      <c r="N328" s="1121"/>
      <c r="O328" s="1121"/>
      <c r="P328" s="1121"/>
      <c r="Q328" s="1121"/>
      <c r="R328" s="1121"/>
      <c r="S328" s="1121"/>
      <c r="T328" s="1121"/>
      <c r="U328" s="1121"/>
      <c r="V328" s="1123"/>
      <c r="W328" s="1123"/>
    </row>
    <row r="329">
      <c r="A329" s="1121"/>
      <c r="B329" s="1121"/>
      <c r="C329" s="1121"/>
      <c r="D329" s="1121"/>
      <c r="E329" s="1121"/>
      <c r="F329" s="1121"/>
      <c r="G329" s="1121"/>
      <c r="H329" s="1121"/>
      <c r="I329" s="1121"/>
      <c r="J329" s="1121"/>
      <c r="K329" s="1121"/>
      <c r="L329" s="1121"/>
      <c r="M329" s="1121"/>
      <c r="N329" s="1121"/>
      <c r="O329" s="1121"/>
      <c r="P329" s="1121"/>
      <c r="Q329" s="1121"/>
      <c r="R329" s="1121"/>
      <c r="S329" s="1121"/>
      <c r="T329" s="1121"/>
      <c r="U329" s="1121"/>
      <c r="V329" s="1123"/>
      <c r="W329" s="1123"/>
    </row>
    <row r="330">
      <c r="A330" s="1121"/>
      <c r="B330" s="1121"/>
      <c r="C330" s="1121"/>
      <c r="D330" s="1121"/>
      <c r="E330" s="1121"/>
      <c r="F330" s="1121"/>
      <c r="G330" s="1121"/>
      <c r="H330" s="1121"/>
      <c r="I330" s="1121"/>
      <c r="J330" s="1121"/>
      <c r="K330" s="1121"/>
      <c r="L330" s="1121"/>
      <c r="M330" s="1121"/>
      <c r="N330" s="1121"/>
      <c r="O330" s="1121"/>
      <c r="P330" s="1121"/>
      <c r="Q330" s="1121"/>
      <c r="R330" s="1121"/>
      <c r="S330" s="1121"/>
      <c r="T330" s="1121"/>
      <c r="U330" s="1121"/>
      <c r="V330" s="1123"/>
      <c r="W330" s="1123"/>
    </row>
    <row r="331">
      <c r="A331" s="1121"/>
      <c r="B331" s="1121"/>
      <c r="C331" s="1121"/>
      <c r="D331" s="1121"/>
      <c r="E331" s="1121"/>
      <c r="F331" s="1121"/>
      <c r="G331" s="1121"/>
      <c r="H331" s="1121"/>
      <c r="I331" s="1121"/>
      <c r="J331" s="1121"/>
      <c r="K331" s="1121"/>
      <c r="L331" s="1121"/>
      <c r="M331" s="1121"/>
      <c r="N331" s="1121"/>
      <c r="O331" s="1121"/>
      <c r="P331" s="1121"/>
      <c r="Q331" s="1121"/>
      <c r="R331" s="1121"/>
      <c r="S331" s="1121"/>
      <c r="T331" s="1121"/>
      <c r="U331" s="1121"/>
      <c r="V331" s="1123"/>
      <c r="W331" s="1123"/>
    </row>
    <row r="332">
      <c r="A332" s="1121"/>
      <c r="B332" s="1121"/>
      <c r="C332" s="1121"/>
      <c r="D332" s="1121"/>
      <c r="E332" s="1121"/>
      <c r="F332" s="1121"/>
      <c r="G332" s="1121"/>
      <c r="H332" s="1121"/>
      <c r="I332" s="1121"/>
      <c r="J332" s="1121"/>
      <c r="K332" s="1121"/>
      <c r="L332" s="1121"/>
      <c r="M332" s="1121"/>
      <c r="N332" s="1121"/>
      <c r="O332" s="1121"/>
      <c r="P332" s="1121"/>
      <c r="Q332" s="1121"/>
      <c r="R332" s="1121"/>
      <c r="S332" s="1121"/>
      <c r="T332" s="1121"/>
      <c r="U332" s="1121"/>
      <c r="V332" s="1123"/>
      <c r="W332" s="1123"/>
    </row>
    <row r="333">
      <c r="A333" s="1121"/>
      <c r="B333" s="1121"/>
      <c r="C333" s="1121"/>
      <c r="D333" s="1121"/>
      <c r="E333" s="1121"/>
      <c r="F333" s="1121"/>
      <c r="G333" s="1121"/>
      <c r="H333" s="1121"/>
      <c r="I333" s="1121"/>
      <c r="J333" s="1121"/>
      <c r="K333" s="1121"/>
      <c r="L333" s="1121"/>
      <c r="M333" s="1121"/>
      <c r="N333" s="1121"/>
      <c r="O333" s="1121"/>
      <c r="P333" s="1121"/>
      <c r="Q333" s="1121"/>
      <c r="R333" s="1121"/>
      <c r="S333" s="1121"/>
      <c r="T333" s="1121"/>
      <c r="U333" s="1121"/>
      <c r="V333" s="1123"/>
      <c r="W333" s="1123"/>
    </row>
    <row r="334">
      <c r="A334" s="1121"/>
      <c r="B334" s="1121"/>
      <c r="C334" s="1121"/>
      <c r="D334" s="1121"/>
      <c r="E334" s="1121"/>
      <c r="F334" s="1121"/>
      <c r="G334" s="1121"/>
      <c r="H334" s="1121"/>
      <c r="I334" s="1121"/>
      <c r="J334" s="1121"/>
      <c r="K334" s="1121"/>
      <c r="L334" s="1121"/>
      <c r="M334" s="1121"/>
      <c r="N334" s="1121"/>
      <c r="O334" s="1121"/>
      <c r="P334" s="1121"/>
      <c r="Q334" s="1121"/>
      <c r="R334" s="1121"/>
      <c r="S334" s="1121"/>
      <c r="T334" s="1121"/>
      <c r="U334" s="1121"/>
      <c r="V334" s="1123"/>
      <c r="W334" s="1123"/>
    </row>
    <row r="335">
      <c r="A335" s="1121"/>
      <c r="B335" s="1121"/>
      <c r="C335" s="1121"/>
      <c r="D335" s="1121"/>
      <c r="E335" s="1121"/>
      <c r="F335" s="1121"/>
      <c r="G335" s="1121"/>
      <c r="H335" s="1121"/>
      <c r="I335" s="1121"/>
      <c r="J335" s="1121"/>
      <c r="K335" s="1121"/>
      <c r="L335" s="1121"/>
      <c r="M335" s="1121"/>
      <c r="N335" s="1121"/>
      <c r="O335" s="1121"/>
      <c r="P335" s="1121"/>
      <c r="Q335" s="1121"/>
      <c r="R335" s="1121"/>
      <c r="S335" s="1121"/>
      <c r="T335" s="1121"/>
      <c r="U335" s="1121"/>
      <c r="V335" s="1123"/>
      <c r="W335" s="1123"/>
    </row>
    <row r="336">
      <c r="A336" s="1121"/>
      <c r="B336" s="1121"/>
      <c r="C336" s="1121"/>
      <c r="D336" s="1121"/>
      <c r="E336" s="1121"/>
      <c r="F336" s="1121"/>
      <c r="G336" s="1121"/>
      <c r="H336" s="1121"/>
      <c r="I336" s="1121"/>
      <c r="J336" s="1121"/>
      <c r="K336" s="1121"/>
      <c r="L336" s="1121"/>
      <c r="M336" s="1121"/>
      <c r="N336" s="1121"/>
      <c r="O336" s="1121"/>
      <c r="P336" s="1121"/>
      <c r="Q336" s="1121"/>
      <c r="R336" s="1121"/>
      <c r="S336" s="1121"/>
      <c r="T336" s="1121"/>
      <c r="U336" s="1121"/>
      <c r="V336" s="1123"/>
      <c r="W336" s="1123"/>
    </row>
    <row r="337">
      <c r="A337" s="1121"/>
      <c r="B337" s="1121"/>
      <c r="C337" s="1121"/>
      <c r="D337" s="1121"/>
      <c r="E337" s="1121"/>
      <c r="F337" s="1121"/>
      <c r="G337" s="1121"/>
      <c r="H337" s="1121"/>
      <c r="I337" s="1121"/>
      <c r="J337" s="1121"/>
      <c r="K337" s="1121"/>
      <c r="L337" s="1121"/>
      <c r="M337" s="1121"/>
      <c r="N337" s="1121"/>
      <c r="O337" s="1121"/>
      <c r="P337" s="1121"/>
      <c r="Q337" s="1121"/>
      <c r="R337" s="1121"/>
      <c r="S337" s="1121"/>
      <c r="T337" s="1121"/>
      <c r="U337" s="1121"/>
      <c r="V337" s="1123"/>
      <c r="W337" s="1123"/>
    </row>
    <row r="338">
      <c r="A338" s="1121"/>
      <c r="B338" s="1121"/>
      <c r="C338" s="1121"/>
      <c r="D338" s="1121"/>
      <c r="E338" s="1121"/>
      <c r="F338" s="1121"/>
      <c r="G338" s="1121"/>
      <c r="H338" s="1121"/>
      <c r="I338" s="1121"/>
      <c r="J338" s="1121"/>
      <c r="K338" s="1121"/>
      <c r="L338" s="1121"/>
      <c r="M338" s="1121"/>
      <c r="N338" s="1121"/>
      <c r="O338" s="1121"/>
      <c r="P338" s="1121"/>
      <c r="Q338" s="1121"/>
      <c r="R338" s="1121"/>
      <c r="S338" s="1121"/>
      <c r="T338" s="1121"/>
      <c r="U338" s="1121"/>
      <c r="V338" s="1123"/>
      <c r="W338" s="1123"/>
    </row>
    <row r="339">
      <c r="A339" s="1121"/>
      <c r="B339" s="1121"/>
      <c r="C339" s="1121"/>
      <c r="D339" s="1121"/>
      <c r="E339" s="1121"/>
      <c r="F339" s="1121"/>
      <c r="G339" s="1121"/>
      <c r="H339" s="1121"/>
      <c r="I339" s="1121"/>
      <c r="J339" s="1121"/>
      <c r="K339" s="1121"/>
      <c r="L339" s="1121"/>
      <c r="M339" s="1121"/>
      <c r="N339" s="1121"/>
      <c r="O339" s="1121"/>
      <c r="P339" s="1121"/>
      <c r="Q339" s="1121"/>
      <c r="R339" s="1121"/>
      <c r="S339" s="1121"/>
      <c r="T339" s="1121"/>
      <c r="U339" s="1121"/>
      <c r="V339" s="1123"/>
      <c r="W339" s="1123"/>
    </row>
    <row r="340">
      <c r="A340" s="1121"/>
      <c r="B340" s="1121"/>
      <c r="C340" s="1121"/>
      <c r="D340" s="1121"/>
      <c r="E340" s="1121"/>
      <c r="F340" s="1121"/>
      <c r="G340" s="1121"/>
      <c r="H340" s="1121"/>
      <c r="I340" s="1121"/>
      <c r="J340" s="1121"/>
      <c r="K340" s="1121"/>
      <c r="L340" s="1121"/>
      <c r="M340" s="1121"/>
      <c r="N340" s="1121"/>
      <c r="O340" s="1121"/>
      <c r="P340" s="1121"/>
      <c r="Q340" s="1121"/>
      <c r="R340" s="1121"/>
      <c r="S340" s="1121"/>
      <c r="T340" s="1121"/>
      <c r="U340" s="1121"/>
      <c r="V340" s="1123"/>
      <c r="W340" s="1123"/>
    </row>
    <row r="341">
      <c r="A341" s="1121"/>
      <c r="B341" s="1121"/>
      <c r="C341" s="1121"/>
      <c r="D341" s="1121"/>
      <c r="E341" s="1121"/>
      <c r="F341" s="1121"/>
      <c r="G341" s="1121"/>
      <c r="H341" s="1121"/>
      <c r="I341" s="1121"/>
      <c r="J341" s="1121"/>
      <c r="K341" s="1121"/>
      <c r="L341" s="1121"/>
      <c r="M341" s="1121"/>
      <c r="N341" s="1121"/>
      <c r="O341" s="1121"/>
      <c r="P341" s="1121"/>
      <c r="Q341" s="1121"/>
      <c r="R341" s="1121"/>
      <c r="S341" s="1121"/>
      <c r="T341" s="1121"/>
      <c r="U341" s="1121"/>
      <c r="V341" s="1123"/>
      <c r="W341" s="1123"/>
    </row>
    <row r="342">
      <c r="A342" s="1121"/>
      <c r="B342" s="1121"/>
      <c r="C342" s="1121"/>
      <c r="D342" s="1121"/>
      <c r="E342" s="1121"/>
      <c r="F342" s="1121"/>
      <c r="G342" s="1121"/>
      <c r="H342" s="1121"/>
      <c r="I342" s="1121"/>
      <c r="J342" s="1121"/>
      <c r="K342" s="1121"/>
      <c r="L342" s="1121"/>
      <c r="M342" s="1121"/>
      <c r="N342" s="1121"/>
      <c r="O342" s="1121"/>
      <c r="P342" s="1121"/>
      <c r="Q342" s="1121"/>
      <c r="R342" s="1121"/>
      <c r="S342" s="1121"/>
      <c r="T342" s="1121"/>
      <c r="U342" s="1121"/>
      <c r="V342" s="1123"/>
      <c r="W342" s="1123"/>
    </row>
    <row r="343">
      <c r="A343" s="1121"/>
      <c r="B343" s="1121"/>
      <c r="C343" s="1121"/>
      <c r="D343" s="1121"/>
      <c r="E343" s="1121"/>
      <c r="F343" s="1121"/>
      <c r="G343" s="1121"/>
      <c r="H343" s="1121"/>
      <c r="I343" s="1121"/>
      <c r="J343" s="1121"/>
      <c r="K343" s="1121"/>
      <c r="L343" s="1121"/>
      <c r="M343" s="1121"/>
      <c r="N343" s="1121"/>
      <c r="O343" s="1121"/>
      <c r="P343" s="1121"/>
      <c r="Q343" s="1121"/>
      <c r="R343" s="1121"/>
      <c r="S343" s="1121"/>
      <c r="T343" s="1121"/>
      <c r="U343" s="1121"/>
      <c r="V343" s="1123"/>
      <c r="W343" s="1123"/>
    </row>
    <row r="344">
      <c r="A344" s="1121"/>
      <c r="B344" s="1121"/>
      <c r="C344" s="1121"/>
      <c r="D344" s="1121"/>
      <c r="E344" s="1121"/>
      <c r="F344" s="1121"/>
      <c r="G344" s="1121"/>
      <c r="H344" s="1121"/>
      <c r="I344" s="1121"/>
      <c r="J344" s="1121"/>
      <c r="K344" s="1121"/>
      <c r="L344" s="1121"/>
      <c r="M344" s="1121"/>
      <c r="N344" s="1121"/>
      <c r="O344" s="1121"/>
      <c r="P344" s="1121"/>
      <c r="Q344" s="1121"/>
      <c r="R344" s="1121"/>
      <c r="S344" s="1121"/>
      <c r="T344" s="1121"/>
      <c r="U344" s="1121"/>
      <c r="V344" s="1123"/>
      <c r="W344" s="1123"/>
    </row>
    <row r="345">
      <c r="A345" s="1121"/>
      <c r="B345" s="1121"/>
      <c r="C345" s="1121"/>
      <c r="D345" s="1121"/>
      <c r="E345" s="1121"/>
      <c r="F345" s="1121"/>
      <c r="G345" s="1121"/>
      <c r="H345" s="1121"/>
      <c r="I345" s="1121"/>
      <c r="J345" s="1121"/>
      <c r="K345" s="1121"/>
      <c r="L345" s="1121"/>
      <c r="M345" s="1121"/>
      <c r="N345" s="1121"/>
      <c r="O345" s="1121"/>
      <c r="P345" s="1121"/>
      <c r="Q345" s="1121"/>
      <c r="R345" s="1121"/>
      <c r="S345" s="1121"/>
      <c r="T345" s="1121"/>
      <c r="U345" s="1121"/>
      <c r="V345" s="1123"/>
      <c r="W345" s="1123"/>
    </row>
    <row r="346">
      <c r="A346" s="1121"/>
      <c r="B346" s="1121"/>
      <c r="C346" s="1121"/>
      <c r="D346" s="1121"/>
      <c r="E346" s="1121"/>
      <c r="F346" s="1121"/>
      <c r="G346" s="1121"/>
      <c r="H346" s="1121"/>
      <c r="I346" s="1121"/>
      <c r="J346" s="1121"/>
      <c r="K346" s="1121"/>
      <c r="L346" s="1121"/>
      <c r="M346" s="1121"/>
      <c r="N346" s="1121"/>
      <c r="O346" s="1121"/>
      <c r="P346" s="1121"/>
      <c r="Q346" s="1121"/>
      <c r="R346" s="1121"/>
      <c r="S346" s="1121"/>
      <c r="T346" s="1121"/>
      <c r="U346" s="1121"/>
      <c r="V346" s="1123"/>
      <c r="W346" s="1123"/>
    </row>
    <row r="347">
      <c r="A347" s="1121"/>
      <c r="B347" s="1121"/>
      <c r="C347" s="1121"/>
      <c r="D347" s="1121"/>
      <c r="E347" s="1121"/>
      <c r="F347" s="1121"/>
      <c r="G347" s="1121"/>
      <c r="H347" s="1121"/>
      <c r="I347" s="1121"/>
      <c r="J347" s="1121"/>
      <c r="K347" s="1121"/>
      <c r="L347" s="1121"/>
      <c r="M347" s="1121"/>
      <c r="N347" s="1121"/>
      <c r="O347" s="1121"/>
      <c r="P347" s="1121"/>
      <c r="Q347" s="1121"/>
      <c r="R347" s="1121"/>
      <c r="S347" s="1121"/>
      <c r="T347" s="1121"/>
      <c r="U347" s="1121"/>
      <c r="V347" s="1123"/>
      <c r="W347" s="1123"/>
    </row>
    <row r="348">
      <c r="A348" s="1121"/>
      <c r="B348" s="1121"/>
      <c r="C348" s="1121"/>
      <c r="D348" s="1121"/>
      <c r="E348" s="1121"/>
      <c r="F348" s="1121"/>
      <c r="G348" s="1121"/>
      <c r="H348" s="1121"/>
      <c r="I348" s="1121"/>
      <c r="J348" s="1121"/>
      <c r="K348" s="1121"/>
      <c r="L348" s="1121"/>
      <c r="M348" s="1121"/>
      <c r="N348" s="1121"/>
      <c r="O348" s="1121"/>
      <c r="P348" s="1121"/>
      <c r="Q348" s="1121"/>
      <c r="R348" s="1121"/>
      <c r="S348" s="1121"/>
      <c r="T348" s="1121"/>
      <c r="U348" s="1121"/>
      <c r="V348" s="1123"/>
      <c r="W348" s="1123"/>
    </row>
    <row r="349">
      <c r="A349" s="1121"/>
      <c r="B349" s="1121"/>
      <c r="C349" s="1121"/>
      <c r="D349" s="1121"/>
      <c r="E349" s="1121"/>
      <c r="F349" s="1121"/>
      <c r="G349" s="1121"/>
      <c r="H349" s="1121"/>
      <c r="I349" s="1121"/>
      <c r="J349" s="1121"/>
      <c r="K349" s="1121"/>
      <c r="L349" s="1121"/>
      <c r="M349" s="1121"/>
      <c r="N349" s="1121"/>
      <c r="O349" s="1121"/>
      <c r="P349" s="1121"/>
      <c r="Q349" s="1121"/>
      <c r="R349" s="1121"/>
      <c r="S349" s="1121"/>
      <c r="T349" s="1121"/>
      <c r="U349" s="1121"/>
      <c r="V349" s="1123"/>
      <c r="W349" s="1123"/>
    </row>
    <row r="350">
      <c r="A350" s="1121"/>
      <c r="B350" s="1121"/>
      <c r="C350" s="1121"/>
      <c r="D350" s="1121"/>
      <c r="E350" s="1121"/>
      <c r="F350" s="1121"/>
      <c r="G350" s="1121"/>
      <c r="H350" s="1121"/>
      <c r="I350" s="1121"/>
      <c r="J350" s="1121"/>
      <c r="K350" s="1121"/>
      <c r="L350" s="1121"/>
      <c r="M350" s="1121"/>
      <c r="N350" s="1121"/>
      <c r="O350" s="1121"/>
      <c r="P350" s="1121"/>
      <c r="Q350" s="1121"/>
      <c r="R350" s="1121"/>
      <c r="S350" s="1121"/>
      <c r="T350" s="1121"/>
      <c r="U350" s="1121"/>
      <c r="V350" s="1123"/>
      <c r="W350" s="1123"/>
    </row>
    <row r="351">
      <c r="A351" s="1121"/>
      <c r="B351" s="1121"/>
      <c r="C351" s="1121"/>
      <c r="D351" s="1121"/>
      <c r="E351" s="1121"/>
      <c r="F351" s="1121"/>
      <c r="G351" s="1121"/>
      <c r="H351" s="1121"/>
      <c r="I351" s="1121"/>
      <c r="J351" s="1121"/>
      <c r="K351" s="1121"/>
      <c r="L351" s="1121"/>
      <c r="M351" s="1121"/>
      <c r="N351" s="1121"/>
      <c r="O351" s="1121"/>
      <c r="P351" s="1121"/>
      <c r="Q351" s="1121"/>
      <c r="R351" s="1121"/>
      <c r="S351" s="1121"/>
      <c r="T351" s="1121"/>
      <c r="U351" s="1121"/>
      <c r="V351" s="1123"/>
      <c r="W351" s="1123"/>
    </row>
    <row r="352">
      <c r="A352" s="1121"/>
      <c r="B352" s="1121"/>
      <c r="C352" s="1121"/>
      <c r="D352" s="1121"/>
      <c r="E352" s="1121"/>
      <c r="F352" s="1121"/>
      <c r="G352" s="1121"/>
      <c r="H352" s="1121"/>
      <c r="I352" s="1121"/>
      <c r="J352" s="1121"/>
      <c r="K352" s="1121"/>
      <c r="L352" s="1121"/>
      <c r="M352" s="1121"/>
      <c r="N352" s="1121"/>
      <c r="O352" s="1121"/>
      <c r="P352" s="1121"/>
      <c r="Q352" s="1121"/>
      <c r="R352" s="1121"/>
      <c r="S352" s="1121"/>
      <c r="T352" s="1121"/>
      <c r="U352" s="1121"/>
      <c r="V352" s="1123"/>
      <c r="W352" s="1123"/>
    </row>
    <row r="353">
      <c r="A353" s="1121"/>
      <c r="B353" s="1121"/>
      <c r="C353" s="1121"/>
      <c r="D353" s="1121"/>
      <c r="E353" s="1121"/>
      <c r="F353" s="1121"/>
      <c r="G353" s="1121"/>
      <c r="H353" s="1121"/>
      <c r="I353" s="1121"/>
      <c r="J353" s="1121"/>
      <c r="K353" s="1121"/>
      <c r="L353" s="1121"/>
      <c r="M353" s="1121"/>
      <c r="N353" s="1121"/>
      <c r="O353" s="1121"/>
      <c r="P353" s="1121"/>
      <c r="Q353" s="1121"/>
      <c r="R353" s="1121"/>
      <c r="S353" s="1121"/>
      <c r="T353" s="1121"/>
      <c r="U353" s="1121"/>
      <c r="V353" s="1123"/>
      <c r="W353" s="1123"/>
    </row>
    <row r="354">
      <c r="A354" s="1121"/>
      <c r="B354" s="1121"/>
      <c r="C354" s="1121"/>
      <c r="D354" s="1121"/>
      <c r="E354" s="1121"/>
      <c r="F354" s="1121"/>
      <c r="G354" s="1121"/>
      <c r="H354" s="1121"/>
      <c r="I354" s="1121"/>
      <c r="J354" s="1121"/>
      <c r="K354" s="1121"/>
      <c r="L354" s="1121"/>
      <c r="M354" s="1121"/>
      <c r="N354" s="1121"/>
      <c r="O354" s="1121"/>
      <c r="P354" s="1121"/>
      <c r="Q354" s="1121"/>
      <c r="R354" s="1121"/>
      <c r="S354" s="1121"/>
      <c r="T354" s="1121"/>
      <c r="U354" s="1121"/>
      <c r="V354" s="1123"/>
      <c r="W354" s="1123"/>
    </row>
    <row r="355">
      <c r="A355" s="1121"/>
      <c r="B355" s="1121"/>
      <c r="C355" s="1121"/>
      <c r="D355" s="1121"/>
      <c r="E355" s="1121"/>
      <c r="F355" s="1121"/>
      <c r="G355" s="1121"/>
      <c r="H355" s="1121"/>
      <c r="I355" s="1121"/>
      <c r="J355" s="1121"/>
      <c r="K355" s="1121"/>
      <c r="L355" s="1121"/>
      <c r="M355" s="1121"/>
      <c r="N355" s="1121"/>
      <c r="O355" s="1121"/>
      <c r="P355" s="1121"/>
      <c r="Q355" s="1121"/>
      <c r="R355" s="1121"/>
      <c r="S355" s="1121"/>
      <c r="T355" s="1121"/>
      <c r="U355" s="1121"/>
      <c r="V355" s="1123"/>
      <c r="W355" s="1123"/>
    </row>
    <row r="356">
      <c r="A356" s="1121"/>
      <c r="B356" s="1121"/>
      <c r="C356" s="1121"/>
      <c r="D356" s="1121"/>
      <c r="E356" s="1121"/>
      <c r="F356" s="1121"/>
      <c r="G356" s="1121"/>
      <c r="H356" s="1121"/>
      <c r="I356" s="1121"/>
      <c r="J356" s="1121"/>
      <c r="K356" s="1121"/>
      <c r="L356" s="1121"/>
      <c r="M356" s="1121"/>
      <c r="N356" s="1121"/>
      <c r="O356" s="1121"/>
      <c r="P356" s="1121"/>
      <c r="Q356" s="1121"/>
      <c r="R356" s="1121"/>
      <c r="S356" s="1121"/>
      <c r="T356" s="1121"/>
      <c r="U356" s="1121"/>
      <c r="V356" s="1123"/>
      <c r="W356" s="1123"/>
    </row>
    <row r="357">
      <c r="A357" s="1121"/>
      <c r="B357" s="1121"/>
      <c r="C357" s="1121"/>
      <c r="D357" s="1121"/>
      <c r="E357" s="1121"/>
      <c r="F357" s="1121"/>
      <c r="G357" s="1121"/>
      <c r="H357" s="1121"/>
      <c r="I357" s="1121"/>
      <c r="J357" s="1121"/>
      <c r="K357" s="1121"/>
      <c r="L357" s="1121"/>
      <c r="M357" s="1121"/>
      <c r="N357" s="1121"/>
      <c r="O357" s="1121"/>
      <c r="P357" s="1121"/>
      <c r="Q357" s="1121"/>
      <c r="R357" s="1121"/>
      <c r="S357" s="1121"/>
      <c r="T357" s="1121"/>
      <c r="U357" s="1121"/>
      <c r="V357" s="1123"/>
      <c r="W357" s="1123"/>
    </row>
    <row r="358">
      <c r="A358" s="1121"/>
      <c r="B358" s="1121"/>
      <c r="C358" s="1121"/>
      <c r="D358" s="1121"/>
      <c r="E358" s="1121"/>
      <c r="F358" s="1121"/>
      <c r="G358" s="1121"/>
      <c r="H358" s="1121"/>
      <c r="I358" s="1121"/>
      <c r="J358" s="1121"/>
      <c r="K358" s="1121"/>
      <c r="L358" s="1121"/>
      <c r="M358" s="1121"/>
      <c r="N358" s="1121"/>
      <c r="O358" s="1121"/>
      <c r="P358" s="1121"/>
      <c r="Q358" s="1121"/>
      <c r="R358" s="1121"/>
      <c r="S358" s="1121"/>
      <c r="T358" s="1121"/>
      <c r="U358" s="1121"/>
      <c r="V358" s="1123"/>
      <c r="W358" s="1123"/>
    </row>
    <row r="359">
      <c r="A359" s="1121"/>
      <c r="B359" s="1121"/>
      <c r="C359" s="1121"/>
      <c r="D359" s="1121"/>
      <c r="E359" s="1121"/>
      <c r="F359" s="1121"/>
      <c r="G359" s="1121"/>
      <c r="H359" s="1121"/>
      <c r="I359" s="1121"/>
      <c r="J359" s="1121"/>
      <c r="K359" s="1121"/>
      <c r="L359" s="1121"/>
      <c r="M359" s="1121"/>
      <c r="N359" s="1121"/>
      <c r="O359" s="1121"/>
      <c r="P359" s="1121"/>
      <c r="Q359" s="1121"/>
      <c r="R359" s="1121"/>
      <c r="S359" s="1121"/>
      <c r="T359" s="1121"/>
      <c r="U359" s="1121"/>
      <c r="V359" s="1123"/>
      <c r="W359" s="1123"/>
    </row>
    <row r="360">
      <c r="A360" s="1121"/>
      <c r="B360" s="1121"/>
      <c r="C360" s="1121"/>
      <c r="D360" s="1121"/>
      <c r="E360" s="1121"/>
      <c r="F360" s="1121"/>
      <c r="G360" s="1121"/>
      <c r="H360" s="1121"/>
      <c r="I360" s="1121"/>
      <c r="J360" s="1121"/>
      <c r="K360" s="1121"/>
      <c r="L360" s="1121"/>
      <c r="M360" s="1121"/>
      <c r="N360" s="1121"/>
      <c r="O360" s="1121"/>
      <c r="P360" s="1121"/>
      <c r="Q360" s="1121"/>
      <c r="R360" s="1121"/>
      <c r="S360" s="1121"/>
      <c r="T360" s="1121"/>
      <c r="U360" s="1121"/>
      <c r="V360" s="1123"/>
      <c r="W360" s="1123"/>
    </row>
    <row r="361">
      <c r="A361" s="1121"/>
      <c r="B361" s="1121"/>
      <c r="C361" s="1121"/>
      <c r="D361" s="1121"/>
      <c r="E361" s="1121"/>
      <c r="F361" s="1121"/>
      <c r="G361" s="1121"/>
      <c r="H361" s="1121"/>
      <c r="I361" s="1121"/>
      <c r="J361" s="1121"/>
      <c r="K361" s="1121"/>
      <c r="L361" s="1121"/>
      <c r="M361" s="1121"/>
      <c r="N361" s="1121"/>
      <c r="O361" s="1121"/>
      <c r="P361" s="1121"/>
      <c r="Q361" s="1121"/>
      <c r="R361" s="1121"/>
      <c r="S361" s="1121"/>
      <c r="T361" s="1121"/>
      <c r="U361" s="1121"/>
      <c r="V361" s="1123"/>
      <c r="W361" s="1123"/>
    </row>
    <row r="362">
      <c r="A362" s="1121"/>
      <c r="B362" s="1121"/>
      <c r="C362" s="1121"/>
      <c r="D362" s="1121"/>
      <c r="E362" s="1121"/>
      <c r="F362" s="1121"/>
      <c r="G362" s="1121"/>
      <c r="H362" s="1121"/>
      <c r="I362" s="1121"/>
      <c r="J362" s="1121"/>
      <c r="K362" s="1121"/>
      <c r="L362" s="1121"/>
      <c r="M362" s="1121"/>
      <c r="N362" s="1121"/>
      <c r="O362" s="1121"/>
      <c r="P362" s="1121"/>
      <c r="Q362" s="1121"/>
      <c r="R362" s="1121"/>
      <c r="S362" s="1121"/>
      <c r="T362" s="1121"/>
      <c r="U362" s="1121"/>
      <c r="V362" s="1123"/>
      <c r="W362" s="1123"/>
    </row>
    <row r="363">
      <c r="A363" s="1121"/>
      <c r="B363" s="1121"/>
      <c r="C363" s="1121"/>
      <c r="D363" s="1121"/>
      <c r="E363" s="1121"/>
      <c r="F363" s="1121"/>
      <c r="G363" s="1121"/>
      <c r="H363" s="1121"/>
      <c r="I363" s="1121"/>
      <c r="J363" s="1121"/>
      <c r="K363" s="1121"/>
      <c r="L363" s="1121"/>
      <c r="M363" s="1121"/>
      <c r="N363" s="1121"/>
      <c r="O363" s="1121"/>
      <c r="P363" s="1121"/>
      <c r="Q363" s="1121"/>
      <c r="R363" s="1121"/>
      <c r="S363" s="1121"/>
      <c r="T363" s="1121"/>
      <c r="U363" s="1121"/>
      <c r="V363" s="1123"/>
      <c r="W363" s="1123"/>
    </row>
    <row r="364">
      <c r="A364" s="1121"/>
      <c r="B364" s="1121"/>
      <c r="C364" s="1121"/>
      <c r="D364" s="1121"/>
      <c r="E364" s="1121"/>
      <c r="F364" s="1121"/>
      <c r="G364" s="1121"/>
      <c r="H364" s="1121"/>
      <c r="I364" s="1121"/>
      <c r="J364" s="1121"/>
      <c r="K364" s="1121"/>
      <c r="L364" s="1121"/>
      <c r="M364" s="1121"/>
      <c r="N364" s="1121"/>
      <c r="O364" s="1121"/>
      <c r="P364" s="1121"/>
      <c r="Q364" s="1121"/>
      <c r="R364" s="1121"/>
      <c r="S364" s="1121"/>
      <c r="T364" s="1121"/>
      <c r="U364" s="1121"/>
      <c r="V364" s="1123"/>
      <c r="W364" s="1123"/>
    </row>
    <row r="365">
      <c r="A365" s="1121"/>
      <c r="B365" s="1121"/>
      <c r="C365" s="1121"/>
      <c r="D365" s="1121"/>
      <c r="E365" s="1121"/>
      <c r="F365" s="1121"/>
      <c r="G365" s="1121"/>
      <c r="H365" s="1121"/>
      <c r="I365" s="1121"/>
      <c r="J365" s="1121"/>
      <c r="K365" s="1121"/>
      <c r="L365" s="1121"/>
      <c r="M365" s="1121"/>
      <c r="N365" s="1121"/>
      <c r="O365" s="1121"/>
      <c r="P365" s="1121"/>
      <c r="Q365" s="1121"/>
      <c r="R365" s="1121"/>
      <c r="S365" s="1121"/>
      <c r="T365" s="1121"/>
      <c r="U365" s="1121"/>
      <c r="V365" s="1123"/>
      <c r="W365" s="1123"/>
    </row>
    <row r="366">
      <c r="A366" s="1121"/>
      <c r="B366" s="1121"/>
      <c r="C366" s="1121"/>
      <c r="D366" s="1121"/>
      <c r="E366" s="1121"/>
      <c r="F366" s="1121"/>
      <c r="G366" s="1121"/>
      <c r="H366" s="1121"/>
      <c r="I366" s="1121"/>
      <c r="J366" s="1121"/>
      <c r="K366" s="1121"/>
      <c r="L366" s="1121"/>
      <c r="M366" s="1121"/>
      <c r="N366" s="1121"/>
      <c r="O366" s="1121"/>
      <c r="P366" s="1121"/>
      <c r="Q366" s="1121"/>
      <c r="R366" s="1121"/>
      <c r="S366" s="1121"/>
      <c r="T366" s="1121"/>
      <c r="U366" s="1121"/>
      <c r="V366" s="1123"/>
      <c r="W366" s="1123"/>
    </row>
    <row r="367">
      <c r="A367" s="1121"/>
      <c r="B367" s="1121"/>
      <c r="C367" s="1121"/>
      <c r="D367" s="1121"/>
      <c r="E367" s="1121"/>
      <c r="F367" s="1121"/>
      <c r="G367" s="1121"/>
      <c r="H367" s="1121"/>
      <c r="I367" s="1121"/>
      <c r="J367" s="1121"/>
      <c r="K367" s="1121"/>
      <c r="L367" s="1121"/>
      <c r="M367" s="1121"/>
      <c r="N367" s="1121"/>
      <c r="O367" s="1121"/>
      <c r="P367" s="1121"/>
      <c r="Q367" s="1121"/>
      <c r="R367" s="1121"/>
      <c r="S367" s="1121"/>
      <c r="T367" s="1121"/>
      <c r="U367" s="1121"/>
      <c r="V367" s="1123"/>
      <c r="W367" s="1123"/>
    </row>
    <row r="368">
      <c r="A368" s="1121"/>
      <c r="B368" s="1121"/>
      <c r="C368" s="1121"/>
      <c r="D368" s="1121"/>
      <c r="E368" s="1121"/>
      <c r="F368" s="1121"/>
      <c r="G368" s="1121"/>
      <c r="H368" s="1121"/>
      <c r="I368" s="1121"/>
      <c r="J368" s="1121"/>
      <c r="K368" s="1121"/>
      <c r="L368" s="1121"/>
      <c r="M368" s="1121"/>
      <c r="N368" s="1121"/>
      <c r="O368" s="1121"/>
      <c r="P368" s="1121"/>
      <c r="Q368" s="1121"/>
      <c r="R368" s="1121"/>
      <c r="S368" s="1121"/>
      <c r="T368" s="1121"/>
      <c r="U368" s="1121"/>
      <c r="V368" s="1123"/>
      <c r="W368" s="1123"/>
    </row>
    <row r="369">
      <c r="A369" s="1121"/>
      <c r="B369" s="1121"/>
      <c r="C369" s="1121"/>
      <c r="D369" s="1121"/>
      <c r="E369" s="1121"/>
      <c r="F369" s="1121"/>
      <c r="G369" s="1121"/>
      <c r="H369" s="1121"/>
      <c r="I369" s="1121"/>
      <c r="J369" s="1121"/>
      <c r="K369" s="1121"/>
      <c r="L369" s="1121"/>
      <c r="M369" s="1121"/>
      <c r="N369" s="1121"/>
      <c r="O369" s="1121"/>
      <c r="P369" s="1121"/>
      <c r="Q369" s="1121"/>
      <c r="R369" s="1121"/>
      <c r="S369" s="1121"/>
      <c r="T369" s="1121"/>
      <c r="U369" s="1121"/>
      <c r="V369" s="1123"/>
      <c r="W369" s="1123"/>
    </row>
    <row r="370">
      <c r="A370" s="1121"/>
      <c r="B370" s="1121"/>
      <c r="C370" s="1121"/>
      <c r="D370" s="1121"/>
      <c r="E370" s="1121"/>
      <c r="F370" s="1121"/>
      <c r="G370" s="1121"/>
      <c r="H370" s="1121"/>
      <c r="I370" s="1121"/>
      <c r="J370" s="1121"/>
      <c r="K370" s="1121"/>
      <c r="L370" s="1121"/>
      <c r="M370" s="1121"/>
      <c r="N370" s="1121"/>
      <c r="O370" s="1121"/>
      <c r="P370" s="1121"/>
      <c r="Q370" s="1121"/>
      <c r="R370" s="1121"/>
      <c r="S370" s="1121"/>
      <c r="T370" s="1121"/>
      <c r="U370" s="1121"/>
      <c r="V370" s="1123"/>
      <c r="W370" s="1123"/>
    </row>
    <row r="371">
      <c r="A371" s="1121"/>
      <c r="B371" s="1121"/>
      <c r="C371" s="1121"/>
      <c r="D371" s="1121"/>
      <c r="E371" s="1121"/>
      <c r="F371" s="1121"/>
      <c r="G371" s="1121"/>
      <c r="H371" s="1121"/>
      <c r="I371" s="1121"/>
      <c r="J371" s="1121"/>
      <c r="K371" s="1121"/>
      <c r="L371" s="1121"/>
      <c r="M371" s="1121"/>
      <c r="N371" s="1121"/>
      <c r="O371" s="1121"/>
      <c r="P371" s="1121"/>
      <c r="Q371" s="1121"/>
      <c r="R371" s="1121"/>
      <c r="S371" s="1121"/>
      <c r="T371" s="1121"/>
      <c r="U371" s="1121"/>
      <c r="V371" s="1123"/>
      <c r="W371" s="1123"/>
    </row>
    <row r="372">
      <c r="A372" s="1121"/>
      <c r="B372" s="1121"/>
      <c r="C372" s="1121"/>
      <c r="D372" s="1121"/>
      <c r="E372" s="1121"/>
      <c r="F372" s="1121"/>
      <c r="G372" s="1121"/>
      <c r="H372" s="1121"/>
      <c r="I372" s="1121"/>
      <c r="J372" s="1121"/>
      <c r="K372" s="1121"/>
      <c r="L372" s="1121"/>
      <c r="M372" s="1121"/>
      <c r="N372" s="1121"/>
      <c r="O372" s="1121"/>
      <c r="P372" s="1121"/>
      <c r="Q372" s="1121"/>
      <c r="R372" s="1121"/>
      <c r="S372" s="1121"/>
      <c r="T372" s="1121"/>
      <c r="U372" s="1121"/>
      <c r="V372" s="1123"/>
      <c r="W372" s="1123"/>
    </row>
    <row r="373">
      <c r="A373" s="1121"/>
      <c r="B373" s="1121"/>
      <c r="C373" s="1121"/>
      <c r="D373" s="1121"/>
      <c r="E373" s="1121"/>
      <c r="F373" s="1121"/>
      <c r="G373" s="1121"/>
      <c r="H373" s="1121"/>
      <c r="I373" s="1121"/>
      <c r="J373" s="1121"/>
      <c r="K373" s="1121"/>
      <c r="L373" s="1121"/>
      <c r="M373" s="1121"/>
      <c r="N373" s="1121"/>
      <c r="O373" s="1121"/>
      <c r="P373" s="1121"/>
      <c r="Q373" s="1121"/>
      <c r="R373" s="1121"/>
      <c r="S373" s="1121"/>
      <c r="T373" s="1121"/>
      <c r="U373" s="1121"/>
      <c r="V373" s="1123"/>
      <c r="W373" s="1123"/>
    </row>
    <row r="374">
      <c r="A374" s="1121"/>
      <c r="B374" s="1121"/>
      <c r="C374" s="1121"/>
      <c r="D374" s="1121"/>
      <c r="E374" s="1121"/>
      <c r="F374" s="1121"/>
      <c r="G374" s="1121"/>
      <c r="H374" s="1121"/>
      <c r="I374" s="1121"/>
      <c r="J374" s="1121"/>
      <c r="K374" s="1121"/>
      <c r="L374" s="1121"/>
      <c r="M374" s="1121"/>
      <c r="N374" s="1121"/>
      <c r="O374" s="1121"/>
      <c r="P374" s="1121"/>
      <c r="Q374" s="1121"/>
      <c r="R374" s="1121"/>
      <c r="S374" s="1121"/>
      <c r="T374" s="1121"/>
      <c r="U374" s="1121"/>
      <c r="V374" s="1123"/>
      <c r="W374" s="1123"/>
    </row>
    <row r="375">
      <c r="A375" s="1121"/>
      <c r="B375" s="1121"/>
      <c r="C375" s="1121"/>
      <c r="D375" s="1121"/>
      <c r="E375" s="1121"/>
      <c r="F375" s="1121"/>
      <c r="G375" s="1121"/>
      <c r="H375" s="1121"/>
      <c r="I375" s="1121"/>
      <c r="J375" s="1121"/>
      <c r="K375" s="1121"/>
      <c r="L375" s="1121"/>
      <c r="M375" s="1121"/>
      <c r="N375" s="1121"/>
      <c r="O375" s="1121"/>
      <c r="P375" s="1121"/>
      <c r="Q375" s="1121"/>
      <c r="R375" s="1121"/>
      <c r="S375" s="1121"/>
      <c r="T375" s="1121"/>
      <c r="U375" s="1121"/>
      <c r="V375" s="1123"/>
      <c r="W375" s="1123"/>
    </row>
    <row r="376">
      <c r="A376" s="1121"/>
      <c r="B376" s="1121"/>
      <c r="C376" s="1121"/>
      <c r="D376" s="1121"/>
      <c r="E376" s="1121"/>
      <c r="F376" s="1121"/>
      <c r="G376" s="1121"/>
      <c r="H376" s="1121"/>
      <c r="I376" s="1121"/>
      <c r="J376" s="1121"/>
      <c r="K376" s="1121"/>
      <c r="L376" s="1121"/>
      <c r="M376" s="1121"/>
      <c r="N376" s="1121"/>
      <c r="O376" s="1121"/>
      <c r="P376" s="1121"/>
      <c r="Q376" s="1121"/>
      <c r="R376" s="1121"/>
      <c r="S376" s="1121"/>
      <c r="T376" s="1121"/>
      <c r="U376" s="1121"/>
      <c r="V376" s="1123"/>
      <c r="W376" s="1123"/>
    </row>
    <row r="377">
      <c r="A377" s="1121"/>
      <c r="B377" s="1121"/>
      <c r="C377" s="1121"/>
      <c r="D377" s="1121"/>
      <c r="E377" s="1121"/>
      <c r="F377" s="1121"/>
      <c r="G377" s="1121"/>
      <c r="H377" s="1121"/>
      <c r="I377" s="1121"/>
      <c r="J377" s="1121"/>
      <c r="K377" s="1121"/>
      <c r="L377" s="1121"/>
      <c r="M377" s="1121"/>
      <c r="N377" s="1121"/>
      <c r="O377" s="1121"/>
      <c r="P377" s="1121"/>
      <c r="Q377" s="1121"/>
      <c r="R377" s="1121"/>
      <c r="S377" s="1121"/>
      <c r="T377" s="1121"/>
      <c r="U377" s="1121"/>
      <c r="V377" s="1123"/>
      <c r="W377" s="1123"/>
    </row>
    <row r="378">
      <c r="A378" s="1121"/>
      <c r="B378" s="1121"/>
      <c r="C378" s="1121"/>
      <c r="D378" s="1121"/>
      <c r="E378" s="1121"/>
      <c r="F378" s="1121"/>
      <c r="G378" s="1121"/>
      <c r="H378" s="1121"/>
      <c r="I378" s="1121"/>
      <c r="J378" s="1121"/>
      <c r="K378" s="1121"/>
      <c r="L378" s="1121"/>
      <c r="M378" s="1121"/>
      <c r="N378" s="1121"/>
      <c r="O378" s="1121"/>
      <c r="P378" s="1121"/>
      <c r="Q378" s="1121"/>
      <c r="R378" s="1121"/>
      <c r="S378" s="1121"/>
      <c r="T378" s="1121"/>
      <c r="U378" s="1121"/>
      <c r="V378" s="1123"/>
      <c r="W378" s="1123"/>
    </row>
    <row r="379">
      <c r="A379" s="1121"/>
      <c r="B379" s="1121"/>
      <c r="C379" s="1121"/>
      <c r="D379" s="1121"/>
      <c r="E379" s="1121"/>
      <c r="F379" s="1121"/>
      <c r="G379" s="1121"/>
      <c r="H379" s="1121"/>
      <c r="I379" s="1121"/>
      <c r="J379" s="1121"/>
      <c r="K379" s="1121"/>
      <c r="L379" s="1121"/>
      <c r="M379" s="1121"/>
      <c r="N379" s="1121"/>
      <c r="O379" s="1121"/>
      <c r="P379" s="1121"/>
      <c r="Q379" s="1121"/>
      <c r="R379" s="1121"/>
      <c r="S379" s="1121"/>
      <c r="T379" s="1121"/>
      <c r="U379" s="1121"/>
      <c r="V379" s="1123"/>
      <c r="W379" s="1123"/>
    </row>
    <row r="380">
      <c r="A380" s="1121"/>
      <c r="B380" s="1121"/>
      <c r="C380" s="1121"/>
      <c r="D380" s="1121"/>
      <c r="E380" s="1121"/>
      <c r="F380" s="1121"/>
      <c r="G380" s="1121"/>
      <c r="H380" s="1121"/>
      <c r="I380" s="1121"/>
      <c r="J380" s="1121"/>
      <c r="K380" s="1121"/>
      <c r="L380" s="1121"/>
      <c r="M380" s="1121"/>
      <c r="N380" s="1121"/>
      <c r="O380" s="1121"/>
      <c r="P380" s="1121"/>
      <c r="Q380" s="1121"/>
      <c r="R380" s="1121"/>
      <c r="S380" s="1121"/>
      <c r="T380" s="1121"/>
      <c r="U380" s="1121"/>
      <c r="V380" s="1123"/>
      <c r="W380" s="1123"/>
    </row>
    <row r="381">
      <c r="A381" s="1121"/>
      <c r="B381" s="1121"/>
      <c r="C381" s="1121"/>
      <c r="D381" s="1121"/>
      <c r="E381" s="1121"/>
      <c r="F381" s="1121"/>
      <c r="G381" s="1121"/>
      <c r="H381" s="1121"/>
      <c r="I381" s="1121"/>
      <c r="J381" s="1121"/>
      <c r="K381" s="1121"/>
      <c r="L381" s="1121"/>
      <c r="M381" s="1121"/>
      <c r="N381" s="1121"/>
      <c r="O381" s="1121"/>
      <c r="P381" s="1121"/>
      <c r="Q381" s="1121"/>
      <c r="R381" s="1121"/>
      <c r="S381" s="1121"/>
      <c r="T381" s="1121"/>
      <c r="U381" s="1121"/>
      <c r="V381" s="1123"/>
      <c r="W381" s="1123"/>
    </row>
    <row r="382">
      <c r="A382" s="1121"/>
      <c r="B382" s="1121"/>
      <c r="C382" s="1121"/>
      <c r="D382" s="1121"/>
      <c r="E382" s="1121"/>
      <c r="F382" s="1121"/>
      <c r="G382" s="1121"/>
      <c r="H382" s="1121"/>
      <c r="I382" s="1121"/>
      <c r="J382" s="1121"/>
      <c r="K382" s="1121"/>
      <c r="L382" s="1121"/>
      <c r="M382" s="1121"/>
      <c r="N382" s="1121"/>
      <c r="O382" s="1121"/>
      <c r="P382" s="1121"/>
      <c r="Q382" s="1121"/>
      <c r="R382" s="1121"/>
      <c r="S382" s="1121"/>
      <c r="T382" s="1121"/>
      <c r="U382" s="1121"/>
      <c r="V382" s="1123"/>
      <c r="W382" s="1123"/>
    </row>
    <row r="383">
      <c r="A383" s="1121"/>
      <c r="B383" s="1121"/>
      <c r="C383" s="1121"/>
      <c r="D383" s="1121"/>
      <c r="E383" s="1121"/>
      <c r="F383" s="1121"/>
      <c r="G383" s="1121"/>
      <c r="H383" s="1121"/>
      <c r="I383" s="1121"/>
      <c r="J383" s="1121"/>
      <c r="K383" s="1121"/>
      <c r="L383" s="1121"/>
      <c r="M383" s="1121"/>
      <c r="N383" s="1121"/>
      <c r="O383" s="1121"/>
      <c r="P383" s="1121"/>
      <c r="Q383" s="1121"/>
      <c r="R383" s="1121"/>
      <c r="S383" s="1121"/>
      <c r="T383" s="1121"/>
      <c r="U383" s="1121"/>
      <c r="V383" s="1123"/>
      <c r="W383" s="1123"/>
    </row>
    <row r="384">
      <c r="A384" s="1121"/>
      <c r="B384" s="1121"/>
      <c r="C384" s="1121"/>
      <c r="D384" s="1121"/>
      <c r="E384" s="1121"/>
      <c r="F384" s="1121"/>
      <c r="G384" s="1121"/>
      <c r="H384" s="1121"/>
      <c r="I384" s="1121"/>
      <c r="J384" s="1121"/>
      <c r="K384" s="1121"/>
      <c r="L384" s="1121"/>
      <c r="M384" s="1121"/>
      <c r="N384" s="1121"/>
      <c r="O384" s="1121"/>
      <c r="P384" s="1121"/>
      <c r="Q384" s="1121"/>
      <c r="R384" s="1121"/>
      <c r="S384" s="1121"/>
      <c r="T384" s="1121"/>
      <c r="U384" s="1121"/>
      <c r="V384" s="1123"/>
      <c r="W384" s="1123"/>
    </row>
    <row r="385">
      <c r="A385" s="1121"/>
      <c r="B385" s="1121"/>
      <c r="C385" s="1121"/>
      <c r="D385" s="1121"/>
      <c r="E385" s="1121"/>
      <c r="F385" s="1121"/>
      <c r="G385" s="1121"/>
      <c r="H385" s="1121"/>
      <c r="I385" s="1121"/>
      <c r="J385" s="1121"/>
      <c r="K385" s="1121"/>
      <c r="L385" s="1121"/>
      <c r="M385" s="1121"/>
      <c r="N385" s="1121"/>
      <c r="O385" s="1121"/>
      <c r="P385" s="1121"/>
      <c r="Q385" s="1121"/>
      <c r="R385" s="1121"/>
      <c r="S385" s="1121"/>
      <c r="T385" s="1121"/>
      <c r="U385" s="1121"/>
      <c r="V385" s="1123"/>
      <c r="W385" s="1123"/>
    </row>
    <row r="386">
      <c r="A386" s="1121"/>
      <c r="B386" s="1121"/>
      <c r="C386" s="1121"/>
      <c r="D386" s="1121"/>
      <c r="E386" s="1121"/>
      <c r="F386" s="1121"/>
      <c r="G386" s="1121"/>
      <c r="H386" s="1121"/>
      <c r="I386" s="1121"/>
      <c r="J386" s="1121"/>
      <c r="K386" s="1121"/>
      <c r="L386" s="1121"/>
      <c r="M386" s="1121"/>
      <c r="N386" s="1121"/>
      <c r="O386" s="1121"/>
      <c r="P386" s="1121"/>
      <c r="Q386" s="1121"/>
      <c r="R386" s="1121"/>
      <c r="S386" s="1121"/>
      <c r="T386" s="1121"/>
      <c r="U386" s="1121"/>
      <c r="V386" s="1123"/>
      <c r="W386" s="1123"/>
    </row>
    <row r="387">
      <c r="A387" s="1121"/>
      <c r="B387" s="1121"/>
      <c r="C387" s="1121"/>
      <c r="D387" s="1121"/>
      <c r="E387" s="1121"/>
      <c r="F387" s="1121"/>
      <c r="G387" s="1121"/>
      <c r="H387" s="1121"/>
      <c r="I387" s="1121"/>
      <c r="J387" s="1121"/>
      <c r="K387" s="1121"/>
      <c r="L387" s="1121"/>
      <c r="M387" s="1121"/>
      <c r="N387" s="1121"/>
      <c r="O387" s="1121"/>
      <c r="P387" s="1121"/>
      <c r="Q387" s="1121"/>
      <c r="R387" s="1121"/>
      <c r="S387" s="1121"/>
      <c r="T387" s="1121"/>
      <c r="U387" s="1121"/>
      <c r="V387" s="1123"/>
      <c r="W387" s="1123"/>
    </row>
    <row r="388">
      <c r="A388" s="1121"/>
      <c r="B388" s="1121"/>
      <c r="C388" s="1121"/>
      <c r="D388" s="1121"/>
      <c r="E388" s="1121"/>
      <c r="F388" s="1121"/>
      <c r="G388" s="1121"/>
      <c r="H388" s="1121"/>
      <c r="I388" s="1121"/>
      <c r="J388" s="1121"/>
      <c r="K388" s="1121"/>
      <c r="L388" s="1121"/>
      <c r="M388" s="1121"/>
      <c r="N388" s="1121"/>
      <c r="O388" s="1121"/>
      <c r="P388" s="1121"/>
      <c r="Q388" s="1121"/>
      <c r="R388" s="1121"/>
      <c r="S388" s="1121"/>
      <c r="T388" s="1121"/>
      <c r="U388" s="1121"/>
      <c r="V388" s="1123"/>
      <c r="W388" s="1123"/>
    </row>
    <row r="389">
      <c r="A389" s="1121"/>
      <c r="B389" s="1121"/>
      <c r="C389" s="1121"/>
      <c r="D389" s="1121"/>
      <c r="E389" s="1121"/>
      <c r="F389" s="1121"/>
      <c r="G389" s="1121"/>
      <c r="H389" s="1121"/>
      <c r="I389" s="1121"/>
      <c r="J389" s="1121"/>
      <c r="K389" s="1121"/>
      <c r="L389" s="1121"/>
      <c r="M389" s="1121"/>
      <c r="N389" s="1121"/>
      <c r="O389" s="1121"/>
      <c r="P389" s="1121"/>
      <c r="Q389" s="1121"/>
      <c r="R389" s="1121"/>
      <c r="S389" s="1121"/>
      <c r="T389" s="1121"/>
      <c r="U389" s="1121"/>
      <c r="V389" s="1123"/>
      <c r="W389" s="1123"/>
    </row>
    <row r="390">
      <c r="A390" s="1121"/>
      <c r="B390" s="1121"/>
      <c r="C390" s="1121"/>
      <c r="D390" s="1121"/>
      <c r="E390" s="1121"/>
      <c r="F390" s="1121"/>
      <c r="G390" s="1121"/>
      <c r="H390" s="1121"/>
      <c r="I390" s="1121"/>
      <c r="J390" s="1121"/>
      <c r="K390" s="1121"/>
      <c r="L390" s="1121"/>
      <c r="M390" s="1121"/>
      <c r="N390" s="1121"/>
      <c r="O390" s="1121"/>
      <c r="P390" s="1121"/>
      <c r="Q390" s="1121"/>
      <c r="R390" s="1121"/>
      <c r="S390" s="1121"/>
      <c r="T390" s="1121"/>
      <c r="U390" s="1121"/>
      <c r="V390" s="1123"/>
      <c r="W390" s="1123"/>
    </row>
    <row r="391">
      <c r="A391" s="1121"/>
      <c r="B391" s="1121"/>
      <c r="C391" s="1121"/>
      <c r="D391" s="1121"/>
      <c r="E391" s="1121"/>
      <c r="F391" s="1121"/>
      <c r="G391" s="1121"/>
      <c r="H391" s="1121"/>
      <c r="I391" s="1121"/>
      <c r="J391" s="1121"/>
      <c r="K391" s="1121"/>
      <c r="L391" s="1121"/>
      <c r="M391" s="1121"/>
      <c r="N391" s="1121"/>
      <c r="O391" s="1121"/>
      <c r="P391" s="1121"/>
      <c r="Q391" s="1121"/>
      <c r="R391" s="1121"/>
      <c r="S391" s="1121"/>
      <c r="T391" s="1121"/>
      <c r="U391" s="1121"/>
      <c r="V391" s="1123"/>
      <c r="W391" s="1123"/>
    </row>
    <row r="392">
      <c r="A392" s="1121"/>
      <c r="B392" s="1121"/>
      <c r="C392" s="1121"/>
      <c r="D392" s="1121"/>
      <c r="E392" s="1121"/>
      <c r="F392" s="1121"/>
      <c r="G392" s="1121"/>
      <c r="H392" s="1121"/>
      <c r="I392" s="1121"/>
      <c r="J392" s="1121"/>
      <c r="K392" s="1121"/>
      <c r="L392" s="1121"/>
      <c r="M392" s="1121"/>
      <c r="N392" s="1121"/>
      <c r="O392" s="1121"/>
      <c r="P392" s="1121"/>
      <c r="Q392" s="1121"/>
      <c r="R392" s="1121"/>
      <c r="S392" s="1121"/>
      <c r="T392" s="1121"/>
      <c r="U392" s="1121"/>
      <c r="V392" s="1123"/>
      <c r="W392" s="1123"/>
    </row>
    <row r="393">
      <c r="A393" s="1121"/>
      <c r="B393" s="1121"/>
      <c r="C393" s="1121"/>
      <c r="D393" s="1121"/>
      <c r="E393" s="1121"/>
      <c r="F393" s="1121"/>
      <c r="G393" s="1121"/>
      <c r="H393" s="1121"/>
      <c r="I393" s="1121"/>
      <c r="J393" s="1121"/>
      <c r="K393" s="1121"/>
      <c r="L393" s="1121"/>
      <c r="M393" s="1121"/>
      <c r="N393" s="1121"/>
      <c r="O393" s="1121"/>
      <c r="P393" s="1121"/>
      <c r="Q393" s="1121"/>
      <c r="R393" s="1121"/>
      <c r="S393" s="1121"/>
      <c r="T393" s="1121"/>
      <c r="U393" s="1121"/>
      <c r="V393" s="1123"/>
      <c r="W393" s="1123"/>
    </row>
    <row r="394">
      <c r="A394" s="1121"/>
      <c r="B394" s="1121"/>
      <c r="C394" s="1121"/>
      <c r="D394" s="1121"/>
      <c r="E394" s="1121"/>
      <c r="F394" s="1121"/>
      <c r="G394" s="1121"/>
      <c r="H394" s="1121"/>
      <c r="I394" s="1121"/>
      <c r="J394" s="1121"/>
      <c r="K394" s="1121"/>
      <c r="L394" s="1121"/>
      <c r="M394" s="1121"/>
      <c r="N394" s="1121"/>
      <c r="O394" s="1121"/>
      <c r="P394" s="1121"/>
      <c r="Q394" s="1121"/>
      <c r="R394" s="1121"/>
      <c r="S394" s="1121"/>
      <c r="T394" s="1121"/>
      <c r="U394" s="1121"/>
      <c r="V394" s="1123"/>
      <c r="W394" s="1123"/>
    </row>
    <row r="395">
      <c r="A395" s="1121"/>
      <c r="B395" s="1121"/>
      <c r="C395" s="1121"/>
      <c r="D395" s="1121"/>
      <c r="E395" s="1121"/>
      <c r="F395" s="1121"/>
      <c r="G395" s="1121"/>
      <c r="H395" s="1121"/>
      <c r="I395" s="1121"/>
      <c r="J395" s="1121"/>
      <c r="K395" s="1121"/>
      <c r="L395" s="1121"/>
      <c r="M395" s="1121"/>
      <c r="N395" s="1121"/>
      <c r="O395" s="1121"/>
      <c r="P395" s="1121"/>
      <c r="Q395" s="1121"/>
      <c r="R395" s="1121"/>
      <c r="S395" s="1121"/>
      <c r="T395" s="1121"/>
      <c r="U395" s="1121"/>
      <c r="V395" s="1123"/>
      <c r="W395" s="1123"/>
    </row>
    <row r="396">
      <c r="A396" s="1121"/>
      <c r="B396" s="1121"/>
      <c r="C396" s="1121"/>
      <c r="D396" s="1121"/>
      <c r="E396" s="1121"/>
      <c r="F396" s="1121"/>
      <c r="G396" s="1121"/>
      <c r="H396" s="1121"/>
      <c r="I396" s="1121"/>
      <c r="J396" s="1121"/>
      <c r="K396" s="1121"/>
      <c r="L396" s="1121"/>
      <c r="M396" s="1121"/>
      <c r="N396" s="1121"/>
      <c r="O396" s="1121"/>
      <c r="P396" s="1121"/>
      <c r="Q396" s="1121"/>
      <c r="R396" s="1121"/>
      <c r="S396" s="1121"/>
      <c r="T396" s="1121"/>
      <c r="U396" s="1121"/>
      <c r="V396" s="1123"/>
      <c r="W396" s="1123"/>
    </row>
    <row r="397">
      <c r="A397" s="1121"/>
      <c r="B397" s="1121"/>
      <c r="C397" s="1121"/>
      <c r="D397" s="1121"/>
      <c r="E397" s="1121"/>
      <c r="F397" s="1121"/>
      <c r="G397" s="1121"/>
      <c r="H397" s="1121"/>
      <c r="I397" s="1121"/>
      <c r="J397" s="1121"/>
      <c r="K397" s="1121"/>
      <c r="L397" s="1121"/>
      <c r="M397" s="1121"/>
      <c r="N397" s="1121"/>
      <c r="O397" s="1121"/>
      <c r="P397" s="1121"/>
      <c r="Q397" s="1121"/>
      <c r="R397" s="1121"/>
      <c r="S397" s="1121"/>
      <c r="T397" s="1121"/>
      <c r="U397" s="1121"/>
      <c r="V397" s="1123"/>
      <c r="W397" s="1123"/>
    </row>
    <row r="398">
      <c r="A398" s="1121"/>
      <c r="B398" s="1121"/>
      <c r="C398" s="1121"/>
      <c r="D398" s="1121"/>
      <c r="E398" s="1121"/>
      <c r="F398" s="1121"/>
      <c r="G398" s="1121"/>
      <c r="H398" s="1121"/>
      <c r="I398" s="1121"/>
      <c r="J398" s="1121"/>
      <c r="K398" s="1121"/>
      <c r="L398" s="1121"/>
      <c r="M398" s="1121"/>
      <c r="N398" s="1121"/>
      <c r="O398" s="1121"/>
      <c r="P398" s="1121"/>
      <c r="Q398" s="1121"/>
      <c r="R398" s="1121"/>
      <c r="S398" s="1121"/>
      <c r="T398" s="1121"/>
      <c r="U398" s="1121"/>
      <c r="V398" s="1123"/>
      <c r="W398" s="1123"/>
    </row>
    <row r="399">
      <c r="A399" s="1121"/>
      <c r="B399" s="1121"/>
      <c r="C399" s="1121"/>
      <c r="D399" s="1121"/>
      <c r="E399" s="1121"/>
      <c r="F399" s="1121"/>
      <c r="G399" s="1121"/>
      <c r="H399" s="1121"/>
      <c r="I399" s="1121"/>
      <c r="J399" s="1121"/>
      <c r="K399" s="1121"/>
      <c r="L399" s="1121"/>
      <c r="M399" s="1121"/>
      <c r="N399" s="1121"/>
      <c r="O399" s="1121"/>
      <c r="P399" s="1121"/>
      <c r="Q399" s="1121"/>
      <c r="R399" s="1121"/>
      <c r="S399" s="1121"/>
      <c r="T399" s="1121"/>
      <c r="U399" s="1121"/>
      <c r="V399" s="1123"/>
      <c r="W399" s="1123"/>
    </row>
    <row r="400">
      <c r="A400" s="1121"/>
      <c r="B400" s="1121"/>
      <c r="C400" s="1121"/>
      <c r="D400" s="1121"/>
      <c r="E400" s="1121"/>
      <c r="F400" s="1121"/>
      <c r="G400" s="1121"/>
      <c r="H400" s="1121"/>
      <c r="I400" s="1121"/>
      <c r="J400" s="1121"/>
      <c r="K400" s="1121"/>
      <c r="L400" s="1121"/>
      <c r="M400" s="1121"/>
      <c r="N400" s="1121"/>
      <c r="O400" s="1121"/>
      <c r="P400" s="1121"/>
      <c r="Q400" s="1121"/>
      <c r="R400" s="1121"/>
      <c r="S400" s="1121"/>
      <c r="T400" s="1121"/>
      <c r="U400" s="1121"/>
      <c r="V400" s="1123"/>
      <c r="W400" s="1123"/>
    </row>
    <row r="401">
      <c r="A401" s="1121"/>
      <c r="B401" s="1121"/>
      <c r="C401" s="1121"/>
      <c r="D401" s="1121"/>
      <c r="E401" s="1121"/>
      <c r="F401" s="1121"/>
      <c r="G401" s="1121"/>
      <c r="H401" s="1121"/>
      <c r="I401" s="1121"/>
      <c r="J401" s="1121"/>
      <c r="K401" s="1121"/>
      <c r="L401" s="1121"/>
      <c r="M401" s="1121"/>
      <c r="N401" s="1121"/>
      <c r="O401" s="1121"/>
      <c r="P401" s="1121"/>
      <c r="Q401" s="1121"/>
      <c r="R401" s="1121"/>
      <c r="S401" s="1121"/>
      <c r="T401" s="1121"/>
      <c r="U401" s="1121"/>
      <c r="V401" s="1123"/>
      <c r="W401" s="1123"/>
    </row>
    <row r="402">
      <c r="A402" s="1121"/>
      <c r="B402" s="1121"/>
      <c r="C402" s="1121"/>
      <c r="D402" s="1121"/>
      <c r="E402" s="1121"/>
      <c r="F402" s="1121"/>
      <c r="G402" s="1121"/>
      <c r="H402" s="1121"/>
      <c r="I402" s="1121"/>
      <c r="J402" s="1121"/>
      <c r="K402" s="1121"/>
      <c r="L402" s="1121"/>
      <c r="M402" s="1121"/>
      <c r="N402" s="1121"/>
      <c r="O402" s="1121"/>
      <c r="P402" s="1121"/>
      <c r="Q402" s="1121"/>
      <c r="R402" s="1121"/>
      <c r="S402" s="1121"/>
      <c r="T402" s="1121"/>
      <c r="U402" s="1121"/>
      <c r="V402" s="1123"/>
      <c r="W402" s="1123"/>
    </row>
    <row r="403">
      <c r="A403" s="1121"/>
      <c r="B403" s="1121"/>
      <c r="C403" s="1121"/>
      <c r="D403" s="1121"/>
      <c r="E403" s="1121"/>
      <c r="F403" s="1121"/>
      <c r="G403" s="1121"/>
      <c r="H403" s="1121"/>
      <c r="I403" s="1121"/>
      <c r="J403" s="1121"/>
      <c r="K403" s="1121"/>
      <c r="L403" s="1121"/>
      <c r="M403" s="1121"/>
      <c r="N403" s="1121"/>
      <c r="O403" s="1121"/>
      <c r="P403" s="1121"/>
      <c r="Q403" s="1121"/>
      <c r="R403" s="1121"/>
      <c r="S403" s="1121"/>
      <c r="T403" s="1121"/>
      <c r="U403" s="1121"/>
      <c r="V403" s="1123"/>
      <c r="W403" s="1123"/>
    </row>
    <row r="404">
      <c r="A404" s="1121"/>
      <c r="B404" s="1121"/>
      <c r="C404" s="1121"/>
      <c r="D404" s="1121"/>
      <c r="E404" s="1121"/>
      <c r="F404" s="1121"/>
      <c r="G404" s="1121"/>
      <c r="H404" s="1121"/>
      <c r="I404" s="1121"/>
      <c r="J404" s="1121"/>
      <c r="K404" s="1121"/>
      <c r="L404" s="1121"/>
      <c r="M404" s="1121"/>
      <c r="N404" s="1121"/>
      <c r="O404" s="1121"/>
      <c r="P404" s="1121"/>
      <c r="Q404" s="1121"/>
      <c r="R404" s="1121"/>
      <c r="S404" s="1121"/>
      <c r="T404" s="1121"/>
      <c r="U404" s="1121"/>
      <c r="V404" s="1123"/>
      <c r="W404" s="1123"/>
    </row>
    <row r="405">
      <c r="A405" s="1121"/>
      <c r="B405" s="1121"/>
      <c r="C405" s="1121"/>
      <c r="D405" s="1121"/>
      <c r="E405" s="1121"/>
      <c r="F405" s="1121"/>
      <c r="G405" s="1121"/>
      <c r="H405" s="1121"/>
      <c r="I405" s="1121"/>
      <c r="J405" s="1121"/>
      <c r="K405" s="1121"/>
      <c r="L405" s="1121"/>
      <c r="M405" s="1121"/>
      <c r="N405" s="1121"/>
      <c r="O405" s="1121"/>
      <c r="P405" s="1121"/>
      <c r="Q405" s="1121"/>
      <c r="R405" s="1121"/>
      <c r="S405" s="1121"/>
      <c r="T405" s="1121"/>
      <c r="U405" s="1121"/>
      <c r="V405" s="1123"/>
      <c r="W405" s="1123"/>
    </row>
    <row r="406">
      <c r="A406" s="1121"/>
      <c r="B406" s="1121"/>
      <c r="C406" s="1121"/>
      <c r="D406" s="1121"/>
      <c r="E406" s="1121"/>
      <c r="F406" s="1121"/>
      <c r="G406" s="1121"/>
      <c r="H406" s="1121"/>
      <c r="I406" s="1121"/>
      <c r="J406" s="1121"/>
      <c r="K406" s="1121"/>
      <c r="L406" s="1121"/>
      <c r="M406" s="1121"/>
      <c r="N406" s="1121"/>
      <c r="O406" s="1121"/>
      <c r="P406" s="1121"/>
      <c r="Q406" s="1121"/>
      <c r="R406" s="1121"/>
      <c r="S406" s="1121"/>
      <c r="T406" s="1121"/>
      <c r="U406" s="1121"/>
      <c r="V406" s="1123"/>
      <c r="W406" s="1123"/>
    </row>
    <row r="407">
      <c r="A407" s="1121"/>
      <c r="B407" s="1121"/>
      <c r="C407" s="1121"/>
      <c r="D407" s="1121"/>
      <c r="E407" s="1121"/>
      <c r="F407" s="1121"/>
      <c r="G407" s="1121"/>
      <c r="H407" s="1121"/>
      <c r="I407" s="1121"/>
      <c r="J407" s="1121"/>
      <c r="K407" s="1121"/>
      <c r="L407" s="1121"/>
      <c r="M407" s="1121"/>
      <c r="N407" s="1121"/>
      <c r="O407" s="1121"/>
      <c r="P407" s="1121"/>
      <c r="Q407" s="1121"/>
      <c r="R407" s="1121"/>
      <c r="S407" s="1121"/>
      <c r="T407" s="1121"/>
      <c r="U407" s="1121"/>
      <c r="V407" s="1123"/>
      <c r="W407" s="1123"/>
    </row>
    <row r="408">
      <c r="A408" s="1121"/>
      <c r="B408" s="1121"/>
      <c r="C408" s="1121"/>
      <c r="D408" s="1121"/>
      <c r="E408" s="1121"/>
      <c r="F408" s="1121"/>
      <c r="G408" s="1121"/>
      <c r="H408" s="1121"/>
      <c r="I408" s="1121"/>
      <c r="J408" s="1121"/>
      <c r="K408" s="1121"/>
      <c r="L408" s="1121"/>
      <c r="M408" s="1121"/>
      <c r="N408" s="1121"/>
      <c r="O408" s="1121"/>
      <c r="P408" s="1121"/>
      <c r="Q408" s="1121"/>
      <c r="R408" s="1121"/>
      <c r="S408" s="1121"/>
      <c r="T408" s="1121"/>
      <c r="U408" s="1121"/>
      <c r="V408" s="1123"/>
      <c r="W408" s="1123"/>
    </row>
    <row r="409">
      <c r="A409" s="1121"/>
      <c r="B409" s="1121"/>
      <c r="C409" s="1121"/>
      <c r="D409" s="1121"/>
      <c r="E409" s="1121"/>
      <c r="F409" s="1121"/>
      <c r="G409" s="1121"/>
      <c r="H409" s="1121"/>
      <c r="I409" s="1121"/>
      <c r="J409" s="1121"/>
      <c r="K409" s="1121"/>
      <c r="L409" s="1121"/>
      <c r="M409" s="1121"/>
      <c r="N409" s="1121"/>
      <c r="O409" s="1121"/>
      <c r="P409" s="1121"/>
      <c r="Q409" s="1121"/>
      <c r="R409" s="1121"/>
      <c r="S409" s="1121"/>
      <c r="T409" s="1121"/>
      <c r="U409" s="1121"/>
      <c r="V409" s="1123"/>
      <c r="W409" s="1123"/>
    </row>
    <row r="410">
      <c r="A410" s="1121"/>
      <c r="B410" s="1121"/>
      <c r="C410" s="1121"/>
      <c r="D410" s="1121"/>
      <c r="E410" s="1121"/>
      <c r="F410" s="1121"/>
      <c r="G410" s="1121"/>
      <c r="H410" s="1121"/>
      <c r="I410" s="1121"/>
      <c r="J410" s="1121"/>
      <c r="K410" s="1121"/>
      <c r="L410" s="1121"/>
      <c r="M410" s="1121"/>
      <c r="N410" s="1121"/>
      <c r="O410" s="1121"/>
      <c r="P410" s="1121"/>
      <c r="Q410" s="1121"/>
      <c r="R410" s="1121"/>
      <c r="S410" s="1121"/>
      <c r="T410" s="1121"/>
      <c r="U410" s="1121"/>
      <c r="V410" s="1123"/>
      <c r="W410" s="1123"/>
    </row>
    <row r="411">
      <c r="A411" s="1121"/>
      <c r="B411" s="1121"/>
      <c r="C411" s="1121"/>
      <c r="D411" s="1121"/>
      <c r="E411" s="1121"/>
      <c r="F411" s="1121"/>
      <c r="G411" s="1121"/>
      <c r="H411" s="1121"/>
      <c r="I411" s="1121"/>
      <c r="J411" s="1121"/>
      <c r="K411" s="1121"/>
      <c r="L411" s="1121"/>
      <c r="M411" s="1121"/>
      <c r="N411" s="1121"/>
      <c r="O411" s="1121"/>
      <c r="P411" s="1121"/>
      <c r="Q411" s="1121"/>
      <c r="R411" s="1121"/>
      <c r="S411" s="1121"/>
      <c r="T411" s="1121"/>
      <c r="U411" s="1121"/>
      <c r="V411" s="1123"/>
      <c r="W411" s="1123"/>
    </row>
    <row r="412">
      <c r="A412" s="1121"/>
      <c r="B412" s="1121"/>
      <c r="C412" s="1121"/>
      <c r="D412" s="1121"/>
      <c r="E412" s="1121"/>
      <c r="F412" s="1121"/>
      <c r="G412" s="1121"/>
      <c r="H412" s="1121"/>
      <c r="I412" s="1121"/>
      <c r="J412" s="1121"/>
      <c r="K412" s="1121"/>
      <c r="L412" s="1121"/>
      <c r="M412" s="1121"/>
      <c r="N412" s="1121"/>
      <c r="O412" s="1121"/>
      <c r="P412" s="1121"/>
      <c r="Q412" s="1121"/>
      <c r="R412" s="1121"/>
      <c r="S412" s="1121"/>
      <c r="T412" s="1121"/>
      <c r="U412" s="1121"/>
      <c r="V412" s="1123"/>
      <c r="W412" s="1123"/>
    </row>
    <row r="413">
      <c r="A413" s="1121"/>
      <c r="B413" s="1121"/>
      <c r="C413" s="1121"/>
      <c r="D413" s="1121"/>
      <c r="E413" s="1121"/>
      <c r="F413" s="1121"/>
      <c r="G413" s="1121"/>
      <c r="H413" s="1121"/>
      <c r="I413" s="1121"/>
      <c r="J413" s="1121"/>
      <c r="K413" s="1121"/>
      <c r="L413" s="1121"/>
      <c r="M413" s="1121"/>
      <c r="N413" s="1121"/>
      <c r="O413" s="1121"/>
      <c r="P413" s="1121"/>
      <c r="Q413" s="1121"/>
      <c r="R413" s="1121"/>
      <c r="S413" s="1121"/>
      <c r="T413" s="1121"/>
      <c r="U413" s="1121"/>
      <c r="V413" s="1123"/>
      <c r="W413" s="1123"/>
    </row>
    <row r="414">
      <c r="A414" s="1121"/>
      <c r="B414" s="1121"/>
      <c r="C414" s="1121"/>
      <c r="D414" s="1121"/>
      <c r="E414" s="1121"/>
      <c r="F414" s="1121"/>
      <c r="G414" s="1121"/>
      <c r="H414" s="1121"/>
      <c r="I414" s="1121"/>
      <c r="J414" s="1121"/>
      <c r="K414" s="1121"/>
      <c r="L414" s="1121"/>
      <c r="M414" s="1121"/>
      <c r="N414" s="1121"/>
      <c r="O414" s="1121"/>
      <c r="P414" s="1121"/>
      <c r="Q414" s="1121"/>
      <c r="R414" s="1121"/>
      <c r="S414" s="1121"/>
      <c r="T414" s="1121"/>
      <c r="U414" s="1121"/>
      <c r="V414" s="1123"/>
      <c r="W414" s="1123"/>
    </row>
    <row r="415">
      <c r="A415" s="1121"/>
      <c r="B415" s="1121"/>
      <c r="C415" s="1121"/>
      <c r="D415" s="1121"/>
      <c r="E415" s="1121"/>
      <c r="F415" s="1121"/>
      <c r="G415" s="1121"/>
      <c r="H415" s="1121"/>
      <c r="I415" s="1121"/>
      <c r="J415" s="1121"/>
      <c r="K415" s="1121"/>
      <c r="L415" s="1121"/>
      <c r="M415" s="1121"/>
      <c r="N415" s="1121"/>
      <c r="O415" s="1121"/>
      <c r="P415" s="1121"/>
      <c r="Q415" s="1121"/>
      <c r="R415" s="1121"/>
      <c r="S415" s="1121"/>
      <c r="T415" s="1121"/>
      <c r="U415" s="1121"/>
      <c r="V415" s="1123"/>
      <c r="W415" s="1123"/>
    </row>
    <row r="416">
      <c r="A416" s="1121"/>
      <c r="B416" s="1121"/>
      <c r="C416" s="1121"/>
      <c r="D416" s="1121"/>
      <c r="E416" s="1121"/>
      <c r="F416" s="1121"/>
      <c r="G416" s="1121"/>
      <c r="H416" s="1121"/>
      <c r="I416" s="1121"/>
      <c r="J416" s="1121"/>
      <c r="K416" s="1121"/>
      <c r="L416" s="1121"/>
      <c r="M416" s="1121"/>
      <c r="N416" s="1121"/>
      <c r="O416" s="1121"/>
      <c r="P416" s="1121"/>
      <c r="Q416" s="1121"/>
      <c r="R416" s="1121"/>
      <c r="S416" s="1121"/>
      <c r="T416" s="1121"/>
      <c r="U416" s="1121"/>
      <c r="V416" s="1123"/>
      <c r="W416" s="1123"/>
    </row>
    <row r="417">
      <c r="A417" s="1121"/>
      <c r="B417" s="1121"/>
      <c r="C417" s="1121"/>
      <c r="D417" s="1121"/>
      <c r="E417" s="1121"/>
      <c r="F417" s="1121"/>
      <c r="G417" s="1121"/>
      <c r="H417" s="1121"/>
      <c r="I417" s="1121"/>
      <c r="J417" s="1121"/>
      <c r="K417" s="1121"/>
      <c r="L417" s="1121"/>
      <c r="M417" s="1121"/>
      <c r="N417" s="1121"/>
      <c r="O417" s="1121"/>
      <c r="P417" s="1121"/>
      <c r="Q417" s="1121"/>
      <c r="R417" s="1121"/>
      <c r="S417" s="1121"/>
      <c r="T417" s="1121"/>
      <c r="U417" s="1121"/>
      <c r="V417" s="1123"/>
      <c r="W417" s="1123"/>
    </row>
    <row r="418">
      <c r="A418" s="1121"/>
      <c r="B418" s="1121"/>
      <c r="C418" s="1121"/>
      <c r="D418" s="1121"/>
      <c r="E418" s="1121"/>
      <c r="F418" s="1121"/>
      <c r="G418" s="1121"/>
      <c r="H418" s="1121"/>
      <c r="I418" s="1121"/>
      <c r="J418" s="1121"/>
      <c r="K418" s="1121"/>
      <c r="L418" s="1121"/>
      <c r="M418" s="1121"/>
      <c r="N418" s="1121"/>
      <c r="O418" s="1121"/>
      <c r="P418" s="1121"/>
      <c r="Q418" s="1121"/>
      <c r="R418" s="1121"/>
      <c r="S418" s="1121"/>
      <c r="T418" s="1121"/>
      <c r="U418" s="1121"/>
      <c r="V418" s="1123"/>
      <c r="W418" s="1123"/>
    </row>
    <row r="419">
      <c r="A419" s="1121"/>
      <c r="B419" s="1121"/>
      <c r="C419" s="1121"/>
      <c r="D419" s="1121"/>
      <c r="E419" s="1121"/>
      <c r="F419" s="1121"/>
      <c r="G419" s="1121"/>
      <c r="H419" s="1121"/>
      <c r="I419" s="1121"/>
      <c r="J419" s="1121"/>
      <c r="K419" s="1121"/>
      <c r="L419" s="1121"/>
      <c r="M419" s="1121"/>
      <c r="N419" s="1121"/>
      <c r="O419" s="1121"/>
      <c r="P419" s="1121"/>
      <c r="Q419" s="1121"/>
      <c r="R419" s="1121"/>
      <c r="S419" s="1121"/>
      <c r="T419" s="1121"/>
      <c r="U419" s="1121"/>
      <c r="V419" s="1123"/>
      <c r="W419" s="1123"/>
    </row>
    <row r="420">
      <c r="A420" s="1121"/>
      <c r="B420" s="1121"/>
      <c r="C420" s="1121"/>
      <c r="D420" s="1121"/>
      <c r="E420" s="1121"/>
      <c r="F420" s="1121"/>
      <c r="G420" s="1121"/>
      <c r="H420" s="1121"/>
      <c r="I420" s="1121"/>
      <c r="J420" s="1121"/>
      <c r="K420" s="1121"/>
      <c r="L420" s="1121"/>
      <c r="M420" s="1121"/>
      <c r="N420" s="1121"/>
      <c r="O420" s="1121"/>
      <c r="P420" s="1121"/>
      <c r="Q420" s="1121"/>
      <c r="R420" s="1121"/>
      <c r="S420" s="1121"/>
      <c r="T420" s="1121"/>
      <c r="U420" s="1121"/>
      <c r="V420" s="1123"/>
      <c r="W420" s="1123"/>
    </row>
    <row r="421">
      <c r="A421" s="1121"/>
      <c r="B421" s="1121"/>
      <c r="C421" s="1121"/>
      <c r="D421" s="1121"/>
      <c r="E421" s="1121"/>
      <c r="F421" s="1121"/>
      <c r="G421" s="1121"/>
      <c r="H421" s="1121"/>
      <c r="I421" s="1121"/>
      <c r="J421" s="1121"/>
      <c r="K421" s="1121"/>
      <c r="L421" s="1121"/>
      <c r="M421" s="1121"/>
      <c r="N421" s="1121"/>
      <c r="O421" s="1121"/>
      <c r="P421" s="1121"/>
      <c r="Q421" s="1121"/>
      <c r="R421" s="1121"/>
      <c r="S421" s="1121"/>
      <c r="T421" s="1121"/>
      <c r="U421" s="1121"/>
      <c r="V421" s="1123"/>
      <c r="W421" s="1123"/>
    </row>
    <row r="422">
      <c r="A422" s="1121"/>
      <c r="B422" s="1121"/>
      <c r="C422" s="1121"/>
      <c r="D422" s="1121"/>
      <c r="E422" s="1121"/>
      <c r="F422" s="1121"/>
      <c r="G422" s="1121"/>
      <c r="H422" s="1121"/>
      <c r="I422" s="1121"/>
      <c r="J422" s="1121"/>
      <c r="K422" s="1121"/>
      <c r="L422" s="1121"/>
      <c r="M422" s="1121"/>
      <c r="N422" s="1121"/>
      <c r="O422" s="1121"/>
      <c r="P422" s="1121"/>
      <c r="Q422" s="1121"/>
      <c r="R422" s="1121"/>
      <c r="S422" s="1121"/>
      <c r="T422" s="1121"/>
      <c r="U422" s="1121"/>
      <c r="V422" s="1123"/>
      <c r="W422" s="1123"/>
    </row>
    <row r="423">
      <c r="A423" s="1121"/>
      <c r="B423" s="1121"/>
      <c r="C423" s="1121"/>
      <c r="D423" s="1121"/>
      <c r="E423" s="1121"/>
      <c r="F423" s="1121"/>
      <c r="G423" s="1121"/>
      <c r="H423" s="1121"/>
      <c r="I423" s="1121"/>
      <c r="J423" s="1121"/>
      <c r="K423" s="1121"/>
      <c r="L423" s="1121"/>
      <c r="M423" s="1121"/>
      <c r="N423" s="1121"/>
      <c r="O423" s="1121"/>
      <c r="P423" s="1121"/>
      <c r="Q423" s="1121"/>
      <c r="R423" s="1121"/>
      <c r="S423" s="1121"/>
      <c r="T423" s="1121"/>
      <c r="U423" s="1121"/>
      <c r="V423" s="1123"/>
      <c r="W423" s="1123"/>
    </row>
    <row r="424">
      <c r="A424" s="1121"/>
      <c r="B424" s="1121"/>
      <c r="C424" s="1121"/>
      <c r="D424" s="1121"/>
      <c r="E424" s="1121"/>
      <c r="F424" s="1121"/>
      <c r="G424" s="1121"/>
      <c r="H424" s="1121"/>
      <c r="I424" s="1121"/>
      <c r="J424" s="1121"/>
      <c r="K424" s="1121"/>
      <c r="L424" s="1121"/>
      <c r="M424" s="1121"/>
      <c r="N424" s="1121"/>
      <c r="O424" s="1121"/>
      <c r="P424" s="1121"/>
      <c r="Q424" s="1121"/>
      <c r="R424" s="1121"/>
      <c r="S424" s="1121"/>
      <c r="T424" s="1121"/>
      <c r="U424" s="1121"/>
      <c r="V424" s="1123"/>
      <c r="W424" s="1123"/>
    </row>
    <row r="425">
      <c r="A425" s="1121"/>
      <c r="B425" s="1121"/>
      <c r="C425" s="1121"/>
      <c r="D425" s="1121"/>
      <c r="E425" s="1121"/>
      <c r="F425" s="1121"/>
      <c r="G425" s="1121"/>
      <c r="H425" s="1121"/>
      <c r="I425" s="1121"/>
      <c r="J425" s="1121"/>
      <c r="K425" s="1121"/>
      <c r="L425" s="1121"/>
      <c r="M425" s="1121"/>
      <c r="N425" s="1121"/>
      <c r="O425" s="1121"/>
      <c r="P425" s="1121"/>
      <c r="Q425" s="1121"/>
      <c r="R425" s="1121"/>
      <c r="S425" s="1121"/>
      <c r="T425" s="1121"/>
      <c r="U425" s="1121"/>
      <c r="V425" s="1123"/>
      <c r="W425" s="1123"/>
    </row>
    <row r="426">
      <c r="A426" s="1121"/>
      <c r="B426" s="1121"/>
      <c r="C426" s="1121"/>
      <c r="D426" s="1121"/>
      <c r="E426" s="1121"/>
      <c r="F426" s="1121"/>
      <c r="G426" s="1121"/>
      <c r="H426" s="1121"/>
      <c r="I426" s="1121"/>
      <c r="J426" s="1121"/>
      <c r="K426" s="1121"/>
      <c r="L426" s="1121"/>
      <c r="M426" s="1121"/>
      <c r="N426" s="1121"/>
      <c r="O426" s="1121"/>
      <c r="P426" s="1121"/>
      <c r="Q426" s="1121"/>
      <c r="R426" s="1121"/>
      <c r="S426" s="1121"/>
      <c r="T426" s="1121"/>
      <c r="U426" s="1121"/>
      <c r="V426" s="1123"/>
      <c r="W426" s="1123"/>
    </row>
    <row r="427">
      <c r="A427" s="1121"/>
      <c r="B427" s="1121"/>
      <c r="C427" s="1121"/>
      <c r="D427" s="1121"/>
      <c r="E427" s="1121"/>
      <c r="F427" s="1121"/>
      <c r="G427" s="1121"/>
      <c r="H427" s="1121"/>
      <c r="I427" s="1121"/>
      <c r="J427" s="1121"/>
      <c r="K427" s="1121"/>
      <c r="L427" s="1121"/>
      <c r="M427" s="1121"/>
      <c r="N427" s="1121"/>
      <c r="O427" s="1121"/>
      <c r="P427" s="1121"/>
      <c r="Q427" s="1121"/>
      <c r="R427" s="1121"/>
      <c r="S427" s="1121"/>
      <c r="T427" s="1121"/>
      <c r="U427" s="1121"/>
      <c r="V427" s="1123"/>
      <c r="W427" s="1123"/>
    </row>
    <row r="428">
      <c r="A428" s="1121"/>
      <c r="B428" s="1121"/>
      <c r="C428" s="1121"/>
      <c r="D428" s="1121"/>
      <c r="E428" s="1121"/>
      <c r="F428" s="1121"/>
      <c r="G428" s="1121"/>
      <c r="H428" s="1121"/>
      <c r="I428" s="1121"/>
      <c r="J428" s="1121"/>
      <c r="K428" s="1121"/>
      <c r="L428" s="1121"/>
      <c r="M428" s="1121"/>
      <c r="N428" s="1121"/>
      <c r="O428" s="1121"/>
      <c r="P428" s="1121"/>
      <c r="Q428" s="1121"/>
      <c r="R428" s="1121"/>
      <c r="S428" s="1121"/>
      <c r="T428" s="1121"/>
      <c r="U428" s="1121"/>
      <c r="V428" s="1123"/>
      <c r="W428" s="1123"/>
    </row>
    <row r="429">
      <c r="A429" s="1121"/>
      <c r="B429" s="1121"/>
      <c r="C429" s="1121"/>
      <c r="D429" s="1121"/>
      <c r="E429" s="1121"/>
      <c r="F429" s="1121"/>
      <c r="G429" s="1121"/>
      <c r="H429" s="1121"/>
      <c r="I429" s="1121"/>
      <c r="J429" s="1121"/>
      <c r="K429" s="1121"/>
      <c r="L429" s="1121"/>
      <c r="M429" s="1121"/>
      <c r="N429" s="1121"/>
      <c r="O429" s="1121"/>
      <c r="P429" s="1121"/>
      <c r="Q429" s="1121"/>
      <c r="R429" s="1121"/>
      <c r="S429" s="1121"/>
      <c r="T429" s="1121"/>
      <c r="U429" s="1121"/>
      <c r="V429" s="1123"/>
      <c r="W429" s="1123"/>
    </row>
    <row r="430">
      <c r="A430" s="1121"/>
      <c r="B430" s="1121"/>
      <c r="C430" s="1121"/>
      <c r="D430" s="1121"/>
      <c r="E430" s="1121"/>
      <c r="F430" s="1121"/>
      <c r="G430" s="1121"/>
      <c r="H430" s="1121"/>
      <c r="I430" s="1121"/>
      <c r="J430" s="1121"/>
      <c r="K430" s="1121"/>
      <c r="L430" s="1121"/>
      <c r="M430" s="1121"/>
      <c r="N430" s="1121"/>
      <c r="O430" s="1121"/>
      <c r="P430" s="1121"/>
      <c r="Q430" s="1121"/>
      <c r="R430" s="1121"/>
      <c r="S430" s="1121"/>
      <c r="T430" s="1121"/>
      <c r="U430" s="1121"/>
      <c r="V430" s="1123"/>
      <c r="W430" s="1123"/>
    </row>
    <row r="431">
      <c r="A431" s="1121"/>
      <c r="B431" s="1121"/>
      <c r="C431" s="1121"/>
      <c r="D431" s="1121"/>
      <c r="E431" s="1121"/>
      <c r="F431" s="1121"/>
      <c r="G431" s="1121"/>
      <c r="H431" s="1121"/>
      <c r="I431" s="1121"/>
      <c r="J431" s="1121"/>
      <c r="K431" s="1121"/>
      <c r="L431" s="1121"/>
      <c r="M431" s="1121"/>
      <c r="N431" s="1121"/>
      <c r="O431" s="1121"/>
      <c r="P431" s="1121"/>
      <c r="Q431" s="1121"/>
      <c r="R431" s="1121"/>
      <c r="S431" s="1121"/>
      <c r="T431" s="1121"/>
      <c r="U431" s="1121"/>
      <c r="V431" s="1123"/>
      <c r="W431" s="1123"/>
    </row>
    <row r="432">
      <c r="A432" s="1121"/>
      <c r="B432" s="1121"/>
      <c r="C432" s="1121"/>
      <c r="D432" s="1121"/>
      <c r="E432" s="1121"/>
      <c r="F432" s="1121"/>
      <c r="G432" s="1121"/>
      <c r="H432" s="1121"/>
      <c r="I432" s="1121"/>
      <c r="J432" s="1121"/>
      <c r="K432" s="1121"/>
      <c r="L432" s="1121"/>
      <c r="M432" s="1121"/>
      <c r="N432" s="1121"/>
      <c r="O432" s="1121"/>
      <c r="P432" s="1121"/>
      <c r="Q432" s="1121"/>
      <c r="R432" s="1121"/>
      <c r="S432" s="1121"/>
      <c r="T432" s="1121"/>
      <c r="U432" s="1121"/>
      <c r="V432" s="1123"/>
      <c r="W432" s="1123"/>
    </row>
    <row r="433">
      <c r="A433" s="1121"/>
      <c r="B433" s="1121"/>
      <c r="C433" s="1121"/>
      <c r="D433" s="1121"/>
      <c r="E433" s="1121"/>
      <c r="F433" s="1121"/>
      <c r="G433" s="1121"/>
      <c r="H433" s="1121"/>
      <c r="I433" s="1121"/>
      <c r="J433" s="1121"/>
      <c r="K433" s="1121"/>
      <c r="L433" s="1121"/>
      <c r="M433" s="1121"/>
      <c r="N433" s="1121"/>
      <c r="O433" s="1121"/>
      <c r="P433" s="1121"/>
      <c r="Q433" s="1121"/>
      <c r="R433" s="1121"/>
      <c r="S433" s="1121"/>
      <c r="T433" s="1121"/>
      <c r="U433" s="1121"/>
      <c r="V433" s="1123"/>
      <c r="W433" s="1123"/>
    </row>
    <row r="434">
      <c r="A434" s="1121"/>
      <c r="B434" s="1121"/>
      <c r="C434" s="1121"/>
      <c r="D434" s="1121"/>
      <c r="E434" s="1121"/>
      <c r="F434" s="1121"/>
      <c r="G434" s="1121"/>
      <c r="H434" s="1121"/>
      <c r="I434" s="1121"/>
      <c r="J434" s="1121"/>
      <c r="K434" s="1121"/>
      <c r="L434" s="1121"/>
      <c r="M434" s="1121"/>
      <c r="N434" s="1121"/>
      <c r="O434" s="1121"/>
      <c r="P434" s="1121"/>
      <c r="Q434" s="1121"/>
      <c r="R434" s="1121"/>
      <c r="S434" s="1121"/>
      <c r="T434" s="1121"/>
      <c r="U434" s="1121"/>
      <c r="V434" s="1123"/>
      <c r="W434" s="1123"/>
    </row>
    <row r="435">
      <c r="A435" s="1121"/>
      <c r="B435" s="1121"/>
      <c r="C435" s="1121"/>
      <c r="D435" s="1121"/>
      <c r="E435" s="1121"/>
      <c r="F435" s="1121"/>
      <c r="G435" s="1121"/>
      <c r="H435" s="1121"/>
      <c r="I435" s="1121"/>
      <c r="J435" s="1121"/>
      <c r="K435" s="1121"/>
      <c r="L435" s="1121"/>
      <c r="M435" s="1121"/>
      <c r="N435" s="1121"/>
      <c r="O435" s="1121"/>
      <c r="P435" s="1121"/>
      <c r="Q435" s="1121"/>
      <c r="R435" s="1121"/>
      <c r="S435" s="1121"/>
      <c r="T435" s="1121"/>
      <c r="U435" s="1121"/>
      <c r="V435" s="1123"/>
      <c r="W435" s="1123"/>
    </row>
    <row r="436">
      <c r="A436" s="1121"/>
      <c r="B436" s="1121"/>
      <c r="C436" s="1121"/>
      <c r="D436" s="1121"/>
      <c r="E436" s="1121"/>
      <c r="F436" s="1121"/>
      <c r="G436" s="1121"/>
      <c r="H436" s="1121"/>
      <c r="I436" s="1121"/>
      <c r="J436" s="1121"/>
      <c r="K436" s="1121"/>
      <c r="L436" s="1121"/>
      <c r="M436" s="1121"/>
      <c r="N436" s="1121"/>
      <c r="O436" s="1121"/>
      <c r="P436" s="1121"/>
      <c r="Q436" s="1121"/>
      <c r="R436" s="1121"/>
      <c r="S436" s="1121"/>
      <c r="T436" s="1121"/>
      <c r="U436" s="1121"/>
      <c r="V436" s="1123"/>
      <c r="W436" s="1123"/>
    </row>
    <row r="437">
      <c r="A437" s="1121"/>
      <c r="B437" s="1121"/>
      <c r="C437" s="1121"/>
      <c r="D437" s="1121"/>
      <c r="E437" s="1121"/>
      <c r="F437" s="1121"/>
      <c r="G437" s="1121"/>
      <c r="H437" s="1121"/>
      <c r="I437" s="1121"/>
      <c r="J437" s="1121"/>
      <c r="K437" s="1121"/>
      <c r="L437" s="1121"/>
      <c r="M437" s="1121"/>
      <c r="N437" s="1121"/>
      <c r="O437" s="1121"/>
      <c r="P437" s="1121"/>
      <c r="Q437" s="1121"/>
      <c r="R437" s="1121"/>
      <c r="S437" s="1121"/>
      <c r="T437" s="1121"/>
      <c r="U437" s="1121"/>
      <c r="V437" s="1123"/>
      <c r="W437" s="1123"/>
    </row>
    <row r="438">
      <c r="A438" s="1121"/>
      <c r="B438" s="1121"/>
      <c r="C438" s="1121"/>
      <c r="D438" s="1121"/>
      <c r="E438" s="1121"/>
      <c r="F438" s="1121"/>
      <c r="G438" s="1121"/>
      <c r="H438" s="1121"/>
      <c r="I438" s="1121"/>
      <c r="J438" s="1121"/>
      <c r="K438" s="1121"/>
      <c r="L438" s="1121"/>
      <c r="M438" s="1121"/>
      <c r="N438" s="1121"/>
      <c r="O438" s="1121"/>
      <c r="P438" s="1121"/>
      <c r="Q438" s="1121"/>
      <c r="R438" s="1121"/>
      <c r="S438" s="1121"/>
      <c r="T438" s="1121"/>
      <c r="U438" s="1121"/>
      <c r="V438" s="1123"/>
      <c r="W438" s="1123"/>
    </row>
    <row r="439">
      <c r="A439" s="1121"/>
      <c r="B439" s="1121"/>
      <c r="C439" s="1121"/>
      <c r="D439" s="1121"/>
      <c r="E439" s="1121"/>
      <c r="F439" s="1121"/>
      <c r="G439" s="1121"/>
      <c r="H439" s="1121"/>
      <c r="I439" s="1121"/>
      <c r="J439" s="1121"/>
      <c r="K439" s="1121"/>
      <c r="L439" s="1121"/>
      <c r="M439" s="1121"/>
      <c r="N439" s="1121"/>
      <c r="O439" s="1121"/>
      <c r="P439" s="1121"/>
      <c r="Q439" s="1121"/>
      <c r="R439" s="1121"/>
      <c r="S439" s="1121"/>
      <c r="T439" s="1121"/>
      <c r="U439" s="1121"/>
      <c r="V439" s="1123"/>
      <c r="W439" s="1123"/>
    </row>
    <row r="440">
      <c r="A440" s="1121"/>
      <c r="B440" s="1121"/>
      <c r="C440" s="1121"/>
      <c r="D440" s="1121"/>
      <c r="E440" s="1121"/>
      <c r="F440" s="1121"/>
      <c r="G440" s="1121"/>
      <c r="H440" s="1121"/>
      <c r="I440" s="1121"/>
      <c r="J440" s="1121"/>
      <c r="K440" s="1121"/>
      <c r="L440" s="1121"/>
      <c r="M440" s="1121"/>
      <c r="N440" s="1121"/>
      <c r="O440" s="1121"/>
      <c r="P440" s="1121"/>
      <c r="Q440" s="1121"/>
      <c r="R440" s="1121"/>
      <c r="S440" s="1121"/>
      <c r="T440" s="1121"/>
      <c r="U440" s="1121"/>
      <c r="V440" s="1123"/>
      <c r="W440" s="1123"/>
    </row>
    <row r="441">
      <c r="A441" s="1121"/>
      <c r="B441" s="1121"/>
      <c r="C441" s="1121"/>
      <c r="D441" s="1121"/>
      <c r="E441" s="1121"/>
      <c r="F441" s="1121"/>
      <c r="G441" s="1121"/>
      <c r="H441" s="1121"/>
      <c r="I441" s="1121"/>
      <c r="J441" s="1121"/>
      <c r="K441" s="1121"/>
      <c r="L441" s="1121"/>
      <c r="M441" s="1121"/>
      <c r="N441" s="1121"/>
      <c r="O441" s="1121"/>
      <c r="P441" s="1121"/>
      <c r="Q441" s="1121"/>
      <c r="R441" s="1121"/>
      <c r="S441" s="1121"/>
      <c r="T441" s="1121"/>
      <c r="U441" s="1121"/>
      <c r="V441" s="1123"/>
      <c r="W441" s="1123"/>
    </row>
    <row r="442">
      <c r="A442" s="1121"/>
      <c r="B442" s="1121"/>
      <c r="C442" s="1121"/>
      <c r="D442" s="1121"/>
      <c r="E442" s="1121"/>
      <c r="F442" s="1121"/>
      <c r="G442" s="1121"/>
      <c r="H442" s="1121"/>
      <c r="I442" s="1121"/>
      <c r="J442" s="1121"/>
      <c r="K442" s="1121"/>
      <c r="L442" s="1121"/>
      <c r="M442" s="1121"/>
      <c r="N442" s="1121"/>
      <c r="O442" s="1121"/>
      <c r="P442" s="1121"/>
      <c r="Q442" s="1121"/>
      <c r="R442" s="1121"/>
      <c r="S442" s="1121"/>
      <c r="T442" s="1121"/>
      <c r="U442" s="1121"/>
      <c r="V442" s="1123"/>
      <c r="W442" s="1123"/>
    </row>
    <row r="443">
      <c r="A443" s="1121"/>
      <c r="B443" s="1121"/>
      <c r="C443" s="1121"/>
      <c r="D443" s="1121"/>
      <c r="E443" s="1121"/>
      <c r="F443" s="1121"/>
      <c r="G443" s="1121"/>
      <c r="H443" s="1121"/>
      <c r="I443" s="1121"/>
      <c r="J443" s="1121"/>
      <c r="K443" s="1121"/>
      <c r="L443" s="1121"/>
      <c r="M443" s="1121"/>
      <c r="N443" s="1121"/>
      <c r="O443" s="1121"/>
      <c r="P443" s="1121"/>
      <c r="Q443" s="1121"/>
      <c r="R443" s="1121"/>
      <c r="S443" s="1121"/>
      <c r="T443" s="1121"/>
      <c r="U443" s="1121"/>
      <c r="V443" s="1123"/>
      <c r="W443" s="1123"/>
    </row>
    <row r="444">
      <c r="A444" s="1121"/>
      <c r="B444" s="1121"/>
      <c r="C444" s="1121"/>
      <c r="D444" s="1121"/>
      <c r="E444" s="1121"/>
      <c r="F444" s="1121"/>
      <c r="G444" s="1121"/>
      <c r="H444" s="1121"/>
      <c r="I444" s="1121"/>
      <c r="J444" s="1121"/>
      <c r="K444" s="1121"/>
      <c r="L444" s="1121"/>
      <c r="M444" s="1121"/>
      <c r="N444" s="1121"/>
      <c r="O444" s="1121"/>
      <c r="P444" s="1121"/>
      <c r="Q444" s="1121"/>
      <c r="R444" s="1121"/>
      <c r="S444" s="1121"/>
      <c r="T444" s="1121"/>
      <c r="U444" s="1121"/>
      <c r="V444" s="1123"/>
      <c r="W444" s="1123"/>
    </row>
    <row r="445">
      <c r="A445" s="1121"/>
      <c r="B445" s="1121"/>
      <c r="C445" s="1121"/>
      <c r="D445" s="1121"/>
      <c r="E445" s="1121"/>
      <c r="F445" s="1121"/>
      <c r="G445" s="1121"/>
      <c r="H445" s="1121"/>
      <c r="I445" s="1121"/>
      <c r="J445" s="1121"/>
      <c r="K445" s="1121"/>
      <c r="L445" s="1121"/>
      <c r="M445" s="1121"/>
      <c r="N445" s="1121"/>
      <c r="O445" s="1121"/>
      <c r="P445" s="1121"/>
      <c r="Q445" s="1121"/>
      <c r="R445" s="1121"/>
      <c r="S445" s="1121"/>
      <c r="T445" s="1121"/>
      <c r="U445" s="1121"/>
      <c r="V445" s="1123"/>
      <c r="W445" s="1123"/>
    </row>
    <row r="446">
      <c r="A446" s="1121"/>
      <c r="B446" s="1121"/>
      <c r="C446" s="1121"/>
      <c r="D446" s="1121"/>
      <c r="E446" s="1121"/>
      <c r="F446" s="1121"/>
      <c r="G446" s="1121"/>
      <c r="H446" s="1121"/>
      <c r="I446" s="1121"/>
      <c r="J446" s="1121"/>
      <c r="K446" s="1121"/>
      <c r="L446" s="1121"/>
      <c r="M446" s="1121"/>
      <c r="N446" s="1121"/>
      <c r="O446" s="1121"/>
      <c r="P446" s="1121"/>
      <c r="Q446" s="1121"/>
      <c r="R446" s="1121"/>
      <c r="S446" s="1121"/>
      <c r="T446" s="1121"/>
      <c r="U446" s="1121"/>
      <c r="V446" s="1123"/>
      <c r="W446" s="1123"/>
    </row>
    <row r="447">
      <c r="A447" s="1121"/>
      <c r="B447" s="1121"/>
      <c r="C447" s="1121"/>
      <c r="D447" s="1121"/>
      <c r="E447" s="1121"/>
      <c r="F447" s="1121"/>
      <c r="G447" s="1121"/>
      <c r="H447" s="1121"/>
      <c r="I447" s="1121"/>
      <c r="J447" s="1121"/>
      <c r="K447" s="1121"/>
      <c r="L447" s="1121"/>
      <c r="M447" s="1121"/>
      <c r="N447" s="1121"/>
      <c r="O447" s="1121"/>
      <c r="P447" s="1121"/>
      <c r="Q447" s="1121"/>
      <c r="R447" s="1121"/>
      <c r="S447" s="1121"/>
      <c r="T447" s="1121"/>
      <c r="U447" s="1121"/>
      <c r="V447" s="1123"/>
      <c r="W447" s="1123"/>
    </row>
    <row r="448">
      <c r="A448" s="1121"/>
      <c r="B448" s="1121"/>
      <c r="C448" s="1121"/>
      <c r="D448" s="1121"/>
      <c r="E448" s="1121"/>
      <c r="F448" s="1121"/>
      <c r="G448" s="1121"/>
      <c r="H448" s="1121"/>
      <c r="I448" s="1121"/>
      <c r="J448" s="1121"/>
      <c r="K448" s="1121"/>
      <c r="L448" s="1121"/>
      <c r="M448" s="1121"/>
      <c r="N448" s="1121"/>
      <c r="O448" s="1121"/>
      <c r="P448" s="1121"/>
      <c r="Q448" s="1121"/>
      <c r="R448" s="1121"/>
      <c r="S448" s="1121"/>
      <c r="T448" s="1121"/>
      <c r="U448" s="1121"/>
      <c r="V448" s="1123"/>
      <c r="W448" s="1123"/>
    </row>
    <row r="449">
      <c r="A449" s="1121"/>
      <c r="B449" s="1121"/>
      <c r="C449" s="1121"/>
      <c r="D449" s="1121"/>
      <c r="E449" s="1121"/>
      <c r="F449" s="1121"/>
      <c r="G449" s="1121"/>
      <c r="H449" s="1121"/>
      <c r="I449" s="1121"/>
      <c r="J449" s="1121"/>
      <c r="K449" s="1121"/>
      <c r="L449" s="1121"/>
      <c r="M449" s="1121"/>
      <c r="N449" s="1121"/>
      <c r="O449" s="1121"/>
      <c r="P449" s="1121"/>
      <c r="Q449" s="1121"/>
      <c r="R449" s="1121"/>
      <c r="S449" s="1121"/>
      <c r="T449" s="1121"/>
      <c r="U449" s="1121"/>
      <c r="V449" s="1123"/>
      <c r="W449" s="1123"/>
    </row>
    <row r="450">
      <c r="A450" s="1121"/>
      <c r="B450" s="1121"/>
      <c r="C450" s="1121"/>
      <c r="D450" s="1121"/>
      <c r="E450" s="1121"/>
      <c r="F450" s="1121"/>
      <c r="G450" s="1121"/>
      <c r="H450" s="1121"/>
      <c r="I450" s="1121"/>
      <c r="J450" s="1121"/>
      <c r="K450" s="1121"/>
      <c r="L450" s="1121"/>
      <c r="M450" s="1121"/>
      <c r="N450" s="1121"/>
      <c r="O450" s="1121"/>
      <c r="P450" s="1121"/>
      <c r="Q450" s="1121"/>
      <c r="R450" s="1121"/>
      <c r="S450" s="1121"/>
      <c r="T450" s="1121"/>
      <c r="U450" s="1121"/>
      <c r="V450" s="1123"/>
      <c r="W450" s="1123"/>
    </row>
    <row r="451">
      <c r="A451" s="1121"/>
      <c r="B451" s="1121"/>
      <c r="C451" s="1121"/>
      <c r="D451" s="1121"/>
      <c r="E451" s="1121"/>
      <c r="F451" s="1121"/>
      <c r="G451" s="1121"/>
      <c r="H451" s="1121"/>
      <c r="I451" s="1121"/>
      <c r="J451" s="1121"/>
      <c r="K451" s="1121"/>
      <c r="L451" s="1121"/>
      <c r="M451" s="1121"/>
      <c r="N451" s="1121"/>
      <c r="O451" s="1121"/>
      <c r="P451" s="1121"/>
      <c r="Q451" s="1121"/>
      <c r="R451" s="1121"/>
      <c r="S451" s="1121"/>
      <c r="T451" s="1121"/>
      <c r="U451" s="1121"/>
      <c r="V451" s="1123"/>
      <c r="W451" s="1123"/>
    </row>
    <row r="452">
      <c r="A452" s="1121"/>
      <c r="B452" s="1121"/>
      <c r="C452" s="1121"/>
      <c r="D452" s="1121"/>
      <c r="E452" s="1121"/>
      <c r="F452" s="1121"/>
      <c r="G452" s="1121"/>
      <c r="H452" s="1121"/>
      <c r="I452" s="1121"/>
      <c r="J452" s="1121"/>
      <c r="K452" s="1121"/>
      <c r="L452" s="1121"/>
      <c r="M452" s="1121"/>
      <c r="N452" s="1121"/>
      <c r="O452" s="1121"/>
      <c r="P452" s="1121"/>
      <c r="Q452" s="1121"/>
      <c r="R452" s="1121"/>
      <c r="S452" s="1121"/>
      <c r="T452" s="1121"/>
      <c r="U452" s="1121"/>
      <c r="V452" s="1123"/>
      <c r="W452" s="1123"/>
    </row>
    <row r="453">
      <c r="A453" s="1121"/>
      <c r="B453" s="1121"/>
      <c r="C453" s="1121"/>
      <c r="D453" s="1121"/>
      <c r="E453" s="1121"/>
      <c r="F453" s="1121"/>
      <c r="G453" s="1121"/>
      <c r="H453" s="1121"/>
      <c r="I453" s="1121"/>
      <c r="J453" s="1121"/>
      <c r="K453" s="1121"/>
      <c r="L453" s="1121"/>
      <c r="M453" s="1121"/>
      <c r="N453" s="1121"/>
      <c r="O453" s="1121"/>
      <c r="P453" s="1121"/>
      <c r="Q453" s="1121"/>
      <c r="R453" s="1121"/>
      <c r="S453" s="1121"/>
      <c r="T453" s="1121"/>
      <c r="U453" s="1121"/>
      <c r="V453" s="1123"/>
      <c r="W453" s="1123"/>
    </row>
    <row r="454">
      <c r="A454" s="1121"/>
      <c r="B454" s="1121"/>
      <c r="C454" s="1121"/>
      <c r="D454" s="1121"/>
      <c r="E454" s="1121"/>
      <c r="F454" s="1121"/>
      <c r="G454" s="1121"/>
      <c r="H454" s="1121"/>
      <c r="I454" s="1121"/>
      <c r="J454" s="1121"/>
      <c r="K454" s="1121"/>
      <c r="L454" s="1121"/>
      <c r="M454" s="1121"/>
      <c r="N454" s="1121"/>
      <c r="O454" s="1121"/>
      <c r="P454" s="1121"/>
      <c r="Q454" s="1121"/>
      <c r="R454" s="1121"/>
      <c r="S454" s="1121"/>
      <c r="T454" s="1121"/>
      <c r="U454" s="1121"/>
      <c r="V454" s="1123"/>
      <c r="W454" s="1123"/>
    </row>
    <row r="455">
      <c r="A455" s="1121"/>
      <c r="B455" s="1121"/>
      <c r="C455" s="1121"/>
      <c r="D455" s="1121"/>
      <c r="E455" s="1121"/>
      <c r="F455" s="1121"/>
      <c r="G455" s="1121"/>
      <c r="H455" s="1121"/>
      <c r="I455" s="1121"/>
      <c r="J455" s="1121"/>
      <c r="K455" s="1121"/>
      <c r="L455" s="1121"/>
      <c r="M455" s="1121"/>
      <c r="N455" s="1121"/>
      <c r="O455" s="1121"/>
      <c r="P455" s="1121"/>
      <c r="Q455" s="1121"/>
      <c r="R455" s="1121"/>
      <c r="S455" s="1121"/>
      <c r="T455" s="1121"/>
      <c r="U455" s="1121"/>
      <c r="V455" s="1123"/>
      <c r="W455" s="1123"/>
    </row>
    <row r="456">
      <c r="A456" s="1121"/>
      <c r="B456" s="1121"/>
      <c r="C456" s="1121"/>
      <c r="D456" s="1121"/>
      <c r="E456" s="1121"/>
      <c r="F456" s="1121"/>
      <c r="G456" s="1121"/>
      <c r="H456" s="1121"/>
      <c r="I456" s="1121"/>
      <c r="J456" s="1121"/>
      <c r="K456" s="1121"/>
      <c r="L456" s="1121"/>
      <c r="M456" s="1121"/>
      <c r="N456" s="1121"/>
      <c r="O456" s="1121"/>
      <c r="P456" s="1121"/>
      <c r="Q456" s="1121"/>
      <c r="R456" s="1121"/>
      <c r="S456" s="1121"/>
      <c r="T456" s="1121"/>
      <c r="U456" s="1121"/>
      <c r="V456" s="1123"/>
      <c r="W456" s="1123"/>
    </row>
    <row r="457">
      <c r="A457" s="1121"/>
      <c r="B457" s="1121"/>
      <c r="C457" s="1121"/>
      <c r="D457" s="1121"/>
      <c r="E457" s="1121"/>
      <c r="F457" s="1121"/>
      <c r="G457" s="1121"/>
      <c r="H457" s="1121"/>
      <c r="I457" s="1121"/>
      <c r="J457" s="1121"/>
      <c r="K457" s="1121"/>
      <c r="L457" s="1121"/>
      <c r="M457" s="1121"/>
      <c r="N457" s="1121"/>
      <c r="O457" s="1121"/>
      <c r="P457" s="1121"/>
      <c r="Q457" s="1121"/>
      <c r="R457" s="1121"/>
      <c r="S457" s="1121"/>
      <c r="T457" s="1121"/>
      <c r="U457" s="1121"/>
      <c r="V457" s="1123"/>
      <c r="W457" s="1123"/>
    </row>
    <row r="458">
      <c r="A458" s="1121"/>
      <c r="B458" s="1121"/>
      <c r="C458" s="1121"/>
      <c r="D458" s="1121"/>
      <c r="E458" s="1121"/>
      <c r="F458" s="1121"/>
      <c r="G458" s="1121"/>
      <c r="H458" s="1121"/>
      <c r="I458" s="1121"/>
      <c r="J458" s="1121"/>
      <c r="K458" s="1121"/>
      <c r="L458" s="1121"/>
      <c r="M458" s="1121"/>
      <c r="N458" s="1121"/>
      <c r="O458" s="1121"/>
      <c r="P458" s="1121"/>
      <c r="Q458" s="1121"/>
      <c r="R458" s="1121"/>
      <c r="S458" s="1121"/>
      <c r="T458" s="1121"/>
      <c r="U458" s="1121"/>
      <c r="V458" s="1123"/>
      <c r="W458" s="1123"/>
    </row>
    <row r="459">
      <c r="A459" s="1121"/>
      <c r="B459" s="1121"/>
      <c r="C459" s="1121"/>
      <c r="D459" s="1121"/>
      <c r="E459" s="1121"/>
      <c r="F459" s="1121"/>
      <c r="G459" s="1121"/>
      <c r="H459" s="1121"/>
      <c r="I459" s="1121"/>
      <c r="J459" s="1121"/>
      <c r="K459" s="1121"/>
      <c r="L459" s="1121"/>
      <c r="M459" s="1121"/>
      <c r="N459" s="1121"/>
      <c r="O459" s="1121"/>
      <c r="P459" s="1121"/>
      <c r="Q459" s="1121"/>
      <c r="R459" s="1121"/>
      <c r="S459" s="1121"/>
      <c r="T459" s="1121"/>
      <c r="U459" s="1121"/>
      <c r="V459" s="1123"/>
      <c r="W459" s="1123"/>
    </row>
    <row r="460">
      <c r="A460" s="1121"/>
      <c r="B460" s="1121"/>
      <c r="C460" s="1121"/>
      <c r="D460" s="1121"/>
      <c r="E460" s="1121"/>
      <c r="F460" s="1121"/>
      <c r="G460" s="1121"/>
      <c r="H460" s="1121"/>
      <c r="I460" s="1121"/>
      <c r="J460" s="1121"/>
      <c r="K460" s="1121"/>
      <c r="L460" s="1121"/>
      <c r="M460" s="1121"/>
      <c r="N460" s="1121"/>
      <c r="O460" s="1121"/>
      <c r="P460" s="1121"/>
      <c r="Q460" s="1121"/>
      <c r="R460" s="1121"/>
      <c r="S460" s="1121"/>
      <c r="T460" s="1121"/>
      <c r="U460" s="1121"/>
      <c r="V460" s="1123"/>
      <c r="W460" s="1123"/>
    </row>
    <row r="461">
      <c r="A461" s="1121"/>
      <c r="B461" s="1121"/>
      <c r="C461" s="1121"/>
      <c r="D461" s="1121"/>
      <c r="E461" s="1121"/>
      <c r="F461" s="1121"/>
      <c r="G461" s="1121"/>
      <c r="H461" s="1121"/>
      <c r="I461" s="1121"/>
      <c r="J461" s="1121"/>
      <c r="K461" s="1121"/>
      <c r="L461" s="1121"/>
      <c r="M461" s="1121"/>
      <c r="N461" s="1121"/>
      <c r="O461" s="1121"/>
      <c r="P461" s="1121"/>
      <c r="Q461" s="1121"/>
      <c r="R461" s="1121"/>
      <c r="S461" s="1121"/>
      <c r="T461" s="1121"/>
      <c r="U461" s="1121"/>
      <c r="V461" s="1123"/>
      <c r="W461" s="1123"/>
    </row>
    <row r="462">
      <c r="A462" s="1121"/>
      <c r="B462" s="1121"/>
      <c r="C462" s="1121"/>
      <c r="D462" s="1121"/>
      <c r="E462" s="1121"/>
      <c r="F462" s="1121"/>
      <c r="G462" s="1121"/>
      <c r="H462" s="1121"/>
      <c r="I462" s="1121"/>
      <c r="J462" s="1121"/>
      <c r="K462" s="1121"/>
      <c r="L462" s="1121"/>
      <c r="M462" s="1121"/>
      <c r="N462" s="1121"/>
      <c r="O462" s="1121"/>
      <c r="P462" s="1121"/>
      <c r="Q462" s="1121"/>
      <c r="R462" s="1121"/>
      <c r="S462" s="1121"/>
      <c r="T462" s="1121"/>
      <c r="U462" s="1121"/>
      <c r="V462" s="1123"/>
      <c r="W462" s="1123"/>
    </row>
    <row r="463">
      <c r="A463" s="1121"/>
      <c r="B463" s="1121"/>
      <c r="C463" s="1121"/>
      <c r="D463" s="1121"/>
      <c r="E463" s="1121"/>
      <c r="F463" s="1121"/>
      <c r="G463" s="1121"/>
      <c r="H463" s="1121"/>
      <c r="I463" s="1121"/>
      <c r="J463" s="1121"/>
      <c r="K463" s="1121"/>
      <c r="L463" s="1121"/>
      <c r="M463" s="1121"/>
      <c r="N463" s="1121"/>
      <c r="O463" s="1121"/>
      <c r="P463" s="1121"/>
      <c r="Q463" s="1121"/>
      <c r="R463" s="1121"/>
      <c r="S463" s="1121"/>
      <c r="T463" s="1121"/>
      <c r="U463" s="1121"/>
      <c r="V463" s="1123"/>
      <c r="W463" s="1123"/>
    </row>
    <row r="464">
      <c r="A464" s="1121"/>
      <c r="B464" s="1121"/>
      <c r="C464" s="1121"/>
      <c r="D464" s="1121"/>
      <c r="E464" s="1121"/>
      <c r="F464" s="1121"/>
      <c r="G464" s="1121"/>
      <c r="H464" s="1121"/>
      <c r="I464" s="1121"/>
      <c r="J464" s="1121"/>
      <c r="K464" s="1121"/>
      <c r="L464" s="1121"/>
      <c r="M464" s="1121"/>
      <c r="N464" s="1121"/>
      <c r="O464" s="1121"/>
      <c r="P464" s="1121"/>
      <c r="Q464" s="1121"/>
      <c r="R464" s="1121"/>
      <c r="S464" s="1121"/>
      <c r="T464" s="1121"/>
      <c r="U464" s="1121"/>
      <c r="V464" s="1123"/>
      <c r="W464" s="1123"/>
    </row>
    <row r="465">
      <c r="A465" s="1121"/>
      <c r="B465" s="1121"/>
      <c r="C465" s="1121"/>
      <c r="D465" s="1121"/>
      <c r="E465" s="1121"/>
      <c r="F465" s="1121"/>
      <c r="G465" s="1121"/>
      <c r="H465" s="1121"/>
      <c r="I465" s="1121"/>
      <c r="J465" s="1121"/>
      <c r="K465" s="1121"/>
      <c r="L465" s="1121"/>
      <c r="M465" s="1121"/>
      <c r="N465" s="1121"/>
      <c r="O465" s="1121"/>
      <c r="P465" s="1121"/>
      <c r="Q465" s="1121"/>
      <c r="R465" s="1121"/>
      <c r="S465" s="1121"/>
      <c r="T465" s="1121"/>
      <c r="U465" s="1121"/>
      <c r="V465" s="1123"/>
      <c r="W465" s="1123"/>
    </row>
    <row r="466">
      <c r="A466" s="1121"/>
      <c r="B466" s="1121"/>
      <c r="C466" s="1121"/>
      <c r="D466" s="1121"/>
      <c r="E466" s="1121"/>
      <c r="F466" s="1121"/>
      <c r="G466" s="1121"/>
      <c r="H466" s="1121"/>
      <c r="I466" s="1121"/>
      <c r="J466" s="1121"/>
      <c r="K466" s="1121"/>
      <c r="L466" s="1121"/>
      <c r="M466" s="1121"/>
      <c r="N466" s="1121"/>
      <c r="O466" s="1121"/>
      <c r="P466" s="1121"/>
      <c r="Q466" s="1121"/>
      <c r="R466" s="1121"/>
      <c r="S466" s="1121"/>
      <c r="T466" s="1121"/>
      <c r="U466" s="1121"/>
      <c r="V466" s="1123"/>
      <c r="W466" s="1123"/>
    </row>
    <row r="467">
      <c r="A467" s="1121"/>
      <c r="B467" s="1121"/>
      <c r="C467" s="1121"/>
      <c r="D467" s="1121"/>
      <c r="E467" s="1121"/>
      <c r="F467" s="1121"/>
      <c r="G467" s="1121"/>
      <c r="H467" s="1121"/>
      <c r="I467" s="1121"/>
      <c r="J467" s="1121"/>
      <c r="K467" s="1121"/>
      <c r="L467" s="1121"/>
      <c r="M467" s="1121"/>
      <c r="N467" s="1121"/>
      <c r="O467" s="1121"/>
      <c r="P467" s="1121"/>
      <c r="Q467" s="1121"/>
      <c r="R467" s="1121"/>
      <c r="S467" s="1121"/>
      <c r="T467" s="1121"/>
      <c r="U467" s="1121"/>
      <c r="V467" s="1123"/>
      <c r="W467" s="1123"/>
    </row>
    <row r="468">
      <c r="A468" s="1121"/>
      <c r="B468" s="1121"/>
      <c r="C468" s="1121"/>
      <c r="D468" s="1121"/>
      <c r="E468" s="1121"/>
      <c r="F468" s="1121"/>
      <c r="G468" s="1121"/>
      <c r="H468" s="1121"/>
      <c r="I468" s="1121"/>
      <c r="J468" s="1121"/>
      <c r="K468" s="1121"/>
      <c r="L468" s="1121"/>
      <c r="M468" s="1121"/>
      <c r="N468" s="1121"/>
      <c r="O468" s="1121"/>
      <c r="P468" s="1121"/>
      <c r="Q468" s="1121"/>
      <c r="R468" s="1121"/>
      <c r="S468" s="1121"/>
      <c r="T468" s="1121"/>
      <c r="U468" s="1121"/>
      <c r="V468" s="1123"/>
      <c r="W468" s="1123"/>
    </row>
    <row r="469">
      <c r="A469" s="1121"/>
      <c r="B469" s="1121"/>
      <c r="C469" s="1121"/>
      <c r="D469" s="1121"/>
      <c r="E469" s="1121"/>
      <c r="F469" s="1121"/>
      <c r="G469" s="1121"/>
      <c r="H469" s="1121"/>
      <c r="I469" s="1121"/>
      <c r="J469" s="1121"/>
      <c r="K469" s="1121"/>
      <c r="L469" s="1121"/>
      <c r="M469" s="1121"/>
      <c r="N469" s="1121"/>
      <c r="O469" s="1121"/>
      <c r="P469" s="1121"/>
      <c r="Q469" s="1121"/>
      <c r="R469" s="1121"/>
      <c r="S469" s="1121"/>
      <c r="T469" s="1121"/>
      <c r="U469" s="1121"/>
      <c r="V469" s="1123"/>
      <c r="W469" s="1123"/>
    </row>
    <row r="470">
      <c r="A470" s="1121"/>
      <c r="B470" s="1121"/>
      <c r="C470" s="1121"/>
      <c r="D470" s="1121"/>
      <c r="E470" s="1121"/>
      <c r="F470" s="1121"/>
      <c r="G470" s="1121"/>
      <c r="H470" s="1121"/>
      <c r="I470" s="1121"/>
      <c r="J470" s="1121"/>
      <c r="K470" s="1121"/>
      <c r="L470" s="1121"/>
      <c r="M470" s="1121"/>
      <c r="N470" s="1121"/>
      <c r="O470" s="1121"/>
      <c r="P470" s="1121"/>
      <c r="Q470" s="1121"/>
      <c r="R470" s="1121"/>
      <c r="S470" s="1121"/>
      <c r="T470" s="1121"/>
      <c r="U470" s="1121"/>
      <c r="V470" s="1123"/>
      <c r="W470" s="1123"/>
    </row>
    <row r="471">
      <c r="A471" s="1121"/>
      <c r="B471" s="1121"/>
      <c r="C471" s="1121"/>
      <c r="D471" s="1121"/>
      <c r="E471" s="1121"/>
      <c r="F471" s="1121"/>
      <c r="G471" s="1121"/>
      <c r="H471" s="1121"/>
      <c r="I471" s="1121"/>
      <c r="J471" s="1121"/>
      <c r="K471" s="1121"/>
      <c r="L471" s="1121"/>
      <c r="M471" s="1121"/>
      <c r="N471" s="1121"/>
      <c r="O471" s="1121"/>
      <c r="P471" s="1121"/>
      <c r="Q471" s="1121"/>
      <c r="R471" s="1121"/>
      <c r="S471" s="1121"/>
      <c r="T471" s="1121"/>
      <c r="U471" s="1121"/>
      <c r="V471" s="1123"/>
      <c r="W471" s="1123"/>
    </row>
    <row r="472">
      <c r="A472" s="1121"/>
      <c r="B472" s="1121"/>
      <c r="C472" s="1121"/>
      <c r="D472" s="1121"/>
      <c r="E472" s="1121"/>
      <c r="F472" s="1121"/>
      <c r="G472" s="1121"/>
      <c r="H472" s="1121"/>
      <c r="I472" s="1121"/>
      <c r="J472" s="1121"/>
      <c r="K472" s="1121"/>
      <c r="L472" s="1121"/>
      <c r="M472" s="1121"/>
      <c r="N472" s="1121"/>
      <c r="O472" s="1121"/>
      <c r="P472" s="1121"/>
      <c r="Q472" s="1121"/>
      <c r="R472" s="1121"/>
      <c r="S472" s="1121"/>
      <c r="T472" s="1121"/>
      <c r="U472" s="1121"/>
      <c r="V472" s="1123"/>
      <c r="W472" s="1123"/>
    </row>
    <row r="473">
      <c r="A473" s="1121"/>
      <c r="B473" s="1121"/>
      <c r="C473" s="1121"/>
      <c r="D473" s="1121"/>
      <c r="E473" s="1121"/>
      <c r="F473" s="1121"/>
      <c r="G473" s="1121"/>
      <c r="H473" s="1121"/>
      <c r="I473" s="1121"/>
      <c r="J473" s="1121"/>
      <c r="K473" s="1121"/>
      <c r="L473" s="1121"/>
      <c r="M473" s="1121"/>
      <c r="N473" s="1121"/>
      <c r="O473" s="1121"/>
      <c r="P473" s="1121"/>
      <c r="Q473" s="1121"/>
      <c r="R473" s="1121"/>
      <c r="S473" s="1121"/>
      <c r="T473" s="1121"/>
      <c r="U473" s="1121"/>
      <c r="V473" s="1123"/>
      <c r="W473" s="1123"/>
    </row>
    <row r="474">
      <c r="A474" s="1121"/>
      <c r="B474" s="1121"/>
      <c r="C474" s="1121"/>
      <c r="D474" s="1121"/>
      <c r="E474" s="1121"/>
      <c r="F474" s="1121"/>
      <c r="G474" s="1121"/>
      <c r="H474" s="1121"/>
      <c r="I474" s="1121"/>
      <c r="J474" s="1121"/>
      <c r="K474" s="1121"/>
      <c r="L474" s="1121"/>
      <c r="M474" s="1121"/>
      <c r="N474" s="1121"/>
      <c r="O474" s="1121"/>
      <c r="P474" s="1121"/>
      <c r="Q474" s="1121"/>
      <c r="R474" s="1121"/>
      <c r="S474" s="1121"/>
      <c r="T474" s="1121"/>
      <c r="U474" s="1121"/>
      <c r="V474" s="1123"/>
      <c r="W474" s="1123"/>
    </row>
    <row r="475">
      <c r="A475" s="1121"/>
      <c r="B475" s="1121"/>
      <c r="C475" s="1121"/>
      <c r="D475" s="1121"/>
      <c r="E475" s="1121"/>
      <c r="F475" s="1121"/>
      <c r="G475" s="1121"/>
      <c r="H475" s="1121"/>
      <c r="I475" s="1121"/>
      <c r="J475" s="1121"/>
      <c r="K475" s="1121"/>
      <c r="L475" s="1121"/>
      <c r="M475" s="1121"/>
      <c r="N475" s="1121"/>
      <c r="O475" s="1121"/>
      <c r="P475" s="1121"/>
      <c r="Q475" s="1121"/>
      <c r="R475" s="1121"/>
      <c r="S475" s="1121"/>
      <c r="T475" s="1121"/>
      <c r="U475" s="1121"/>
      <c r="V475" s="1123"/>
      <c r="W475" s="1123"/>
    </row>
    <row r="476">
      <c r="A476" s="1121"/>
      <c r="B476" s="1121"/>
      <c r="C476" s="1121"/>
      <c r="D476" s="1121"/>
      <c r="E476" s="1121"/>
      <c r="F476" s="1121"/>
      <c r="G476" s="1121"/>
      <c r="H476" s="1121"/>
      <c r="I476" s="1121"/>
      <c r="J476" s="1121"/>
      <c r="K476" s="1121"/>
      <c r="L476" s="1121"/>
      <c r="M476" s="1121"/>
      <c r="N476" s="1121"/>
      <c r="O476" s="1121"/>
      <c r="P476" s="1121"/>
      <c r="Q476" s="1121"/>
      <c r="R476" s="1121"/>
      <c r="S476" s="1121"/>
      <c r="T476" s="1121"/>
      <c r="U476" s="1121"/>
      <c r="V476" s="1123"/>
      <c r="W476" s="1123"/>
    </row>
    <row r="477">
      <c r="A477" s="1121"/>
      <c r="B477" s="1121"/>
      <c r="C477" s="1121"/>
      <c r="D477" s="1121"/>
      <c r="E477" s="1121"/>
      <c r="F477" s="1121"/>
      <c r="G477" s="1121"/>
      <c r="H477" s="1121"/>
      <c r="I477" s="1121"/>
      <c r="J477" s="1121"/>
      <c r="K477" s="1121"/>
      <c r="L477" s="1121"/>
      <c r="M477" s="1121"/>
      <c r="N477" s="1121"/>
      <c r="O477" s="1121"/>
      <c r="P477" s="1121"/>
      <c r="Q477" s="1121"/>
      <c r="R477" s="1121"/>
      <c r="S477" s="1121"/>
      <c r="T477" s="1121"/>
      <c r="U477" s="1121"/>
      <c r="V477" s="1123"/>
      <c r="W477" s="1123"/>
    </row>
    <row r="478">
      <c r="A478" s="1121"/>
      <c r="B478" s="1121"/>
      <c r="C478" s="1121"/>
      <c r="D478" s="1121"/>
      <c r="E478" s="1121"/>
      <c r="F478" s="1121"/>
      <c r="G478" s="1121"/>
      <c r="H478" s="1121"/>
      <c r="I478" s="1121"/>
      <c r="J478" s="1121"/>
      <c r="K478" s="1121"/>
      <c r="L478" s="1121"/>
      <c r="M478" s="1121"/>
      <c r="N478" s="1121"/>
      <c r="O478" s="1121"/>
      <c r="P478" s="1121"/>
      <c r="Q478" s="1121"/>
      <c r="R478" s="1121"/>
      <c r="S478" s="1121"/>
      <c r="T478" s="1121"/>
      <c r="U478" s="1121"/>
      <c r="V478" s="1123"/>
      <c r="W478" s="1123"/>
    </row>
    <row r="479">
      <c r="A479" s="1121"/>
      <c r="B479" s="1121"/>
      <c r="C479" s="1121"/>
      <c r="D479" s="1121"/>
      <c r="E479" s="1121"/>
      <c r="F479" s="1121"/>
      <c r="G479" s="1121"/>
      <c r="H479" s="1121"/>
      <c r="I479" s="1121"/>
      <c r="J479" s="1121"/>
      <c r="K479" s="1121"/>
      <c r="L479" s="1121"/>
      <c r="M479" s="1121"/>
      <c r="N479" s="1121"/>
      <c r="O479" s="1121"/>
      <c r="P479" s="1121"/>
      <c r="Q479" s="1121"/>
      <c r="R479" s="1121"/>
      <c r="S479" s="1121"/>
      <c r="T479" s="1121"/>
      <c r="U479" s="1121"/>
      <c r="V479" s="1123"/>
      <c r="W479" s="1123"/>
    </row>
    <row r="480">
      <c r="A480" s="1121"/>
      <c r="B480" s="1121"/>
      <c r="C480" s="1121"/>
      <c r="D480" s="1121"/>
      <c r="E480" s="1121"/>
      <c r="F480" s="1121"/>
      <c r="G480" s="1121"/>
      <c r="H480" s="1121"/>
      <c r="I480" s="1121"/>
      <c r="J480" s="1121"/>
      <c r="K480" s="1121"/>
      <c r="L480" s="1121"/>
      <c r="M480" s="1121"/>
      <c r="N480" s="1121"/>
      <c r="O480" s="1121"/>
      <c r="P480" s="1121"/>
      <c r="Q480" s="1121"/>
      <c r="R480" s="1121"/>
      <c r="S480" s="1121"/>
      <c r="T480" s="1121"/>
      <c r="U480" s="1121"/>
      <c r="V480" s="1123"/>
      <c r="W480" s="1123"/>
    </row>
    <row r="481">
      <c r="A481" s="1121"/>
      <c r="B481" s="1121"/>
      <c r="C481" s="1121"/>
      <c r="D481" s="1121"/>
      <c r="E481" s="1121"/>
      <c r="F481" s="1121"/>
      <c r="G481" s="1121"/>
      <c r="H481" s="1121"/>
      <c r="I481" s="1121"/>
      <c r="J481" s="1121"/>
      <c r="K481" s="1121"/>
      <c r="L481" s="1121"/>
      <c r="M481" s="1121"/>
      <c r="N481" s="1121"/>
      <c r="O481" s="1121"/>
      <c r="P481" s="1121"/>
      <c r="Q481" s="1121"/>
      <c r="R481" s="1121"/>
      <c r="S481" s="1121"/>
      <c r="T481" s="1121"/>
      <c r="U481" s="1121"/>
      <c r="V481" s="1123"/>
      <c r="W481" s="1123"/>
    </row>
    <row r="482">
      <c r="A482" s="1121"/>
      <c r="B482" s="1121"/>
      <c r="C482" s="1121"/>
      <c r="D482" s="1121"/>
      <c r="E482" s="1121"/>
      <c r="F482" s="1121"/>
      <c r="G482" s="1121"/>
      <c r="H482" s="1121"/>
      <c r="I482" s="1121"/>
      <c r="J482" s="1121"/>
      <c r="K482" s="1121"/>
      <c r="L482" s="1121"/>
      <c r="M482" s="1121"/>
      <c r="N482" s="1121"/>
      <c r="O482" s="1121"/>
      <c r="P482" s="1121"/>
      <c r="Q482" s="1121"/>
      <c r="R482" s="1121"/>
      <c r="S482" s="1121"/>
      <c r="T482" s="1121"/>
      <c r="U482" s="1121"/>
      <c r="V482" s="1123"/>
      <c r="W482" s="1123"/>
    </row>
    <row r="483">
      <c r="A483" s="1121"/>
      <c r="B483" s="1121"/>
      <c r="C483" s="1121"/>
      <c r="D483" s="1121"/>
      <c r="E483" s="1121"/>
      <c r="F483" s="1121"/>
      <c r="G483" s="1121"/>
      <c r="H483" s="1121"/>
      <c r="I483" s="1121"/>
      <c r="J483" s="1121"/>
      <c r="K483" s="1121"/>
      <c r="L483" s="1121"/>
      <c r="M483" s="1121"/>
      <c r="N483" s="1121"/>
      <c r="O483" s="1121"/>
      <c r="P483" s="1121"/>
      <c r="Q483" s="1121"/>
      <c r="R483" s="1121"/>
      <c r="S483" s="1121"/>
      <c r="T483" s="1121"/>
      <c r="U483" s="1121"/>
      <c r="V483" s="1123"/>
      <c r="W483" s="1123"/>
    </row>
    <row r="484">
      <c r="A484" s="1121"/>
      <c r="B484" s="1121"/>
      <c r="C484" s="1121"/>
      <c r="D484" s="1121"/>
      <c r="E484" s="1121"/>
      <c r="F484" s="1121"/>
      <c r="G484" s="1121"/>
      <c r="H484" s="1121"/>
      <c r="I484" s="1121"/>
      <c r="J484" s="1121"/>
      <c r="K484" s="1121"/>
      <c r="L484" s="1121"/>
      <c r="M484" s="1121"/>
      <c r="N484" s="1121"/>
      <c r="O484" s="1121"/>
      <c r="P484" s="1121"/>
      <c r="Q484" s="1121"/>
      <c r="R484" s="1121"/>
      <c r="S484" s="1121"/>
      <c r="T484" s="1121"/>
      <c r="U484" s="1121"/>
      <c r="V484" s="1123"/>
      <c r="W484" s="1123"/>
    </row>
    <row r="485">
      <c r="A485" s="1121"/>
      <c r="B485" s="1121"/>
      <c r="C485" s="1121"/>
      <c r="D485" s="1121"/>
      <c r="E485" s="1121"/>
      <c r="F485" s="1121"/>
      <c r="G485" s="1121"/>
      <c r="H485" s="1121"/>
      <c r="I485" s="1121"/>
      <c r="J485" s="1121"/>
      <c r="K485" s="1121"/>
      <c r="L485" s="1121"/>
      <c r="M485" s="1121"/>
      <c r="N485" s="1121"/>
      <c r="O485" s="1121"/>
      <c r="P485" s="1121"/>
      <c r="Q485" s="1121"/>
      <c r="R485" s="1121"/>
      <c r="S485" s="1121"/>
      <c r="T485" s="1121"/>
      <c r="U485" s="1121"/>
      <c r="V485" s="1123"/>
      <c r="W485" s="1123"/>
    </row>
    <row r="486">
      <c r="A486" s="1121"/>
      <c r="B486" s="1121"/>
      <c r="C486" s="1121"/>
      <c r="D486" s="1121"/>
      <c r="E486" s="1121"/>
      <c r="F486" s="1121"/>
      <c r="G486" s="1121"/>
      <c r="H486" s="1121"/>
      <c r="I486" s="1121"/>
      <c r="J486" s="1121"/>
      <c r="K486" s="1121"/>
      <c r="L486" s="1121"/>
      <c r="M486" s="1121"/>
      <c r="N486" s="1121"/>
      <c r="O486" s="1121"/>
      <c r="P486" s="1121"/>
      <c r="Q486" s="1121"/>
      <c r="R486" s="1121"/>
      <c r="S486" s="1121"/>
      <c r="T486" s="1121"/>
      <c r="U486" s="1121"/>
      <c r="V486" s="1123"/>
      <c r="W486" s="1123"/>
    </row>
    <row r="487">
      <c r="A487" s="1121"/>
      <c r="B487" s="1121"/>
      <c r="C487" s="1121"/>
      <c r="D487" s="1121"/>
      <c r="E487" s="1121"/>
      <c r="F487" s="1121"/>
      <c r="G487" s="1121"/>
      <c r="H487" s="1121"/>
      <c r="I487" s="1121"/>
      <c r="J487" s="1121"/>
      <c r="K487" s="1121"/>
      <c r="L487" s="1121"/>
      <c r="M487" s="1121"/>
      <c r="N487" s="1121"/>
      <c r="O487" s="1121"/>
      <c r="P487" s="1121"/>
      <c r="Q487" s="1121"/>
      <c r="R487" s="1121"/>
      <c r="S487" s="1121"/>
      <c r="T487" s="1121"/>
      <c r="U487" s="1121"/>
      <c r="V487" s="1123"/>
      <c r="W487" s="1123"/>
    </row>
    <row r="488">
      <c r="A488" s="1121"/>
      <c r="B488" s="1121"/>
      <c r="C488" s="1121"/>
      <c r="D488" s="1121"/>
      <c r="E488" s="1121"/>
      <c r="F488" s="1121"/>
      <c r="G488" s="1121"/>
      <c r="H488" s="1121"/>
      <c r="I488" s="1121"/>
      <c r="J488" s="1121"/>
      <c r="K488" s="1121"/>
      <c r="L488" s="1121"/>
      <c r="M488" s="1121"/>
      <c r="N488" s="1121"/>
      <c r="O488" s="1121"/>
      <c r="P488" s="1121"/>
      <c r="Q488" s="1121"/>
      <c r="R488" s="1121"/>
      <c r="S488" s="1121"/>
      <c r="T488" s="1121"/>
      <c r="U488" s="1121"/>
      <c r="V488" s="1123"/>
      <c r="W488" s="1123"/>
    </row>
    <row r="489">
      <c r="A489" s="1121"/>
      <c r="B489" s="1121"/>
      <c r="C489" s="1121"/>
      <c r="D489" s="1121"/>
      <c r="E489" s="1121"/>
      <c r="F489" s="1121"/>
      <c r="G489" s="1121"/>
      <c r="H489" s="1121"/>
      <c r="I489" s="1121"/>
      <c r="J489" s="1121"/>
      <c r="K489" s="1121"/>
      <c r="L489" s="1121"/>
      <c r="M489" s="1121"/>
      <c r="N489" s="1121"/>
      <c r="O489" s="1121"/>
      <c r="P489" s="1121"/>
      <c r="Q489" s="1121"/>
      <c r="R489" s="1121"/>
      <c r="S489" s="1121"/>
      <c r="T489" s="1121"/>
      <c r="U489" s="1121"/>
      <c r="V489" s="1123"/>
      <c r="W489" s="1123"/>
    </row>
    <row r="490">
      <c r="A490" s="1121"/>
      <c r="B490" s="1121"/>
      <c r="C490" s="1121"/>
      <c r="D490" s="1121"/>
      <c r="E490" s="1121"/>
      <c r="F490" s="1121"/>
      <c r="G490" s="1121"/>
      <c r="H490" s="1121"/>
      <c r="I490" s="1121"/>
      <c r="J490" s="1121"/>
      <c r="K490" s="1121"/>
      <c r="L490" s="1121"/>
      <c r="M490" s="1121"/>
      <c r="N490" s="1121"/>
      <c r="O490" s="1121"/>
      <c r="P490" s="1121"/>
      <c r="Q490" s="1121"/>
      <c r="R490" s="1121"/>
      <c r="S490" s="1121"/>
      <c r="T490" s="1121"/>
      <c r="U490" s="1121"/>
      <c r="V490" s="1123"/>
      <c r="W490" s="1123"/>
    </row>
    <row r="491">
      <c r="A491" s="1121"/>
      <c r="B491" s="1121"/>
      <c r="C491" s="1121"/>
      <c r="D491" s="1121"/>
      <c r="E491" s="1121"/>
      <c r="F491" s="1121"/>
      <c r="G491" s="1121"/>
      <c r="H491" s="1121"/>
      <c r="I491" s="1121"/>
      <c r="J491" s="1121"/>
      <c r="K491" s="1121"/>
      <c r="L491" s="1121"/>
      <c r="M491" s="1121"/>
      <c r="N491" s="1121"/>
      <c r="O491" s="1121"/>
      <c r="P491" s="1121"/>
      <c r="Q491" s="1121"/>
      <c r="R491" s="1121"/>
      <c r="S491" s="1121"/>
      <c r="T491" s="1121"/>
      <c r="U491" s="1121"/>
      <c r="V491" s="1123"/>
      <c r="W491" s="1123"/>
    </row>
    <row r="492">
      <c r="A492" s="1121"/>
      <c r="B492" s="1121"/>
      <c r="C492" s="1121"/>
      <c r="D492" s="1121"/>
      <c r="E492" s="1121"/>
      <c r="F492" s="1121"/>
      <c r="G492" s="1121"/>
      <c r="H492" s="1121"/>
      <c r="I492" s="1121"/>
      <c r="J492" s="1121"/>
      <c r="K492" s="1121"/>
      <c r="L492" s="1121"/>
      <c r="M492" s="1121"/>
      <c r="N492" s="1121"/>
      <c r="O492" s="1121"/>
      <c r="P492" s="1121"/>
      <c r="Q492" s="1121"/>
      <c r="R492" s="1121"/>
      <c r="S492" s="1121"/>
      <c r="T492" s="1121"/>
      <c r="U492" s="1121"/>
      <c r="V492" s="1123"/>
      <c r="W492" s="1123"/>
    </row>
    <row r="493">
      <c r="A493" s="1121"/>
      <c r="B493" s="1121"/>
      <c r="C493" s="1121"/>
      <c r="D493" s="1121"/>
      <c r="E493" s="1121"/>
      <c r="F493" s="1121"/>
      <c r="G493" s="1121"/>
      <c r="H493" s="1121"/>
      <c r="I493" s="1121"/>
      <c r="J493" s="1121"/>
      <c r="K493" s="1121"/>
      <c r="L493" s="1121"/>
      <c r="M493" s="1121"/>
      <c r="N493" s="1121"/>
      <c r="O493" s="1121"/>
      <c r="P493" s="1121"/>
      <c r="Q493" s="1121"/>
      <c r="R493" s="1121"/>
      <c r="S493" s="1121"/>
      <c r="T493" s="1121"/>
      <c r="U493" s="1121"/>
      <c r="V493" s="1123"/>
      <c r="W493" s="1123"/>
    </row>
    <row r="494">
      <c r="A494" s="1121"/>
      <c r="B494" s="1121"/>
      <c r="C494" s="1121"/>
      <c r="D494" s="1121"/>
      <c r="E494" s="1121"/>
      <c r="F494" s="1121"/>
      <c r="G494" s="1121"/>
      <c r="H494" s="1121"/>
      <c r="I494" s="1121"/>
      <c r="J494" s="1121"/>
      <c r="K494" s="1121"/>
      <c r="L494" s="1121"/>
      <c r="M494" s="1121"/>
      <c r="N494" s="1121"/>
      <c r="O494" s="1121"/>
      <c r="P494" s="1121"/>
      <c r="Q494" s="1121"/>
      <c r="R494" s="1121"/>
      <c r="S494" s="1121"/>
      <c r="T494" s="1121"/>
      <c r="U494" s="1121"/>
      <c r="V494" s="1123"/>
      <c r="W494" s="1123"/>
    </row>
    <row r="495">
      <c r="A495" s="1121"/>
      <c r="B495" s="1121"/>
      <c r="C495" s="1121"/>
      <c r="D495" s="1121"/>
      <c r="E495" s="1121"/>
      <c r="F495" s="1121"/>
      <c r="G495" s="1121"/>
      <c r="H495" s="1121"/>
      <c r="I495" s="1121"/>
      <c r="J495" s="1121"/>
      <c r="K495" s="1121"/>
      <c r="L495" s="1121"/>
      <c r="M495" s="1121"/>
      <c r="N495" s="1121"/>
      <c r="O495" s="1121"/>
      <c r="P495" s="1121"/>
      <c r="Q495" s="1121"/>
      <c r="R495" s="1121"/>
      <c r="S495" s="1121"/>
      <c r="T495" s="1121"/>
      <c r="U495" s="1121"/>
      <c r="V495" s="1123"/>
      <c r="W495" s="1123"/>
    </row>
    <row r="496">
      <c r="A496" s="1121"/>
      <c r="B496" s="1121"/>
      <c r="C496" s="1121"/>
      <c r="D496" s="1121"/>
      <c r="E496" s="1121"/>
      <c r="F496" s="1121"/>
      <c r="G496" s="1121"/>
      <c r="H496" s="1121"/>
      <c r="I496" s="1121"/>
      <c r="J496" s="1121"/>
      <c r="K496" s="1121"/>
      <c r="L496" s="1121"/>
      <c r="M496" s="1121"/>
      <c r="N496" s="1121"/>
      <c r="O496" s="1121"/>
      <c r="P496" s="1121"/>
      <c r="Q496" s="1121"/>
      <c r="R496" s="1121"/>
      <c r="S496" s="1121"/>
      <c r="T496" s="1121"/>
      <c r="U496" s="1121"/>
      <c r="V496" s="1123"/>
      <c r="W496" s="1123"/>
    </row>
    <row r="497">
      <c r="A497" s="1121"/>
      <c r="B497" s="1121"/>
      <c r="C497" s="1121"/>
      <c r="D497" s="1121"/>
      <c r="E497" s="1121"/>
      <c r="F497" s="1121"/>
      <c r="G497" s="1121"/>
      <c r="H497" s="1121"/>
      <c r="I497" s="1121"/>
      <c r="J497" s="1121"/>
      <c r="K497" s="1121"/>
      <c r="L497" s="1121"/>
      <c r="M497" s="1121"/>
      <c r="N497" s="1121"/>
      <c r="O497" s="1121"/>
      <c r="P497" s="1121"/>
      <c r="Q497" s="1121"/>
      <c r="R497" s="1121"/>
      <c r="S497" s="1121"/>
      <c r="T497" s="1121"/>
      <c r="U497" s="1121"/>
      <c r="V497" s="1123"/>
      <c r="W497" s="1123"/>
    </row>
    <row r="498">
      <c r="A498" s="1121"/>
      <c r="B498" s="1121"/>
      <c r="C498" s="1121"/>
      <c r="D498" s="1121"/>
      <c r="E498" s="1121"/>
      <c r="F498" s="1121"/>
      <c r="G498" s="1121"/>
      <c r="H498" s="1121"/>
      <c r="I498" s="1121"/>
      <c r="J498" s="1121"/>
      <c r="K498" s="1121"/>
      <c r="L498" s="1121"/>
      <c r="M498" s="1121"/>
      <c r="N498" s="1121"/>
      <c r="O498" s="1121"/>
      <c r="P498" s="1121"/>
      <c r="Q498" s="1121"/>
      <c r="R498" s="1121"/>
      <c r="S498" s="1121"/>
      <c r="T498" s="1121"/>
      <c r="U498" s="1121"/>
      <c r="V498" s="1123"/>
      <c r="W498" s="1123"/>
    </row>
    <row r="499">
      <c r="A499" s="1121"/>
      <c r="B499" s="1121"/>
      <c r="C499" s="1121"/>
      <c r="D499" s="1121"/>
      <c r="E499" s="1121"/>
      <c r="F499" s="1121"/>
      <c r="G499" s="1121"/>
      <c r="H499" s="1121"/>
      <c r="I499" s="1121"/>
      <c r="J499" s="1121"/>
      <c r="K499" s="1121"/>
      <c r="L499" s="1121"/>
      <c r="M499" s="1121"/>
      <c r="N499" s="1121"/>
      <c r="O499" s="1121"/>
      <c r="P499" s="1121"/>
      <c r="Q499" s="1121"/>
      <c r="R499" s="1121"/>
      <c r="S499" s="1121"/>
      <c r="T499" s="1121"/>
      <c r="U499" s="1121"/>
      <c r="V499" s="1123"/>
      <c r="W499" s="1123"/>
    </row>
    <row r="500">
      <c r="A500" s="1121"/>
      <c r="B500" s="1121"/>
      <c r="C500" s="1121"/>
      <c r="D500" s="1121"/>
      <c r="E500" s="1121"/>
      <c r="F500" s="1121"/>
      <c r="G500" s="1121"/>
      <c r="H500" s="1121"/>
      <c r="I500" s="1121"/>
      <c r="J500" s="1121"/>
      <c r="K500" s="1121"/>
      <c r="L500" s="1121"/>
      <c r="M500" s="1121"/>
      <c r="N500" s="1121"/>
      <c r="O500" s="1121"/>
      <c r="P500" s="1121"/>
      <c r="Q500" s="1121"/>
      <c r="R500" s="1121"/>
      <c r="S500" s="1121"/>
      <c r="T500" s="1121"/>
      <c r="U500" s="1121"/>
      <c r="V500" s="1123"/>
      <c r="W500" s="1123"/>
    </row>
    <row r="501">
      <c r="A501" s="1121"/>
      <c r="B501" s="1121"/>
      <c r="C501" s="1121"/>
      <c r="D501" s="1121"/>
      <c r="E501" s="1121"/>
      <c r="F501" s="1121"/>
      <c r="G501" s="1121"/>
      <c r="H501" s="1121"/>
      <c r="I501" s="1121"/>
      <c r="J501" s="1121"/>
      <c r="K501" s="1121"/>
      <c r="L501" s="1121"/>
      <c r="M501" s="1121"/>
      <c r="N501" s="1121"/>
      <c r="O501" s="1121"/>
      <c r="P501" s="1121"/>
      <c r="Q501" s="1121"/>
      <c r="R501" s="1121"/>
      <c r="S501" s="1121"/>
      <c r="T501" s="1121"/>
      <c r="U501" s="1121"/>
      <c r="V501" s="1123"/>
      <c r="W501" s="1123"/>
    </row>
    <row r="502">
      <c r="A502" s="1121"/>
      <c r="B502" s="1121"/>
      <c r="C502" s="1121"/>
      <c r="D502" s="1121"/>
      <c r="E502" s="1121"/>
      <c r="F502" s="1121"/>
      <c r="G502" s="1121"/>
      <c r="H502" s="1121"/>
      <c r="I502" s="1121"/>
      <c r="J502" s="1121"/>
      <c r="K502" s="1121"/>
      <c r="L502" s="1121"/>
      <c r="M502" s="1121"/>
      <c r="N502" s="1121"/>
      <c r="O502" s="1121"/>
      <c r="P502" s="1121"/>
      <c r="Q502" s="1121"/>
      <c r="R502" s="1121"/>
      <c r="S502" s="1121"/>
      <c r="T502" s="1121"/>
      <c r="U502" s="1121"/>
      <c r="V502" s="1123"/>
      <c r="W502" s="1123"/>
    </row>
    <row r="503">
      <c r="A503" s="1121"/>
      <c r="B503" s="1121"/>
      <c r="C503" s="1121"/>
      <c r="D503" s="1121"/>
      <c r="E503" s="1121"/>
      <c r="F503" s="1121"/>
      <c r="G503" s="1121"/>
      <c r="H503" s="1121"/>
      <c r="I503" s="1121"/>
      <c r="J503" s="1121"/>
      <c r="K503" s="1121"/>
      <c r="L503" s="1121"/>
      <c r="M503" s="1121"/>
      <c r="N503" s="1121"/>
      <c r="O503" s="1121"/>
      <c r="P503" s="1121"/>
      <c r="Q503" s="1121"/>
      <c r="R503" s="1121"/>
      <c r="S503" s="1121"/>
      <c r="T503" s="1121"/>
      <c r="U503" s="1121"/>
      <c r="V503" s="1123"/>
      <c r="W503" s="1123"/>
    </row>
    <row r="504">
      <c r="A504" s="1121"/>
      <c r="B504" s="1121"/>
      <c r="C504" s="1121"/>
      <c r="D504" s="1121"/>
      <c r="E504" s="1121"/>
      <c r="F504" s="1121"/>
      <c r="G504" s="1121"/>
      <c r="H504" s="1121"/>
      <c r="I504" s="1121"/>
      <c r="J504" s="1121"/>
      <c r="K504" s="1121"/>
      <c r="L504" s="1121"/>
      <c r="M504" s="1121"/>
      <c r="N504" s="1121"/>
      <c r="O504" s="1121"/>
      <c r="P504" s="1121"/>
      <c r="Q504" s="1121"/>
      <c r="R504" s="1121"/>
      <c r="S504" s="1121"/>
      <c r="T504" s="1121"/>
      <c r="U504" s="1121"/>
      <c r="V504" s="1123"/>
      <c r="W504" s="1123"/>
    </row>
    <row r="505">
      <c r="A505" s="1121"/>
      <c r="B505" s="1121"/>
      <c r="C505" s="1121"/>
      <c r="D505" s="1121"/>
      <c r="E505" s="1121"/>
      <c r="F505" s="1121"/>
      <c r="G505" s="1121"/>
      <c r="H505" s="1121"/>
      <c r="I505" s="1121"/>
      <c r="J505" s="1121"/>
      <c r="K505" s="1121"/>
      <c r="L505" s="1121"/>
      <c r="M505" s="1121"/>
      <c r="N505" s="1121"/>
      <c r="O505" s="1121"/>
      <c r="P505" s="1121"/>
      <c r="Q505" s="1121"/>
      <c r="R505" s="1121"/>
      <c r="S505" s="1121"/>
      <c r="T505" s="1121"/>
      <c r="U505" s="1121"/>
      <c r="V505" s="1123"/>
      <c r="W505" s="1123"/>
    </row>
    <row r="506">
      <c r="A506" s="1121"/>
      <c r="B506" s="1121"/>
      <c r="C506" s="1121"/>
      <c r="D506" s="1121"/>
      <c r="E506" s="1121"/>
      <c r="F506" s="1121"/>
      <c r="G506" s="1121"/>
      <c r="H506" s="1121"/>
      <c r="I506" s="1121"/>
      <c r="J506" s="1121"/>
      <c r="K506" s="1121"/>
      <c r="L506" s="1121"/>
      <c r="M506" s="1121"/>
      <c r="N506" s="1121"/>
      <c r="O506" s="1121"/>
      <c r="P506" s="1121"/>
      <c r="Q506" s="1121"/>
      <c r="R506" s="1121"/>
      <c r="S506" s="1121"/>
      <c r="T506" s="1121"/>
      <c r="U506" s="1121"/>
      <c r="V506" s="1123"/>
      <c r="W506" s="1123"/>
    </row>
    <row r="507">
      <c r="A507" s="1121"/>
      <c r="B507" s="1121"/>
      <c r="C507" s="1121"/>
      <c r="D507" s="1121"/>
      <c r="E507" s="1121"/>
      <c r="F507" s="1121"/>
      <c r="G507" s="1121"/>
      <c r="H507" s="1121"/>
      <c r="I507" s="1121"/>
      <c r="J507" s="1121"/>
      <c r="K507" s="1121"/>
      <c r="L507" s="1121"/>
      <c r="M507" s="1121"/>
      <c r="N507" s="1121"/>
      <c r="O507" s="1121"/>
      <c r="P507" s="1121"/>
      <c r="Q507" s="1121"/>
      <c r="R507" s="1121"/>
      <c r="S507" s="1121"/>
      <c r="T507" s="1121"/>
      <c r="U507" s="1121"/>
      <c r="V507" s="1123"/>
      <c r="W507" s="1123"/>
    </row>
    <row r="508">
      <c r="A508" s="1121"/>
      <c r="B508" s="1121"/>
      <c r="C508" s="1121"/>
      <c r="D508" s="1121"/>
      <c r="E508" s="1121"/>
      <c r="F508" s="1121"/>
      <c r="G508" s="1121"/>
      <c r="H508" s="1121"/>
      <c r="I508" s="1121"/>
      <c r="J508" s="1121"/>
      <c r="K508" s="1121"/>
      <c r="L508" s="1121"/>
      <c r="M508" s="1121"/>
      <c r="N508" s="1121"/>
      <c r="O508" s="1121"/>
      <c r="P508" s="1121"/>
      <c r="Q508" s="1121"/>
      <c r="R508" s="1121"/>
      <c r="S508" s="1121"/>
      <c r="T508" s="1121"/>
      <c r="U508" s="1121"/>
      <c r="V508" s="1123"/>
      <c r="W508" s="1123"/>
    </row>
    <row r="509">
      <c r="A509" s="1121"/>
      <c r="B509" s="1121"/>
      <c r="C509" s="1121"/>
      <c r="D509" s="1121"/>
      <c r="E509" s="1121"/>
      <c r="F509" s="1121"/>
      <c r="G509" s="1121"/>
      <c r="H509" s="1121"/>
      <c r="I509" s="1121"/>
      <c r="J509" s="1121"/>
      <c r="K509" s="1121"/>
      <c r="L509" s="1121"/>
      <c r="M509" s="1121"/>
      <c r="N509" s="1121"/>
      <c r="O509" s="1121"/>
      <c r="P509" s="1121"/>
      <c r="Q509" s="1121"/>
      <c r="R509" s="1121"/>
      <c r="S509" s="1121"/>
      <c r="T509" s="1121"/>
      <c r="U509" s="1121"/>
      <c r="V509" s="1123"/>
      <c r="W509" s="1123"/>
    </row>
    <row r="510">
      <c r="A510" s="1121"/>
      <c r="B510" s="1121"/>
      <c r="C510" s="1121"/>
      <c r="D510" s="1121"/>
      <c r="E510" s="1121"/>
      <c r="F510" s="1121"/>
      <c r="G510" s="1121"/>
      <c r="H510" s="1121"/>
      <c r="I510" s="1121"/>
      <c r="J510" s="1121"/>
      <c r="K510" s="1121"/>
      <c r="L510" s="1121"/>
      <c r="M510" s="1121"/>
      <c r="N510" s="1121"/>
      <c r="O510" s="1121"/>
      <c r="P510" s="1121"/>
      <c r="Q510" s="1121"/>
      <c r="R510" s="1121"/>
      <c r="S510" s="1121"/>
      <c r="T510" s="1121"/>
      <c r="U510" s="1121"/>
      <c r="V510" s="1123"/>
      <c r="W510" s="1123"/>
    </row>
    <row r="511">
      <c r="A511" s="1121"/>
      <c r="B511" s="1121"/>
      <c r="C511" s="1121"/>
      <c r="D511" s="1121"/>
      <c r="E511" s="1121"/>
      <c r="F511" s="1121"/>
      <c r="G511" s="1121"/>
      <c r="H511" s="1121"/>
      <c r="I511" s="1121"/>
      <c r="J511" s="1121"/>
      <c r="K511" s="1121"/>
      <c r="L511" s="1121"/>
      <c r="M511" s="1121"/>
      <c r="N511" s="1121"/>
      <c r="O511" s="1121"/>
      <c r="P511" s="1121"/>
      <c r="Q511" s="1121"/>
      <c r="R511" s="1121"/>
      <c r="S511" s="1121"/>
      <c r="T511" s="1121"/>
      <c r="U511" s="1121"/>
      <c r="V511" s="1123"/>
      <c r="W511" s="1123"/>
    </row>
    <row r="512">
      <c r="A512" s="1121"/>
      <c r="B512" s="1121"/>
      <c r="C512" s="1121"/>
      <c r="D512" s="1121"/>
      <c r="E512" s="1121"/>
      <c r="F512" s="1121"/>
      <c r="G512" s="1121"/>
      <c r="H512" s="1121"/>
      <c r="I512" s="1121"/>
      <c r="J512" s="1121"/>
      <c r="K512" s="1121"/>
      <c r="L512" s="1121"/>
      <c r="M512" s="1121"/>
      <c r="N512" s="1121"/>
      <c r="O512" s="1121"/>
      <c r="P512" s="1121"/>
      <c r="Q512" s="1121"/>
      <c r="R512" s="1121"/>
      <c r="S512" s="1121"/>
      <c r="T512" s="1121"/>
      <c r="U512" s="1121"/>
      <c r="V512" s="1123"/>
      <c r="W512" s="1123"/>
    </row>
    <row r="513">
      <c r="A513" s="1121"/>
      <c r="B513" s="1121"/>
      <c r="C513" s="1121"/>
      <c r="D513" s="1121"/>
      <c r="E513" s="1121"/>
      <c r="F513" s="1121"/>
      <c r="G513" s="1121"/>
      <c r="H513" s="1121"/>
      <c r="I513" s="1121"/>
      <c r="J513" s="1121"/>
      <c r="K513" s="1121"/>
      <c r="L513" s="1121"/>
      <c r="M513" s="1121"/>
      <c r="N513" s="1121"/>
      <c r="O513" s="1121"/>
      <c r="P513" s="1121"/>
      <c r="Q513" s="1121"/>
      <c r="R513" s="1121"/>
      <c r="S513" s="1121"/>
      <c r="T513" s="1121"/>
      <c r="U513" s="1121"/>
      <c r="V513" s="1123"/>
      <c r="W513" s="1123"/>
    </row>
    <row r="514">
      <c r="A514" s="1121"/>
      <c r="B514" s="1121"/>
      <c r="C514" s="1121"/>
      <c r="D514" s="1121"/>
      <c r="E514" s="1121"/>
      <c r="F514" s="1121"/>
      <c r="G514" s="1121"/>
      <c r="H514" s="1121"/>
      <c r="I514" s="1121"/>
      <c r="J514" s="1121"/>
      <c r="K514" s="1121"/>
      <c r="L514" s="1121"/>
      <c r="M514" s="1121"/>
      <c r="N514" s="1121"/>
      <c r="O514" s="1121"/>
      <c r="P514" s="1121"/>
      <c r="Q514" s="1121"/>
      <c r="R514" s="1121"/>
      <c r="S514" s="1121"/>
      <c r="T514" s="1121"/>
      <c r="U514" s="1121"/>
      <c r="V514" s="1123"/>
      <c r="W514" s="1123"/>
    </row>
    <row r="515">
      <c r="A515" s="1121"/>
      <c r="B515" s="1121"/>
      <c r="C515" s="1121"/>
      <c r="D515" s="1121"/>
      <c r="E515" s="1121"/>
      <c r="F515" s="1121"/>
      <c r="G515" s="1121"/>
      <c r="H515" s="1121"/>
      <c r="I515" s="1121"/>
      <c r="J515" s="1121"/>
      <c r="K515" s="1121"/>
      <c r="L515" s="1121"/>
      <c r="M515" s="1121"/>
      <c r="N515" s="1121"/>
      <c r="O515" s="1121"/>
      <c r="P515" s="1121"/>
      <c r="Q515" s="1121"/>
      <c r="R515" s="1121"/>
      <c r="S515" s="1121"/>
      <c r="T515" s="1121"/>
      <c r="U515" s="1121"/>
      <c r="V515" s="1123"/>
      <c r="W515" s="1123"/>
    </row>
    <row r="516">
      <c r="A516" s="1121"/>
      <c r="B516" s="1121"/>
      <c r="C516" s="1121"/>
      <c r="D516" s="1121"/>
      <c r="E516" s="1121"/>
      <c r="F516" s="1121"/>
      <c r="G516" s="1121"/>
      <c r="H516" s="1121"/>
      <c r="I516" s="1121"/>
      <c r="J516" s="1121"/>
      <c r="K516" s="1121"/>
      <c r="L516" s="1121"/>
      <c r="M516" s="1121"/>
      <c r="N516" s="1121"/>
      <c r="O516" s="1121"/>
      <c r="P516" s="1121"/>
      <c r="Q516" s="1121"/>
      <c r="R516" s="1121"/>
      <c r="S516" s="1121"/>
      <c r="T516" s="1121"/>
      <c r="U516" s="1121"/>
      <c r="V516" s="1123"/>
      <c r="W516" s="1123"/>
    </row>
    <row r="517">
      <c r="A517" s="1121"/>
      <c r="B517" s="1121"/>
      <c r="C517" s="1121"/>
      <c r="D517" s="1121"/>
      <c r="E517" s="1121"/>
      <c r="F517" s="1121"/>
      <c r="G517" s="1121"/>
      <c r="H517" s="1121"/>
      <c r="I517" s="1121"/>
      <c r="J517" s="1121"/>
      <c r="K517" s="1121"/>
      <c r="L517" s="1121"/>
      <c r="M517" s="1121"/>
      <c r="N517" s="1121"/>
      <c r="O517" s="1121"/>
      <c r="P517" s="1121"/>
      <c r="Q517" s="1121"/>
      <c r="R517" s="1121"/>
      <c r="S517" s="1121"/>
      <c r="T517" s="1121"/>
      <c r="U517" s="1121"/>
      <c r="V517" s="1123"/>
      <c r="W517" s="1123"/>
    </row>
    <row r="518">
      <c r="A518" s="1121"/>
      <c r="B518" s="1121"/>
      <c r="C518" s="1121"/>
      <c r="D518" s="1121"/>
      <c r="E518" s="1121"/>
      <c r="F518" s="1121"/>
      <c r="G518" s="1121"/>
      <c r="H518" s="1121"/>
      <c r="I518" s="1121"/>
      <c r="J518" s="1121"/>
      <c r="K518" s="1121"/>
      <c r="L518" s="1121"/>
      <c r="M518" s="1121"/>
      <c r="N518" s="1121"/>
      <c r="O518" s="1121"/>
      <c r="P518" s="1121"/>
      <c r="Q518" s="1121"/>
      <c r="R518" s="1121"/>
      <c r="S518" s="1121"/>
      <c r="T518" s="1121"/>
      <c r="U518" s="1121"/>
      <c r="V518" s="1123"/>
      <c r="W518" s="1123"/>
    </row>
    <row r="519">
      <c r="A519" s="1121"/>
      <c r="B519" s="1121"/>
      <c r="C519" s="1121"/>
      <c r="D519" s="1121"/>
      <c r="E519" s="1121"/>
      <c r="F519" s="1121"/>
      <c r="G519" s="1121"/>
      <c r="H519" s="1121"/>
      <c r="I519" s="1121"/>
      <c r="J519" s="1121"/>
      <c r="K519" s="1121"/>
      <c r="L519" s="1121"/>
      <c r="M519" s="1121"/>
      <c r="N519" s="1121"/>
      <c r="O519" s="1121"/>
      <c r="P519" s="1121"/>
      <c r="Q519" s="1121"/>
      <c r="R519" s="1121"/>
      <c r="S519" s="1121"/>
      <c r="T519" s="1121"/>
      <c r="U519" s="1121"/>
      <c r="V519" s="1123"/>
      <c r="W519" s="1123"/>
    </row>
    <row r="520">
      <c r="A520" s="1121"/>
      <c r="B520" s="1121"/>
      <c r="C520" s="1121"/>
      <c r="D520" s="1121"/>
      <c r="E520" s="1121"/>
      <c r="F520" s="1121"/>
      <c r="G520" s="1121"/>
      <c r="H520" s="1121"/>
      <c r="I520" s="1121"/>
      <c r="J520" s="1121"/>
      <c r="K520" s="1121"/>
      <c r="L520" s="1121"/>
      <c r="M520" s="1121"/>
      <c r="N520" s="1121"/>
      <c r="O520" s="1121"/>
      <c r="P520" s="1121"/>
      <c r="Q520" s="1121"/>
      <c r="R520" s="1121"/>
      <c r="S520" s="1121"/>
      <c r="T520" s="1121"/>
      <c r="U520" s="1121"/>
      <c r="V520" s="1123"/>
      <c r="W520" s="1123"/>
    </row>
    <row r="521">
      <c r="A521" s="1121"/>
      <c r="B521" s="1121"/>
      <c r="C521" s="1121"/>
      <c r="D521" s="1121"/>
      <c r="E521" s="1121"/>
      <c r="F521" s="1121"/>
      <c r="G521" s="1121"/>
      <c r="H521" s="1121"/>
      <c r="I521" s="1121"/>
      <c r="J521" s="1121"/>
      <c r="K521" s="1121"/>
      <c r="L521" s="1121"/>
      <c r="M521" s="1121"/>
      <c r="N521" s="1121"/>
      <c r="O521" s="1121"/>
      <c r="P521" s="1121"/>
      <c r="Q521" s="1121"/>
      <c r="R521" s="1121"/>
      <c r="S521" s="1121"/>
      <c r="T521" s="1121"/>
      <c r="U521" s="1121"/>
      <c r="V521" s="1123"/>
      <c r="W521" s="1123"/>
    </row>
    <row r="522">
      <c r="A522" s="1121"/>
      <c r="B522" s="1121"/>
      <c r="C522" s="1121"/>
      <c r="D522" s="1121"/>
      <c r="E522" s="1121"/>
      <c r="F522" s="1121"/>
      <c r="G522" s="1121"/>
      <c r="H522" s="1121"/>
      <c r="I522" s="1121"/>
      <c r="J522" s="1121"/>
      <c r="K522" s="1121"/>
      <c r="L522" s="1121"/>
      <c r="M522" s="1121"/>
      <c r="N522" s="1121"/>
      <c r="O522" s="1121"/>
      <c r="P522" s="1121"/>
      <c r="Q522" s="1121"/>
      <c r="R522" s="1121"/>
      <c r="S522" s="1121"/>
      <c r="T522" s="1121"/>
      <c r="U522" s="1121"/>
      <c r="V522" s="1123"/>
      <c r="W522" s="1123"/>
    </row>
    <row r="523">
      <c r="A523" s="1121"/>
      <c r="B523" s="1121"/>
      <c r="C523" s="1121"/>
      <c r="D523" s="1121"/>
      <c r="E523" s="1121"/>
      <c r="F523" s="1121"/>
      <c r="G523" s="1121"/>
      <c r="H523" s="1121"/>
      <c r="I523" s="1121"/>
      <c r="J523" s="1121"/>
      <c r="K523" s="1121"/>
      <c r="L523" s="1121"/>
      <c r="M523" s="1121"/>
      <c r="N523" s="1121"/>
      <c r="O523" s="1121"/>
      <c r="P523" s="1121"/>
      <c r="Q523" s="1121"/>
      <c r="R523" s="1121"/>
      <c r="S523" s="1121"/>
      <c r="T523" s="1121"/>
      <c r="U523" s="1121"/>
      <c r="V523" s="1123"/>
      <c r="W523" s="1123"/>
    </row>
    <row r="524">
      <c r="A524" s="1121"/>
      <c r="B524" s="1121"/>
      <c r="C524" s="1121"/>
      <c r="D524" s="1121"/>
      <c r="E524" s="1121"/>
      <c r="F524" s="1121"/>
      <c r="G524" s="1121"/>
      <c r="H524" s="1121"/>
      <c r="I524" s="1121"/>
      <c r="J524" s="1121"/>
      <c r="K524" s="1121"/>
      <c r="L524" s="1121"/>
      <c r="M524" s="1121"/>
      <c r="N524" s="1121"/>
      <c r="O524" s="1121"/>
      <c r="P524" s="1121"/>
      <c r="Q524" s="1121"/>
      <c r="R524" s="1121"/>
      <c r="S524" s="1121"/>
      <c r="T524" s="1121"/>
      <c r="U524" s="1121"/>
      <c r="V524" s="1123"/>
      <c r="W524" s="1123"/>
    </row>
    <row r="525">
      <c r="A525" s="1121"/>
      <c r="B525" s="1121"/>
      <c r="C525" s="1121"/>
      <c r="D525" s="1121"/>
      <c r="E525" s="1121"/>
      <c r="F525" s="1121"/>
      <c r="G525" s="1121"/>
      <c r="H525" s="1121"/>
      <c r="I525" s="1121"/>
      <c r="J525" s="1121"/>
      <c r="K525" s="1121"/>
      <c r="L525" s="1121"/>
      <c r="M525" s="1121"/>
      <c r="N525" s="1121"/>
      <c r="O525" s="1121"/>
      <c r="P525" s="1121"/>
      <c r="Q525" s="1121"/>
      <c r="R525" s="1121"/>
      <c r="S525" s="1121"/>
      <c r="T525" s="1121"/>
      <c r="U525" s="1121"/>
      <c r="V525" s="1123"/>
      <c r="W525" s="1123"/>
    </row>
    <row r="526">
      <c r="A526" s="1121"/>
      <c r="B526" s="1121"/>
      <c r="C526" s="1121"/>
      <c r="D526" s="1121"/>
      <c r="E526" s="1121"/>
      <c r="F526" s="1121"/>
      <c r="G526" s="1121"/>
      <c r="H526" s="1121"/>
      <c r="I526" s="1121"/>
      <c r="J526" s="1121"/>
      <c r="K526" s="1121"/>
      <c r="L526" s="1121"/>
      <c r="M526" s="1121"/>
      <c r="N526" s="1121"/>
      <c r="O526" s="1121"/>
      <c r="P526" s="1121"/>
      <c r="Q526" s="1121"/>
      <c r="R526" s="1121"/>
      <c r="S526" s="1121"/>
      <c r="T526" s="1121"/>
      <c r="U526" s="1121"/>
      <c r="V526" s="1123"/>
      <c r="W526" s="1123"/>
    </row>
    <row r="527">
      <c r="A527" s="1121"/>
      <c r="B527" s="1121"/>
      <c r="C527" s="1121"/>
      <c r="D527" s="1121"/>
      <c r="E527" s="1121"/>
      <c r="F527" s="1121"/>
      <c r="G527" s="1121"/>
      <c r="H527" s="1121"/>
      <c r="I527" s="1121"/>
      <c r="J527" s="1121"/>
      <c r="K527" s="1121"/>
      <c r="L527" s="1121"/>
      <c r="M527" s="1121"/>
      <c r="N527" s="1121"/>
      <c r="O527" s="1121"/>
      <c r="P527" s="1121"/>
      <c r="Q527" s="1121"/>
      <c r="R527" s="1121"/>
      <c r="S527" s="1121"/>
      <c r="T527" s="1121"/>
      <c r="U527" s="1121"/>
      <c r="V527" s="1123"/>
      <c r="W527" s="1123"/>
    </row>
    <row r="528">
      <c r="A528" s="1121"/>
      <c r="B528" s="1121"/>
      <c r="C528" s="1121"/>
      <c r="D528" s="1121"/>
      <c r="E528" s="1121"/>
      <c r="F528" s="1121"/>
      <c r="G528" s="1121"/>
      <c r="H528" s="1121"/>
      <c r="I528" s="1121"/>
      <c r="J528" s="1121"/>
      <c r="K528" s="1121"/>
      <c r="L528" s="1121"/>
      <c r="M528" s="1121"/>
      <c r="N528" s="1121"/>
      <c r="O528" s="1121"/>
      <c r="P528" s="1121"/>
      <c r="Q528" s="1121"/>
      <c r="R528" s="1121"/>
      <c r="S528" s="1121"/>
      <c r="T528" s="1121"/>
      <c r="U528" s="1121"/>
      <c r="V528" s="1123"/>
      <c r="W528" s="1123"/>
    </row>
    <row r="529">
      <c r="A529" s="1121"/>
      <c r="B529" s="1121"/>
      <c r="C529" s="1121"/>
      <c r="D529" s="1121"/>
      <c r="E529" s="1121"/>
      <c r="F529" s="1121"/>
      <c r="G529" s="1121"/>
      <c r="H529" s="1121"/>
      <c r="I529" s="1121"/>
      <c r="J529" s="1121"/>
      <c r="K529" s="1121"/>
      <c r="L529" s="1121"/>
      <c r="M529" s="1121"/>
      <c r="N529" s="1121"/>
      <c r="O529" s="1121"/>
      <c r="P529" s="1121"/>
      <c r="Q529" s="1121"/>
      <c r="R529" s="1121"/>
      <c r="S529" s="1121"/>
      <c r="T529" s="1121"/>
      <c r="U529" s="1121"/>
      <c r="V529" s="1123"/>
      <c r="W529" s="1123"/>
    </row>
    <row r="530">
      <c r="A530" s="1121"/>
      <c r="B530" s="1121"/>
      <c r="C530" s="1121"/>
      <c r="D530" s="1121"/>
      <c r="E530" s="1121"/>
      <c r="F530" s="1121"/>
      <c r="G530" s="1121"/>
      <c r="H530" s="1121"/>
      <c r="I530" s="1121"/>
      <c r="J530" s="1121"/>
      <c r="K530" s="1121"/>
      <c r="L530" s="1121"/>
      <c r="M530" s="1121"/>
      <c r="N530" s="1121"/>
      <c r="O530" s="1121"/>
      <c r="P530" s="1121"/>
      <c r="Q530" s="1121"/>
      <c r="R530" s="1121"/>
      <c r="S530" s="1121"/>
      <c r="T530" s="1121"/>
      <c r="U530" s="1121"/>
      <c r="V530" s="1123"/>
      <c r="W530" s="1123"/>
    </row>
    <row r="531">
      <c r="A531" s="1121"/>
      <c r="B531" s="1121"/>
      <c r="C531" s="1121"/>
      <c r="D531" s="1121"/>
      <c r="E531" s="1121"/>
      <c r="F531" s="1121"/>
      <c r="G531" s="1121"/>
      <c r="H531" s="1121"/>
      <c r="I531" s="1121"/>
      <c r="J531" s="1121"/>
      <c r="K531" s="1121"/>
      <c r="L531" s="1121"/>
      <c r="M531" s="1121"/>
      <c r="N531" s="1121"/>
      <c r="O531" s="1121"/>
      <c r="P531" s="1121"/>
      <c r="Q531" s="1121"/>
      <c r="R531" s="1121"/>
      <c r="S531" s="1121"/>
      <c r="T531" s="1121"/>
      <c r="U531" s="1121"/>
      <c r="V531" s="1123"/>
      <c r="W531" s="1123"/>
    </row>
    <row r="532">
      <c r="A532" s="1121"/>
      <c r="B532" s="1121"/>
      <c r="C532" s="1121"/>
      <c r="D532" s="1121"/>
      <c r="E532" s="1121"/>
      <c r="F532" s="1121"/>
      <c r="G532" s="1121"/>
      <c r="H532" s="1121"/>
      <c r="I532" s="1121"/>
      <c r="J532" s="1121"/>
      <c r="K532" s="1121"/>
      <c r="L532" s="1121"/>
      <c r="M532" s="1121"/>
      <c r="N532" s="1121"/>
      <c r="O532" s="1121"/>
      <c r="P532" s="1121"/>
      <c r="Q532" s="1121"/>
      <c r="R532" s="1121"/>
      <c r="S532" s="1121"/>
      <c r="T532" s="1121"/>
      <c r="U532" s="1121"/>
      <c r="V532" s="1123"/>
      <c r="W532" s="1123"/>
    </row>
    <row r="533">
      <c r="A533" s="1121"/>
      <c r="B533" s="1121"/>
      <c r="C533" s="1121"/>
      <c r="D533" s="1121"/>
      <c r="E533" s="1121"/>
      <c r="F533" s="1121"/>
      <c r="G533" s="1121"/>
      <c r="H533" s="1121"/>
      <c r="I533" s="1121"/>
      <c r="J533" s="1121"/>
      <c r="K533" s="1121"/>
      <c r="L533" s="1121"/>
      <c r="M533" s="1121"/>
      <c r="N533" s="1121"/>
      <c r="O533" s="1121"/>
      <c r="P533" s="1121"/>
      <c r="Q533" s="1121"/>
      <c r="R533" s="1121"/>
      <c r="S533" s="1121"/>
      <c r="T533" s="1121"/>
      <c r="U533" s="1121"/>
      <c r="V533" s="1123"/>
      <c r="W533" s="1123"/>
    </row>
    <row r="534">
      <c r="A534" s="1121"/>
      <c r="B534" s="1121"/>
      <c r="C534" s="1121"/>
      <c r="D534" s="1121"/>
      <c r="E534" s="1121"/>
      <c r="F534" s="1121"/>
      <c r="G534" s="1121"/>
      <c r="H534" s="1121"/>
      <c r="I534" s="1121"/>
      <c r="J534" s="1121"/>
      <c r="K534" s="1121"/>
      <c r="L534" s="1121"/>
      <c r="M534" s="1121"/>
      <c r="N534" s="1121"/>
      <c r="O534" s="1121"/>
      <c r="P534" s="1121"/>
      <c r="Q534" s="1121"/>
      <c r="R534" s="1121"/>
      <c r="S534" s="1121"/>
      <c r="T534" s="1121"/>
      <c r="U534" s="1121"/>
      <c r="V534" s="1123"/>
      <c r="W534" s="1123"/>
    </row>
    <row r="535">
      <c r="A535" s="1121"/>
      <c r="B535" s="1121"/>
      <c r="C535" s="1121"/>
      <c r="D535" s="1121"/>
      <c r="E535" s="1121"/>
      <c r="F535" s="1121"/>
      <c r="G535" s="1121"/>
      <c r="H535" s="1121"/>
      <c r="I535" s="1121"/>
      <c r="J535" s="1121"/>
      <c r="K535" s="1121"/>
      <c r="L535" s="1121"/>
      <c r="M535" s="1121"/>
      <c r="N535" s="1121"/>
      <c r="O535" s="1121"/>
      <c r="P535" s="1121"/>
      <c r="Q535" s="1121"/>
      <c r="R535" s="1121"/>
      <c r="S535" s="1121"/>
      <c r="T535" s="1121"/>
      <c r="U535" s="1121"/>
      <c r="V535" s="1123"/>
      <c r="W535" s="1123"/>
    </row>
    <row r="536">
      <c r="A536" s="1121"/>
      <c r="B536" s="1121"/>
      <c r="C536" s="1121"/>
      <c r="D536" s="1121"/>
      <c r="E536" s="1121"/>
      <c r="F536" s="1121"/>
      <c r="G536" s="1121"/>
      <c r="H536" s="1121"/>
      <c r="I536" s="1121"/>
      <c r="J536" s="1121"/>
      <c r="K536" s="1121"/>
      <c r="L536" s="1121"/>
      <c r="M536" s="1121"/>
      <c r="N536" s="1121"/>
      <c r="O536" s="1121"/>
      <c r="P536" s="1121"/>
      <c r="Q536" s="1121"/>
      <c r="R536" s="1121"/>
      <c r="S536" s="1121"/>
      <c r="T536" s="1121"/>
      <c r="U536" s="1121"/>
      <c r="V536" s="1123"/>
      <c r="W536" s="1123"/>
    </row>
    <row r="537">
      <c r="A537" s="1121"/>
      <c r="B537" s="1121"/>
      <c r="C537" s="1121"/>
      <c r="D537" s="1121"/>
      <c r="E537" s="1121"/>
      <c r="F537" s="1121"/>
      <c r="G537" s="1121"/>
      <c r="H537" s="1121"/>
      <c r="I537" s="1121"/>
      <c r="J537" s="1121"/>
      <c r="K537" s="1121"/>
      <c r="L537" s="1121"/>
      <c r="M537" s="1121"/>
      <c r="N537" s="1121"/>
      <c r="O537" s="1121"/>
      <c r="P537" s="1121"/>
      <c r="Q537" s="1121"/>
      <c r="R537" s="1121"/>
      <c r="S537" s="1121"/>
      <c r="T537" s="1121"/>
      <c r="U537" s="1121"/>
      <c r="V537" s="1123"/>
      <c r="W537" s="1123"/>
    </row>
    <row r="538">
      <c r="A538" s="1121"/>
      <c r="B538" s="1121"/>
      <c r="C538" s="1121"/>
      <c r="D538" s="1121"/>
      <c r="E538" s="1121"/>
      <c r="F538" s="1121"/>
      <c r="G538" s="1121"/>
      <c r="H538" s="1121"/>
      <c r="I538" s="1121"/>
      <c r="J538" s="1121"/>
      <c r="K538" s="1121"/>
      <c r="L538" s="1121"/>
      <c r="M538" s="1121"/>
      <c r="N538" s="1121"/>
      <c r="O538" s="1121"/>
      <c r="P538" s="1121"/>
      <c r="Q538" s="1121"/>
      <c r="R538" s="1121"/>
      <c r="S538" s="1121"/>
      <c r="T538" s="1121"/>
      <c r="U538" s="1121"/>
      <c r="V538" s="1123"/>
      <c r="W538" s="1123"/>
    </row>
    <row r="539">
      <c r="A539" s="1121"/>
      <c r="B539" s="1121"/>
      <c r="C539" s="1121"/>
      <c r="D539" s="1121"/>
      <c r="E539" s="1121"/>
      <c r="F539" s="1121"/>
      <c r="G539" s="1121"/>
      <c r="H539" s="1121"/>
      <c r="I539" s="1121"/>
      <c r="J539" s="1121"/>
      <c r="K539" s="1121"/>
      <c r="L539" s="1121"/>
      <c r="M539" s="1121"/>
      <c r="N539" s="1121"/>
      <c r="O539" s="1121"/>
      <c r="P539" s="1121"/>
      <c r="Q539" s="1121"/>
      <c r="R539" s="1121"/>
      <c r="S539" s="1121"/>
      <c r="T539" s="1121"/>
      <c r="U539" s="1121"/>
      <c r="V539" s="1123"/>
      <c r="W539" s="1123"/>
    </row>
    <row r="540">
      <c r="A540" s="1121"/>
      <c r="B540" s="1121"/>
      <c r="C540" s="1121"/>
      <c r="D540" s="1121"/>
      <c r="E540" s="1121"/>
      <c r="F540" s="1121"/>
      <c r="G540" s="1121"/>
      <c r="H540" s="1121"/>
      <c r="I540" s="1121"/>
      <c r="J540" s="1121"/>
      <c r="K540" s="1121"/>
      <c r="L540" s="1121"/>
      <c r="M540" s="1121"/>
      <c r="N540" s="1121"/>
      <c r="O540" s="1121"/>
      <c r="P540" s="1121"/>
      <c r="Q540" s="1121"/>
      <c r="R540" s="1121"/>
      <c r="S540" s="1121"/>
      <c r="T540" s="1121"/>
      <c r="U540" s="1121"/>
      <c r="V540" s="1123"/>
      <c r="W540" s="1123"/>
    </row>
    <row r="541">
      <c r="A541" s="1121"/>
      <c r="B541" s="1121"/>
      <c r="C541" s="1121"/>
      <c r="D541" s="1121"/>
      <c r="E541" s="1121"/>
      <c r="F541" s="1121"/>
      <c r="G541" s="1121"/>
      <c r="H541" s="1121"/>
      <c r="I541" s="1121"/>
      <c r="J541" s="1121"/>
      <c r="K541" s="1121"/>
      <c r="L541" s="1121"/>
      <c r="M541" s="1121"/>
      <c r="N541" s="1121"/>
      <c r="O541" s="1121"/>
      <c r="P541" s="1121"/>
      <c r="Q541" s="1121"/>
      <c r="R541" s="1121"/>
      <c r="S541" s="1121"/>
      <c r="T541" s="1121"/>
      <c r="U541" s="1121"/>
      <c r="V541" s="1123"/>
      <c r="W541" s="1123"/>
    </row>
    <row r="542">
      <c r="A542" s="1121"/>
      <c r="B542" s="1121"/>
      <c r="C542" s="1121"/>
      <c r="D542" s="1121"/>
      <c r="E542" s="1121"/>
      <c r="F542" s="1121"/>
      <c r="G542" s="1121"/>
      <c r="H542" s="1121"/>
      <c r="I542" s="1121"/>
      <c r="J542" s="1121"/>
      <c r="K542" s="1121"/>
      <c r="L542" s="1121"/>
      <c r="M542" s="1121"/>
      <c r="N542" s="1121"/>
      <c r="O542" s="1121"/>
      <c r="P542" s="1121"/>
      <c r="Q542" s="1121"/>
      <c r="R542" s="1121"/>
      <c r="S542" s="1121"/>
      <c r="T542" s="1121"/>
      <c r="U542" s="1121"/>
      <c r="V542" s="1123"/>
      <c r="W542" s="1123"/>
    </row>
    <row r="543">
      <c r="A543" s="1121"/>
      <c r="B543" s="1121"/>
      <c r="C543" s="1121"/>
      <c r="D543" s="1121"/>
      <c r="E543" s="1121"/>
      <c r="F543" s="1121"/>
      <c r="G543" s="1121"/>
      <c r="H543" s="1121"/>
      <c r="I543" s="1121"/>
      <c r="J543" s="1121"/>
      <c r="K543" s="1121"/>
      <c r="L543" s="1121"/>
      <c r="M543" s="1121"/>
      <c r="N543" s="1121"/>
      <c r="O543" s="1121"/>
      <c r="P543" s="1121"/>
      <c r="Q543" s="1121"/>
      <c r="R543" s="1121"/>
      <c r="S543" s="1121"/>
      <c r="T543" s="1121"/>
      <c r="U543" s="1121"/>
      <c r="V543" s="1123"/>
      <c r="W543" s="1123"/>
    </row>
    <row r="544">
      <c r="A544" s="1121"/>
      <c r="B544" s="1121"/>
      <c r="C544" s="1121"/>
      <c r="D544" s="1121"/>
      <c r="E544" s="1121"/>
      <c r="F544" s="1121"/>
      <c r="G544" s="1121"/>
      <c r="H544" s="1121"/>
      <c r="I544" s="1121"/>
      <c r="J544" s="1121"/>
      <c r="K544" s="1121"/>
      <c r="L544" s="1121"/>
      <c r="M544" s="1121"/>
      <c r="N544" s="1121"/>
      <c r="O544" s="1121"/>
      <c r="P544" s="1121"/>
      <c r="Q544" s="1121"/>
      <c r="R544" s="1121"/>
      <c r="S544" s="1121"/>
      <c r="T544" s="1121"/>
      <c r="U544" s="1121"/>
      <c r="V544" s="1123"/>
      <c r="W544" s="1123"/>
    </row>
    <row r="545">
      <c r="A545" s="1121"/>
      <c r="B545" s="1121"/>
      <c r="C545" s="1121"/>
      <c r="D545" s="1121"/>
      <c r="E545" s="1121"/>
      <c r="F545" s="1121"/>
      <c r="G545" s="1121"/>
      <c r="H545" s="1121"/>
      <c r="I545" s="1121"/>
      <c r="J545" s="1121"/>
      <c r="K545" s="1121"/>
      <c r="L545" s="1121"/>
      <c r="M545" s="1121"/>
      <c r="N545" s="1121"/>
      <c r="O545" s="1121"/>
      <c r="P545" s="1121"/>
      <c r="Q545" s="1121"/>
      <c r="R545" s="1121"/>
      <c r="S545" s="1121"/>
      <c r="T545" s="1121"/>
      <c r="U545" s="1121"/>
      <c r="V545" s="1123"/>
      <c r="W545" s="1123"/>
    </row>
    <row r="546">
      <c r="A546" s="1121"/>
      <c r="B546" s="1121"/>
      <c r="C546" s="1121"/>
      <c r="D546" s="1121"/>
      <c r="E546" s="1121"/>
      <c r="F546" s="1121"/>
      <c r="G546" s="1121"/>
      <c r="H546" s="1121"/>
      <c r="I546" s="1121"/>
      <c r="J546" s="1121"/>
      <c r="K546" s="1121"/>
      <c r="L546" s="1121"/>
      <c r="M546" s="1121"/>
      <c r="N546" s="1121"/>
      <c r="O546" s="1121"/>
      <c r="P546" s="1121"/>
      <c r="Q546" s="1121"/>
      <c r="R546" s="1121"/>
      <c r="S546" s="1121"/>
      <c r="T546" s="1121"/>
      <c r="U546" s="1121"/>
      <c r="V546" s="1123"/>
      <c r="W546" s="1123"/>
    </row>
    <row r="547">
      <c r="A547" s="1121"/>
      <c r="B547" s="1121"/>
      <c r="C547" s="1121"/>
      <c r="D547" s="1121"/>
      <c r="E547" s="1121"/>
      <c r="F547" s="1121"/>
      <c r="G547" s="1121"/>
      <c r="H547" s="1121"/>
      <c r="I547" s="1121"/>
      <c r="J547" s="1121"/>
      <c r="K547" s="1121"/>
      <c r="L547" s="1121"/>
      <c r="M547" s="1121"/>
      <c r="N547" s="1121"/>
      <c r="O547" s="1121"/>
      <c r="P547" s="1121"/>
      <c r="Q547" s="1121"/>
      <c r="R547" s="1121"/>
      <c r="S547" s="1121"/>
      <c r="T547" s="1121"/>
      <c r="U547" s="1121"/>
      <c r="V547" s="1123"/>
      <c r="W547" s="1123"/>
    </row>
    <row r="548">
      <c r="A548" s="1121"/>
      <c r="B548" s="1121"/>
      <c r="C548" s="1121"/>
      <c r="D548" s="1121"/>
      <c r="E548" s="1121"/>
      <c r="F548" s="1121"/>
      <c r="G548" s="1121"/>
      <c r="H548" s="1121"/>
      <c r="I548" s="1121"/>
      <c r="J548" s="1121"/>
      <c r="K548" s="1121"/>
      <c r="L548" s="1121"/>
      <c r="M548" s="1121"/>
      <c r="N548" s="1121"/>
      <c r="O548" s="1121"/>
      <c r="P548" s="1121"/>
      <c r="Q548" s="1121"/>
      <c r="R548" s="1121"/>
      <c r="S548" s="1121"/>
      <c r="T548" s="1121"/>
      <c r="U548" s="1121"/>
      <c r="V548" s="1123"/>
      <c r="W548" s="1123"/>
    </row>
    <row r="549">
      <c r="A549" s="1121"/>
      <c r="B549" s="1121"/>
      <c r="C549" s="1121"/>
      <c r="D549" s="1121"/>
      <c r="E549" s="1121"/>
      <c r="F549" s="1121"/>
      <c r="G549" s="1121"/>
      <c r="H549" s="1121"/>
      <c r="I549" s="1121"/>
      <c r="J549" s="1121"/>
      <c r="K549" s="1121"/>
      <c r="L549" s="1121"/>
      <c r="M549" s="1121"/>
      <c r="N549" s="1121"/>
      <c r="O549" s="1121"/>
      <c r="P549" s="1121"/>
      <c r="Q549" s="1121"/>
      <c r="R549" s="1121"/>
      <c r="S549" s="1121"/>
      <c r="T549" s="1121"/>
      <c r="U549" s="1121"/>
      <c r="V549" s="1123"/>
      <c r="W549" s="1123"/>
    </row>
    <row r="550">
      <c r="A550" s="1121"/>
      <c r="B550" s="1121"/>
      <c r="C550" s="1121"/>
      <c r="D550" s="1121"/>
      <c r="E550" s="1121"/>
      <c r="F550" s="1121"/>
      <c r="G550" s="1121"/>
      <c r="H550" s="1121"/>
      <c r="I550" s="1121"/>
      <c r="J550" s="1121"/>
      <c r="K550" s="1121"/>
      <c r="L550" s="1121"/>
      <c r="M550" s="1121"/>
      <c r="N550" s="1121"/>
      <c r="O550" s="1121"/>
      <c r="P550" s="1121"/>
      <c r="Q550" s="1121"/>
      <c r="R550" s="1121"/>
      <c r="S550" s="1121"/>
      <c r="T550" s="1121"/>
      <c r="U550" s="1121"/>
      <c r="V550" s="1123"/>
      <c r="W550" s="1123"/>
    </row>
    <row r="551">
      <c r="A551" s="1121"/>
      <c r="B551" s="1121"/>
      <c r="C551" s="1121"/>
      <c r="D551" s="1121"/>
      <c r="E551" s="1121"/>
      <c r="F551" s="1121"/>
      <c r="G551" s="1121"/>
      <c r="H551" s="1121"/>
      <c r="I551" s="1121"/>
      <c r="J551" s="1121"/>
      <c r="K551" s="1121"/>
      <c r="L551" s="1121"/>
      <c r="M551" s="1121"/>
      <c r="N551" s="1121"/>
      <c r="O551" s="1121"/>
      <c r="P551" s="1121"/>
      <c r="Q551" s="1121"/>
      <c r="R551" s="1121"/>
      <c r="S551" s="1121"/>
      <c r="T551" s="1121"/>
      <c r="U551" s="1121"/>
      <c r="V551" s="1123"/>
      <c r="W551" s="1123"/>
    </row>
    <row r="552">
      <c r="A552" s="1121"/>
      <c r="B552" s="1121"/>
      <c r="C552" s="1121"/>
      <c r="D552" s="1121"/>
      <c r="E552" s="1121"/>
      <c r="F552" s="1121"/>
      <c r="G552" s="1121"/>
      <c r="H552" s="1121"/>
      <c r="I552" s="1121"/>
      <c r="J552" s="1121"/>
      <c r="K552" s="1121"/>
      <c r="L552" s="1121"/>
      <c r="M552" s="1121"/>
      <c r="N552" s="1121"/>
      <c r="O552" s="1121"/>
      <c r="P552" s="1121"/>
      <c r="Q552" s="1121"/>
      <c r="R552" s="1121"/>
      <c r="S552" s="1121"/>
      <c r="T552" s="1121"/>
      <c r="U552" s="1121"/>
      <c r="V552" s="1123"/>
      <c r="W552" s="1123"/>
    </row>
    <row r="553">
      <c r="A553" s="1121"/>
      <c r="B553" s="1121"/>
      <c r="C553" s="1121"/>
      <c r="D553" s="1121"/>
      <c r="E553" s="1121"/>
      <c r="F553" s="1121"/>
      <c r="G553" s="1121"/>
      <c r="H553" s="1121"/>
      <c r="I553" s="1121"/>
      <c r="J553" s="1121"/>
      <c r="K553" s="1121"/>
      <c r="L553" s="1121"/>
      <c r="M553" s="1121"/>
      <c r="N553" s="1121"/>
      <c r="O553" s="1121"/>
      <c r="P553" s="1121"/>
      <c r="Q553" s="1121"/>
      <c r="R553" s="1121"/>
      <c r="S553" s="1121"/>
      <c r="T553" s="1121"/>
      <c r="U553" s="1121"/>
      <c r="V553" s="1123"/>
      <c r="W553" s="1123"/>
    </row>
    <row r="554">
      <c r="A554" s="1121"/>
      <c r="B554" s="1121"/>
      <c r="C554" s="1121"/>
      <c r="D554" s="1121"/>
      <c r="E554" s="1121"/>
      <c r="F554" s="1121"/>
      <c r="G554" s="1121"/>
      <c r="H554" s="1121"/>
      <c r="I554" s="1121"/>
      <c r="J554" s="1121"/>
      <c r="K554" s="1121"/>
      <c r="L554" s="1121"/>
      <c r="M554" s="1121"/>
      <c r="N554" s="1121"/>
      <c r="O554" s="1121"/>
      <c r="P554" s="1121"/>
      <c r="Q554" s="1121"/>
      <c r="R554" s="1121"/>
      <c r="S554" s="1121"/>
      <c r="T554" s="1121"/>
      <c r="U554" s="1121"/>
      <c r="V554" s="1123"/>
      <c r="W554" s="1123"/>
    </row>
    <row r="555">
      <c r="A555" s="1121"/>
      <c r="B555" s="1121"/>
      <c r="C555" s="1121"/>
      <c r="D555" s="1121"/>
      <c r="E555" s="1121"/>
      <c r="F555" s="1121"/>
      <c r="G555" s="1121"/>
      <c r="H555" s="1121"/>
      <c r="I555" s="1121"/>
      <c r="J555" s="1121"/>
      <c r="K555" s="1121"/>
      <c r="L555" s="1121"/>
      <c r="M555" s="1121"/>
      <c r="N555" s="1121"/>
      <c r="O555" s="1121"/>
      <c r="P555" s="1121"/>
      <c r="Q555" s="1121"/>
      <c r="R555" s="1121"/>
      <c r="S555" s="1121"/>
      <c r="T555" s="1121"/>
      <c r="U555" s="1121"/>
      <c r="V555" s="1123"/>
      <c r="W555" s="1123"/>
    </row>
    <row r="556">
      <c r="A556" s="1121"/>
      <c r="B556" s="1121"/>
      <c r="C556" s="1121"/>
      <c r="D556" s="1121"/>
      <c r="E556" s="1121"/>
      <c r="F556" s="1121"/>
      <c r="G556" s="1121"/>
      <c r="H556" s="1121"/>
      <c r="I556" s="1121"/>
      <c r="J556" s="1121"/>
      <c r="K556" s="1121"/>
      <c r="L556" s="1121"/>
      <c r="M556" s="1121"/>
      <c r="N556" s="1121"/>
      <c r="O556" s="1121"/>
      <c r="P556" s="1121"/>
      <c r="Q556" s="1121"/>
      <c r="R556" s="1121"/>
      <c r="S556" s="1121"/>
      <c r="T556" s="1121"/>
      <c r="U556" s="1121"/>
      <c r="V556" s="1123"/>
      <c r="W556" s="1123"/>
    </row>
    <row r="557">
      <c r="A557" s="1121"/>
      <c r="B557" s="1121"/>
      <c r="C557" s="1121"/>
      <c r="D557" s="1121"/>
      <c r="E557" s="1121"/>
      <c r="F557" s="1121"/>
      <c r="G557" s="1121"/>
      <c r="H557" s="1121"/>
      <c r="I557" s="1121"/>
      <c r="J557" s="1121"/>
      <c r="K557" s="1121"/>
      <c r="L557" s="1121"/>
      <c r="M557" s="1121"/>
      <c r="N557" s="1121"/>
      <c r="O557" s="1121"/>
      <c r="P557" s="1121"/>
      <c r="Q557" s="1121"/>
      <c r="R557" s="1121"/>
      <c r="S557" s="1121"/>
      <c r="T557" s="1121"/>
      <c r="U557" s="1121"/>
      <c r="V557" s="1123"/>
      <c r="W557" s="1123"/>
    </row>
    <row r="558">
      <c r="A558" s="1121"/>
      <c r="B558" s="1121"/>
      <c r="C558" s="1121"/>
      <c r="D558" s="1121"/>
      <c r="E558" s="1121"/>
      <c r="F558" s="1121"/>
      <c r="G558" s="1121"/>
      <c r="H558" s="1121"/>
      <c r="I558" s="1121"/>
      <c r="J558" s="1121"/>
      <c r="K558" s="1121"/>
      <c r="L558" s="1121"/>
      <c r="M558" s="1121"/>
      <c r="N558" s="1121"/>
      <c r="O558" s="1121"/>
      <c r="P558" s="1121"/>
      <c r="Q558" s="1121"/>
      <c r="R558" s="1121"/>
      <c r="S558" s="1121"/>
      <c r="T558" s="1121"/>
      <c r="U558" s="1121"/>
      <c r="V558" s="1123"/>
      <c r="W558" s="1123"/>
    </row>
    <row r="559">
      <c r="A559" s="1121"/>
      <c r="B559" s="1121"/>
      <c r="C559" s="1121"/>
      <c r="D559" s="1121"/>
      <c r="E559" s="1121"/>
      <c r="F559" s="1121"/>
      <c r="G559" s="1121"/>
      <c r="H559" s="1121"/>
      <c r="I559" s="1121"/>
      <c r="J559" s="1121"/>
      <c r="K559" s="1121"/>
      <c r="L559" s="1121"/>
      <c r="M559" s="1121"/>
      <c r="N559" s="1121"/>
      <c r="O559" s="1121"/>
      <c r="P559" s="1121"/>
      <c r="Q559" s="1121"/>
      <c r="R559" s="1121"/>
      <c r="S559" s="1121"/>
      <c r="T559" s="1121"/>
      <c r="U559" s="1121"/>
      <c r="V559" s="1123"/>
      <c r="W559" s="1123"/>
    </row>
    <row r="560">
      <c r="A560" s="1121"/>
      <c r="B560" s="1121"/>
      <c r="C560" s="1121"/>
      <c r="D560" s="1121"/>
      <c r="E560" s="1121"/>
      <c r="F560" s="1121"/>
      <c r="G560" s="1121"/>
      <c r="H560" s="1121"/>
      <c r="I560" s="1121"/>
      <c r="J560" s="1121"/>
      <c r="K560" s="1121"/>
      <c r="L560" s="1121"/>
      <c r="M560" s="1121"/>
      <c r="N560" s="1121"/>
      <c r="O560" s="1121"/>
      <c r="P560" s="1121"/>
      <c r="Q560" s="1121"/>
      <c r="R560" s="1121"/>
      <c r="S560" s="1121"/>
      <c r="T560" s="1121"/>
      <c r="U560" s="1121"/>
      <c r="V560" s="1123"/>
      <c r="W560" s="1123"/>
    </row>
    <row r="561">
      <c r="A561" s="1121"/>
      <c r="B561" s="1121"/>
      <c r="C561" s="1121"/>
      <c r="D561" s="1121"/>
      <c r="E561" s="1121"/>
      <c r="F561" s="1121"/>
      <c r="G561" s="1121"/>
      <c r="H561" s="1121"/>
      <c r="I561" s="1121"/>
      <c r="J561" s="1121"/>
      <c r="K561" s="1121"/>
      <c r="L561" s="1121"/>
      <c r="M561" s="1121"/>
      <c r="N561" s="1121"/>
      <c r="O561" s="1121"/>
      <c r="P561" s="1121"/>
      <c r="Q561" s="1121"/>
      <c r="R561" s="1121"/>
      <c r="S561" s="1121"/>
      <c r="T561" s="1121"/>
      <c r="U561" s="1121"/>
      <c r="V561" s="1123"/>
      <c r="W561" s="1123"/>
    </row>
    <row r="562">
      <c r="A562" s="1121"/>
      <c r="B562" s="1121"/>
      <c r="C562" s="1121"/>
      <c r="D562" s="1121"/>
      <c r="E562" s="1121"/>
      <c r="F562" s="1121"/>
      <c r="G562" s="1121"/>
      <c r="H562" s="1121"/>
      <c r="I562" s="1121"/>
      <c r="J562" s="1121"/>
      <c r="K562" s="1121"/>
      <c r="L562" s="1121"/>
      <c r="M562" s="1121"/>
      <c r="N562" s="1121"/>
      <c r="O562" s="1121"/>
      <c r="P562" s="1121"/>
      <c r="Q562" s="1121"/>
      <c r="R562" s="1121"/>
      <c r="S562" s="1121"/>
      <c r="T562" s="1121"/>
      <c r="U562" s="1121"/>
      <c r="V562" s="1123"/>
      <c r="W562" s="1123"/>
    </row>
    <row r="563">
      <c r="A563" s="1121"/>
      <c r="B563" s="1121"/>
      <c r="C563" s="1121"/>
      <c r="D563" s="1121"/>
      <c r="E563" s="1121"/>
      <c r="F563" s="1121"/>
      <c r="G563" s="1121"/>
      <c r="H563" s="1121"/>
      <c r="I563" s="1121"/>
      <c r="J563" s="1121"/>
      <c r="K563" s="1121"/>
      <c r="L563" s="1121"/>
      <c r="M563" s="1121"/>
      <c r="N563" s="1121"/>
      <c r="O563" s="1121"/>
      <c r="P563" s="1121"/>
      <c r="Q563" s="1121"/>
      <c r="R563" s="1121"/>
      <c r="S563" s="1121"/>
      <c r="T563" s="1121"/>
      <c r="U563" s="1121"/>
      <c r="V563" s="1123"/>
      <c r="W563" s="1123"/>
    </row>
    <row r="564">
      <c r="A564" s="1121"/>
      <c r="B564" s="1121"/>
      <c r="C564" s="1121"/>
      <c r="D564" s="1121"/>
      <c r="E564" s="1121"/>
      <c r="F564" s="1121"/>
      <c r="G564" s="1121"/>
      <c r="H564" s="1121"/>
      <c r="I564" s="1121"/>
      <c r="J564" s="1121"/>
      <c r="K564" s="1121"/>
      <c r="L564" s="1121"/>
      <c r="M564" s="1121"/>
      <c r="N564" s="1121"/>
      <c r="O564" s="1121"/>
      <c r="P564" s="1121"/>
      <c r="Q564" s="1121"/>
      <c r="R564" s="1121"/>
      <c r="S564" s="1121"/>
      <c r="T564" s="1121"/>
      <c r="U564" s="1121"/>
      <c r="V564" s="1123"/>
      <c r="W564" s="1123"/>
    </row>
    <row r="565">
      <c r="A565" s="1121"/>
      <c r="B565" s="1121"/>
      <c r="C565" s="1121"/>
      <c r="D565" s="1121"/>
      <c r="E565" s="1121"/>
      <c r="F565" s="1121"/>
      <c r="G565" s="1121"/>
      <c r="H565" s="1121"/>
      <c r="I565" s="1121"/>
      <c r="J565" s="1121"/>
      <c r="K565" s="1121"/>
      <c r="L565" s="1121"/>
      <c r="M565" s="1121"/>
      <c r="N565" s="1121"/>
      <c r="O565" s="1121"/>
      <c r="P565" s="1121"/>
      <c r="Q565" s="1121"/>
      <c r="R565" s="1121"/>
      <c r="S565" s="1121"/>
      <c r="T565" s="1121"/>
      <c r="U565" s="1121"/>
      <c r="V565" s="1123"/>
      <c r="W565" s="1123"/>
    </row>
    <row r="566">
      <c r="A566" s="1121"/>
      <c r="B566" s="1121"/>
      <c r="C566" s="1121"/>
      <c r="D566" s="1121"/>
      <c r="E566" s="1121"/>
      <c r="F566" s="1121"/>
      <c r="G566" s="1121"/>
      <c r="H566" s="1121"/>
      <c r="I566" s="1121"/>
      <c r="J566" s="1121"/>
      <c r="K566" s="1121"/>
      <c r="L566" s="1121"/>
      <c r="M566" s="1121"/>
      <c r="N566" s="1121"/>
      <c r="O566" s="1121"/>
      <c r="P566" s="1121"/>
      <c r="Q566" s="1121"/>
      <c r="R566" s="1121"/>
      <c r="S566" s="1121"/>
      <c r="T566" s="1121"/>
      <c r="U566" s="1121"/>
      <c r="V566" s="1123"/>
      <c r="W566" s="1123"/>
    </row>
    <row r="567">
      <c r="A567" s="1121"/>
      <c r="B567" s="1121"/>
      <c r="C567" s="1121"/>
      <c r="D567" s="1121"/>
      <c r="E567" s="1121"/>
      <c r="F567" s="1121"/>
      <c r="G567" s="1121"/>
      <c r="H567" s="1121"/>
      <c r="I567" s="1121"/>
      <c r="J567" s="1121"/>
      <c r="K567" s="1121"/>
      <c r="L567" s="1121"/>
      <c r="M567" s="1121"/>
      <c r="N567" s="1121"/>
      <c r="O567" s="1121"/>
      <c r="P567" s="1121"/>
      <c r="Q567" s="1121"/>
      <c r="R567" s="1121"/>
      <c r="S567" s="1121"/>
      <c r="T567" s="1121"/>
      <c r="U567" s="1121"/>
      <c r="V567" s="1123"/>
      <c r="W567" s="1123"/>
    </row>
    <row r="568">
      <c r="A568" s="1121"/>
      <c r="B568" s="1121"/>
      <c r="C568" s="1121"/>
      <c r="D568" s="1121"/>
      <c r="E568" s="1121"/>
      <c r="F568" s="1121"/>
      <c r="G568" s="1121"/>
      <c r="H568" s="1121"/>
      <c r="I568" s="1121"/>
      <c r="J568" s="1121"/>
      <c r="K568" s="1121"/>
      <c r="L568" s="1121"/>
      <c r="M568" s="1121"/>
      <c r="N568" s="1121"/>
      <c r="O568" s="1121"/>
      <c r="P568" s="1121"/>
      <c r="Q568" s="1121"/>
      <c r="R568" s="1121"/>
      <c r="S568" s="1121"/>
      <c r="T568" s="1121"/>
      <c r="U568" s="1121"/>
      <c r="V568" s="1123"/>
      <c r="W568" s="1123"/>
    </row>
    <row r="569">
      <c r="A569" s="1121"/>
      <c r="B569" s="1121"/>
      <c r="C569" s="1121"/>
      <c r="D569" s="1121"/>
      <c r="E569" s="1121"/>
      <c r="F569" s="1121"/>
      <c r="G569" s="1121"/>
      <c r="H569" s="1121"/>
      <c r="I569" s="1121"/>
      <c r="J569" s="1121"/>
      <c r="K569" s="1121"/>
      <c r="L569" s="1121"/>
      <c r="M569" s="1121"/>
      <c r="N569" s="1121"/>
      <c r="O569" s="1121"/>
      <c r="P569" s="1121"/>
      <c r="Q569" s="1121"/>
      <c r="R569" s="1121"/>
      <c r="S569" s="1121"/>
      <c r="T569" s="1121"/>
      <c r="U569" s="1121"/>
      <c r="V569" s="1123"/>
      <c r="W569" s="1123"/>
    </row>
    <row r="570">
      <c r="A570" s="1121"/>
      <c r="B570" s="1121"/>
      <c r="C570" s="1121"/>
      <c r="D570" s="1121"/>
      <c r="E570" s="1121"/>
      <c r="F570" s="1121"/>
      <c r="G570" s="1121"/>
      <c r="H570" s="1121"/>
      <c r="I570" s="1121"/>
      <c r="J570" s="1121"/>
      <c r="K570" s="1121"/>
      <c r="L570" s="1121"/>
      <c r="M570" s="1121"/>
      <c r="N570" s="1121"/>
      <c r="O570" s="1121"/>
      <c r="P570" s="1121"/>
      <c r="Q570" s="1121"/>
      <c r="R570" s="1121"/>
      <c r="S570" s="1121"/>
      <c r="T570" s="1121"/>
      <c r="U570" s="1121"/>
      <c r="V570" s="1123"/>
      <c r="W570" s="1123"/>
    </row>
    <row r="571">
      <c r="A571" s="1121"/>
      <c r="B571" s="1121"/>
      <c r="C571" s="1121"/>
      <c r="D571" s="1121"/>
      <c r="E571" s="1121"/>
      <c r="F571" s="1121"/>
      <c r="G571" s="1121"/>
      <c r="H571" s="1121"/>
      <c r="I571" s="1121"/>
      <c r="J571" s="1121"/>
      <c r="K571" s="1121"/>
      <c r="L571" s="1121"/>
      <c r="M571" s="1121"/>
      <c r="N571" s="1121"/>
      <c r="O571" s="1121"/>
      <c r="P571" s="1121"/>
      <c r="Q571" s="1121"/>
      <c r="R571" s="1121"/>
      <c r="S571" s="1121"/>
      <c r="T571" s="1121"/>
      <c r="U571" s="1121"/>
      <c r="V571" s="1123"/>
      <c r="W571" s="1123"/>
    </row>
    <row r="572">
      <c r="A572" s="1121"/>
      <c r="B572" s="1121"/>
      <c r="C572" s="1121"/>
      <c r="D572" s="1121"/>
      <c r="E572" s="1121"/>
      <c r="F572" s="1121"/>
      <c r="G572" s="1121"/>
      <c r="H572" s="1121"/>
      <c r="I572" s="1121"/>
      <c r="J572" s="1121"/>
      <c r="K572" s="1121"/>
      <c r="L572" s="1121"/>
      <c r="M572" s="1121"/>
      <c r="N572" s="1121"/>
      <c r="O572" s="1121"/>
      <c r="P572" s="1121"/>
      <c r="Q572" s="1121"/>
      <c r="R572" s="1121"/>
      <c r="S572" s="1121"/>
      <c r="T572" s="1121"/>
      <c r="U572" s="1121"/>
      <c r="V572" s="1123"/>
      <c r="W572" s="1123"/>
    </row>
    <row r="573">
      <c r="A573" s="1121"/>
      <c r="B573" s="1121"/>
      <c r="C573" s="1121"/>
      <c r="D573" s="1121"/>
      <c r="E573" s="1121"/>
      <c r="F573" s="1121"/>
      <c r="G573" s="1121"/>
      <c r="H573" s="1121"/>
      <c r="I573" s="1121"/>
      <c r="J573" s="1121"/>
      <c r="K573" s="1121"/>
      <c r="L573" s="1121"/>
      <c r="M573" s="1121"/>
      <c r="N573" s="1121"/>
      <c r="O573" s="1121"/>
      <c r="P573" s="1121"/>
      <c r="Q573" s="1121"/>
      <c r="R573" s="1121"/>
      <c r="S573" s="1121"/>
      <c r="T573" s="1121"/>
      <c r="U573" s="1121"/>
      <c r="V573" s="1123"/>
      <c r="W573" s="1123"/>
    </row>
    <row r="574">
      <c r="A574" s="1121"/>
      <c r="B574" s="1121"/>
      <c r="C574" s="1121"/>
      <c r="D574" s="1121"/>
      <c r="E574" s="1121"/>
      <c r="F574" s="1121"/>
      <c r="G574" s="1121"/>
      <c r="H574" s="1121"/>
      <c r="I574" s="1121"/>
      <c r="J574" s="1121"/>
      <c r="K574" s="1121"/>
      <c r="L574" s="1121"/>
      <c r="M574" s="1121"/>
      <c r="N574" s="1121"/>
      <c r="O574" s="1121"/>
      <c r="P574" s="1121"/>
      <c r="Q574" s="1121"/>
      <c r="R574" s="1121"/>
      <c r="S574" s="1121"/>
      <c r="T574" s="1121"/>
      <c r="U574" s="1121"/>
      <c r="V574" s="1123"/>
      <c r="W574" s="1123"/>
    </row>
    <row r="575">
      <c r="A575" s="1121"/>
      <c r="B575" s="1121"/>
      <c r="C575" s="1121"/>
      <c r="D575" s="1121"/>
      <c r="E575" s="1121"/>
      <c r="F575" s="1121"/>
      <c r="G575" s="1121"/>
      <c r="H575" s="1121"/>
      <c r="I575" s="1121"/>
      <c r="J575" s="1121"/>
      <c r="K575" s="1121"/>
      <c r="L575" s="1121"/>
      <c r="M575" s="1121"/>
      <c r="N575" s="1121"/>
      <c r="O575" s="1121"/>
      <c r="P575" s="1121"/>
      <c r="Q575" s="1121"/>
      <c r="R575" s="1121"/>
      <c r="S575" s="1121"/>
      <c r="T575" s="1121"/>
      <c r="U575" s="1121"/>
      <c r="V575" s="1123"/>
      <c r="W575" s="1123"/>
    </row>
    <row r="576">
      <c r="A576" s="1121"/>
      <c r="B576" s="1121"/>
      <c r="C576" s="1121"/>
      <c r="D576" s="1121"/>
      <c r="E576" s="1121"/>
      <c r="F576" s="1121"/>
      <c r="G576" s="1121"/>
      <c r="H576" s="1121"/>
      <c r="I576" s="1121"/>
      <c r="J576" s="1121"/>
      <c r="K576" s="1121"/>
      <c r="L576" s="1121"/>
      <c r="M576" s="1121"/>
      <c r="N576" s="1121"/>
      <c r="O576" s="1121"/>
      <c r="P576" s="1121"/>
      <c r="Q576" s="1121"/>
      <c r="R576" s="1121"/>
      <c r="S576" s="1121"/>
      <c r="T576" s="1121"/>
      <c r="U576" s="1121"/>
      <c r="V576" s="1123"/>
      <c r="W576" s="1123"/>
    </row>
    <row r="577">
      <c r="A577" s="1121"/>
      <c r="B577" s="1121"/>
      <c r="C577" s="1121"/>
      <c r="D577" s="1121"/>
      <c r="E577" s="1121"/>
      <c r="F577" s="1121"/>
      <c r="G577" s="1121"/>
      <c r="H577" s="1121"/>
      <c r="I577" s="1121"/>
      <c r="J577" s="1121"/>
      <c r="K577" s="1121"/>
      <c r="L577" s="1121"/>
      <c r="M577" s="1121"/>
      <c r="N577" s="1121"/>
      <c r="O577" s="1121"/>
      <c r="P577" s="1121"/>
      <c r="Q577" s="1121"/>
      <c r="R577" s="1121"/>
      <c r="S577" s="1121"/>
      <c r="T577" s="1121"/>
      <c r="U577" s="1121"/>
      <c r="V577" s="1123"/>
      <c r="W577" s="1123"/>
    </row>
    <row r="578">
      <c r="A578" s="1121"/>
      <c r="B578" s="1121"/>
      <c r="C578" s="1121"/>
      <c r="D578" s="1121"/>
      <c r="E578" s="1121"/>
      <c r="F578" s="1121"/>
      <c r="G578" s="1121"/>
      <c r="H578" s="1121"/>
      <c r="I578" s="1121"/>
      <c r="J578" s="1121"/>
      <c r="K578" s="1121"/>
      <c r="L578" s="1121"/>
      <c r="M578" s="1121"/>
      <c r="N578" s="1121"/>
      <c r="O578" s="1121"/>
      <c r="P578" s="1121"/>
      <c r="Q578" s="1121"/>
      <c r="R578" s="1121"/>
      <c r="S578" s="1121"/>
      <c r="T578" s="1121"/>
      <c r="U578" s="1121"/>
      <c r="V578" s="1123"/>
      <c r="W578" s="1123"/>
    </row>
    <row r="579">
      <c r="A579" s="1121"/>
      <c r="B579" s="1121"/>
      <c r="C579" s="1121"/>
      <c r="D579" s="1121"/>
      <c r="E579" s="1121"/>
      <c r="F579" s="1121"/>
      <c r="G579" s="1121"/>
      <c r="H579" s="1121"/>
      <c r="I579" s="1121"/>
      <c r="J579" s="1121"/>
      <c r="K579" s="1121"/>
      <c r="L579" s="1121"/>
      <c r="M579" s="1121"/>
      <c r="N579" s="1121"/>
      <c r="O579" s="1121"/>
      <c r="P579" s="1121"/>
      <c r="Q579" s="1121"/>
      <c r="R579" s="1121"/>
      <c r="S579" s="1121"/>
      <c r="T579" s="1121"/>
      <c r="U579" s="1121"/>
      <c r="V579" s="1123"/>
      <c r="W579" s="1123"/>
    </row>
    <row r="580">
      <c r="A580" s="1121"/>
      <c r="B580" s="1121"/>
      <c r="C580" s="1121"/>
      <c r="D580" s="1121"/>
      <c r="E580" s="1121"/>
      <c r="F580" s="1121"/>
      <c r="G580" s="1121"/>
      <c r="H580" s="1121"/>
      <c r="I580" s="1121"/>
      <c r="J580" s="1121"/>
      <c r="K580" s="1121"/>
      <c r="L580" s="1121"/>
      <c r="M580" s="1121"/>
      <c r="N580" s="1121"/>
      <c r="O580" s="1121"/>
      <c r="P580" s="1121"/>
      <c r="Q580" s="1121"/>
      <c r="R580" s="1121"/>
      <c r="S580" s="1121"/>
      <c r="T580" s="1121"/>
      <c r="U580" s="1121"/>
      <c r="V580" s="1123"/>
      <c r="W580" s="1123"/>
    </row>
    <row r="581">
      <c r="A581" s="1121"/>
      <c r="B581" s="1121"/>
      <c r="C581" s="1121"/>
      <c r="D581" s="1121"/>
      <c r="E581" s="1121"/>
      <c r="F581" s="1121"/>
      <c r="G581" s="1121"/>
      <c r="H581" s="1121"/>
      <c r="I581" s="1121"/>
      <c r="J581" s="1121"/>
      <c r="K581" s="1121"/>
      <c r="L581" s="1121"/>
      <c r="M581" s="1121"/>
      <c r="N581" s="1121"/>
      <c r="O581" s="1121"/>
      <c r="P581" s="1121"/>
      <c r="Q581" s="1121"/>
      <c r="R581" s="1121"/>
      <c r="S581" s="1121"/>
      <c r="T581" s="1121"/>
      <c r="U581" s="1121"/>
      <c r="V581" s="1123"/>
      <c r="W581" s="1123"/>
    </row>
    <row r="582">
      <c r="A582" s="1121"/>
      <c r="B582" s="1121"/>
      <c r="C582" s="1121"/>
      <c r="D582" s="1121"/>
      <c r="E582" s="1121"/>
      <c r="F582" s="1121"/>
      <c r="G582" s="1121"/>
      <c r="H582" s="1121"/>
      <c r="I582" s="1121"/>
      <c r="J582" s="1121"/>
      <c r="K582" s="1121"/>
      <c r="L582" s="1121"/>
      <c r="M582" s="1121"/>
      <c r="N582" s="1121"/>
      <c r="O582" s="1121"/>
      <c r="P582" s="1121"/>
      <c r="Q582" s="1121"/>
      <c r="R582" s="1121"/>
      <c r="S582" s="1121"/>
      <c r="T582" s="1121"/>
      <c r="U582" s="1121"/>
      <c r="V582" s="1123"/>
      <c r="W582" s="1123"/>
    </row>
    <row r="583">
      <c r="A583" s="1121"/>
      <c r="B583" s="1121"/>
      <c r="C583" s="1121"/>
      <c r="D583" s="1121"/>
      <c r="E583" s="1121"/>
      <c r="F583" s="1121"/>
      <c r="G583" s="1121"/>
      <c r="H583" s="1121"/>
      <c r="I583" s="1121"/>
      <c r="J583" s="1121"/>
      <c r="K583" s="1121"/>
      <c r="L583" s="1121"/>
      <c r="M583" s="1121"/>
      <c r="N583" s="1121"/>
      <c r="O583" s="1121"/>
      <c r="P583" s="1121"/>
      <c r="Q583" s="1121"/>
      <c r="R583" s="1121"/>
      <c r="S583" s="1121"/>
      <c r="T583" s="1121"/>
      <c r="U583" s="1121"/>
      <c r="V583" s="1123"/>
      <c r="W583" s="1123"/>
    </row>
    <row r="584">
      <c r="A584" s="1121"/>
      <c r="B584" s="1121"/>
      <c r="C584" s="1121"/>
      <c r="D584" s="1121"/>
      <c r="E584" s="1121"/>
      <c r="F584" s="1121"/>
      <c r="G584" s="1121"/>
      <c r="H584" s="1121"/>
      <c r="I584" s="1121"/>
      <c r="J584" s="1121"/>
      <c r="K584" s="1121"/>
      <c r="L584" s="1121"/>
      <c r="M584" s="1121"/>
      <c r="N584" s="1121"/>
      <c r="O584" s="1121"/>
      <c r="P584" s="1121"/>
      <c r="Q584" s="1121"/>
      <c r="R584" s="1121"/>
      <c r="S584" s="1121"/>
      <c r="T584" s="1121"/>
      <c r="U584" s="1121"/>
      <c r="V584" s="1123"/>
      <c r="W584" s="1123"/>
    </row>
    <row r="585">
      <c r="A585" s="1121"/>
      <c r="B585" s="1121"/>
      <c r="C585" s="1121"/>
      <c r="D585" s="1121"/>
      <c r="E585" s="1121"/>
      <c r="F585" s="1121"/>
      <c r="G585" s="1121"/>
      <c r="H585" s="1121"/>
      <c r="I585" s="1121"/>
      <c r="J585" s="1121"/>
      <c r="K585" s="1121"/>
      <c r="L585" s="1121"/>
      <c r="M585" s="1121"/>
      <c r="N585" s="1121"/>
      <c r="O585" s="1121"/>
      <c r="P585" s="1121"/>
      <c r="Q585" s="1121"/>
      <c r="R585" s="1121"/>
      <c r="S585" s="1121"/>
      <c r="T585" s="1121"/>
      <c r="U585" s="1121"/>
      <c r="V585" s="1123"/>
      <c r="W585" s="1123"/>
    </row>
    <row r="586">
      <c r="A586" s="1121"/>
      <c r="B586" s="1121"/>
      <c r="C586" s="1121"/>
      <c r="D586" s="1121"/>
      <c r="E586" s="1121"/>
      <c r="F586" s="1121"/>
      <c r="G586" s="1121"/>
      <c r="H586" s="1121"/>
      <c r="I586" s="1121"/>
      <c r="J586" s="1121"/>
      <c r="K586" s="1121"/>
      <c r="L586" s="1121"/>
      <c r="M586" s="1121"/>
      <c r="N586" s="1121"/>
      <c r="O586" s="1121"/>
      <c r="P586" s="1121"/>
      <c r="Q586" s="1121"/>
      <c r="R586" s="1121"/>
      <c r="S586" s="1121"/>
      <c r="T586" s="1121"/>
      <c r="U586" s="1121"/>
      <c r="V586" s="1123"/>
      <c r="W586" s="1123"/>
    </row>
    <row r="587">
      <c r="A587" s="1121"/>
      <c r="B587" s="1121"/>
      <c r="C587" s="1121"/>
      <c r="D587" s="1121"/>
      <c r="E587" s="1121"/>
      <c r="F587" s="1121"/>
      <c r="G587" s="1121"/>
      <c r="H587" s="1121"/>
      <c r="I587" s="1121"/>
      <c r="J587" s="1121"/>
      <c r="K587" s="1121"/>
      <c r="L587" s="1121"/>
      <c r="M587" s="1121"/>
      <c r="N587" s="1121"/>
      <c r="O587" s="1121"/>
      <c r="P587" s="1121"/>
      <c r="Q587" s="1121"/>
      <c r="R587" s="1121"/>
      <c r="S587" s="1121"/>
      <c r="T587" s="1121"/>
      <c r="U587" s="1121"/>
      <c r="V587" s="1123"/>
      <c r="W587" s="1123"/>
    </row>
    <row r="588">
      <c r="A588" s="1121"/>
      <c r="B588" s="1121"/>
      <c r="C588" s="1121"/>
      <c r="D588" s="1121"/>
      <c r="E588" s="1121"/>
      <c r="F588" s="1121"/>
      <c r="G588" s="1121"/>
      <c r="H588" s="1121"/>
      <c r="I588" s="1121"/>
      <c r="J588" s="1121"/>
      <c r="K588" s="1121"/>
      <c r="L588" s="1121"/>
      <c r="M588" s="1121"/>
      <c r="N588" s="1121"/>
      <c r="O588" s="1121"/>
      <c r="P588" s="1121"/>
      <c r="Q588" s="1121"/>
      <c r="R588" s="1121"/>
      <c r="S588" s="1121"/>
      <c r="T588" s="1121"/>
      <c r="U588" s="1121"/>
      <c r="V588" s="1123"/>
      <c r="W588" s="1123"/>
    </row>
    <row r="589">
      <c r="A589" s="1121"/>
      <c r="B589" s="1121"/>
      <c r="C589" s="1121"/>
      <c r="D589" s="1121"/>
      <c r="E589" s="1121"/>
      <c r="F589" s="1121"/>
      <c r="G589" s="1121"/>
      <c r="H589" s="1121"/>
      <c r="I589" s="1121"/>
      <c r="J589" s="1121"/>
      <c r="K589" s="1121"/>
      <c r="L589" s="1121"/>
      <c r="M589" s="1121"/>
      <c r="N589" s="1121"/>
      <c r="O589" s="1121"/>
      <c r="P589" s="1121"/>
      <c r="Q589" s="1121"/>
      <c r="R589" s="1121"/>
      <c r="S589" s="1121"/>
      <c r="T589" s="1121"/>
      <c r="U589" s="1121"/>
      <c r="V589" s="1123"/>
      <c r="W589" s="1123"/>
    </row>
    <row r="590">
      <c r="A590" s="1121"/>
      <c r="B590" s="1121"/>
      <c r="C590" s="1121"/>
      <c r="D590" s="1121"/>
      <c r="E590" s="1121"/>
      <c r="F590" s="1121"/>
      <c r="G590" s="1121"/>
      <c r="H590" s="1121"/>
      <c r="I590" s="1121"/>
      <c r="J590" s="1121"/>
      <c r="K590" s="1121"/>
      <c r="L590" s="1121"/>
      <c r="M590" s="1121"/>
      <c r="N590" s="1121"/>
      <c r="O590" s="1121"/>
      <c r="P590" s="1121"/>
      <c r="Q590" s="1121"/>
      <c r="R590" s="1121"/>
      <c r="S590" s="1121"/>
      <c r="T590" s="1121"/>
      <c r="U590" s="1121"/>
      <c r="V590" s="1123"/>
      <c r="W590" s="1123"/>
    </row>
    <row r="591">
      <c r="A591" s="1121"/>
      <c r="B591" s="1121"/>
      <c r="C591" s="1121"/>
      <c r="D591" s="1121"/>
      <c r="E591" s="1121"/>
      <c r="F591" s="1121"/>
      <c r="G591" s="1121"/>
      <c r="H591" s="1121"/>
      <c r="I591" s="1121"/>
      <c r="J591" s="1121"/>
      <c r="K591" s="1121"/>
      <c r="L591" s="1121"/>
      <c r="M591" s="1121"/>
      <c r="N591" s="1121"/>
      <c r="O591" s="1121"/>
      <c r="P591" s="1121"/>
      <c r="Q591" s="1121"/>
      <c r="R591" s="1121"/>
      <c r="S591" s="1121"/>
      <c r="T591" s="1121"/>
      <c r="U591" s="1121"/>
      <c r="V591" s="1123"/>
      <c r="W591" s="1123"/>
    </row>
    <row r="592">
      <c r="A592" s="1121"/>
      <c r="B592" s="1121"/>
      <c r="C592" s="1121"/>
      <c r="D592" s="1121"/>
      <c r="E592" s="1121"/>
      <c r="F592" s="1121"/>
      <c r="G592" s="1121"/>
      <c r="H592" s="1121"/>
      <c r="I592" s="1121"/>
      <c r="J592" s="1121"/>
      <c r="K592" s="1121"/>
      <c r="L592" s="1121"/>
      <c r="M592" s="1121"/>
      <c r="N592" s="1121"/>
      <c r="O592" s="1121"/>
      <c r="P592" s="1121"/>
      <c r="Q592" s="1121"/>
      <c r="R592" s="1121"/>
      <c r="S592" s="1121"/>
      <c r="T592" s="1121"/>
      <c r="U592" s="1121"/>
      <c r="V592" s="1123"/>
      <c r="W592" s="1123"/>
    </row>
    <row r="593">
      <c r="A593" s="1121"/>
      <c r="B593" s="1121"/>
      <c r="C593" s="1121"/>
      <c r="D593" s="1121"/>
      <c r="E593" s="1121"/>
      <c r="F593" s="1121"/>
      <c r="G593" s="1121"/>
      <c r="H593" s="1121"/>
      <c r="I593" s="1121"/>
      <c r="J593" s="1121"/>
      <c r="K593" s="1121"/>
      <c r="L593" s="1121"/>
      <c r="M593" s="1121"/>
      <c r="N593" s="1121"/>
      <c r="O593" s="1121"/>
      <c r="P593" s="1121"/>
      <c r="Q593" s="1121"/>
      <c r="R593" s="1121"/>
      <c r="S593" s="1121"/>
      <c r="T593" s="1121"/>
      <c r="U593" s="1121"/>
      <c r="V593" s="1123"/>
      <c r="W593" s="1123"/>
    </row>
    <row r="594">
      <c r="A594" s="1121"/>
      <c r="B594" s="1121"/>
      <c r="C594" s="1121"/>
      <c r="D594" s="1121"/>
      <c r="E594" s="1121"/>
      <c r="F594" s="1121"/>
      <c r="G594" s="1121"/>
      <c r="H594" s="1121"/>
      <c r="I594" s="1121"/>
      <c r="J594" s="1121"/>
      <c r="K594" s="1121"/>
      <c r="L594" s="1121"/>
      <c r="M594" s="1121"/>
      <c r="N594" s="1121"/>
      <c r="O594" s="1121"/>
      <c r="P594" s="1121"/>
      <c r="Q594" s="1121"/>
      <c r="R594" s="1121"/>
      <c r="S594" s="1121"/>
      <c r="T594" s="1121"/>
      <c r="U594" s="1121"/>
      <c r="V594" s="1123"/>
      <c r="W594" s="1123"/>
    </row>
    <row r="595">
      <c r="A595" s="1121"/>
      <c r="B595" s="1121"/>
      <c r="C595" s="1121"/>
      <c r="D595" s="1121"/>
      <c r="E595" s="1121"/>
      <c r="F595" s="1121"/>
      <c r="G595" s="1121"/>
      <c r="H595" s="1121"/>
      <c r="I595" s="1121"/>
      <c r="J595" s="1121"/>
      <c r="K595" s="1121"/>
      <c r="L595" s="1121"/>
      <c r="M595" s="1121"/>
      <c r="N595" s="1121"/>
      <c r="O595" s="1121"/>
      <c r="P595" s="1121"/>
      <c r="Q595" s="1121"/>
      <c r="R595" s="1121"/>
      <c r="S595" s="1121"/>
      <c r="T595" s="1121"/>
      <c r="U595" s="1121"/>
      <c r="V595" s="1123"/>
      <c r="W595" s="1123"/>
    </row>
    <row r="596">
      <c r="A596" s="1121"/>
      <c r="B596" s="1121"/>
      <c r="C596" s="1121"/>
      <c r="D596" s="1121"/>
      <c r="E596" s="1121"/>
      <c r="F596" s="1121"/>
      <c r="G596" s="1121"/>
      <c r="H596" s="1121"/>
      <c r="I596" s="1121"/>
      <c r="J596" s="1121"/>
      <c r="K596" s="1121"/>
      <c r="L596" s="1121"/>
      <c r="M596" s="1121"/>
      <c r="N596" s="1121"/>
      <c r="O596" s="1121"/>
      <c r="P596" s="1121"/>
      <c r="Q596" s="1121"/>
      <c r="R596" s="1121"/>
      <c r="S596" s="1121"/>
      <c r="T596" s="1121"/>
      <c r="U596" s="1121"/>
      <c r="V596" s="1123"/>
      <c r="W596" s="1123"/>
    </row>
    <row r="597">
      <c r="A597" s="1121"/>
      <c r="B597" s="1121"/>
      <c r="C597" s="1121"/>
      <c r="D597" s="1121"/>
      <c r="E597" s="1121"/>
      <c r="F597" s="1121"/>
      <c r="G597" s="1121"/>
      <c r="H597" s="1121"/>
      <c r="I597" s="1121"/>
      <c r="J597" s="1121"/>
      <c r="K597" s="1121"/>
      <c r="L597" s="1121"/>
      <c r="M597" s="1121"/>
      <c r="N597" s="1121"/>
      <c r="O597" s="1121"/>
      <c r="P597" s="1121"/>
      <c r="Q597" s="1121"/>
      <c r="R597" s="1121"/>
      <c r="S597" s="1121"/>
      <c r="T597" s="1121"/>
      <c r="U597" s="1121"/>
      <c r="V597" s="1123"/>
      <c r="W597" s="1123"/>
    </row>
    <row r="598">
      <c r="A598" s="1121"/>
      <c r="B598" s="1121"/>
      <c r="C598" s="1121"/>
      <c r="D598" s="1121"/>
      <c r="E598" s="1121"/>
      <c r="F598" s="1121"/>
      <c r="G598" s="1121"/>
      <c r="H598" s="1121"/>
      <c r="I598" s="1121"/>
      <c r="J598" s="1121"/>
      <c r="K598" s="1121"/>
      <c r="L598" s="1121"/>
      <c r="M598" s="1121"/>
      <c r="N598" s="1121"/>
      <c r="O598" s="1121"/>
      <c r="P598" s="1121"/>
      <c r="Q598" s="1121"/>
      <c r="R598" s="1121"/>
      <c r="S598" s="1121"/>
      <c r="T598" s="1121"/>
      <c r="U598" s="1121"/>
      <c r="V598" s="1123"/>
      <c r="W598" s="1123"/>
    </row>
    <row r="599">
      <c r="A599" s="1121"/>
      <c r="B599" s="1121"/>
      <c r="C599" s="1121"/>
      <c r="D599" s="1121"/>
      <c r="E599" s="1121"/>
      <c r="F599" s="1121"/>
      <c r="G599" s="1121"/>
      <c r="H599" s="1121"/>
      <c r="I599" s="1121"/>
      <c r="J599" s="1121"/>
      <c r="K599" s="1121"/>
      <c r="L599" s="1121"/>
      <c r="M599" s="1121"/>
      <c r="N599" s="1121"/>
      <c r="O599" s="1121"/>
      <c r="P599" s="1121"/>
      <c r="Q599" s="1121"/>
      <c r="R599" s="1121"/>
      <c r="S599" s="1121"/>
      <c r="T599" s="1121"/>
      <c r="U599" s="1121"/>
      <c r="V599" s="1123"/>
      <c r="W599" s="1123"/>
    </row>
    <row r="600">
      <c r="A600" s="1121"/>
      <c r="B600" s="1121"/>
      <c r="C600" s="1121"/>
      <c r="D600" s="1121"/>
      <c r="E600" s="1121"/>
      <c r="F600" s="1121"/>
      <c r="G600" s="1121"/>
      <c r="H600" s="1121"/>
      <c r="I600" s="1121"/>
      <c r="J600" s="1121"/>
      <c r="K600" s="1121"/>
      <c r="L600" s="1121"/>
      <c r="M600" s="1121"/>
      <c r="N600" s="1121"/>
      <c r="O600" s="1121"/>
      <c r="P600" s="1121"/>
      <c r="Q600" s="1121"/>
      <c r="R600" s="1121"/>
      <c r="S600" s="1121"/>
      <c r="T600" s="1121"/>
      <c r="U600" s="1121"/>
      <c r="V600" s="1123"/>
      <c r="W600" s="1123"/>
    </row>
    <row r="601">
      <c r="A601" s="1121"/>
      <c r="B601" s="1121"/>
      <c r="C601" s="1121"/>
      <c r="D601" s="1121"/>
      <c r="E601" s="1121"/>
      <c r="F601" s="1121"/>
      <c r="G601" s="1121"/>
      <c r="H601" s="1121"/>
      <c r="I601" s="1121"/>
      <c r="J601" s="1121"/>
      <c r="K601" s="1121"/>
      <c r="L601" s="1121"/>
      <c r="M601" s="1121"/>
      <c r="N601" s="1121"/>
      <c r="O601" s="1121"/>
      <c r="P601" s="1121"/>
      <c r="Q601" s="1121"/>
      <c r="R601" s="1121"/>
      <c r="S601" s="1121"/>
      <c r="T601" s="1121"/>
      <c r="U601" s="1121"/>
      <c r="V601" s="1123"/>
      <c r="W601" s="1123"/>
    </row>
    <row r="602">
      <c r="A602" s="1121"/>
      <c r="B602" s="1121"/>
      <c r="C602" s="1121"/>
      <c r="D602" s="1121"/>
      <c r="E602" s="1121"/>
      <c r="F602" s="1121"/>
      <c r="G602" s="1121"/>
      <c r="H602" s="1121"/>
      <c r="I602" s="1121"/>
      <c r="J602" s="1121"/>
      <c r="K602" s="1121"/>
      <c r="L602" s="1121"/>
      <c r="M602" s="1121"/>
      <c r="N602" s="1121"/>
      <c r="O602" s="1121"/>
      <c r="P602" s="1121"/>
      <c r="Q602" s="1121"/>
      <c r="R602" s="1121"/>
      <c r="S602" s="1121"/>
      <c r="T602" s="1121"/>
      <c r="U602" s="1121"/>
      <c r="V602" s="1123"/>
      <c r="W602" s="1123"/>
    </row>
    <row r="603">
      <c r="A603" s="1121"/>
      <c r="B603" s="1121"/>
      <c r="C603" s="1121"/>
      <c r="D603" s="1121"/>
      <c r="E603" s="1121"/>
      <c r="F603" s="1121"/>
      <c r="G603" s="1121"/>
      <c r="H603" s="1121"/>
      <c r="I603" s="1121"/>
      <c r="J603" s="1121"/>
      <c r="K603" s="1121"/>
      <c r="L603" s="1121"/>
      <c r="M603" s="1121"/>
      <c r="N603" s="1121"/>
      <c r="O603" s="1121"/>
      <c r="P603" s="1121"/>
      <c r="Q603" s="1121"/>
      <c r="R603" s="1121"/>
      <c r="S603" s="1121"/>
      <c r="T603" s="1121"/>
      <c r="U603" s="1121"/>
      <c r="V603" s="1123"/>
      <c r="W603" s="1123"/>
    </row>
    <row r="604">
      <c r="A604" s="1121"/>
      <c r="B604" s="1121"/>
      <c r="C604" s="1121"/>
      <c r="D604" s="1121"/>
      <c r="E604" s="1121"/>
      <c r="F604" s="1121"/>
      <c r="G604" s="1121"/>
      <c r="H604" s="1121"/>
      <c r="I604" s="1121"/>
      <c r="J604" s="1121"/>
      <c r="K604" s="1121"/>
      <c r="L604" s="1121"/>
      <c r="M604" s="1121"/>
      <c r="N604" s="1121"/>
      <c r="O604" s="1121"/>
      <c r="P604" s="1121"/>
      <c r="Q604" s="1121"/>
      <c r="R604" s="1121"/>
      <c r="S604" s="1121"/>
      <c r="T604" s="1121"/>
      <c r="U604" s="1121"/>
      <c r="V604" s="1123"/>
      <c r="W604" s="1123"/>
    </row>
    <row r="605">
      <c r="A605" s="1121"/>
      <c r="B605" s="1121"/>
      <c r="C605" s="1121"/>
      <c r="D605" s="1121"/>
      <c r="E605" s="1121"/>
      <c r="F605" s="1121"/>
      <c r="G605" s="1121"/>
      <c r="H605" s="1121"/>
      <c r="I605" s="1121"/>
      <c r="J605" s="1121"/>
      <c r="K605" s="1121"/>
      <c r="L605" s="1121"/>
      <c r="M605" s="1121"/>
      <c r="N605" s="1121"/>
      <c r="O605" s="1121"/>
      <c r="P605" s="1121"/>
      <c r="Q605" s="1121"/>
      <c r="R605" s="1121"/>
      <c r="S605" s="1121"/>
      <c r="T605" s="1121"/>
      <c r="U605" s="1121"/>
      <c r="V605" s="1123"/>
      <c r="W605" s="1123"/>
    </row>
    <row r="606">
      <c r="A606" s="1121"/>
      <c r="B606" s="1121"/>
      <c r="C606" s="1121"/>
      <c r="D606" s="1121"/>
      <c r="E606" s="1121"/>
      <c r="F606" s="1121"/>
      <c r="G606" s="1121"/>
      <c r="H606" s="1121"/>
      <c r="I606" s="1121"/>
      <c r="J606" s="1121"/>
      <c r="K606" s="1121"/>
      <c r="L606" s="1121"/>
      <c r="M606" s="1121"/>
      <c r="N606" s="1121"/>
      <c r="O606" s="1121"/>
      <c r="P606" s="1121"/>
      <c r="Q606" s="1121"/>
      <c r="R606" s="1121"/>
      <c r="S606" s="1121"/>
      <c r="T606" s="1121"/>
      <c r="U606" s="1121"/>
      <c r="V606" s="1123"/>
      <c r="W606" s="1123"/>
    </row>
    <row r="607">
      <c r="A607" s="1121"/>
      <c r="B607" s="1121"/>
      <c r="C607" s="1121"/>
      <c r="D607" s="1121"/>
      <c r="E607" s="1121"/>
      <c r="F607" s="1121"/>
      <c r="G607" s="1121"/>
      <c r="H607" s="1121"/>
      <c r="I607" s="1121"/>
      <c r="J607" s="1121"/>
      <c r="K607" s="1121"/>
      <c r="L607" s="1121"/>
      <c r="M607" s="1121"/>
      <c r="N607" s="1121"/>
      <c r="O607" s="1121"/>
      <c r="P607" s="1121"/>
      <c r="Q607" s="1121"/>
      <c r="R607" s="1121"/>
      <c r="S607" s="1121"/>
      <c r="T607" s="1121"/>
      <c r="U607" s="1121"/>
      <c r="V607" s="1123"/>
      <c r="W607" s="1123"/>
    </row>
    <row r="608">
      <c r="A608" s="1121"/>
      <c r="B608" s="1121"/>
      <c r="C608" s="1121"/>
      <c r="D608" s="1121"/>
      <c r="E608" s="1121"/>
      <c r="F608" s="1121"/>
      <c r="G608" s="1121"/>
      <c r="H608" s="1121"/>
      <c r="I608" s="1121"/>
      <c r="J608" s="1121"/>
      <c r="K608" s="1121"/>
      <c r="L608" s="1121"/>
      <c r="M608" s="1121"/>
      <c r="N608" s="1121"/>
      <c r="O608" s="1121"/>
      <c r="P608" s="1121"/>
      <c r="Q608" s="1121"/>
      <c r="R608" s="1121"/>
      <c r="S608" s="1121"/>
      <c r="T608" s="1121"/>
      <c r="U608" s="1121"/>
      <c r="V608" s="1123"/>
      <c r="W608" s="1123"/>
    </row>
    <row r="609">
      <c r="A609" s="1121"/>
      <c r="B609" s="1121"/>
      <c r="C609" s="1121"/>
      <c r="D609" s="1121"/>
      <c r="E609" s="1121"/>
      <c r="F609" s="1121"/>
      <c r="G609" s="1121"/>
      <c r="H609" s="1121"/>
      <c r="I609" s="1121"/>
      <c r="J609" s="1121"/>
      <c r="K609" s="1121"/>
      <c r="L609" s="1121"/>
      <c r="M609" s="1121"/>
      <c r="N609" s="1121"/>
      <c r="O609" s="1121"/>
      <c r="P609" s="1121"/>
      <c r="Q609" s="1121"/>
      <c r="R609" s="1121"/>
      <c r="S609" s="1121"/>
      <c r="T609" s="1121"/>
      <c r="U609" s="1121"/>
      <c r="V609" s="1123"/>
      <c r="W609" s="1123"/>
    </row>
    <row r="610">
      <c r="A610" s="1121"/>
      <c r="B610" s="1121"/>
      <c r="C610" s="1121"/>
      <c r="D610" s="1121"/>
      <c r="E610" s="1121"/>
      <c r="F610" s="1121"/>
      <c r="G610" s="1121"/>
      <c r="H610" s="1121"/>
      <c r="I610" s="1121"/>
      <c r="J610" s="1121"/>
      <c r="K610" s="1121"/>
      <c r="L610" s="1121"/>
      <c r="M610" s="1121"/>
      <c r="N610" s="1121"/>
      <c r="O610" s="1121"/>
      <c r="P610" s="1121"/>
      <c r="Q610" s="1121"/>
      <c r="R610" s="1121"/>
      <c r="S610" s="1121"/>
      <c r="T610" s="1121"/>
      <c r="U610" s="1121"/>
      <c r="V610" s="1123"/>
      <c r="W610" s="1123"/>
    </row>
    <row r="611">
      <c r="A611" s="1121"/>
      <c r="B611" s="1121"/>
      <c r="C611" s="1121"/>
      <c r="D611" s="1121"/>
      <c r="E611" s="1121"/>
      <c r="F611" s="1121"/>
      <c r="G611" s="1121"/>
      <c r="H611" s="1121"/>
      <c r="I611" s="1121"/>
      <c r="J611" s="1121"/>
      <c r="K611" s="1121"/>
      <c r="L611" s="1121"/>
      <c r="M611" s="1121"/>
      <c r="N611" s="1121"/>
      <c r="O611" s="1121"/>
      <c r="P611" s="1121"/>
      <c r="Q611" s="1121"/>
      <c r="R611" s="1121"/>
      <c r="S611" s="1121"/>
      <c r="T611" s="1121"/>
      <c r="U611" s="1121"/>
      <c r="V611" s="1123"/>
      <c r="W611" s="1123"/>
    </row>
    <row r="612">
      <c r="A612" s="1121"/>
      <c r="B612" s="1121"/>
      <c r="C612" s="1121"/>
      <c r="D612" s="1121"/>
      <c r="E612" s="1121"/>
      <c r="F612" s="1121"/>
      <c r="G612" s="1121"/>
      <c r="H612" s="1121"/>
      <c r="I612" s="1121"/>
      <c r="J612" s="1121"/>
      <c r="K612" s="1121"/>
      <c r="L612" s="1121"/>
      <c r="M612" s="1121"/>
      <c r="N612" s="1121"/>
      <c r="O612" s="1121"/>
      <c r="P612" s="1121"/>
      <c r="Q612" s="1121"/>
      <c r="R612" s="1121"/>
      <c r="S612" s="1121"/>
      <c r="T612" s="1121"/>
      <c r="U612" s="1121"/>
      <c r="V612" s="1123"/>
      <c r="W612" s="1123"/>
    </row>
    <row r="613">
      <c r="A613" s="1121"/>
      <c r="B613" s="1121"/>
      <c r="C613" s="1121"/>
      <c r="D613" s="1121"/>
      <c r="E613" s="1121"/>
      <c r="F613" s="1121"/>
      <c r="G613" s="1121"/>
      <c r="H613" s="1121"/>
      <c r="I613" s="1121"/>
      <c r="J613" s="1121"/>
      <c r="K613" s="1121"/>
      <c r="L613" s="1121"/>
      <c r="M613" s="1121"/>
      <c r="N613" s="1121"/>
      <c r="O613" s="1121"/>
      <c r="P613" s="1121"/>
      <c r="Q613" s="1121"/>
      <c r="R613" s="1121"/>
      <c r="S613" s="1121"/>
      <c r="T613" s="1121"/>
      <c r="U613" s="1121"/>
      <c r="V613" s="1123"/>
      <c r="W613" s="1123"/>
    </row>
    <row r="614">
      <c r="A614" s="1121"/>
      <c r="B614" s="1121"/>
      <c r="C614" s="1121"/>
      <c r="D614" s="1121"/>
      <c r="E614" s="1121"/>
      <c r="F614" s="1121"/>
      <c r="G614" s="1121"/>
      <c r="H614" s="1121"/>
      <c r="I614" s="1121"/>
      <c r="J614" s="1121"/>
      <c r="K614" s="1121"/>
      <c r="L614" s="1121"/>
      <c r="M614" s="1121"/>
      <c r="N614" s="1121"/>
      <c r="O614" s="1121"/>
      <c r="P614" s="1121"/>
      <c r="Q614" s="1121"/>
      <c r="R614" s="1121"/>
      <c r="S614" s="1121"/>
      <c r="T614" s="1121"/>
      <c r="U614" s="1121"/>
      <c r="V614" s="1123"/>
      <c r="W614" s="1123"/>
    </row>
    <row r="615">
      <c r="A615" s="1121"/>
      <c r="B615" s="1121"/>
      <c r="C615" s="1121"/>
      <c r="D615" s="1121"/>
      <c r="E615" s="1121"/>
      <c r="F615" s="1121"/>
      <c r="G615" s="1121"/>
      <c r="H615" s="1121"/>
      <c r="I615" s="1121"/>
      <c r="J615" s="1121"/>
      <c r="K615" s="1121"/>
      <c r="L615" s="1121"/>
      <c r="M615" s="1121"/>
      <c r="N615" s="1121"/>
      <c r="O615" s="1121"/>
      <c r="P615" s="1121"/>
      <c r="Q615" s="1121"/>
      <c r="R615" s="1121"/>
      <c r="S615" s="1121"/>
      <c r="T615" s="1121"/>
      <c r="U615" s="1121"/>
      <c r="V615" s="1123"/>
      <c r="W615" s="1123"/>
    </row>
    <row r="616">
      <c r="A616" s="1121"/>
      <c r="B616" s="1121"/>
      <c r="C616" s="1121"/>
      <c r="D616" s="1121"/>
      <c r="E616" s="1121"/>
      <c r="F616" s="1121"/>
      <c r="G616" s="1121"/>
      <c r="H616" s="1121"/>
      <c r="I616" s="1121"/>
      <c r="J616" s="1121"/>
      <c r="K616" s="1121"/>
      <c r="L616" s="1121"/>
      <c r="M616" s="1121"/>
      <c r="N616" s="1121"/>
      <c r="O616" s="1121"/>
      <c r="P616" s="1121"/>
      <c r="Q616" s="1121"/>
      <c r="R616" s="1121"/>
      <c r="S616" s="1121"/>
      <c r="T616" s="1121"/>
      <c r="U616" s="1121"/>
      <c r="V616" s="1123"/>
      <c r="W616" s="1123"/>
    </row>
    <row r="617">
      <c r="A617" s="1121"/>
      <c r="B617" s="1121"/>
      <c r="C617" s="1121"/>
      <c r="D617" s="1121"/>
      <c r="E617" s="1121"/>
      <c r="F617" s="1121"/>
      <c r="G617" s="1121"/>
      <c r="H617" s="1121"/>
      <c r="I617" s="1121"/>
      <c r="J617" s="1121"/>
      <c r="K617" s="1121"/>
      <c r="L617" s="1121"/>
      <c r="M617" s="1121"/>
      <c r="N617" s="1121"/>
      <c r="O617" s="1121"/>
      <c r="P617" s="1121"/>
      <c r="Q617" s="1121"/>
      <c r="R617" s="1121"/>
      <c r="S617" s="1121"/>
      <c r="T617" s="1121"/>
      <c r="U617" s="1121"/>
      <c r="V617" s="1123"/>
      <c r="W617" s="1123"/>
    </row>
    <row r="618">
      <c r="A618" s="1121"/>
      <c r="B618" s="1121"/>
      <c r="C618" s="1121"/>
      <c r="D618" s="1121"/>
      <c r="E618" s="1121"/>
      <c r="F618" s="1121"/>
      <c r="G618" s="1121"/>
      <c r="H618" s="1121"/>
      <c r="I618" s="1121"/>
      <c r="J618" s="1121"/>
      <c r="K618" s="1121"/>
      <c r="L618" s="1121"/>
      <c r="M618" s="1121"/>
      <c r="N618" s="1121"/>
      <c r="O618" s="1121"/>
      <c r="P618" s="1121"/>
      <c r="Q618" s="1121"/>
      <c r="R618" s="1121"/>
      <c r="S618" s="1121"/>
      <c r="T618" s="1121"/>
      <c r="U618" s="1121"/>
      <c r="V618" s="1123"/>
      <c r="W618" s="1123"/>
    </row>
    <row r="619">
      <c r="A619" s="1121"/>
      <c r="B619" s="1121"/>
      <c r="C619" s="1121"/>
      <c r="D619" s="1121"/>
      <c r="E619" s="1121"/>
      <c r="F619" s="1121"/>
      <c r="G619" s="1121"/>
      <c r="H619" s="1121"/>
      <c r="I619" s="1121"/>
      <c r="J619" s="1121"/>
      <c r="K619" s="1121"/>
      <c r="L619" s="1121"/>
      <c r="M619" s="1121"/>
      <c r="N619" s="1121"/>
      <c r="O619" s="1121"/>
      <c r="P619" s="1121"/>
      <c r="Q619" s="1121"/>
      <c r="R619" s="1121"/>
      <c r="S619" s="1121"/>
      <c r="T619" s="1121"/>
      <c r="U619" s="1121"/>
      <c r="V619" s="1123"/>
      <c r="W619" s="1123"/>
    </row>
    <row r="620">
      <c r="A620" s="1121"/>
      <c r="B620" s="1121"/>
      <c r="C620" s="1121"/>
      <c r="D620" s="1121"/>
      <c r="E620" s="1121"/>
      <c r="F620" s="1121"/>
      <c r="G620" s="1121"/>
      <c r="H620" s="1121"/>
      <c r="I620" s="1121"/>
      <c r="J620" s="1121"/>
      <c r="K620" s="1121"/>
      <c r="L620" s="1121"/>
      <c r="M620" s="1121"/>
      <c r="N620" s="1121"/>
      <c r="O620" s="1121"/>
      <c r="P620" s="1121"/>
      <c r="Q620" s="1121"/>
      <c r="R620" s="1121"/>
      <c r="S620" s="1121"/>
      <c r="T620" s="1121"/>
      <c r="U620" s="1121"/>
      <c r="V620" s="1123"/>
      <c r="W620" s="1123"/>
    </row>
    <row r="621">
      <c r="A621" s="1121"/>
      <c r="B621" s="1121"/>
      <c r="C621" s="1121"/>
      <c r="D621" s="1121"/>
      <c r="E621" s="1121"/>
      <c r="F621" s="1121"/>
      <c r="G621" s="1121"/>
      <c r="H621" s="1121"/>
      <c r="I621" s="1121"/>
      <c r="J621" s="1121"/>
      <c r="K621" s="1121"/>
      <c r="L621" s="1121"/>
      <c r="M621" s="1121"/>
      <c r="N621" s="1121"/>
      <c r="O621" s="1121"/>
      <c r="P621" s="1121"/>
      <c r="Q621" s="1121"/>
      <c r="R621" s="1121"/>
      <c r="S621" s="1121"/>
      <c r="T621" s="1121"/>
      <c r="U621" s="1121"/>
      <c r="V621" s="1123"/>
      <c r="W621" s="1123"/>
    </row>
    <row r="622">
      <c r="A622" s="1121"/>
      <c r="B622" s="1121"/>
      <c r="C622" s="1121"/>
      <c r="D622" s="1121"/>
      <c r="E622" s="1121"/>
      <c r="F622" s="1121"/>
      <c r="G622" s="1121"/>
      <c r="H622" s="1121"/>
      <c r="I622" s="1121"/>
      <c r="J622" s="1121"/>
      <c r="K622" s="1121"/>
      <c r="L622" s="1121"/>
      <c r="M622" s="1121"/>
      <c r="N622" s="1121"/>
      <c r="O622" s="1121"/>
      <c r="P622" s="1121"/>
      <c r="Q622" s="1121"/>
      <c r="R622" s="1121"/>
      <c r="S622" s="1121"/>
      <c r="T622" s="1121"/>
      <c r="U622" s="1121"/>
      <c r="V622" s="1123"/>
      <c r="W622" s="1123"/>
    </row>
    <row r="623">
      <c r="A623" s="1121"/>
      <c r="B623" s="1121"/>
      <c r="C623" s="1121"/>
      <c r="D623" s="1121"/>
      <c r="E623" s="1121"/>
      <c r="F623" s="1121"/>
      <c r="G623" s="1121"/>
      <c r="H623" s="1121"/>
      <c r="I623" s="1121"/>
      <c r="J623" s="1121"/>
      <c r="K623" s="1121"/>
      <c r="L623" s="1121"/>
      <c r="M623" s="1121"/>
      <c r="N623" s="1121"/>
      <c r="O623" s="1121"/>
      <c r="P623" s="1121"/>
      <c r="Q623" s="1121"/>
      <c r="R623" s="1121"/>
      <c r="S623" s="1121"/>
      <c r="T623" s="1121"/>
      <c r="U623" s="1121"/>
      <c r="V623" s="1123"/>
      <c r="W623" s="1123"/>
    </row>
    <row r="624">
      <c r="A624" s="1121"/>
      <c r="B624" s="1121"/>
      <c r="C624" s="1121"/>
      <c r="D624" s="1121"/>
      <c r="E624" s="1121"/>
      <c r="F624" s="1121"/>
      <c r="G624" s="1121"/>
      <c r="H624" s="1121"/>
      <c r="I624" s="1121"/>
      <c r="J624" s="1121"/>
      <c r="K624" s="1121"/>
      <c r="L624" s="1121"/>
      <c r="M624" s="1121"/>
      <c r="N624" s="1121"/>
      <c r="O624" s="1121"/>
      <c r="P624" s="1121"/>
      <c r="Q624" s="1121"/>
      <c r="R624" s="1121"/>
      <c r="S624" s="1121"/>
      <c r="T624" s="1121"/>
      <c r="U624" s="1121"/>
      <c r="V624" s="1123"/>
      <c r="W624" s="1123"/>
    </row>
    <row r="625">
      <c r="A625" s="1121"/>
      <c r="B625" s="1121"/>
      <c r="C625" s="1121"/>
      <c r="D625" s="1121"/>
      <c r="E625" s="1121"/>
      <c r="F625" s="1121"/>
      <c r="G625" s="1121"/>
      <c r="H625" s="1121"/>
      <c r="I625" s="1121"/>
      <c r="J625" s="1121"/>
      <c r="K625" s="1121"/>
      <c r="L625" s="1121"/>
      <c r="M625" s="1121"/>
      <c r="N625" s="1121"/>
      <c r="O625" s="1121"/>
      <c r="P625" s="1121"/>
      <c r="Q625" s="1121"/>
      <c r="R625" s="1121"/>
      <c r="S625" s="1121"/>
      <c r="T625" s="1121"/>
      <c r="U625" s="1121"/>
      <c r="V625" s="1123"/>
      <c r="W625" s="1123"/>
    </row>
    <row r="626">
      <c r="A626" s="1121"/>
      <c r="B626" s="1121"/>
      <c r="C626" s="1121"/>
      <c r="D626" s="1121"/>
      <c r="E626" s="1121"/>
      <c r="F626" s="1121"/>
      <c r="G626" s="1121"/>
      <c r="H626" s="1121"/>
      <c r="I626" s="1121"/>
      <c r="J626" s="1121"/>
      <c r="K626" s="1121"/>
      <c r="L626" s="1121"/>
      <c r="M626" s="1121"/>
      <c r="N626" s="1121"/>
      <c r="O626" s="1121"/>
      <c r="P626" s="1121"/>
      <c r="Q626" s="1121"/>
      <c r="R626" s="1121"/>
      <c r="S626" s="1121"/>
      <c r="T626" s="1121"/>
      <c r="U626" s="1121"/>
      <c r="V626" s="1123"/>
      <c r="W626" s="1123"/>
    </row>
    <row r="627">
      <c r="A627" s="1121"/>
      <c r="B627" s="1121"/>
      <c r="C627" s="1121"/>
      <c r="D627" s="1121"/>
      <c r="E627" s="1121"/>
      <c r="F627" s="1121"/>
      <c r="G627" s="1121"/>
      <c r="H627" s="1121"/>
      <c r="I627" s="1121"/>
      <c r="J627" s="1121"/>
      <c r="K627" s="1121"/>
      <c r="L627" s="1121"/>
      <c r="M627" s="1121"/>
      <c r="N627" s="1121"/>
      <c r="O627" s="1121"/>
      <c r="P627" s="1121"/>
      <c r="Q627" s="1121"/>
      <c r="R627" s="1121"/>
      <c r="S627" s="1121"/>
      <c r="T627" s="1121"/>
      <c r="U627" s="1121"/>
      <c r="V627" s="1123"/>
      <c r="W627" s="1123"/>
    </row>
    <row r="628">
      <c r="A628" s="1121"/>
      <c r="B628" s="1121"/>
      <c r="C628" s="1121"/>
      <c r="D628" s="1121"/>
      <c r="E628" s="1121"/>
      <c r="F628" s="1121"/>
      <c r="G628" s="1121"/>
      <c r="H628" s="1121"/>
      <c r="I628" s="1121"/>
      <c r="J628" s="1121"/>
      <c r="K628" s="1121"/>
      <c r="L628" s="1121"/>
      <c r="M628" s="1121"/>
      <c r="N628" s="1121"/>
      <c r="O628" s="1121"/>
      <c r="P628" s="1121"/>
      <c r="Q628" s="1121"/>
      <c r="R628" s="1121"/>
      <c r="S628" s="1121"/>
      <c r="T628" s="1121"/>
      <c r="U628" s="1121"/>
      <c r="V628" s="1123"/>
      <c r="W628" s="1123"/>
    </row>
    <row r="629">
      <c r="A629" s="1121"/>
      <c r="B629" s="1121"/>
      <c r="C629" s="1121"/>
      <c r="D629" s="1121"/>
      <c r="E629" s="1121"/>
      <c r="F629" s="1121"/>
      <c r="G629" s="1121"/>
      <c r="H629" s="1121"/>
      <c r="I629" s="1121"/>
      <c r="J629" s="1121"/>
      <c r="K629" s="1121"/>
      <c r="L629" s="1121"/>
      <c r="M629" s="1121"/>
      <c r="N629" s="1121"/>
      <c r="O629" s="1121"/>
      <c r="P629" s="1121"/>
      <c r="Q629" s="1121"/>
      <c r="R629" s="1121"/>
      <c r="S629" s="1121"/>
      <c r="T629" s="1121"/>
      <c r="U629" s="1121"/>
      <c r="V629" s="1123"/>
      <c r="W629" s="1123"/>
    </row>
    <row r="630">
      <c r="A630" s="1121"/>
      <c r="B630" s="1121"/>
      <c r="C630" s="1121"/>
      <c r="D630" s="1121"/>
      <c r="E630" s="1121"/>
      <c r="F630" s="1121"/>
      <c r="G630" s="1121"/>
      <c r="H630" s="1121"/>
      <c r="I630" s="1121"/>
      <c r="J630" s="1121"/>
      <c r="K630" s="1121"/>
      <c r="L630" s="1121"/>
      <c r="M630" s="1121"/>
      <c r="N630" s="1121"/>
      <c r="O630" s="1121"/>
      <c r="P630" s="1121"/>
      <c r="Q630" s="1121"/>
      <c r="R630" s="1121"/>
      <c r="S630" s="1121"/>
      <c r="T630" s="1121"/>
      <c r="U630" s="1121"/>
      <c r="V630" s="1123"/>
      <c r="W630" s="1123"/>
    </row>
    <row r="631">
      <c r="A631" s="1121"/>
      <c r="B631" s="1121"/>
      <c r="C631" s="1121"/>
      <c r="D631" s="1121"/>
      <c r="E631" s="1121"/>
      <c r="F631" s="1121"/>
      <c r="G631" s="1121"/>
      <c r="H631" s="1121"/>
      <c r="I631" s="1121"/>
      <c r="J631" s="1121"/>
      <c r="K631" s="1121"/>
      <c r="L631" s="1121"/>
      <c r="M631" s="1121"/>
      <c r="N631" s="1121"/>
      <c r="O631" s="1121"/>
      <c r="P631" s="1121"/>
      <c r="Q631" s="1121"/>
      <c r="R631" s="1121"/>
      <c r="S631" s="1121"/>
      <c r="T631" s="1121"/>
      <c r="U631" s="1121"/>
      <c r="V631" s="1123"/>
      <c r="W631" s="1123"/>
    </row>
    <row r="632">
      <c r="A632" s="1121"/>
      <c r="B632" s="1121"/>
      <c r="C632" s="1121"/>
      <c r="D632" s="1121"/>
      <c r="E632" s="1121"/>
      <c r="F632" s="1121"/>
      <c r="G632" s="1121"/>
      <c r="H632" s="1121"/>
      <c r="I632" s="1121"/>
      <c r="J632" s="1121"/>
      <c r="K632" s="1121"/>
      <c r="L632" s="1121"/>
      <c r="M632" s="1121"/>
      <c r="N632" s="1121"/>
      <c r="O632" s="1121"/>
      <c r="P632" s="1121"/>
      <c r="Q632" s="1121"/>
      <c r="R632" s="1121"/>
      <c r="S632" s="1121"/>
      <c r="T632" s="1121"/>
      <c r="U632" s="1121"/>
      <c r="V632" s="1123"/>
      <c r="W632" s="1123"/>
    </row>
    <row r="633">
      <c r="A633" s="1121"/>
      <c r="B633" s="1121"/>
      <c r="C633" s="1121"/>
      <c r="D633" s="1121"/>
      <c r="E633" s="1121"/>
      <c r="F633" s="1121"/>
      <c r="G633" s="1121"/>
      <c r="H633" s="1121"/>
      <c r="I633" s="1121"/>
      <c r="J633" s="1121"/>
      <c r="K633" s="1121"/>
      <c r="L633" s="1121"/>
      <c r="M633" s="1121"/>
      <c r="N633" s="1121"/>
      <c r="O633" s="1121"/>
      <c r="P633" s="1121"/>
      <c r="Q633" s="1121"/>
      <c r="R633" s="1121"/>
      <c r="S633" s="1121"/>
      <c r="T633" s="1121"/>
      <c r="U633" s="1121"/>
      <c r="V633" s="1123"/>
      <c r="W633" s="1123"/>
    </row>
    <row r="634">
      <c r="A634" s="1121"/>
      <c r="B634" s="1121"/>
      <c r="C634" s="1121"/>
      <c r="D634" s="1121"/>
      <c r="E634" s="1121"/>
      <c r="F634" s="1121"/>
      <c r="G634" s="1121"/>
      <c r="H634" s="1121"/>
      <c r="I634" s="1121"/>
      <c r="J634" s="1121"/>
      <c r="K634" s="1121"/>
      <c r="L634" s="1121"/>
      <c r="M634" s="1121"/>
      <c r="N634" s="1121"/>
      <c r="O634" s="1121"/>
      <c r="P634" s="1121"/>
      <c r="Q634" s="1121"/>
      <c r="R634" s="1121"/>
      <c r="S634" s="1121"/>
      <c r="T634" s="1121"/>
      <c r="U634" s="1121"/>
      <c r="V634" s="1123"/>
      <c r="W634" s="1123"/>
    </row>
    <row r="635">
      <c r="A635" s="1121"/>
      <c r="B635" s="1121"/>
      <c r="C635" s="1121"/>
      <c r="D635" s="1121"/>
      <c r="E635" s="1121"/>
      <c r="F635" s="1121"/>
      <c r="G635" s="1121"/>
      <c r="H635" s="1121"/>
      <c r="I635" s="1121"/>
      <c r="J635" s="1121"/>
      <c r="K635" s="1121"/>
      <c r="L635" s="1121"/>
      <c r="M635" s="1121"/>
      <c r="N635" s="1121"/>
      <c r="O635" s="1121"/>
      <c r="P635" s="1121"/>
      <c r="Q635" s="1121"/>
      <c r="R635" s="1121"/>
      <c r="S635" s="1121"/>
      <c r="T635" s="1121"/>
      <c r="U635" s="1121"/>
      <c r="V635" s="1123"/>
      <c r="W635" s="1123"/>
    </row>
    <row r="636">
      <c r="A636" s="1121"/>
      <c r="B636" s="1121"/>
      <c r="C636" s="1121"/>
      <c r="D636" s="1121"/>
      <c r="E636" s="1121"/>
      <c r="F636" s="1121"/>
      <c r="G636" s="1121"/>
      <c r="H636" s="1121"/>
      <c r="I636" s="1121"/>
      <c r="J636" s="1121"/>
      <c r="K636" s="1121"/>
      <c r="L636" s="1121"/>
      <c r="M636" s="1121"/>
      <c r="N636" s="1121"/>
      <c r="O636" s="1121"/>
      <c r="P636" s="1121"/>
      <c r="Q636" s="1121"/>
      <c r="R636" s="1121"/>
      <c r="S636" s="1121"/>
      <c r="T636" s="1121"/>
      <c r="U636" s="1121"/>
      <c r="V636" s="1123"/>
      <c r="W636" s="1123"/>
    </row>
    <row r="637">
      <c r="A637" s="1121"/>
      <c r="B637" s="1121"/>
      <c r="C637" s="1121"/>
      <c r="D637" s="1121"/>
      <c r="E637" s="1121"/>
      <c r="F637" s="1121"/>
      <c r="G637" s="1121"/>
      <c r="H637" s="1121"/>
      <c r="I637" s="1121"/>
      <c r="J637" s="1121"/>
      <c r="K637" s="1121"/>
      <c r="L637" s="1121"/>
      <c r="M637" s="1121"/>
      <c r="N637" s="1121"/>
      <c r="O637" s="1121"/>
      <c r="P637" s="1121"/>
      <c r="Q637" s="1121"/>
      <c r="R637" s="1121"/>
      <c r="S637" s="1121"/>
      <c r="T637" s="1121"/>
      <c r="U637" s="1121"/>
      <c r="V637" s="1123"/>
      <c r="W637" s="1123"/>
    </row>
    <row r="638">
      <c r="A638" s="1121"/>
      <c r="B638" s="1121"/>
      <c r="C638" s="1121"/>
      <c r="D638" s="1121"/>
      <c r="E638" s="1121"/>
      <c r="F638" s="1121"/>
      <c r="G638" s="1121"/>
      <c r="H638" s="1121"/>
      <c r="I638" s="1121"/>
      <c r="J638" s="1121"/>
      <c r="K638" s="1121"/>
      <c r="L638" s="1121"/>
      <c r="M638" s="1121"/>
      <c r="N638" s="1121"/>
      <c r="O638" s="1121"/>
      <c r="P638" s="1121"/>
      <c r="Q638" s="1121"/>
      <c r="R638" s="1121"/>
      <c r="S638" s="1121"/>
      <c r="T638" s="1121"/>
      <c r="U638" s="1121"/>
      <c r="V638" s="1123"/>
      <c r="W638" s="1123"/>
    </row>
    <row r="639">
      <c r="A639" s="1121"/>
      <c r="B639" s="1121"/>
      <c r="C639" s="1121"/>
      <c r="D639" s="1121"/>
      <c r="E639" s="1121"/>
      <c r="F639" s="1121"/>
      <c r="G639" s="1121"/>
      <c r="H639" s="1121"/>
      <c r="I639" s="1121"/>
      <c r="J639" s="1121"/>
      <c r="K639" s="1121"/>
      <c r="L639" s="1121"/>
      <c r="M639" s="1121"/>
      <c r="N639" s="1121"/>
      <c r="O639" s="1121"/>
      <c r="P639" s="1121"/>
      <c r="Q639" s="1121"/>
      <c r="R639" s="1121"/>
      <c r="S639" s="1121"/>
      <c r="T639" s="1121"/>
      <c r="U639" s="1121"/>
      <c r="V639" s="1123"/>
      <c r="W639" s="1123"/>
    </row>
    <row r="640">
      <c r="A640" s="1121"/>
      <c r="B640" s="1121"/>
      <c r="C640" s="1121"/>
      <c r="D640" s="1121"/>
      <c r="E640" s="1121"/>
      <c r="F640" s="1121"/>
      <c r="G640" s="1121"/>
      <c r="H640" s="1121"/>
      <c r="I640" s="1121"/>
      <c r="J640" s="1121"/>
      <c r="K640" s="1121"/>
      <c r="L640" s="1121"/>
      <c r="M640" s="1121"/>
      <c r="N640" s="1121"/>
      <c r="O640" s="1121"/>
      <c r="P640" s="1121"/>
      <c r="Q640" s="1121"/>
      <c r="R640" s="1121"/>
      <c r="S640" s="1121"/>
      <c r="T640" s="1121"/>
      <c r="U640" s="1121"/>
      <c r="V640" s="1123"/>
      <c r="W640" s="1123"/>
    </row>
    <row r="641">
      <c r="A641" s="1121"/>
      <c r="B641" s="1121"/>
      <c r="C641" s="1121"/>
      <c r="D641" s="1121"/>
      <c r="E641" s="1121"/>
      <c r="F641" s="1121"/>
      <c r="G641" s="1121"/>
      <c r="H641" s="1121"/>
      <c r="I641" s="1121"/>
      <c r="J641" s="1121"/>
      <c r="K641" s="1121"/>
      <c r="L641" s="1121"/>
      <c r="M641" s="1121"/>
      <c r="N641" s="1121"/>
      <c r="O641" s="1121"/>
      <c r="P641" s="1121"/>
      <c r="Q641" s="1121"/>
      <c r="R641" s="1121"/>
      <c r="S641" s="1121"/>
      <c r="T641" s="1121"/>
      <c r="U641" s="1121"/>
      <c r="V641" s="1123"/>
      <c r="W641" s="1123"/>
    </row>
    <row r="642">
      <c r="A642" s="1121"/>
      <c r="B642" s="1121"/>
      <c r="C642" s="1121"/>
      <c r="D642" s="1121"/>
      <c r="E642" s="1121"/>
      <c r="F642" s="1121"/>
      <c r="G642" s="1121"/>
      <c r="H642" s="1121"/>
      <c r="I642" s="1121"/>
      <c r="J642" s="1121"/>
      <c r="K642" s="1121"/>
      <c r="L642" s="1121"/>
      <c r="M642" s="1121"/>
      <c r="N642" s="1121"/>
      <c r="O642" s="1121"/>
      <c r="P642" s="1121"/>
      <c r="Q642" s="1121"/>
      <c r="R642" s="1121"/>
      <c r="S642" s="1121"/>
      <c r="T642" s="1121"/>
      <c r="U642" s="1121"/>
      <c r="V642" s="1123"/>
      <c r="W642" s="1123"/>
    </row>
    <row r="643">
      <c r="A643" s="1121"/>
      <c r="B643" s="1121"/>
      <c r="C643" s="1121"/>
      <c r="D643" s="1121"/>
      <c r="E643" s="1121"/>
      <c r="F643" s="1121"/>
      <c r="G643" s="1121"/>
      <c r="H643" s="1121"/>
      <c r="I643" s="1121"/>
      <c r="J643" s="1121"/>
      <c r="K643" s="1121"/>
      <c r="L643" s="1121"/>
      <c r="M643" s="1121"/>
      <c r="N643" s="1121"/>
      <c r="O643" s="1121"/>
      <c r="P643" s="1121"/>
      <c r="Q643" s="1121"/>
      <c r="R643" s="1121"/>
      <c r="S643" s="1121"/>
      <c r="T643" s="1121"/>
      <c r="U643" s="1121"/>
      <c r="V643" s="1123"/>
      <c r="W643" s="1123"/>
    </row>
    <row r="644">
      <c r="A644" s="1121"/>
      <c r="B644" s="1121"/>
      <c r="C644" s="1121"/>
      <c r="D644" s="1121"/>
      <c r="E644" s="1121"/>
      <c r="F644" s="1121"/>
      <c r="G644" s="1121"/>
      <c r="H644" s="1121"/>
      <c r="I644" s="1121"/>
      <c r="J644" s="1121"/>
      <c r="K644" s="1121"/>
      <c r="L644" s="1121"/>
      <c r="M644" s="1121"/>
      <c r="N644" s="1121"/>
      <c r="O644" s="1121"/>
      <c r="P644" s="1121"/>
      <c r="Q644" s="1121"/>
      <c r="R644" s="1121"/>
      <c r="S644" s="1121"/>
      <c r="T644" s="1121"/>
      <c r="U644" s="1121"/>
      <c r="V644" s="1123"/>
      <c r="W644" s="1123"/>
    </row>
    <row r="645">
      <c r="A645" s="1121"/>
      <c r="B645" s="1121"/>
      <c r="C645" s="1121"/>
      <c r="D645" s="1121"/>
      <c r="E645" s="1121"/>
      <c r="F645" s="1121"/>
      <c r="G645" s="1121"/>
      <c r="H645" s="1121"/>
      <c r="I645" s="1121"/>
      <c r="J645" s="1121"/>
      <c r="K645" s="1121"/>
      <c r="L645" s="1121"/>
      <c r="M645" s="1121"/>
      <c r="N645" s="1121"/>
      <c r="O645" s="1121"/>
      <c r="P645" s="1121"/>
      <c r="Q645" s="1121"/>
      <c r="R645" s="1121"/>
      <c r="S645" s="1121"/>
      <c r="T645" s="1121"/>
      <c r="U645" s="1121"/>
      <c r="V645" s="1123"/>
      <c r="W645" s="1123"/>
    </row>
    <row r="646">
      <c r="A646" s="1121"/>
      <c r="B646" s="1121"/>
      <c r="C646" s="1121"/>
      <c r="D646" s="1121"/>
      <c r="E646" s="1121"/>
      <c r="F646" s="1121"/>
      <c r="G646" s="1121"/>
      <c r="H646" s="1121"/>
      <c r="I646" s="1121"/>
      <c r="J646" s="1121"/>
      <c r="K646" s="1121"/>
      <c r="L646" s="1121"/>
      <c r="M646" s="1121"/>
      <c r="N646" s="1121"/>
      <c r="O646" s="1121"/>
      <c r="P646" s="1121"/>
      <c r="Q646" s="1121"/>
      <c r="R646" s="1121"/>
      <c r="S646" s="1121"/>
      <c r="T646" s="1121"/>
      <c r="U646" s="1121"/>
      <c r="V646" s="1123"/>
      <c r="W646" s="1123"/>
    </row>
    <row r="647">
      <c r="A647" s="1121"/>
      <c r="B647" s="1121"/>
      <c r="C647" s="1121"/>
      <c r="D647" s="1121"/>
      <c r="E647" s="1121"/>
      <c r="F647" s="1121"/>
      <c r="G647" s="1121"/>
      <c r="H647" s="1121"/>
      <c r="I647" s="1121"/>
      <c r="J647" s="1121"/>
      <c r="K647" s="1121"/>
      <c r="L647" s="1121"/>
      <c r="M647" s="1121"/>
      <c r="N647" s="1121"/>
      <c r="O647" s="1121"/>
      <c r="P647" s="1121"/>
      <c r="Q647" s="1121"/>
      <c r="R647" s="1121"/>
      <c r="S647" s="1121"/>
      <c r="T647" s="1121"/>
      <c r="U647" s="1121"/>
      <c r="V647" s="1123"/>
      <c r="W647" s="1123"/>
    </row>
    <row r="648">
      <c r="A648" s="1121"/>
      <c r="B648" s="1121"/>
      <c r="C648" s="1121"/>
      <c r="D648" s="1121"/>
      <c r="E648" s="1121"/>
      <c r="F648" s="1121"/>
      <c r="G648" s="1121"/>
      <c r="H648" s="1121"/>
      <c r="I648" s="1121"/>
      <c r="J648" s="1121"/>
      <c r="K648" s="1121"/>
      <c r="L648" s="1121"/>
      <c r="M648" s="1121"/>
      <c r="N648" s="1121"/>
      <c r="O648" s="1121"/>
      <c r="P648" s="1121"/>
      <c r="Q648" s="1121"/>
      <c r="R648" s="1121"/>
      <c r="S648" s="1121"/>
      <c r="T648" s="1121"/>
      <c r="U648" s="1121"/>
      <c r="V648" s="1123"/>
      <c r="W648" s="1123"/>
    </row>
    <row r="649">
      <c r="A649" s="1121"/>
      <c r="B649" s="1121"/>
      <c r="C649" s="1121"/>
      <c r="D649" s="1121"/>
      <c r="E649" s="1121"/>
      <c r="F649" s="1121"/>
      <c r="G649" s="1121"/>
      <c r="H649" s="1121"/>
      <c r="I649" s="1121"/>
      <c r="J649" s="1121"/>
      <c r="K649" s="1121"/>
      <c r="L649" s="1121"/>
      <c r="M649" s="1121"/>
      <c r="N649" s="1121"/>
      <c r="O649" s="1121"/>
      <c r="P649" s="1121"/>
      <c r="Q649" s="1121"/>
      <c r="R649" s="1121"/>
      <c r="S649" s="1121"/>
      <c r="T649" s="1121"/>
      <c r="U649" s="1121"/>
      <c r="V649" s="1123"/>
      <c r="W649" s="1123"/>
    </row>
    <row r="650">
      <c r="A650" s="1121"/>
      <c r="B650" s="1121"/>
      <c r="C650" s="1121"/>
      <c r="D650" s="1121"/>
      <c r="E650" s="1121"/>
      <c r="F650" s="1121"/>
      <c r="G650" s="1121"/>
      <c r="H650" s="1121"/>
      <c r="I650" s="1121"/>
      <c r="J650" s="1121"/>
      <c r="K650" s="1121"/>
      <c r="L650" s="1121"/>
      <c r="M650" s="1121"/>
      <c r="N650" s="1121"/>
      <c r="O650" s="1121"/>
      <c r="P650" s="1121"/>
      <c r="Q650" s="1121"/>
      <c r="R650" s="1121"/>
      <c r="S650" s="1121"/>
      <c r="T650" s="1121"/>
      <c r="U650" s="1121"/>
      <c r="V650" s="1123"/>
      <c r="W650" s="1123"/>
    </row>
    <row r="651">
      <c r="A651" s="1121"/>
      <c r="B651" s="1121"/>
      <c r="C651" s="1121"/>
      <c r="D651" s="1121"/>
      <c r="E651" s="1121"/>
      <c r="F651" s="1121"/>
      <c r="G651" s="1121"/>
      <c r="H651" s="1121"/>
      <c r="I651" s="1121"/>
      <c r="J651" s="1121"/>
      <c r="K651" s="1121"/>
      <c r="L651" s="1121"/>
      <c r="M651" s="1121"/>
      <c r="N651" s="1121"/>
      <c r="O651" s="1121"/>
      <c r="P651" s="1121"/>
      <c r="Q651" s="1121"/>
      <c r="R651" s="1121"/>
      <c r="S651" s="1121"/>
      <c r="T651" s="1121"/>
      <c r="U651" s="1121"/>
      <c r="V651" s="1123"/>
      <c r="W651" s="1123"/>
    </row>
    <row r="652">
      <c r="A652" s="1121"/>
      <c r="B652" s="1121"/>
      <c r="C652" s="1121"/>
      <c r="D652" s="1121"/>
      <c r="E652" s="1121"/>
      <c r="F652" s="1121"/>
      <c r="G652" s="1121"/>
      <c r="H652" s="1121"/>
      <c r="I652" s="1121"/>
      <c r="J652" s="1121"/>
      <c r="K652" s="1121"/>
      <c r="L652" s="1121"/>
      <c r="M652" s="1121"/>
      <c r="N652" s="1121"/>
      <c r="O652" s="1121"/>
      <c r="P652" s="1121"/>
      <c r="Q652" s="1121"/>
      <c r="R652" s="1121"/>
      <c r="S652" s="1121"/>
      <c r="T652" s="1121"/>
      <c r="U652" s="1121"/>
      <c r="V652" s="1123"/>
      <c r="W652" s="1123"/>
    </row>
    <row r="653">
      <c r="A653" s="1121"/>
      <c r="B653" s="1121"/>
      <c r="C653" s="1121"/>
      <c r="D653" s="1121"/>
      <c r="E653" s="1121"/>
      <c r="F653" s="1121"/>
      <c r="G653" s="1121"/>
      <c r="H653" s="1121"/>
      <c r="I653" s="1121"/>
      <c r="J653" s="1121"/>
      <c r="K653" s="1121"/>
      <c r="L653" s="1121"/>
      <c r="M653" s="1121"/>
      <c r="N653" s="1121"/>
      <c r="O653" s="1121"/>
      <c r="P653" s="1121"/>
      <c r="Q653" s="1121"/>
      <c r="R653" s="1121"/>
      <c r="S653" s="1121"/>
      <c r="T653" s="1121"/>
      <c r="U653" s="1121"/>
      <c r="V653" s="1123"/>
      <c r="W653" s="1123"/>
    </row>
    <row r="654">
      <c r="A654" s="1121"/>
      <c r="B654" s="1121"/>
      <c r="C654" s="1121"/>
      <c r="D654" s="1121"/>
      <c r="E654" s="1121"/>
      <c r="F654" s="1121"/>
      <c r="G654" s="1121"/>
      <c r="H654" s="1121"/>
      <c r="I654" s="1121"/>
      <c r="J654" s="1121"/>
      <c r="K654" s="1121"/>
      <c r="L654" s="1121"/>
      <c r="M654" s="1121"/>
      <c r="N654" s="1121"/>
      <c r="O654" s="1121"/>
      <c r="P654" s="1121"/>
      <c r="Q654" s="1121"/>
      <c r="R654" s="1121"/>
      <c r="S654" s="1121"/>
      <c r="T654" s="1121"/>
      <c r="U654" s="1121"/>
      <c r="V654" s="1123"/>
      <c r="W654" s="1123"/>
    </row>
    <row r="655">
      <c r="A655" s="1121"/>
      <c r="B655" s="1121"/>
      <c r="C655" s="1121"/>
      <c r="D655" s="1121"/>
      <c r="E655" s="1121"/>
      <c r="F655" s="1121"/>
      <c r="G655" s="1121"/>
      <c r="H655" s="1121"/>
      <c r="I655" s="1121"/>
      <c r="J655" s="1121"/>
      <c r="K655" s="1121"/>
      <c r="L655" s="1121"/>
      <c r="M655" s="1121"/>
      <c r="N655" s="1121"/>
      <c r="O655" s="1121"/>
      <c r="P655" s="1121"/>
      <c r="Q655" s="1121"/>
      <c r="R655" s="1121"/>
      <c r="S655" s="1121"/>
      <c r="T655" s="1121"/>
      <c r="U655" s="1121"/>
      <c r="V655" s="1123"/>
      <c r="W655" s="1123"/>
    </row>
    <row r="656">
      <c r="A656" s="1121"/>
      <c r="B656" s="1121"/>
      <c r="C656" s="1121"/>
      <c r="D656" s="1121"/>
      <c r="E656" s="1121"/>
      <c r="F656" s="1121"/>
      <c r="G656" s="1121"/>
      <c r="H656" s="1121"/>
      <c r="I656" s="1121"/>
      <c r="J656" s="1121"/>
      <c r="K656" s="1121"/>
      <c r="L656" s="1121"/>
      <c r="M656" s="1121"/>
      <c r="N656" s="1121"/>
      <c r="O656" s="1121"/>
      <c r="P656" s="1121"/>
      <c r="Q656" s="1121"/>
      <c r="R656" s="1121"/>
      <c r="S656" s="1121"/>
      <c r="T656" s="1121"/>
      <c r="U656" s="1121"/>
      <c r="V656" s="1123"/>
      <c r="W656" s="1123"/>
    </row>
    <row r="657">
      <c r="A657" s="1121"/>
      <c r="B657" s="1121"/>
      <c r="C657" s="1121"/>
      <c r="D657" s="1121"/>
      <c r="E657" s="1121"/>
      <c r="F657" s="1121"/>
      <c r="G657" s="1121"/>
      <c r="H657" s="1121"/>
      <c r="I657" s="1121"/>
      <c r="J657" s="1121"/>
      <c r="K657" s="1121"/>
      <c r="L657" s="1121"/>
      <c r="M657" s="1121"/>
      <c r="N657" s="1121"/>
      <c r="O657" s="1121"/>
      <c r="P657" s="1121"/>
      <c r="Q657" s="1121"/>
      <c r="R657" s="1121"/>
      <c r="S657" s="1121"/>
      <c r="T657" s="1121"/>
      <c r="U657" s="1121"/>
      <c r="V657" s="1123"/>
      <c r="W657" s="1123"/>
    </row>
    <row r="658">
      <c r="A658" s="1121"/>
      <c r="B658" s="1121"/>
      <c r="C658" s="1121"/>
      <c r="D658" s="1121"/>
      <c r="E658" s="1121"/>
      <c r="F658" s="1121"/>
      <c r="G658" s="1121"/>
      <c r="H658" s="1121"/>
      <c r="I658" s="1121"/>
      <c r="J658" s="1121"/>
      <c r="K658" s="1121"/>
      <c r="L658" s="1121"/>
      <c r="M658" s="1121"/>
      <c r="N658" s="1121"/>
      <c r="O658" s="1121"/>
      <c r="P658" s="1121"/>
      <c r="Q658" s="1121"/>
      <c r="R658" s="1121"/>
      <c r="S658" s="1121"/>
      <c r="T658" s="1121"/>
      <c r="U658" s="1121"/>
      <c r="V658" s="1123"/>
      <c r="W658" s="1123"/>
    </row>
    <row r="659">
      <c r="A659" s="1121"/>
      <c r="B659" s="1121"/>
      <c r="C659" s="1121"/>
      <c r="D659" s="1121"/>
      <c r="E659" s="1121"/>
      <c r="F659" s="1121"/>
      <c r="G659" s="1121"/>
      <c r="H659" s="1121"/>
      <c r="I659" s="1121"/>
      <c r="J659" s="1121"/>
      <c r="K659" s="1121"/>
      <c r="L659" s="1121"/>
      <c r="M659" s="1121"/>
      <c r="N659" s="1121"/>
      <c r="O659" s="1121"/>
      <c r="P659" s="1121"/>
      <c r="Q659" s="1121"/>
      <c r="R659" s="1121"/>
      <c r="S659" s="1121"/>
      <c r="T659" s="1121"/>
      <c r="U659" s="1121"/>
      <c r="V659" s="1123"/>
      <c r="W659" s="1123"/>
    </row>
    <row r="660">
      <c r="A660" s="1121"/>
      <c r="B660" s="1121"/>
      <c r="C660" s="1121"/>
      <c r="D660" s="1121"/>
      <c r="E660" s="1121"/>
      <c r="F660" s="1121"/>
      <c r="G660" s="1121"/>
      <c r="H660" s="1121"/>
      <c r="I660" s="1121"/>
      <c r="J660" s="1121"/>
      <c r="K660" s="1121"/>
      <c r="L660" s="1121"/>
      <c r="M660" s="1121"/>
      <c r="N660" s="1121"/>
      <c r="O660" s="1121"/>
      <c r="P660" s="1121"/>
      <c r="Q660" s="1121"/>
      <c r="R660" s="1121"/>
      <c r="S660" s="1121"/>
      <c r="T660" s="1121"/>
      <c r="U660" s="1121"/>
      <c r="V660" s="1123"/>
      <c r="W660" s="1123"/>
    </row>
    <row r="661">
      <c r="A661" s="1121"/>
      <c r="B661" s="1121"/>
      <c r="C661" s="1121"/>
      <c r="D661" s="1121"/>
      <c r="E661" s="1121"/>
      <c r="F661" s="1121"/>
      <c r="G661" s="1121"/>
      <c r="H661" s="1121"/>
      <c r="I661" s="1121"/>
      <c r="J661" s="1121"/>
      <c r="K661" s="1121"/>
      <c r="L661" s="1121"/>
      <c r="M661" s="1121"/>
      <c r="N661" s="1121"/>
      <c r="O661" s="1121"/>
      <c r="P661" s="1121"/>
      <c r="Q661" s="1121"/>
      <c r="R661" s="1121"/>
      <c r="S661" s="1121"/>
      <c r="T661" s="1121"/>
      <c r="U661" s="1121"/>
      <c r="V661" s="1123"/>
      <c r="W661" s="1123"/>
    </row>
    <row r="662">
      <c r="A662" s="1121"/>
      <c r="B662" s="1121"/>
      <c r="C662" s="1121"/>
      <c r="D662" s="1121"/>
      <c r="E662" s="1121"/>
      <c r="F662" s="1121"/>
      <c r="G662" s="1121"/>
      <c r="H662" s="1121"/>
      <c r="I662" s="1121"/>
      <c r="J662" s="1121"/>
      <c r="K662" s="1121"/>
      <c r="L662" s="1121"/>
      <c r="M662" s="1121"/>
      <c r="N662" s="1121"/>
      <c r="O662" s="1121"/>
      <c r="P662" s="1121"/>
      <c r="Q662" s="1121"/>
      <c r="R662" s="1121"/>
      <c r="S662" s="1121"/>
      <c r="T662" s="1121"/>
      <c r="U662" s="1121"/>
      <c r="V662" s="1123"/>
      <c r="W662" s="1123"/>
    </row>
    <row r="663">
      <c r="A663" s="1121"/>
      <c r="B663" s="1121"/>
      <c r="C663" s="1121"/>
      <c r="D663" s="1121"/>
      <c r="E663" s="1121"/>
      <c r="F663" s="1121"/>
      <c r="G663" s="1121"/>
      <c r="H663" s="1121"/>
      <c r="I663" s="1121"/>
      <c r="J663" s="1121"/>
      <c r="K663" s="1121"/>
      <c r="L663" s="1121"/>
      <c r="M663" s="1121"/>
      <c r="N663" s="1121"/>
      <c r="O663" s="1121"/>
      <c r="P663" s="1121"/>
      <c r="Q663" s="1121"/>
      <c r="R663" s="1121"/>
      <c r="S663" s="1121"/>
      <c r="T663" s="1121"/>
      <c r="U663" s="1121"/>
      <c r="V663" s="1123"/>
      <c r="W663" s="1123"/>
    </row>
    <row r="664">
      <c r="A664" s="1121"/>
      <c r="B664" s="1121"/>
      <c r="C664" s="1121"/>
      <c r="D664" s="1121"/>
      <c r="E664" s="1121"/>
      <c r="F664" s="1121"/>
      <c r="G664" s="1121"/>
      <c r="H664" s="1121"/>
      <c r="I664" s="1121"/>
      <c r="J664" s="1121"/>
      <c r="K664" s="1121"/>
      <c r="L664" s="1121"/>
      <c r="M664" s="1121"/>
      <c r="N664" s="1121"/>
      <c r="O664" s="1121"/>
      <c r="P664" s="1121"/>
      <c r="Q664" s="1121"/>
      <c r="R664" s="1121"/>
      <c r="S664" s="1121"/>
      <c r="T664" s="1121"/>
      <c r="U664" s="1121"/>
      <c r="V664" s="1123"/>
      <c r="W664" s="1123"/>
    </row>
    <row r="665">
      <c r="A665" s="1121"/>
      <c r="B665" s="1121"/>
      <c r="C665" s="1121"/>
      <c r="D665" s="1121"/>
      <c r="E665" s="1121"/>
      <c r="F665" s="1121"/>
      <c r="G665" s="1121"/>
      <c r="H665" s="1121"/>
      <c r="I665" s="1121"/>
      <c r="J665" s="1121"/>
      <c r="K665" s="1121"/>
      <c r="L665" s="1121"/>
      <c r="M665" s="1121"/>
      <c r="N665" s="1121"/>
      <c r="O665" s="1121"/>
      <c r="P665" s="1121"/>
      <c r="Q665" s="1121"/>
      <c r="R665" s="1121"/>
      <c r="S665" s="1121"/>
      <c r="T665" s="1121"/>
      <c r="U665" s="1121"/>
      <c r="V665" s="1123"/>
      <c r="W665" s="1123"/>
    </row>
    <row r="666">
      <c r="A666" s="1121"/>
      <c r="B666" s="1121"/>
      <c r="C666" s="1121"/>
      <c r="D666" s="1121"/>
      <c r="E666" s="1121"/>
      <c r="F666" s="1121"/>
      <c r="G666" s="1121"/>
      <c r="H666" s="1121"/>
      <c r="I666" s="1121"/>
      <c r="J666" s="1121"/>
      <c r="K666" s="1121"/>
      <c r="L666" s="1121"/>
      <c r="M666" s="1121"/>
      <c r="N666" s="1121"/>
      <c r="O666" s="1121"/>
      <c r="P666" s="1121"/>
      <c r="Q666" s="1121"/>
      <c r="R666" s="1121"/>
      <c r="S666" s="1121"/>
      <c r="T666" s="1121"/>
      <c r="U666" s="1121"/>
      <c r="V666" s="1123"/>
      <c r="W666" s="1123"/>
    </row>
    <row r="667">
      <c r="A667" s="1121"/>
      <c r="B667" s="1121"/>
      <c r="C667" s="1121"/>
      <c r="D667" s="1121"/>
      <c r="E667" s="1121"/>
      <c r="F667" s="1121"/>
      <c r="G667" s="1121"/>
      <c r="H667" s="1121"/>
      <c r="I667" s="1121"/>
      <c r="J667" s="1121"/>
      <c r="K667" s="1121"/>
      <c r="L667" s="1121"/>
      <c r="M667" s="1121"/>
      <c r="N667" s="1121"/>
      <c r="O667" s="1121"/>
      <c r="P667" s="1121"/>
      <c r="Q667" s="1121"/>
      <c r="R667" s="1121"/>
      <c r="S667" s="1121"/>
      <c r="T667" s="1121"/>
      <c r="U667" s="1121"/>
      <c r="V667" s="1123"/>
      <c r="W667" s="1123"/>
    </row>
    <row r="668">
      <c r="A668" s="1121"/>
      <c r="B668" s="1121"/>
      <c r="C668" s="1121"/>
      <c r="D668" s="1121"/>
      <c r="E668" s="1121"/>
      <c r="F668" s="1121"/>
      <c r="G668" s="1121"/>
      <c r="H668" s="1121"/>
      <c r="I668" s="1121"/>
      <c r="J668" s="1121"/>
      <c r="K668" s="1121"/>
      <c r="L668" s="1121"/>
      <c r="M668" s="1121"/>
      <c r="N668" s="1121"/>
      <c r="O668" s="1121"/>
      <c r="P668" s="1121"/>
      <c r="Q668" s="1121"/>
      <c r="R668" s="1121"/>
      <c r="S668" s="1121"/>
      <c r="T668" s="1121"/>
      <c r="U668" s="1121"/>
      <c r="V668" s="1123"/>
      <c r="W668" s="1123"/>
    </row>
    <row r="669">
      <c r="A669" s="1121"/>
      <c r="B669" s="1121"/>
      <c r="C669" s="1121"/>
      <c r="D669" s="1121"/>
      <c r="E669" s="1121"/>
      <c r="F669" s="1121"/>
      <c r="G669" s="1121"/>
      <c r="H669" s="1121"/>
      <c r="I669" s="1121"/>
      <c r="J669" s="1121"/>
      <c r="K669" s="1121"/>
      <c r="L669" s="1121"/>
      <c r="M669" s="1121"/>
      <c r="N669" s="1121"/>
      <c r="O669" s="1121"/>
      <c r="P669" s="1121"/>
      <c r="Q669" s="1121"/>
      <c r="R669" s="1121"/>
      <c r="S669" s="1121"/>
      <c r="T669" s="1121"/>
      <c r="U669" s="1121"/>
      <c r="V669" s="1123"/>
      <c r="W669" s="1123"/>
    </row>
    <row r="670">
      <c r="A670" s="1121"/>
      <c r="B670" s="1121"/>
      <c r="C670" s="1121"/>
      <c r="D670" s="1121"/>
      <c r="E670" s="1121"/>
      <c r="F670" s="1121"/>
      <c r="G670" s="1121"/>
      <c r="H670" s="1121"/>
      <c r="I670" s="1121"/>
      <c r="J670" s="1121"/>
      <c r="K670" s="1121"/>
      <c r="L670" s="1121"/>
      <c r="M670" s="1121"/>
      <c r="N670" s="1121"/>
      <c r="O670" s="1121"/>
      <c r="P670" s="1121"/>
      <c r="Q670" s="1121"/>
      <c r="R670" s="1121"/>
      <c r="S670" s="1121"/>
      <c r="T670" s="1121"/>
      <c r="U670" s="1121"/>
      <c r="V670" s="1123"/>
      <c r="W670" s="1123"/>
    </row>
    <row r="671">
      <c r="A671" s="1121"/>
      <c r="B671" s="1121"/>
      <c r="C671" s="1121"/>
      <c r="D671" s="1121"/>
      <c r="E671" s="1121"/>
      <c r="F671" s="1121"/>
      <c r="G671" s="1121"/>
      <c r="H671" s="1121"/>
      <c r="I671" s="1121"/>
      <c r="J671" s="1121"/>
      <c r="K671" s="1121"/>
      <c r="L671" s="1121"/>
      <c r="M671" s="1121"/>
      <c r="N671" s="1121"/>
      <c r="O671" s="1121"/>
      <c r="P671" s="1121"/>
      <c r="Q671" s="1121"/>
      <c r="R671" s="1121"/>
      <c r="S671" s="1121"/>
      <c r="T671" s="1121"/>
      <c r="U671" s="1121"/>
      <c r="V671" s="1123"/>
      <c r="W671" s="1123"/>
    </row>
    <row r="672">
      <c r="A672" s="1121"/>
      <c r="B672" s="1121"/>
      <c r="C672" s="1121"/>
      <c r="D672" s="1121"/>
      <c r="E672" s="1121"/>
      <c r="F672" s="1121"/>
      <c r="G672" s="1121"/>
      <c r="H672" s="1121"/>
      <c r="I672" s="1121"/>
      <c r="J672" s="1121"/>
      <c r="K672" s="1121"/>
      <c r="L672" s="1121"/>
      <c r="M672" s="1121"/>
      <c r="N672" s="1121"/>
      <c r="O672" s="1121"/>
      <c r="P672" s="1121"/>
      <c r="Q672" s="1121"/>
      <c r="R672" s="1121"/>
      <c r="S672" s="1121"/>
      <c r="T672" s="1121"/>
      <c r="U672" s="1121"/>
      <c r="V672" s="1123"/>
      <c r="W672" s="1123"/>
    </row>
    <row r="673">
      <c r="A673" s="1121"/>
      <c r="B673" s="1121"/>
      <c r="C673" s="1121"/>
      <c r="D673" s="1121"/>
      <c r="E673" s="1121"/>
      <c r="F673" s="1121"/>
      <c r="G673" s="1121"/>
      <c r="H673" s="1121"/>
      <c r="I673" s="1121"/>
      <c r="J673" s="1121"/>
      <c r="K673" s="1121"/>
      <c r="L673" s="1121"/>
      <c r="M673" s="1121"/>
      <c r="N673" s="1121"/>
      <c r="O673" s="1121"/>
      <c r="P673" s="1121"/>
      <c r="Q673" s="1121"/>
      <c r="R673" s="1121"/>
      <c r="S673" s="1121"/>
      <c r="T673" s="1121"/>
      <c r="U673" s="1121"/>
      <c r="V673" s="1123"/>
      <c r="W673" s="1123"/>
    </row>
    <row r="674">
      <c r="A674" s="1121"/>
      <c r="B674" s="1121"/>
      <c r="C674" s="1121"/>
      <c r="D674" s="1121"/>
      <c r="E674" s="1121"/>
      <c r="F674" s="1121"/>
      <c r="G674" s="1121"/>
      <c r="H674" s="1121"/>
      <c r="I674" s="1121"/>
      <c r="J674" s="1121"/>
      <c r="K674" s="1121"/>
      <c r="L674" s="1121"/>
      <c r="M674" s="1121"/>
      <c r="N674" s="1121"/>
      <c r="O674" s="1121"/>
      <c r="P674" s="1121"/>
      <c r="Q674" s="1121"/>
      <c r="R674" s="1121"/>
      <c r="S674" s="1121"/>
      <c r="T674" s="1121"/>
      <c r="U674" s="1121"/>
      <c r="V674" s="1123"/>
      <c r="W674" s="1123"/>
    </row>
    <row r="675">
      <c r="A675" s="1121"/>
      <c r="B675" s="1121"/>
      <c r="C675" s="1121"/>
      <c r="D675" s="1121"/>
      <c r="E675" s="1121"/>
      <c r="F675" s="1121"/>
      <c r="G675" s="1121"/>
      <c r="H675" s="1121"/>
      <c r="I675" s="1121"/>
      <c r="J675" s="1121"/>
      <c r="K675" s="1121"/>
      <c r="L675" s="1121"/>
      <c r="M675" s="1121"/>
      <c r="N675" s="1121"/>
      <c r="O675" s="1121"/>
      <c r="P675" s="1121"/>
      <c r="Q675" s="1121"/>
      <c r="R675" s="1121"/>
      <c r="S675" s="1121"/>
      <c r="T675" s="1121"/>
      <c r="U675" s="1121"/>
      <c r="V675" s="1123"/>
      <c r="W675" s="1123"/>
    </row>
    <row r="676">
      <c r="A676" s="1121"/>
      <c r="B676" s="1121"/>
      <c r="C676" s="1121"/>
      <c r="D676" s="1121"/>
      <c r="E676" s="1121"/>
      <c r="F676" s="1121"/>
      <c r="G676" s="1121"/>
      <c r="H676" s="1121"/>
      <c r="I676" s="1121"/>
      <c r="J676" s="1121"/>
      <c r="K676" s="1121"/>
      <c r="L676" s="1121"/>
      <c r="M676" s="1121"/>
      <c r="N676" s="1121"/>
      <c r="O676" s="1121"/>
      <c r="P676" s="1121"/>
      <c r="Q676" s="1121"/>
      <c r="R676" s="1121"/>
      <c r="S676" s="1121"/>
      <c r="T676" s="1121"/>
      <c r="U676" s="1121"/>
      <c r="V676" s="1123"/>
      <c r="W676" s="1123"/>
    </row>
    <row r="677">
      <c r="A677" s="1121"/>
      <c r="B677" s="1121"/>
      <c r="C677" s="1121"/>
      <c r="D677" s="1121"/>
      <c r="E677" s="1121"/>
      <c r="F677" s="1121"/>
      <c r="G677" s="1121"/>
      <c r="H677" s="1121"/>
      <c r="I677" s="1121"/>
      <c r="J677" s="1121"/>
      <c r="K677" s="1121"/>
      <c r="L677" s="1121"/>
      <c r="M677" s="1121"/>
      <c r="N677" s="1121"/>
      <c r="O677" s="1121"/>
      <c r="P677" s="1121"/>
      <c r="Q677" s="1121"/>
      <c r="R677" s="1121"/>
      <c r="S677" s="1121"/>
      <c r="T677" s="1121"/>
      <c r="U677" s="1121"/>
      <c r="V677" s="1123"/>
      <c r="W677" s="1123"/>
    </row>
    <row r="678">
      <c r="A678" s="1121"/>
      <c r="B678" s="1121"/>
      <c r="C678" s="1121"/>
      <c r="D678" s="1121"/>
      <c r="E678" s="1121"/>
      <c r="F678" s="1121"/>
      <c r="G678" s="1121"/>
      <c r="H678" s="1121"/>
      <c r="I678" s="1121"/>
      <c r="J678" s="1121"/>
      <c r="K678" s="1121"/>
      <c r="L678" s="1121"/>
      <c r="M678" s="1121"/>
      <c r="N678" s="1121"/>
      <c r="O678" s="1121"/>
      <c r="P678" s="1121"/>
      <c r="Q678" s="1121"/>
      <c r="R678" s="1121"/>
      <c r="S678" s="1121"/>
      <c r="T678" s="1121"/>
      <c r="U678" s="1121"/>
      <c r="V678" s="1123"/>
      <c r="W678" s="1123"/>
    </row>
    <row r="679">
      <c r="A679" s="1121"/>
      <c r="B679" s="1121"/>
      <c r="C679" s="1121"/>
      <c r="D679" s="1121"/>
      <c r="E679" s="1121"/>
      <c r="F679" s="1121"/>
      <c r="G679" s="1121"/>
      <c r="H679" s="1121"/>
      <c r="I679" s="1121"/>
      <c r="J679" s="1121"/>
      <c r="K679" s="1121"/>
      <c r="L679" s="1121"/>
      <c r="M679" s="1121"/>
      <c r="N679" s="1121"/>
      <c r="O679" s="1121"/>
      <c r="P679" s="1121"/>
      <c r="Q679" s="1121"/>
      <c r="R679" s="1121"/>
      <c r="S679" s="1121"/>
      <c r="T679" s="1121"/>
      <c r="U679" s="1121"/>
      <c r="V679" s="1123"/>
      <c r="W679" s="1123"/>
    </row>
    <row r="680">
      <c r="A680" s="1121"/>
      <c r="B680" s="1121"/>
      <c r="C680" s="1121"/>
      <c r="D680" s="1121"/>
      <c r="E680" s="1121"/>
      <c r="F680" s="1121"/>
      <c r="G680" s="1121"/>
      <c r="H680" s="1121"/>
      <c r="I680" s="1121"/>
      <c r="J680" s="1121"/>
      <c r="K680" s="1121"/>
      <c r="L680" s="1121"/>
      <c r="M680" s="1121"/>
      <c r="N680" s="1121"/>
      <c r="O680" s="1121"/>
      <c r="P680" s="1121"/>
      <c r="Q680" s="1121"/>
      <c r="R680" s="1121"/>
      <c r="S680" s="1121"/>
      <c r="T680" s="1121"/>
      <c r="U680" s="1121"/>
      <c r="V680" s="1123"/>
      <c r="W680" s="1123"/>
    </row>
    <row r="681">
      <c r="A681" s="1121"/>
      <c r="B681" s="1121"/>
      <c r="C681" s="1121"/>
      <c r="D681" s="1121"/>
      <c r="E681" s="1121"/>
      <c r="F681" s="1121"/>
      <c r="G681" s="1121"/>
      <c r="H681" s="1121"/>
      <c r="I681" s="1121"/>
      <c r="J681" s="1121"/>
      <c r="K681" s="1121"/>
      <c r="L681" s="1121"/>
      <c r="M681" s="1121"/>
      <c r="N681" s="1121"/>
      <c r="O681" s="1121"/>
      <c r="P681" s="1121"/>
      <c r="Q681" s="1121"/>
      <c r="R681" s="1121"/>
      <c r="S681" s="1121"/>
      <c r="T681" s="1121"/>
      <c r="U681" s="1121"/>
      <c r="V681" s="1123"/>
      <c r="W681" s="1123"/>
    </row>
    <row r="682">
      <c r="A682" s="1121"/>
      <c r="B682" s="1121"/>
      <c r="C682" s="1121"/>
      <c r="D682" s="1121"/>
      <c r="E682" s="1121"/>
      <c r="F682" s="1121"/>
      <c r="G682" s="1121"/>
      <c r="H682" s="1121"/>
      <c r="I682" s="1121"/>
      <c r="J682" s="1121"/>
      <c r="K682" s="1121"/>
      <c r="L682" s="1121"/>
      <c r="M682" s="1121"/>
      <c r="N682" s="1121"/>
      <c r="O682" s="1121"/>
      <c r="P682" s="1121"/>
      <c r="Q682" s="1121"/>
      <c r="R682" s="1121"/>
      <c r="S682" s="1121"/>
      <c r="T682" s="1121"/>
      <c r="U682" s="1121"/>
      <c r="V682" s="1123"/>
      <c r="W682" s="1123"/>
    </row>
    <row r="683">
      <c r="A683" s="1121"/>
      <c r="B683" s="1121"/>
      <c r="C683" s="1121"/>
      <c r="D683" s="1121"/>
      <c r="E683" s="1121"/>
      <c r="F683" s="1121"/>
      <c r="G683" s="1121"/>
      <c r="H683" s="1121"/>
      <c r="I683" s="1121"/>
      <c r="J683" s="1121"/>
      <c r="K683" s="1121"/>
      <c r="L683" s="1121"/>
      <c r="M683" s="1121"/>
      <c r="N683" s="1121"/>
      <c r="O683" s="1121"/>
      <c r="P683" s="1121"/>
      <c r="Q683" s="1121"/>
      <c r="R683" s="1121"/>
      <c r="S683" s="1121"/>
      <c r="T683" s="1121"/>
      <c r="U683" s="1121"/>
      <c r="V683" s="1123"/>
      <c r="W683" s="1123"/>
    </row>
    <row r="684">
      <c r="A684" s="1121"/>
      <c r="B684" s="1121"/>
      <c r="C684" s="1121"/>
      <c r="D684" s="1121"/>
      <c r="E684" s="1121"/>
      <c r="F684" s="1121"/>
      <c r="G684" s="1121"/>
      <c r="H684" s="1121"/>
      <c r="I684" s="1121"/>
      <c r="J684" s="1121"/>
      <c r="K684" s="1121"/>
      <c r="L684" s="1121"/>
      <c r="M684" s="1121"/>
      <c r="N684" s="1121"/>
      <c r="O684" s="1121"/>
      <c r="P684" s="1121"/>
      <c r="Q684" s="1121"/>
      <c r="R684" s="1121"/>
      <c r="S684" s="1121"/>
      <c r="T684" s="1121"/>
      <c r="U684" s="1121"/>
      <c r="V684" s="1123"/>
      <c r="W684" s="1123"/>
    </row>
    <row r="685">
      <c r="A685" s="1121"/>
      <c r="B685" s="1121"/>
      <c r="C685" s="1121"/>
      <c r="D685" s="1121"/>
      <c r="E685" s="1121"/>
      <c r="F685" s="1121"/>
      <c r="G685" s="1121"/>
      <c r="H685" s="1121"/>
      <c r="I685" s="1121"/>
      <c r="J685" s="1121"/>
      <c r="K685" s="1121"/>
      <c r="L685" s="1121"/>
      <c r="M685" s="1121"/>
      <c r="N685" s="1121"/>
      <c r="O685" s="1121"/>
      <c r="P685" s="1121"/>
      <c r="Q685" s="1121"/>
      <c r="R685" s="1121"/>
      <c r="S685" s="1121"/>
      <c r="T685" s="1121"/>
      <c r="U685" s="1121"/>
      <c r="V685" s="1123"/>
      <c r="W685" s="1123"/>
    </row>
    <row r="686">
      <c r="A686" s="1121"/>
      <c r="B686" s="1121"/>
      <c r="C686" s="1121"/>
      <c r="D686" s="1121"/>
      <c r="E686" s="1121"/>
      <c r="F686" s="1121"/>
      <c r="G686" s="1121"/>
      <c r="H686" s="1121"/>
      <c r="I686" s="1121"/>
      <c r="J686" s="1121"/>
      <c r="K686" s="1121"/>
      <c r="L686" s="1121"/>
      <c r="M686" s="1121"/>
      <c r="N686" s="1121"/>
      <c r="O686" s="1121"/>
      <c r="P686" s="1121"/>
      <c r="Q686" s="1121"/>
      <c r="R686" s="1121"/>
      <c r="S686" s="1121"/>
      <c r="T686" s="1121"/>
      <c r="U686" s="1121"/>
      <c r="V686" s="1123"/>
      <c r="W686" s="1123"/>
    </row>
    <row r="687">
      <c r="A687" s="1121"/>
      <c r="B687" s="1121"/>
      <c r="C687" s="1121"/>
      <c r="D687" s="1121"/>
      <c r="E687" s="1121"/>
      <c r="F687" s="1121"/>
      <c r="G687" s="1121"/>
      <c r="H687" s="1121"/>
      <c r="I687" s="1121"/>
      <c r="J687" s="1121"/>
      <c r="K687" s="1121"/>
      <c r="L687" s="1121"/>
      <c r="M687" s="1121"/>
      <c r="N687" s="1121"/>
      <c r="O687" s="1121"/>
      <c r="P687" s="1121"/>
      <c r="Q687" s="1121"/>
      <c r="R687" s="1121"/>
      <c r="S687" s="1121"/>
      <c r="T687" s="1121"/>
      <c r="U687" s="1121"/>
      <c r="V687" s="1123"/>
      <c r="W687" s="1123"/>
    </row>
    <row r="688">
      <c r="A688" s="1121"/>
      <c r="B688" s="1121"/>
      <c r="C688" s="1121"/>
      <c r="D688" s="1121"/>
      <c r="E688" s="1121"/>
      <c r="F688" s="1121"/>
      <c r="G688" s="1121"/>
      <c r="H688" s="1121"/>
      <c r="I688" s="1121"/>
      <c r="J688" s="1121"/>
      <c r="K688" s="1121"/>
      <c r="L688" s="1121"/>
      <c r="M688" s="1121"/>
      <c r="N688" s="1121"/>
      <c r="O688" s="1121"/>
      <c r="P688" s="1121"/>
      <c r="Q688" s="1121"/>
      <c r="R688" s="1121"/>
      <c r="S688" s="1121"/>
      <c r="T688" s="1121"/>
      <c r="U688" s="1121"/>
      <c r="V688" s="1123"/>
      <c r="W688" s="1123"/>
    </row>
    <row r="689">
      <c r="A689" s="1121"/>
      <c r="B689" s="1121"/>
      <c r="C689" s="1121"/>
      <c r="D689" s="1121"/>
      <c r="E689" s="1121"/>
      <c r="F689" s="1121"/>
      <c r="G689" s="1121"/>
      <c r="H689" s="1121"/>
      <c r="I689" s="1121"/>
      <c r="J689" s="1121"/>
      <c r="K689" s="1121"/>
      <c r="L689" s="1121"/>
      <c r="M689" s="1121"/>
      <c r="N689" s="1121"/>
      <c r="O689" s="1121"/>
      <c r="P689" s="1121"/>
      <c r="Q689" s="1121"/>
      <c r="R689" s="1121"/>
      <c r="S689" s="1121"/>
      <c r="T689" s="1121"/>
      <c r="U689" s="1121"/>
      <c r="V689" s="1123"/>
      <c r="W689" s="1123"/>
    </row>
    <row r="690">
      <c r="A690" s="1121"/>
      <c r="B690" s="1121"/>
      <c r="C690" s="1121"/>
      <c r="D690" s="1121"/>
      <c r="E690" s="1121"/>
      <c r="F690" s="1121"/>
      <c r="G690" s="1121"/>
      <c r="H690" s="1121"/>
      <c r="I690" s="1121"/>
      <c r="J690" s="1121"/>
      <c r="K690" s="1121"/>
      <c r="L690" s="1121"/>
      <c r="M690" s="1121"/>
      <c r="N690" s="1121"/>
      <c r="O690" s="1121"/>
      <c r="P690" s="1121"/>
      <c r="Q690" s="1121"/>
      <c r="R690" s="1121"/>
      <c r="S690" s="1121"/>
      <c r="T690" s="1121"/>
      <c r="U690" s="1121"/>
      <c r="V690" s="1123"/>
      <c r="W690" s="1123"/>
    </row>
    <row r="691">
      <c r="A691" s="1121"/>
      <c r="B691" s="1121"/>
      <c r="C691" s="1121"/>
      <c r="D691" s="1121"/>
      <c r="E691" s="1121"/>
      <c r="F691" s="1121"/>
      <c r="G691" s="1121"/>
      <c r="H691" s="1121"/>
      <c r="I691" s="1121"/>
      <c r="J691" s="1121"/>
      <c r="K691" s="1121"/>
      <c r="L691" s="1121"/>
      <c r="M691" s="1121"/>
      <c r="N691" s="1121"/>
      <c r="O691" s="1121"/>
      <c r="P691" s="1121"/>
      <c r="Q691" s="1121"/>
      <c r="R691" s="1121"/>
      <c r="S691" s="1121"/>
      <c r="T691" s="1121"/>
      <c r="U691" s="1121"/>
      <c r="V691" s="1123"/>
      <c r="W691" s="1123"/>
    </row>
    <row r="692">
      <c r="A692" s="1121"/>
      <c r="B692" s="1121"/>
      <c r="C692" s="1121"/>
      <c r="D692" s="1121"/>
      <c r="E692" s="1121"/>
      <c r="F692" s="1121"/>
      <c r="G692" s="1121"/>
      <c r="H692" s="1121"/>
      <c r="I692" s="1121"/>
      <c r="J692" s="1121"/>
      <c r="K692" s="1121"/>
      <c r="L692" s="1121"/>
      <c r="M692" s="1121"/>
      <c r="N692" s="1121"/>
      <c r="O692" s="1121"/>
      <c r="P692" s="1121"/>
      <c r="Q692" s="1121"/>
      <c r="R692" s="1121"/>
      <c r="S692" s="1121"/>
      <c r="T692" s="1121"/>
      <c r="U692" s="1121"/>
      <c r="V692" s="1123"/>
      <c r="W692" s="1123"/>
    </row>
    <row r="693">
      <c r="A693" s="1121"/>
      <c r="B693" s="1121"/>
      <c r="C693" s="1121"/>
      <c r="D693" s="1121"/>
      <c r="E693" s="1121"/>
      <c r="F693" s="1121"/>
      <c r="G693" s="1121"/>
      <c r="H693" s="1121"/>
      <c r="I693" s="1121"/>
      <c r="J693" s="1121"/>
      <c r="K693" s="1121"/>
      <c r="L693" s="1121"/>
      <c r="M693" s="1121"/>
      <c r="N693" s="1121"/>
      <c r="O693" s="1121"/>
      <c r="P693" s="1121"/>
      <c r="Q693" s="1121"/>
      <c r="R693" s="1121"/>
      <c r="S693" s="1121"/>
      <c r="T693" s="1121"/>
      <c r="U693" s="1121"/>
      <c r="V693" s="1123"/>
      <c r="W693" s="1123"/>
    </row>
    <row r="694">
      <c r="A694" s="1121"/>
      <c r="B694" s="1121"/>
      <c r="C694" s="1121"/>
      <c r="D694" s="1121"/>
      <c r="E694" s="1121"/>
      <c r="F694" s="1121"/>
      <c r="G694" s="1121"/>
      <c r="H694" s="1121"/>
      <c r="I694" s="1121"/>
      <c r="J694" s="1121"/>
      <c r="K694" s="1121"/>
      <c r="L694" s="1121"/>
      <c r="M694" s="1121"/>
      <c r="N694" s="1121"/>
      <c r="O694" s="1121"/>
      <c r="P694" s="1121"/>
      <c r="Q694" s="1121"/>
      <c r="R694" s="1121"/>
      <c r="S694" s="1121"/>
      <c r="T694" s="1121"/>
      <c r="U694" s="1121"/>
      <c r="V694" s="1123"/>
      <c r="W694" s="1123"/>
    </row>
    <row r="695">
      <c r="A695" s="1121"/>
      <c r="B695" s="1121"/>
      <c r="C695" s="1121"/>
      <c r="D695" s="1121"/>
      <c r="E695" s="1121"/>
      <c r="F695" s="1121"/>
      <c r="G695" s="1121"/>
      <c r="H695" s="1121"/>
      <c r="I695" s="1121"/>
      <c r="J695" s="1121"/>
      <c r="K695" s="1121"/>
      <c r="L695" s="1121"/>
      <c r="M695" s="1121"/>
      <c r="N695" s="1121"/>
      <c r="O695" s="1121"/>
      <c r="P695" s="1121"/>
      <c r="Q695" s="1121"/>
      <c r="R695" s="1121"/>
      <c r="S695" s="1121"/>
      <c r="T695" s="1121"/>
      <c r="U695" s="1121"/>
      <c r="V695" s="1123"/>
      <c r="W695" s="1123"/>
    </row>
    <row r="696">
      <c r="A696" s="1121"/>
      <c r="B696" s="1121"/>
      <c r="C696" s="1121"/>
      <c r="D696" s="1121"/>
      <c r="E696" s="1121"/>
      <c r="F696" s="1121"/>
      <c r="G696" s="1121"/>
      <c r="H696" s="1121"/>
      <c r="I696" s="1121"/>
      <c r="J696" s="1121"/>
      <c r="K696" s="1121"/>
      <c r="L696" s="1121"/>
      <c r="M696" s="1121"/>
      <c r="N696" s="1121"/>
      <c r="O696" s="1121"/>
      <c r="P696" s="1121"/>
      <c r="Q696" s="1121"/>
      <c r="R696" s="1121"/>
      <c r="S696" s="1121"/>
      <c r="T696" s="1121"/>
      <c r="U696" s="1121"/>
      <c r="V696" s="1123"/>
      <c r="W696" s="1123"/>
    </row>
    <row r="697">
      <c r="A697" s="1121"/>
      <c r="B697" s="1121"/>
      <c r="C697" s="1121"/>
      <c r="D697" s="1121"/>
      <c r="E697" s="1121"/>
      <c r="F697" s="1121"/>
      <c r="G697" s="1121"/>
      <c r="H697" s="1121"/>
      <c r="I697" s="1121"/>
      <c r="J697" s="1121"/>
      <c r="K697" s="1121"/>
      <c r="L697" s="1121"/>
      <c r="M697" s="1121"/>
      <c r="N697" s="1121"/>
      <c r="O697" s="1121"/>
      <c r="P697" s="1121"/>
      <c r="Q697" s="1121"/>
      <c r="R697" s="1121"/>
      <c r="S697" s="1121"/>
      <c r="T697" s="1121"/>
      <c r="U697" s="1121"/>
      <c r="V697" s="1123"/>
      <c r="W697" s="1123"/>
    </row>
    <row r="698">
      <c r="A698" s="1121"/>
      <c r="B698" s="1121"/>
      <c r="C698" s="1121"/>
      <c r="D698" s="1121"/>
      <c r="E698" s="1121"/>
      <c r="F698" s="1121"/>
      <c r="G698" s="1121"/>
      <c r="H698" s="1121"/>
      <c r="I698" s="1121"/>
      <c r="J698" s="1121"/>
      <c r="K698" s="1121"/>
      <c r="L698" s="1121"/>
      <c r="M698" s="1121"/>
      <c r="N698" s="1121"/>
      <c r="O698" s="1121"/>
      <c r="P698" s="1121"/>
      <c r="Q698" s="1121"/>
      <c r="R698" s="1121"/>
      <c r="S698" s="1121"/>
      <c r="T698" s="1121"/>
      <c r="U698" s="1121"/>
      <c r="V698" s="1123"/>
      <c r="W698" s="1123"/>
    </row>
    <row r="699">
      <c r="A699" s="1121"/>
      <c r="B699" s="1121"/>
      <c r="C699" s="1121"/>
      <c r="D699" s="1121"/>
      <c r="E699" s="1121"/>
      <c r="F699" s="1121"/>
      <c r="G699" s="1121"/>
      <c r="H699" s="1121"/>
      <c r="I699" s="1121"/>
      <c r="J699" s="1121"/>
      <c r="K699" s="1121"/>
      <c r="L699" s="1121"/>
      <c r="M699" s="1121"/>
      <c r="N699" s="1121"/>
      <c r="O699" s="1121"/>
      <c r="P699" s="1121"/>
      <c r="Q699" s="1121"/>
      <c r="R699" s="1121"/>
      <c r="S699" s="1121"/>
      <c r="T699" s="1121"/>
      <c r="U699" s="1121"/>
      <c r="V699" s="1123"/>
      <c r="W699" s="1123"/>
    </row>
    <row r="700">
      <c r="A700" s="1121"/>
      <c r="B700" s="1121"/>
      <c r="C700" s="1121"/>
      <c r="D700" s="1121"/>
      <c r="E700" s="1121"/>
      <c r="F700" s="1121"/>
      <c r="G700" s="1121"/>
      <c r="H700" s="1121"/>
      <c r="I700" s="1121"/>
      <c r="J700" s="1121"/>
      <c r="K700" s="1121"/>
      <c r="L700" s="1121"/>
      <c r="M700" s="1121"/>
      <c r="N700" s="1121"/>
      <c r="O700" s="1121"/>
      <c r="P700" s="1121"/>
      <c r="Q700" s="1121"/>
      <c r="R700" s="1121"/>
      <c r="S700" s="1121"/>
      <c r="T700" s="1121"/>
      <c r="U700" s="1121"/>
      <c r="V700" s="1123"/>
      <c r="W700" s="1123"/>
    </row>
    <row r="701">
      <c r="A701" s="1121"/>
      <c r="B701" s="1121"/>
      <c r="C701" s="1121"/>
      <c r="D701" s="1121"/>
      <c r="E701" s="1121"/>
      <c r="F701" s="1121"/>
      <c r="G701" s="1121"/>
      <c r="H701" s="1121"/>
      <c r="I701" s="1121"/>
      <c r="J701" s="1121"/>
      <c r="K701" s="1121"/>
      <c r="L701" s="1121"/>
      <c r="M701" s="1121"/>
      <c r="N701" s="1121"/>
      <c r="O701" s="1121"/>
      <c r="P701" s="1121"/>
      <c r="Q701" s="1121"/>
      <c r="R701" s="1121"/>
      <c r="S701" s="1121"/>
      <c r="T701" s="1121"/>
      <c r="U701" s="1121"/>
      <c r="V701" s="1123"/>
      <c r="W701" s="1123"/>
    </row>
    <row r="702">
      <c r="A702" s="1121"/>
      <c r="B702" s="1121"/>
      <c r="C702" s="1121"/>
      <c r="D702" s="1121"/>
      <c r="E702" s="1121"/>
      <c r="F702" s="1121"/>
      <c r="G702" s="1121"/>
      <c r="H702" s="1121"/>
      <c r="I702" s="1121"/>
      <c r="J702" s="1121"/>
      <c r="K702" s="1121"/>
      <c r="L702" s="1121"/>
      <c r="M702" s="1121"/>
      <c r="N702" s="1121"/>
      <c r="O702" s="1121"/>
      <c r="P702" s="1121"/>
      <c r="Q702" s="1121"/>
      <c r="R702" s="1121"/>
      <c r="S702" s="1121"/>
      <c r="T702" s="1121"/>
      <c r="U702" s="1121"/>
      <c r="V702" s="1123"/>
      <c r="W702" s="1123"/>
    </row>
    <row r="703">
      <c r="A703" s="1121"/>
      <c r="B703" s="1121"/>
      <c r="C703" s="1121"/>
      <c r="D703" s="1121"/>
      <c r="E703" s="1121"/>
      <c r="F703" s="1121"/>
      <c r="G703" s="1121"/>
      <c r="H703" s="1121"/>
      <c r="I703" s="1121"/>
      <c r="J703" s="1121"/>
      <c r="K703" s="1121"/>
      <c r="L703" s="1121"/>
      <c r="M703" s="1121"/>
      <c r="N703" s="1121"/>
      <c r="O703" s="1121"/>
      <c r="P703" s="1121"/>
      <c r="Q703" s="1121"/>
      <c r="R703" s="1121"/>
      <c r="S703" s="1121"/>
      <c r="T703" s="1121"/>
      <c r="U703" s="1121"/>
      <c r="V703" s="1123"/>
      <c r="W703" s="1123"/>
    </row>
    <row r="704">
      <c r="A704" s="1121"/>
      <c r="B704" s="1121"/>
      <c r="C704" s="1121"/>
      <c r="D704" s="1121"/>
      <c r="E704" s="1121"/>
      <c r="F704" s="1121"/>
      <c r="G704" s="1121"/>
      <c r="H704" s="1121"/>
      <c r="I704" s="1121"/>
      <c r="J704" s="1121"/>
      <c r="K704" s="1121"/>
      <c r="L704" s="1121"/>
      <c r="M704" s="1121"/>
      <c r="N704" s="1121"/>
      <c r="O704" s="1121"/>
      <c r="P704" s="1121"/>
      <c r="Q704" s="1121"/>
      <c r="R704" s="1121"/>
      <c r="S704" s="1121"/>
      <c r="T704" s="1121"/>
      <c r="U704" s="1121"/>
      <c r="V704" s="1123"/>
      <c r="W704" s="1123"/>
    </row>
    <row r="705">
      <c r="A705" s="1121"/>
      <c r="B705" s="1121"/>
      <c r="C705" s="1121"/>
      <c r="D705" s="1121"/>
      <c r="E705" s="1121"/>
      <c r="F705" s="1121"/>
      <c r="G705" s="1121"/>
      <c r="H705" s="1121"/>
      <c r="I705" s="1121"/>
      <c r="J705" s="1121"/>
      <c r="K705" s="1121"/>
      <c r="L705" s="1121"/>
      <c r="M705" s="1121"/>
      <c r="N705" s="1121"/>
      <c r="O705" s="1121"/>
      <c r="P705" s="1121"/>
      <c r="Q705" s="1121"/>
      <c r="R705" s="1121"/>
      <c r="S705" s="1121"/>
      <c r="T705" s="1121"/>
      <c r="U705" s="1121"/>
      <c r="V705" s="1123"/>
      <c r="W705" s="1123"/>
    </row>
    <row r="706">
      <c r="A706" s="1121"/>
      <c r="B706" s="1121"/>
      <c r="C706" s="1121"/>
      <c r="D706" s="1121"/>
      <c r="E706" s="1121"/>
      <c r="F706" s="1121"/>
      <c r="G706" s="1121"/>
      <c r="H706" s="1121"/>
      <c r="I706" s="1121"/>
      <c r="J706" s="1121"/>
      <c r="K706" s="1121"/>
      <c r="L706" s="1121"/>
      <c r="M706" s="1121"/>
      <c r="N706" s="1121"/>
      <c r="O706" s="1121"/>
      <c r="P706" s="1121"/>
      <c r="Q706" s="1121"/>
      <c r="R706" s="1121"/>
      <c r="S706" s="1121"/>
      <c r="T706" s="1121"/>
      <c r="U706" s="1121"/>
      <c r="V706" s="1123"/>
      <c r="W706" s="1123"/>
    </row>
    <row r="707">
      <c r="A707" s="1121"/>
      <c r="B707" s="1121"/>
      <c r="C707" s="1121"/>
      <c r="D707" s="1121"/>
      <c r="E707" s="1121"/>
      <c r="F707" s="1121"/>
      <c r="G707" s="1121"/>
      <c r="H707" s="1121"/>
      <c r="I707" s="1121"/>
      <c r="J707" s="1121"/>
      <c r="K707" s="1121"/>
      <c r="L707" s="1121"/>
      <c r="M707" s="1121"/>
      <c r="N707" s="1121"/>
      <c r="O707" s="1121"/>
      <c r="P707" s="1121"/>
      <c r="Q707" s="1121"/>
      <c r="R707" s="1121"/>
      <c r="S707" s="1121"/>
      <c r="T707" s="1121"/>
      <c r="U707" s="1121"/>
      <c r="V707" s="1123"/>
      <c r="W707" s="1123"/>
    </row>
    <row r="708">
      <c r="A708" s="1121"/>
      <c r="B708" s="1121"/>
      <c r="C708" s="1121"/>
      <c r="D708" s="1121"/>
      <c r="E708" s="1121"/>
      <c r="F708" s="1121"/>
      <c r="G708" s="1121"/>
      <c r="H708" s="1121"/>
      <c r="I708" s="1121"/>
      <c r="J708" s="1121"/>
      <c r="K708" s="1121"/>
      <c r="L708" s="1121"/>
      <c r="M708" s="1121"/>
      <c r="N708" s="1121"/>
      <c r="O708" s="1121"/>
      <c r="P708" s="1121"/>
      <c r="Q708" s="1121"/>
      <c r="R708" s="1121"/>
      <c r="S708" s="1121"/>
      <c r="T708" s="1121"/>
      <c r="U708" s="1121"/>
      <c r="V708" s="1123"/>
      <c r="W708" s="1123"/>
    </row>
    <row r="709">
      <c r="A709" s="1121"/>
      <c r="B709" s="1121"/>
      <c r="C709" s="1121"/>
      <c r="D709" s="1121"/>
      <c r="E709" s="1121"/>
      <c r="F709" s="1121"/>
      <c r="G709" s="1121"/>
      <c r="H709" s="1121"/>
      <c r="I709" s="1121"/>
      <c r="J709" s="1121"/>
      <c r="K709" s="1121"/>
      <c r="L709" s="1121"/>
      <c r="M709" s="1121"/>
      <c r="N709" s="1121"/>
      <c r="O709" s="1121"/>
      <c r="P709" s="1121"/>
      <c r="Q709" s="1121"/>
      <c r="R709" s="1121"/>
      <c r="S709" s="1121"/>
      <c r="T709" s="1121"/>
      <c r="U709" s="1121"/>
      <c r="V709" s="1123"/>
      <c r="W709" s="1123"/>
    </row>
    <row r="710">
      <c r="A710" s="1121"/>
      <c r="B710" s="1121"/>
      <c r="C710" s="1121"/>
      <c r="D710" s="1121"/>
      <c r="E710" s="1121"/>
      <c r="F710" s="1121"/>
      <c r="G710" s="1121"/>
      <c r="H710" s="1121"/>
      <c r="I710" s="1121"/>
      <c r="J710" s="1121"/>
      <c r="K710" s="1121"/>
      <c r="L710" s="1121"/>
      <c r="M710" s="1121"/>
      <c r="N710" s="1121"/>
      <c r="O710" s="1121"/>
      <c r="P710" s="1121"/>
      <c r="Q710" s="1121"/>
      <c r="R710" s="1121"/>
      <c r="S710" s="1121"/>
      <c r="T710" s="1121"/>
      <c r="U710" s="1121"/>
      <c r="V710" s="1123"/>
      <c r="W710" s="1123"/>
    </row>
    <row r="711">
      <c r="A711" s="1121"/>
      <c r="B711" s="1121"/>
      <c r="C711" s="1121"/>
      <c r="D711" s="1121"/>
      <c r="E711" s="1121"/>
      <c r="F711" s="1121"/>
      <c r="G711" s="1121"/>
      <c r="H711" s="1121"/>
      <c r="I711" s="1121"/>
      <c r="J711" s="1121"/>
      <c r="K711" s="1121"/>
      <c r="L711" s="1121"/>
      <c r="M711" s="1121"/>
      <c r="N711" s="1121"/>
      <c r="O711" s="1121"/>
      <c r="P711" s="1121"/>
      <c r="Q711" s="1121"/>
      <c r="R711" s="1121"/>
      <c r="S711" s="1121"/>
      <c r="T711" s="1121"/>
      <c r="U711" s="1121"/>
      <c r="V711" s="1123"/>
      <c r="W711" s="1123"/>
    </row>
    <row r="712">
      <c r="A712" s="1121"/>
      <c r="B712" s="1121"/>
      <c r="C712" s="1121"/>
      <c r="D712" s="1121"/>
      <c r="E712" s="1121"/>
      <c r="F712" s="1121"/>
      <c r="G712" s="1121"/>
      <c r="H712" s="1121"/>
      <c r="I712" s="1121"/>
      <c r="J712" s="1121"/>
      <c r="K712" s="1121"/>
      <c r="L712" s="1121"/>
      <c r="M712" s="1121"/>
      <c r="N712" s="1121"/>
      <c r="O712" s="1121"/>
      <c r="P712" s="1121"/>
      <c r="Q712" s="1121"/>
      <c r="R712" s="1121"/>
      <c r="S712" s="1121"/>
      <c r="T712" s="1121"/>
      <c r="U712" s="1121"/>
      <c r="V712" s="1123"/>
      <c r="W712" s="1123"/>
    </row>
    <row r="713">
      <c r="A713" s="1121"/>
      <c r="B713" s="1121"/>
      <c r="C713" s="1121"/>
      <c r="D713" s="1121"/>
      <c r="E713" s="1121"/>
      <c r="F713" s="1121"/>
      <c r="G713" s="1121"/>
      <c r="H713" s="1121"/>
      <c r="I713" s="1121"/>
      <c r="J713" s="1121"/>
      <c r="K713" s="1121"/>
      <c r="L713" s="1121"/>
      <c r="M713" s="1121"/>
      <c r="N713" s="1121"/>
      <c r="O713" s="1121"/>
      <c r="P713" s="1121"/>
      <c r="Q713" s="1121"/>
      <c r="R713" s="1121"/>
      <c r="S713" s="1121"/>
      <c r="T713" s="1121"/>
      <c r="U713" s="1121"/>
      <c r="V713" s="1123"/>
      <c r="W713" s="1123"/>
    </row>
    <row r="714">
      <c r="A714" s="1121"/>
      <c r="B714" s="1121"/>
      <c r="C714" s="1121"/>
      <c r="D714" s="1121"/>
      <c r="E714" s="1121"/>
      <c r="F714" s="1121"/>
      <c r="G714" s="1121"/>
      <c r="H714" s="1121"/>
      <c r="I714" s="1121"/>
      <c r="J714" s="1121"/>
      <c r="K714" s="1121"/>
      <c r="L714" s="1121"/>
      <c r="M714" s="1121"/>
      <c r="N714" s="1121"/>
      <c r="O714" s="1121"/>
      <c r="P714" s="1121"/>
      <c r="Q714" s="1121"/>
      <c r="R714" s="1121"/>
      <c r="S714" s="1121"/>
      <c r="T714" s="1121"/>
      <c r="U714" s="1121"/>
      <c r="V714" s="1123"/>
      <c r="W714" s="1123"/>
    </row>
    <row r="715">
      <c r="A715" s="1121"/>
      <c r="B715" s="1121"/>
      <c r="C715" s="1121"/>
      <c r="D715" s="1121"/>
      <c r="E715" s="1121"/>
      <c r="F715" s="1121"/>
      <c r="G715" s="1121"/>
      <c r="H715" s="1121"/>
      <c r="I715" s="1121"/>
      <c r="J715" s="1121"/>
      <c r="K715" s="1121"/>
      <c r="L715" s="1121"/>
      <c r="M715" s="1121"/>
      <c r="N715" s="1121"/>
      <c r="O715" s="1121"/>
      <c r="P715" s="1121"/>
      <c r="Q715" s="1121"/>
      <c r="R715" s="1121"/>
      <c r="S715" s="1121"/>
      <c r="T715" s="1121"/>
      <c r="U715" s="1121"/>
      <c r="V715" s="1123"/>
      <c r="W715" s="1123"/>
    </row>
    <row r="716">
      <c r="A716" s="1121"/>
      <c r="B716" s="1121"/>
      <c r="C716" s="1121"/>
      <c r="D716" s="1121"/>
      <c r="E716" s="1121"/>
      <c r="F716" s="1121"/>
      <c r="G716" s="1121"/>
      <c r="H716" s="1121"/>
      <c r="I716" s="1121"/>
      <c r="J716" s="1121"/>
      <c r="K716" s="1121"/>
      <c r="L716" s="1121"/>
      <c r="M716" s="1121"/>
      <c r="N716" s="1121"/>
      <c r="O716" s="1121"/>
      <c r="P716" s="1121"/>
      <c r="Q716" s="1121"/>
      <c r="R716" s="1121"/>
      <c r="S716" s="1121"/>
      <c r="T716" s="1121"/>
      <c r="U716" s="1121"/>
      <c r="V716" s="1123"/>
      <c r="W716" s="1123"/>
    </row>
    <row r="717">
      <c r="A717" s="1121"/>
      <c r="B717" s="1121"/>
      <c r="C717" s="1121"/>
      <c r="D717" s="1121"/>
      <c r="E717" s="1121"/>
      <c r="F717" s="1121"/>
      <c r="G717" s="1121"/>
      <c r="H717" s="1121"/>
      <c r="I717" s="1121"/>
      <c r="J717" s="1121"/>
      <c r="K717" s="1121"/>
      <c r="L717" s="1121"/>
      <c r="M717" s="1121"/>
      <c r="N717" s="1121"/>
      <c r="O717" s="1121"/>
      <c r="P717" s="1121"/>
      <c r="Q717" s="1121"/>
      <c r="R717" s="1121"/>
      <c r="S717" s="1121"/>
      <c r="T717" s="1121"/>
      <c r="U717" s="1121"/>
      <c r="V717" s="1123"/>
      <c r="W717" s="1123"/>
    </row>
    <row r="718">
      <c r="A718" s="1121"/>
      <c r="B718" s="1121"/>
      <c r="C718" s="1121"/>
      <c r="D718" s="1121"/>
      <c r="E718" s="1121"/>
      <c r="F718" s="1121"/>
      <c r="G718" s="1121"/>
      <c r="H718" s="1121"/>
      <c r="I718" s="1121"/>
      <c r="J718" s="1121"/>
      <c r="K718" s="1121"/>
      <c r="L718" s="1121"/>
      <c r="M718" s="1121"/>
      <c r="N718" s="1121"/>
      <c r="O718" s="1121"/>
      <c r="P718" s="1121"/>
      <c r="Q718" s="1121"/>
      <c r="R718" s="1121"/>
      <c r="S718" s="1121"/>
      <c r="T718" s="1121"/>
      <c r="U718" s="1121"/>
      <c r="V718" s="1123"/>
      <c r="W718" s="1123"/>
    </row>
    <row r="719">
      <c r="A719" s="1121"/>
      <c r="B719" s="1121"/>
      <c r="C719" s="1121"/>
      <c r="D719" s="1121"/>
      <c r="E719" s="1121"/>
      <c r="F719" s="1121"/>
      <c r="G719" s="1121"/>
      <c r="H719" s="1121"/>
      <c r="I719" s="1121"/>
      <c r="J719" s="1121"/>
      <c r="K719" s="1121"/>
      <c r="L719" s="1121"/>
      <c r="M719" s="1121"/>
      <c r="N719" s="1121"/>
      <c r="O719" s="1121"/>
      <c r="P719" s="1121"/>
      <c r="Q719" s="1121"/>
      <c r="R719" s="1121"/>
      <c r="S719" s="1121"/>
      <c r="T719" s="1121"/>
      <c r="U719" s="1121"/>
      <c r="V719" s="1123"/>
      <c r="W719" s="1123"/>
    </row>
    <row r="720">
      <c r="A720" s="1121"/>
      <c r="B720" s="1121"/>
      <c r="C720" s="1121"/>
      <c r="D720" s="1121"/>
      <c r="E720" s="1121"/>
      <c r="F720" s="1121"/>
      <c r="G720" s="1121"/>
      <c r="H720" s="1121"/>
      <c r="I720" s="1121"/>
      <c r="J720" s="1121"/>
      <c r="K720" s="1121"/>
      <c r="L720" s="1121"/>
      <c r="M720" s="1121"/>
      <c r="N720" s="1121"/>
      <c r="O720" s="1121"/>
      <c r="P720" s="1121"/>
      <c r="Q720" s="1121"/>
      <c r="R720" s="1121"/>
      <c r="S720" s="1121"/>
      <c r="T720" s="1121"/>
      <c r="U720" s="1121"/>
      <c r="V720" s="1123"/>
      <c r="W720" s="1123"/>
    </row>
    <row r="721">
      <c r="A721" s="1121"/>
      <c r="B721" s="1121"/>
      <c r="C721" s="1121"/>
      <c r="D721" s="1121"/>
      <c r="E721" s="1121"/>
      <c r="F721" s="1121"/>
      <c r="G721" s="1121"/>
      <c r="H721" s="1121"/>
      <c r="I721" s="1121"/>
      <c r="J721" s="1121"/>
      <c r="K721" s="1121"/>
      <c r="L721" s="1121"/>
      <c r="M721" s="1121"/>
      <c r="N721" s="1121"/>
      <c r="O721" s="1121"/>
      <c r="P721" s="1121"/>
      <c r="Q721" s="1121"/>
      <c r="R721" s="1121"/>
      <c r="S721" s="1121"/>
      <c r="T721" s="1121"/>
      <c r="U721" s="1121"/>
      <c r="V721" s="1123"/>
      <c r="W721" s="1123"/>
    </row>
    <row r="722">
      <c r="A722" s="1121"/>
      <c r="B722" s="1121"/>
      <c r="C722" s="1121"/>
      <c r="D722" s="1121"/>
      <c r="E722" s="1121"/>
      <c r="F722" s="1121"/>
      <c r="G722" s="1121"/>
      <c r="H722" s="1121"/>
      <c r="I722" s="1121"/>
      <c r="J722" s="1121"/>
      <c r="K722" s="1121"/>
      <c r="L722" s="1121"/>
      <c r="M722" s="1121"/>
      <c r="N722" s="1121"/>
      <c r="O722" s="1121"/>
      <c r="P722" s="1121"/>
      <c r="Q722" s="1121"/>
      <c r="R722" s="1121"/>
      <c r="S722" s="1121"/>
      <c r="T722" s="1121"/>
      <c r="U722" s="1121"/>
      <c r="V722" s="1123"/>
      <c r="W722" s="1123"/>
    </row>
    <row r="723">
      <c r="A723" s="1121"/>
      <c r="B723" s="1121"/>
      <c r="C723" s="1121"/>
      <c r="D723" s="1121"/>
      <c r="E723" s="1121"/>
      <c r="F723" s="1121"/>
      <c r="G723" s="1121"/>
      <c r="H723" s="1121"/>
      <c r="I723" s="1121"/>
      <c r="J723" s="1121"/>
      <c r="K723" s="1121"/>
      <c r="L723" s="1121"/>
      <c r="M723" s="1121"/>
      <c r="N723" s="1121"/>
      <c r="O723" s="1121"/>
      <c r="P723" s="1121"/>
      <c r="Q723" s="1121"/>
      <c r="R723" s="1121"/>
      <c r="S723" s="1121"/>
      <c r="T723" s="1121"/>
      <c r="U723" s="1121"/>
      <c r="V723" s="1123"/>
      <c r="W723" s="1123"/>
    </row>
    <row r="724">
      <c r="A724" s="1121"/>
      <c r="B724" s="1121"/>
      <c r="C724" s="1121"/>
      <c r="D724" s="1121"/>
      <c r="E724" s="1121"/>
      <c r="F724" s="1121"/>
      <c r="G724" s="1121"/>
      <c r="H724" s="1121"/>
      <c r="I724" s="1121"/>
      <c r="J724" s="1121"/>
      <c r="K724" s="1121"/>
      <c r="L724" s="1121"/>
      <c r="M724" s="1121"/>
      <c r="N724" s="1121"/>
      <c r="O724" s="1121"/>
      <c r="P724" s="1121"/>
      <c r="Q724" s="1121"/>
      <c r="R724" s="1121"/>
      <c r="S724" s="1121"/>
      <c r="T724" s="1121"/>
      <c r="U724" s="1121"/>
      <c r="V724" s="1123"/>
      <c r="W724" s="1123"/>
    </row>
    <row r="725">
      <c r="A725" s="1121"/>
      <c r="B725" s="1121"/>
      <c r="C725" s="1121"/>
      <c r="D725" s="1121"/>
      <c r="E725" s="1121"/>
      <c r="F725" s="1121"/>
      <c r="G725" s="1121"/>
      <c r="H725" s="1121"/>
      <c r="I725" s="1121"/>
      <c r="J725" s="1121"/>
      <c r="K725" s="1121"/>
      <c r="L725" s="1121"/>
      <c r="M725" s="1121"/>
      <c r="N725" s="1121"/>
      <c r="O725" s="1121"/>
      <c r="P725" s="1121"/>
      <c r="Q725" s="1121"/>
      <c r="R725" s="1121"/>
      <c r="S725" s="1121"/>
      <c r="T725" s="1121"/>
      <c r="U725" s="1121"/>
      <c r="V725" s="1123"/>
      <c r="W725" s="1123"/>
    </row>
    <row r="726">
      <c r="A726" s="1121"/>
      <c r="B726" s="1121"/>
      <c r="C726" s="1121"/>
      <c r="D726" s="1121"/>
      <c r="E726" s="1121"/>
      <c r="F726" s="1121"/>
      <c r="G726" s="1121"/>
      <c r="H726" s="1121"/>
      <c r="I726" s="1121"/>
      <c r="J726" s="1121"/>
      <c r="K726" s="1121"/>
      <c r="L726" s="1121"/>
      <c r="M726" s="1121"/>
      <c r="N726" s="1121"/>
      <c r="O726" s="1121"/>
      <c r="P726" s="1121"/>
      <c r="Q726" s="1121"/>
      <c r="R726" s="1121"/>
      <c r="S726" s="1121"/>
      <c r="T726" s="1121"/>
      <c r="U726" s="1121"/>
      <c r="V726" s="1123"/>
      <c r="W726" s="1123"/>
    </row>
    <row r="727">
      <c r="A727" s="1121"/>
      <c r="B727" s="1121"/>
      <c r="C727" s="1121"/>
      <c r="D727" s="1121"/>
      <c r="E727" s="1121"/>
      <c r="F727" s="1121"/>
      <c r="G727" s="1121"/>
      <c r="H727" s="1121"/>
      <c r="I727" s="1121"/>
      <c r="J727" s="1121"/>
      <c r="K727" s="1121"/>
      <c r="L727" s="1121"/>
      <c r="M727" s="1121"/>
      <c r="N727" s="1121"/>
      <c r="O727" s="1121"/>
      <c r="P727" s="1121"/>
      <c r="Q727" s="1121"/>
      <c r="R727" s="1121"/>
      <c r="S727" s="1121"/>
      <c r="T727" s="1121"/>
      <c r="U727" s="1121"/>
      <c r="V727" s="1123"/>
      <c r="W727" s="1123"/>
    </row>
    <row r="728">
      <c r="A728" s="1121"/>
      <c r="B728" s="1121"/>
      <c r="C728" s="1121"/>
      <c r="D728" s="1121"/>
      <c r="E728" s="1121"/>
      <c r="F728" s="1121"/>
      <c r="G728" s="1121"/>
      <c r="H728" s="1121"/>
      <c r="I728" s="1121"/>
      <c r="J728" s="1121"/>
      <c r="K728" s="1121"/>
      <c r="L728" s="1121"/>
      <c r="M728" s="1121"/>
      <c r="N728" s="1121"/>
      <c r="O728" s="1121"/>
      <c r="P728" s="1121"/>
      <c r="Q728" s="1121"/>
      <c r="R728" s="1121"/>
      <c r="S728" s="1121"/>
      <c r="T728" s="1121"/>
      <c r="U728" s="1121"/>
      <c r="V728" s="1123"/>
      <c r="W728" s="1123"/>
    </row>
    <row r="729">
      <c r="A729" s="1121"/>
      <c r="B729" s="1121"/>
      <c r="C729" s="1121"/>
      <c r="D729" s="1121"/>
      <c r="E729" s="1121"/>
      <c r="F729" s="1121"/>
      <c r="G729" s="1121"/>
      <c r="H729" s="1121"/>
      <c r="I729" s="1121"/>
      <c r="J729" s="1121"/>
      <c r="K729" s="1121"/>
      <c r="L729" s="1121"/>
      <c r="M729" s="1121"/>
      <c r="N729" s="1121"/>
      <c r="O729" s="1121"/>
      <c r="P729" s="1121"/>
      <c r="Q729" s="1121"/>
      <c r="R729" s="1121"/>
      <c r="S729" s="1121"/>
      <c r="T729" s="1121"/>
      <c r="U729" s="1121"/>
      <c r="V729" s="1123"/>
      <c r="W729" s="1123"/>
    </row>
    <row r="730">
      <c r="A730" s="1121"/>
      <c r="B730" s="1121"/>
      <c r="C730" s="1121"/>
      <c r="D730" s="1121"/>
      <c r="E730" s="1121"/>
      <c r="F730" s="1121"/>
      <c r="G730" s="1121"/>
      <c r="H730" s="1121"/>
      <c r="I730" s="1121"/>
      <c r="J730" s="1121"/>
      <c r="K730" s="1121"/>
      <c r="L730" s="1121"/>
      <c r="M730" s="1121"/>
      <c r="N730" s="1121"/>
      <c r="O730" s="1121"/>
      <c r="P730" s="1121"/>
      <c r="Q730" s="1121"/>
      <c r="R730" s="1121"/>
      <c r="S730" s="1121"/>
      <c r="T730" s="1121"/>
      <c r="U730" s="1121"/>
      <c r="V730" s="1123"/>
      <c r="W730" s="1123"/>
    </row>
    <row r="731">
      <c r="A731" s="1121"/>
      <c r="B731" s="1121"/>
      <c r="C731" s="1121"/>
      <c r="D731" s="1121"/>
      <c r="E731" s="1121"/>
      <c r="F731" s="1121"/>
      <c r="G731" s="1121"/>
      <c r="H731" s="1121"/>
      <c r="I731" s="1121"/>
      <c r="J731" s="1121"/>
      <c r="K731" s="1121"/>
      <c r="L731" s="1121"/>
      <c r="M731" s="1121"/>
      <c r="N731" s="1121"/>
      <c r="O731" s="1121"/>
      <c r="P731" s="1121"/>
      <c r="Q731" s="1121"/>
      <c r="R731" s="1121"/>
      <c r="S731" s="1121"/>
      <c r="T731" s="1121"/>
      <c r="U731" s="1121"/>
      <c r="V731" s="1123"/>
      <c r="W731" s="1123"/>
    </row>
    <row r="732">
      <c r="A732" s="1121"/>
      <c r="B732" s="1121"/>
      <c r="C732" s="1121"/>
      <c r="D732" s="1121"/>
      <c r="E732" s="1121"/>
      <c r="F732" s="1121"/>
      <c r="G732" s="1121"/>
      <c r="H732" s="1121"/>
      <c r="I732" s="1121"/>
      <c r="J732" s="1121"/>
      <c r="K732" s="1121"/>
      <c r="L732" s="1121"/>
      <c r="M732" s="1121"/>
      <c r="N732" s="1121"/>
      <c r="O732" s="1121"/>
      <c r="P732" s="1121"/>
      <c r="Q732" s="1121"/>
      <c r="R732" s="1121"/>
      <c r="S732" s="1121"/>
      <c r="T732" s="1121"/>
      <c r="U732" s="1121"/>
      <c r="V732" s="1123"/>
      <c r="W732" s="1123"/>
    </row>
    <row r="733">
      <c r="A733" s="1121"/>
      <c r="B733" s="1121"/>
      <c r="C733" s="1121"/>
      <c r="D733" s="1121"/>
      <c r="E733" s="1121"/>
      <c r="F733" s="1121"/>
      <c r="G733" s="1121"/>
      <c r="H733" s="1121"/>
      <c r="I733" s="1121"/>
      <c r="J733" s="1121"/>
      <c r="K733" s="1121"/>
      <c r="L733" s="1121"/>
      <c r="M733" s="1121"/>
      <c r="N733" s="1121"/>
      <c r="O733" s="1121"/>
      <c r="P733" s="1121"/>
      <c r="Q733" s="1121"/>
      <c r="R733" s="1121"/>
      <c r="S733" s="1121"/>
      <c r="T733" s="1121"/>
      <c r="U733" s="1121"/>
      <c r="V733" s="1123"/>
      <c r="W733" s="1123"/>
    </row>
    <row r="734">
      <c r="A734" s="1121"/>
      <c r="B734" s="1121"/>
      <c r="C734" s="1121"/>
      <c r="D734" s="1121"/>
      <c r="E734" s="1121"/>
      <c r="F734" s="1121"/>
      <c r="G734" s="1121"/>
      <c r="H734" s="1121"/>
      <c r="I734" s="1121"/>
      <c r="J734" s="1121"/>
      <c r="K734" s="1121"/>
      <c r="L734" s="1121"/>
      <c r="M734" s="1121"/>
      <c r="N734" s="1121"/>
      <c r="O734" s="1121"/>
      <c r="P734" s="1121"/>
      <c r="Q734" s="1121"/>
      <c r="R734" s="1121"/>
      <c r="S734" s="1121"/>
      <c r="T734" s="1121"/>
      <c r="U734" s="1121"/>
      <c r="V734" s="1123"/>
      <c r="W734" s="1123"/>
    </row>
    <row r="735">
      <c r="A735" s="1121"/>
      <c r="B735" s="1121"/>
      <c r="C735" s="1121"/>
      <c r="D735" s="1121"/>
      <c r="E735" s="1121"/>
      <c r="F735" s="1121"/>
      <c r="G735" s="1121"/>
      <c r="H735" s="1121"/>
      <c r="I735" s="1121"/>
      <c r="J735" s="1121"/>
      <c r="K735" s="1121"/>
      <c r="L735" s="1121"/>
      <c r="M735" s="1121"/>
      <c r="N735" s="1121"/>
      <c r="O735" s="1121"/>
      <c r="P735" s="1121"/>
      <c r="Q735" s="1121"/>
      <c r="R735" s="1121"/>
      <c r="S735" s="1121"/>
      <c r="T735" s="1121"/>
      <c r="U735" s="1121"/>
      <c r="V735" s="1123"/>
      <c r="W735" s="1123"/>
    </row>
    <row r="736">
      <c r="A736" s="1121"/>
      <c r="B736" s="1121"/>
      <c r="C736" s="1121"/>
      <c r="D736" s="1121"/>
      <c r="E736" s="1121"/>
      <c r="F736" s="1121"/>
      <c r="G736" s="1121"/>
      <c r="H736" s="1121"/>
      <c r="I736" s="1121"/>
      <c r="J736" s="1121"/>
      <c r="K736" s="1121"/>
      <c r="L736" s="1121"/>
      <c r="M736" s="1121"/>
      <c r="N736" s="1121"/>
      <c r="O736" s="1121"/>
      <c r="P736" s="1121"/>
      <c r="Q736" s="1121"/>
      <c r="R736" s="1121"/>
      <c r="S736" s="1121"/>
      <c r="T736" s="1121"/>
      <c r="U736" s="1121"/>
      <c r="V736" s="1123"/>
      <c r="W736" s="1123"/>
    </row>
    <row r="737">
      <c r="A737" s="1121"/>
      <c r="B737" s="1121"/>
      <c r="C737" s="1121"/>
      <c r="D737" s="1121"/>
      <c r="E737" s="1121"/>
      <c r="F737" s="1121"/>
      <c r="G737" s="1121"/>
      <c r="H737" s="1121"/>
      <c r="I737" s="1121"/>
      <c r="J737" s="1121"/>
      <c r="K737" s="1121"/>
      <c r="L737" s="1121"/>
      <c r="M737" s="1121"/>
      <c r="N737" s="1121"/>
      <c r="O737" s="1121"/>
      <c r="P737" s="1121"/>
      <c r="Q737" s="1121"/>
      <c r="R737" s="1121"/>
      <c r="S737" s="1121"/>
      <c r="T737" s="1121"/>
      <c r="U737" s="1121"/>
      <c r="V737" s="1123"/>
      <c r="W737" s="1123"/>
    </row>
    <row r="738">
      <c r="A738" s="1121"/>
      <c r="B738" s="1121"/>
      <c r="C738" s="1121"/>
      <c r="D738" s="1121"/>
      <c r="E738" s="1121"/>
      <c r="F738" s="1121"/>
      <c r="G738" s="1121"/>
      <c r="H738" s="1121"/>
      <c r="I738" s="1121"/>
      <c r="J738" s="1121"/>
      <c r="K738" s="1121"/>
      <c r="L738" s="1121"/>
      <c r="M738" s="1121"/>
      <c r="N738" s="1121"/>
      <c r="O738" s="1121"/>
      <c r="P738" s="1121"/>
      <c r="Q738" s="1121"/>
      <c r="R738" s="1121"/>
      <c r="S738" s="1121"/>
      <c r="T738" s="1121"/>
      <c r="U738" s="1121"/>
      <c r="V738" s="1123"/>
      <c r="W738" s="1123"/>
    </row>
    <row r="739">
      <c r="A739" s="1121"/>
      <c r="B739" s="1121"/>
      <c r="C739" s="1121"/>
      <c r="D739" s="1121"/>
      <c r="E739" s="1121"/>
      <c r="F739" s="1121"/>
      <c r="G739" s="1121"/>
      <c r="H739" s="1121"/>
      <c r="I739" s="1121"/>
      <c r="J739" s="1121"/>
      <c r="K739" s="1121"/>
      <c r="L739" s="1121"/>
      <c r="M739" s="1121"/>
      <c r="N739" s="1121"/>
      <c r="O739" s="1121"/>
      <c r="P739" s="1121"/>
      <c r="Q739" s="1121"/>
      <c r="R739" s="1121"/>
      <c r="S739" s="1121"/>
      <c r="T739" s="1121"/>
      <c r="U739" s="1121"/>
      <c r="V739" s="1123"/>
      <c r="W739" s="1123"/>
    </row>
    <row r="740">
      <c r="A740" s="1121"/>
      <c r="B740" s="1121"/>
      <c r="C740" s="1121"/>
      <c r="D740" s="1121"/>
      <c r="E740" s="1121"/>
      <c r="F740" s="1121"/>
      <c r="G740" s="1121"/>
      <c r="H740" s="1121"/>
      <c r="I740" s="1121"/>
      <c r="J740" s="1121"/>
      <c r="K740" s="1121"/>
      <c r="L740" s="1121"/>
      <c r="M740" s="1121"/>
      <c r="N740" s="1121"/>
      <c r="O740" s="1121"/>
      <c r="P740" s="1121"/>
      <c r="Q740" s="1121"/>
      <c r="R740" s="1121"/>
      <c r="S740" s="1121"/>
      <c r="T740" s="1121"/>
      <c r="U740" s="1121"/>
      <c r="V740" s="1123"/>
      <c r="W740" s="1123"/>
    </row>
    <row r="741">
      <c r="A741" s="1121"/>
      <c r="B741" s="1121"/>
      <c r="C741" s="1121"/>
      <c r="D741" s="1121"/>
      <c r="E741" s="1121"/>
      <c r="F741" s="1121"/>
      <c r="G741" s="1121"/>
      <c r="H741" s="1121"/>
      <c r="I741" s="1121"/>
      <c r="J741" s="1121"/>
      <c r="K741" s="1121"/>
      <c r="L741" s="1121"/>
      <c r="M741" s="1121"/>
      <c r="N741" s="1121"/>
      <c r="O741" s="1121"/>
      <c r="P741" s="1121"/>
      <c r="Q741" s="1121"/>
      <c r="R741" s="1121"/>
      <c r="S741" s="1121"/>
      <c r="T741" s="1121"/>
      <c r="U741" s="1121"/>
      <c r="V741" s="1123"/>
      <c r="W741" s="1123"/>
    </row>
    <row r="742">
      <c r="A742" s="1121"/>
      <c r="B742" s="1121"/>
      <c r="C742" s="1121"/>
      <c r="D742" s="1121"/>
      <c r="E742" s="1121"/>
      <c r="F742" s="1121"/>
      <c r="G742" s="1121"/>
      <c r="H742" s="1121"/>
      <c r="I742" s="1121"/>
      <c r="J742" s="1121"/>
      <c r="K742" s="1121"/>
      <c r="L742" s="1121"/>
      <c r="M742" s="1121"/>
      <c r="N742" s="1121"/>
      <c r="O742" s="1121"/>
      <c r="P742" s="1121"/>
      <c r="Q742" s="1121"/>
      <c r="R742" s="1121"/>
      <c r="S742" s="1121"/>
      <c r="T742" s="1121"/>
      <c r="U742" s="1121"/>
      <c r="V742" s="1123"/>
      <c r="W742" s="1123"/>
    </row>
    <row r="743">
      <c r="A743" s="1121"/>
      <c r="B743" s="1121"/>
      <c r="C743" s="1121"/>
      <c r="D743" s="1121"/>
      <c r="E743" s="1121"/>
      <c r="F743" s="1121"/>
      <c r="G743" s="1121"/>
      <c r="H743" s="1121"/>
      <c r="I743" s="1121"/>
      <c r="J743" s="1121"/>
      <c r="K743" s="1121"/>
      <c r="L743" s="1121"/>
      <c r="M743" s="1121"/>
      <c r="N743" s="1121"/>
      <c r="O743" s="1121"/>
      <c r="P743" s="1121"/>
      <c r="Q743" s="1121"/>
      <c r="R743" s="1121"/>
      <c r="S743" s="1121"/>
      <c r="T743" s="1121"/>
      <c r="U743" s="1121"/>
      <c r="V743" s="1123"/>
      <c r="W743" s="1123"/>
    </row>
    <row r="744">
      <c r="A744" s="1121"/>
      <c r="B744" s="1121"/>
      <c r="C744" s="1121"/>
      <c r="D744" s="1121"/>
      <c r="E744" s="1121"/>
      <c r="F744" s="1121"/>
      <c r="G744" s="1121"/>
      <c r="H744" s="1121"/>
      <c r="I744" s="1121"/>
      <c r="J744" s="1121"/>
      <c r="K744" s="1121"/>
      <c r="L744" s="1121"/>
      <c r="M744" s="1121"/>
      <c r="N744" s="1121"/>
      <c r="O744" s="1121"/>
      <c r="P744" s="1121"/>
      <c r="Q744" s="1121"/>
      <c r="R744" s="1121"/>
      <c r="S744" s="1121"/>
      <c r="T744" s="1121"/>
      <c r="U744" s="1121"/>
      <c r="V744" s="1123"/>
      <c r="W744" s="1123"/>
    </row>
    <row r="745">
      <c r="A745" s="1121"/>
      <c r="B745" s="1121"/>
      <c r="C745" s="1121"/>
      <c r="D745" s="1121"/>
      <c r="E745" s="1121"/>
      <c r="F745" s="1121"/>
      <c r="G745" s="1121"/>
      <c r="H745" s="1121"/>
      <c r="I745" s="1121"/>
      <c r="J745" s="1121"/>
      <c r="K745" s="1121"/>
      <c r="L745" s="1121"/>
      <c r="M745" s="1121"/>
      <c r="N745" s="1121"/>
      <c r="O745" s="1121"/>
      <c r="P745" s="1121"/>
      <c r="Q745" s="1121"/>
      <c r="R745" s="1121"/>
      <c r="S745" s="1121"/>
      <c r="T745" s="1121"/>
      <c r="U745" s="1121"/>
      <c r="V745" s="1123"/>
      <c r="W745" s="1123"/>
    </row>
    <row r="746">
      <c r="A746" s="1121"/>
      <c r="B746" s="1121"/>
      <c r="C746" s="1121"/>
      <c r="D746" s="1121"/>
      <c r="E746" s="1121"/>
      <c r="F746" s="1121"/>
      <c r="G746" s="1121"/>
      <c r="H746" s="1121"/>
      <c r="I746" s="1121"/>
      <c r="J746" s="1121"/>
      <c r="K746" s="1121"/>
      <c r="L746" s="1121"/>
      <c r="M746" s="1121"/>
      <c r="N746" s="1121"/>
      <c r="O746" s="1121"/>
      <c r="P746" s="1121"/>
      <c r="Q746" s="1121"/>
      <c r="R746" s="1121"/>
      <c r="S746" s="1121"/>
      <c r="T746" s="1121"/>
      <c r="U746" s="1121"/>
      <c r="V746" s="1123"/>
      <c r="W746" s="1123"/>
    </row>
    <row r="747">
      <c r="A747" s="1121"/>
      <c r="B747" s="1121"/>
      <c r="C747" s="1121"/>
      <c r="D747" s="1121"/>
      <c r="E747" s="1121"/>
      <c r="F747" s="1121"/>
      <c r="G747" s="1121"/>
      <c r="H747" s="1121"/>
      <c r="I747" s="1121"/>
      <c r="J747" s="1121"/>
      <c r="K747" s="1121"/>
      <c r="L747" s="1121"/>
      <c r="M747" s="1121"/>
      <c r="N747" s="1121"/>
      <c r="O747" s="1121"/>
      <c r="P747" s="1121"/>
      <c r="Q747" s="1121"/>
      <c r="R747" s="1121"/>
      <c r="S747" s="1121"/>
      <c r="T747" s="1121"/>
      <c r="U747" s="1121"/>
      <c r="V747" s="1123"/>
      <c r="W747" s="1123"/>
    </row>
    <row r="748">
      <c r="A748" s="1121"/>
      <c r="B748" s="1121"/>
      <c r="C748" s="1121"/>
      <c r="D748" s="1121"/>
      <c r="E748" s="1121"/>
      <c r="F748" s="1121"/>
      <c r="G748" s="1121"/>
      <c r="H748" s="1121"/>
      <c r="I748" s="1121"/>
      <c r="J748" s="1121"/>
      <c r="K748" s="1121"/>
      <c r="L748" s="1121"/>
      <c r="M748" s="1121"/>
      <c r="N748" s="1121"/>
      <c r="O748" s="1121"/>
      <c r="P748" s="1121"/>
      <c r="Q748" s="1121"/>
      <c r="R748" s="1121"/>
      <c r="S748" s="1121"/>
      <c r="T748" s="1121"/>
      <c r="U748" s="1121"/>
      <c r="V748" s="1123"/>
      <c r="W748" s="1123"/>
    </row>
    <row r="749">
      <c r="A749" s="1121"/>
      <c r="B749" s="1121"/>
      <c r="C749" s="1121"/>
      <c r="D749" s="1121"/>
      <c r="E749" s="1121"/>
      <c r="F749" s="1121"/>
      <c r="G749" s="1121"/>
      <c r="H749" s="1121"/>
      <c r="I749" s="1121"/>
      <c r="J749" s="1121"/>
      <c r="K749" s="1121"/>
      <c r="L749" s="1121"/>
      <c r="M749" s="1121"/>
      <c r="N749" s="1121"/>
      <c r="O749" s="1121"/>
      <c r="P749" s="1121"/>
      <c r="Q749" s="1121"/>
      <c r="R749" s="1121"/>
      <c r="S749" s="1121"/>
      <c r="T749" s="1121"/>
      <c r="U749" s="1121"/>
      <c r="V749" s="1123"/>
      <c r="W749" s="1123"/>
    </row>
    <row r="750">
      <c r="A750" s="1121"/>
      <c r="B750" s="1121"/>
      <c r="C750" s="1121"/>
      <c r="D750" s="1121"/>
      <c r="E750" s="1121"/>
      <c r="F750" s="1121"/>
      <c r="G750" s="1121"/>
      <c r="H750" s="1121"/>
      <c r="I750" s="1121"/>
      <c r="J750" s="1121"/>
      <c r="K750" s="1121"/>
      <c r="L750" s="1121"/>
      <c r="M750" s="1121"/>
      <c r="N750" s="1121"/>
      <c r="O750" s="1121"/>
      <c r="P750" s="1121"/>
      <c r="Q750" s="1121"/>
      <c r="R750" s="1121"/>
      <c r="S750" s="1121"/>
      <c r="T750" s="1121"/>
      <c r="U750" s="1121"/>
      <c r="V750" s="1123"/>
      <c r="W750" s="1123"/>
    </row>
    <row r="751">
      <c r="A751" s="1121"/>
      <c r="B751" s="1121"/>
      <c r="C751" s="1121"/>
      <c r="D751" s="1121"/>
      <c r="E751" s="1121"/>
      <c r="F751" s="1121"/>
      <c r="G751" s="1121"/>
      <c r="H751" s="1121"/>
      <c r="I751" s="1121"/>
      <c r="J751" s="1121"/>
      <c r="K751" s="1121"/>
      <c r="L751" s="1121"/>
      <c r="M751" s="1121"/>
      <c r="N751" s="1121"/>
      <c r="O751" s="1121"/>
      <c r="P751" s="1121"/>
      <c r="Q751" s="1121"/>
      <c r="R751" s="1121"/>
      <c r="S751" s="1121"/>
      <c r="T751" s="1121"/>
      <c r="U751" s="1121"/>
      <c r="V751" s="1123"/>
      <c r="W751" s="1123"/>
    </row>
    <row r="752">
      <c r="A752" s="1121"/>
      <c r="B752" s="1121"/>
      <c r="C752" s="1121"/>
      <c r="D752" s="1121"/>
      <c r="E752" s="1121"/>
      <c r="F752" s="1121"/>
      <c r="G752" s="1121"/>
      <c r="H752" s="1121"/>
      <c r="I752" s="1121"/>
      <c r="J752" s="1121"/>
      <c r="K752" s="1121"/>
      <c r="L752" s="1121"/>
      <c r="M752" s="1121"/>
      <c r="N752" s="1121"/>
      <c r="O752" s="1121"/>
      <c r="P752" s="1121"/>
      <c r="Q752" s="1121"/>
      <c r="R752" s="1121"/>
      <c r="S752" s="1121"/>
      <c r="T752" s="1121"/>
      <c r="U752" s="1121"/>
      <c r="V752" s="1123"/>
      <c r="W752" s="1123"/>
    </row>
    <row r="753">
      <c r="A753" s="1121"/>
      <c r="B753" s="1121"/>
      <c r="C753" s="1121"/>
      <c r="D753" s="1121"/>
      <c r="E753" s="1121"/>
      <c r="F753" s="1121"/>
      <c r="G753" s="1121"/>
      <c r="H753" s="1121"/>
      <c r="I753" s="1121"/>
      <c r="J753" s="1121"/>
      <c r="K753" s="1121"/>
      <c r="L753" s="1121"/>
      <c r="M753" s="1121"/>
      <c r="N753" s="1121"/>
      <c r="O753" s="1121"/>
      <c r="P753" s="1121"/>
      <c r="Q753" s="1121"/>
      <c r="R753" s="1121"/>
      <c r="S753" s="1121"/>
      <c r="T753" s="1121"/>
      <c r="U753" s="1121"/>
      <c r="V753" s="1123"/>
      <c r="W753" s="1123"/>
    </row>
    <row r="754">
      <c r="A754" s="1121"/>
      <c r="B754" s="1121"/>
      <c r="C754" s="1121"/>
      <c r="D754" s="1121"/>
      <c r="E754" s="1121"/>
      <c r="F754" s="1121"/>
      <c r="G754" s="1121"/>
      <c r="H754" s="1121"/>
      <c r="I754" s="1121"/>
      <c r="J754" s="1121"/>
      <c r="K754" s="1121"/>
      <c r="L754" s="1121"/>
      <c r="M754" s="1121"/>
      <c r="N754" s="1121"/>
      <c r="O754" s="1121"/>
      <c r="P754" s="1121"/>
      <c r="Q754" s="1121"/>
      <c r="R754" s="1121"/>
      <c r="S754" s="1121"/>
      <c r="T754" s="1121"/>
      <c r="U754" s="1121"/>
      <c r="V754" s="1123"/>
      <c r="W754" s="1123"/>
    </row>
    <row r="755">
      <c r="A755" s="1121"/>
      <c r="B755" s="1121"/>
      <c r="C755" s="1121"/>
      <c r="D755" s="1121"/>
      <c r="E755" s="1121"/>
      <c r="F755" s="1121"/>
      <c r="G755" s="1121"/>
      <c r="H755" s="1121"/>
      <c r="I755" s="1121"/>
      <c r="J755" s="1121"/>
      <c r="K755" s="1121"/>
      <c r="L755" s="1121"/>
      <c r="M755" s="1121"/>
      <c r="N755" s="1121"/>
      <c r="O755" s="1121"/>
      <c r="P755" s="1121"/>
      <c r="Q755" s="1121"/>
      <c r="R755" s="1121"/>
      <c r="S755" s="1121"/>
      <c r="T755" s="1121"/>
      <c r="U755" s="1121"/>
      <c r="V755" s="1123"/>
      <c r="W755" s="1123"/>
    </row>
    <row r="756">
      <c r="A756" s="1121"/>
      <c r="B756" s="1121"/>
      <c r="C756" s="1121"/>
      <c r="D756" s="1121"/>
      <c r="E756" s="1121"/>
      <c r="F756" s="1121"/>
      <c r="G756" s="1121"/>
      <c r="H756" s="1121"/>
      <c r="I756" s="1121"/>
      <c r="J756" s="1121"/>
      <c r="K756" s="1121"/>
      <c r="L756" s="1121"/>
      <c r="M756" s="1121"/>
      <c r="N756" s="1121"/>
      <c r="O756" s="1121"/>
      <c r="P756" s="1121"/>
      <c r="Q756" s="1121"/>
      <c r="R756" s="1121"/>
      <c r="S756" s="1121"/>
      <c r="T756" s="1121"/>
      <c r="U756" s="1121"/>
      <c r="V756" s="1123"/>
      <c r="W756" s="1123"/>
    </row>
    <row r="757">
      <c r="A757" s="1121"/>
      <c r="B757" s="1121"/>
      <c r="C757" s="1121"/>
      <c r="D757" s="1121"/>
      <c r="E757" s="1121"/>
      <c r="F757" s="1121"/>
      <c r="G757" s="1121"/>
      <c r="H757" s="1121"/>
      <c r="I757" s="1121"/>
      <c r="J757" s="1121"/>
      <c r="K757" s="1121"/>
      <c r="L757" s="1121"/>
      <c r="M757" s="1121"/>
      <c r="N757" s="1121"/>
      <c r="O757" s="1121"/>
      <c r="P757" s="1121"/>
      <c r="Q757" s="1121"/>
      <c r="R757" s="1121"/>
      <c r="S757" s="1121"/>
      <c r="T757" s="1121"/>
      <c r="U757" s="1121"/>
      <c r="V757" s="1123"/>
      <c r="W757" s="1123"/>
    </row>
    <row r="758">
      <c r="A758" s="1121"/>
      <c r="B758" s="1121"/>
      <c r="C758" s="1121"/>
      <c r="D758" s="1121"/>
      <c r="E758" s="1121"/>
      <c r="F758" s="1121"/>
      <c r="G758" s="1121"/>
      <c r="H758" s="1121"/>
      <c r="I758" s="1121"/>
      <c r="J758" s="1121"/>
      <c r="K758" s="1121"/>
      <c r="L758" s="1121"/>
      <c r="M758" s="1121"/>
      <c r="N758" s="1121"/>
      <c r="O758" s="1121"/>
      <c r="P758" s="1121"/>
      <c r="Q758" s="1121"/>
      <c r="R758" s="1121"/>
      <c r="S758" s="1121"/>
      <c r="T758" s="1121"/>
      <c r="U758" s="1121"/>
      <c r="V758" s="1123"/>
      <c r="W758" s="1123"/>
    </row>
    <row r="759">
      <c r="A759" s="1121"/>
      <c r="B759" s="1121"/>
      <c r="C759" s="1121"/>
      <c r="D759" s="1121"/>
      <c r="E759" s="1121"/>
      <c r="F759" s="1121"/>
      <c r="G759" s="1121"/>
      <c r="H759" s="1121"/>
      <c r="I759" s="1121"/>
      <c r="J759" s="1121"/>
      <c r="K759" s="1121"/>
      <c r="L759" s="1121"/>
      <c r="M759" s="1121"/>
      <c r="N759" s="1121"/>
      <c r="O759" s="1121"/>
      <c r="P759" s="1121"/>
      <c r="Q759" s="1121"/>
      <c r="R759" s="1121"/>
      <c r="S759" s="1121"/>
      <c r="T759" s="1121"/>
      <c r="U759" s="1121"/>
      <c r="V759" s="1123"/>
      <c r="W759" s="1123"/>
    </row>
    <row r="760">
      <c r="A760" s="1121"/>
      <c r="B760" s="1121"/>
      <c r="C760" s="1121"/>
      <c r="D760" s="1121"/>
      <c r="E760" s="1121"/>
      <c r="F760" s="1121"/>
      <c r="G760" s="1121"/>
      <c r="H760" s="1121"/>
      <c r="I760" s="1121"/>
      <c r="J760" s="1121"/>
      <c r="K760" s="1121"/>
      <c r="L760" s="1121"/>
      <c r="M760" s="1121"/>
      <c r="N760" s="1121"/>
      <c r="O760" s="1121"/>
      <c r="P760" s="1121"/>
      <c r="Q760" s="1121"/>
      <c r="R760" s="1121"/>
      <c r="S760" s="1121"/>
      <c r="T760" s="1121"/>
      <c r="U760" s="1121"/>
      <c r="V760" s="1123"/>
      <c r="W760" s="1123"/>
    </row>
    <row r="761">
      <c r="A761" s="1121"/>
      <c r="B761" s="1121"/>
      <c r="C761" s="1121"/>
      <c r="D761" s="1121"/>
      <c r="E761" s="1121"/>
      <c r="F761" s="1121"/>
      <c r="G761" s="1121"/>
      <c r="H761" s="1121"/>
      <c r="I761" s="1121"/>
      <c r="J761" s="1121"/>
      <c r="K761" s="1121"/>
      <c r="L761" s="1121"/>
      <c r="M761" s="1121"/>
      <c r="N761" s="1121"/>
      <c r="O761" s="1121"/>
      <c r="P761" s="1121"/>
      <c r="Q761" s="1121"/>
      <c r="R761" s="1121"/>
      <c r="S761" s="1121"/>
      <c r="T761" s="1121"/>
      <c r="U761" s="1121"/>
      <c r="V761" s="1123"/>
      <c r="W761" s="1123"/>
    </row>
    <row r="762">
      <c r="A762" s="1121"/>
      <c r="B762" s="1121"/>
      <c r="C762" s="1121"/>
      <c r="D762" s="1121"/>
      <c r="E762" s="1121"/>
      <c r="F762" s="1121"/>
      <c r="G762" s="1121"/>
      <c r="H762" s="1121"/>
      <c r="I762" s="1121"/>
      <c r="J762" s="1121"/>
      <c r="K762" s="1121"/>
      <c r="L762" s="1121"/>
      <c r="M762" s="1121"/>
      <c r="N762" s="1121"/>
      <c r="O762" s="1121"/>
      <c r="P762" s="1121"/>
      <c r="Q762" s="1121"/>
      <c r="R762" s="1121"/>
      <c r="S762" s="1121"/>
      <c r="T762" s="1121"/>
      <c r="U762" s="1121"/>
      <c r="V762" s="1123"/>
      <c r="W762" s="1123"/>
    </row>
    <row r="763">
      <c r="A763" s="1121"/>
      <c r="B763" s="1121"/>
      <c r="C763" s="1121"/>
      <c r="D763" s="1121"/>
      <c r="E763" s="1121"/>
      <c r="F763" s="1121"/>
      <c r="G763" s="1121"/>
      <c r="H763" s="1121"/>
      <c r="I763" s="1121"/>
      <c r="J763" s="1121"/>
      <c r="K763" s="1121"/>
      <c r="L763" s="1121"/>
      <c r="M763" s="1121"/>
      <c r="N763" s="1121"/>
      <c r="O763" s="1121"/>
      <c r="P763" s="1121"/>
      <c r="Q763" s="1121"/>
      <c r="R763" s="1121"/>
      <c r="S763" s="1121"/>
      <c r="T763" s="1121"/>
      <c r="U763" s="1121"/>
      <c r="V763" s="1123"/>
      <c r="W763" s="1123"/>
    </row>
    <row r="764">
      <c r="A764" s="1121"/>
      <c r="B764" s="1121"/>
      <c r="C764" s="1121"/>
      <c r="D764" s="1121"/>
      <c r="E764" s="1121"/>
      <c r="F764" s="1121"/>
      <c r="G764" s="1121"/>
      <c r="H764" s="1121"/>
      <c r="I764" s="1121"/>
      <c r="J764" s="1121"/>
      <c r="K764" s="1121"/>
      <c r="L764" s="1121"/>
      <c r="M764" s="1121"/>
      <c r="N764" s="1121"/>
      <c r="O764" s="1121"/>
      <c r="P764" s="1121"/>
      <c r="Q764" s="1121"/>
      <c r="R764" s="1121"/>
      <c r="S764" s="1121"/>
      <c r="T764" s="1121"/>
      <c r="U764" s="1121"/>
      <c r="V764" s="1123"/>
      <c r="W764" s="1123"/>
    </row>
    <row r="765">
      <c r="A765" s="1121"/>
      <c r="B765" s="1121"/>
      <c r="C765" s="1121"/>
      <c r="D765" s="1121"/>
      <c r="E765" s="1121"/>
      <c r="F765" s="1121"/>
      <c r="G765" s="1121"/>
      <c r="H765" s="1121"/>
      <c r="I765" s="1121"/>
      <c r="J765" s="1121"/>
      <c r="K765" s="1121"/>
      <c r="L765" s="1121"/>
      <c r="M765" s="1121"/>
      <c r="N765" s="1121"/>
      <c r="O765" s="1121"/>
      <c r="P765" s="1121"/>
      <c r="Q765" s="1121"/>
      <c r="R765" s="1121"/>
      <c r="S765" s="1121"/>
      <c r="T765" s="1121"/>
      <c r="U765" s="1121"/>
      <c r="V765" s="1123"/>
      <c r="W765" s="1123"/>
    </row>
    <row r="766">
      <c r="A766" s="1121"/>
      <c r="B766" s="1121"/>
      <c r="C766" s="1121"/>
      <c r="D766" s="1121"/>
      <c r="E766" s="1121"/>
      <c r="F766" s="1121"/>
      <c r="G766" s="1121"/>
      <c r="H766" s="1121"/>
      <c r="I766" s="1121"/>
      <c r="J766" s="1121"/>
      <c r="K766" s="1121"/>
      <c r="L766" s="1121"/>
      <c r="M766" s="1121"/>
      <c r="N766" s="1121"/>
      <c r="O766" s="1121"/>
      <c r="P766" s="1121"/>
      <c r="Q766" s="1121"/>
      <c r="R766" s="1121"/>
      <c r="S766" s="1121"/>
      <c r="T766" s="1121"/>
      <c r="U766" s="1121"/>
      <c r="V766" s="1123"/>
      <c r="W766" s="1123"/>
    </row>
    <row r="767">
      <c r="A767" s="1121"/>
      <c r="B767" s="1121"/>
      <c r="C767" s="1121"/>
      <c r="D767" s="1121"/>
      <c r="E767" s="1121"/>
      <c r="F767" s="1121"/>
      <c r="G767" s="1121"/>
      <c r="H767" s="1121"/>
      <c r="I767" s="1121"/>
      <c r="J767" s="1121"/>
      <c r="K767" s="1121"/>
      <c r="L767" s="1121"/>
      <c r="M767" s="1121"/>
      <c r="N767" s="1121"/>
      <c r="O767" s="1121"/>
      <c r="P767" s="1121"/>
      <c r="Q767" s="1121"/>
      <c r="R767" s="1121"/>
      <c r="S767" s="1121"/>
      <c r="T767" s="1121"/>
      <c r="U767" s="1121"/>
      <c r="V767" s="1123"/>
      <c r="W767" s="1123"/>
    </row>
    <row r="768">
      <c r="A768" s="1121"/>
      <c r="B768" s="1121"/>
      <c r="C768" s="1121"/>
      <c r="D768" s="1121"/>
      <c r="E768" s="1121"/>
      <c r="F768" s="1121"/>
      <c r="G768" s="1121"/>
      <c r="H768" s="1121"/>
      <c r="I768" s="1121"/>
      <c r="J768" s="1121"/>
      <c r="K768" s="1121"/>
      <c r="L768" s="1121"/>
      <c r="M768" s="1121"/>
      <c r="N768" s="1121"/>
      <c r="O768" s="1121"/>
      <c r="P768" s="1121"/>
      <c r="Q768" s="1121"/>
      <c r="R768" s="1121"/>
      <c r="S768" s="1121"/>
      <c r="T768" s="1121"/>
      <c r="U768" s="1121"/>
      <c r="V768" s="1123"/>
      <c r="W768" s="1123"/>
    </row>
    <row r="769">
      <c r="A769" s="1121"/>
      <c r="B769" s="1121"/>
      <c r="C769" s="1121"/>
      <c r="D769" s="1121"/>
      <c r="E769" s="1121"/>
      <c r="F769" s="1121"/>
      <c r="G769" s="1121"/>
      <c r="H769" s="1121"/>
      <c r="I769" s="1121"/>
      <c r="J769" s="1121"/>
      <c r="K769" s="1121"/>
      <c r="L769" s="1121"/>
      <c r="M769" s="1121"/>
      <c r="N769" s="1121"/>
      <c r="O769" s="1121"/>
      <c r="P769" s="1121"/>
      <c r="Q769" s="1121"/>
      <c r="R769" s="1121"/>
      <c r="S769" s="1121"/>
      <c r="T769" s="1121"/>
      <c r="U769" s="1121"/>
      <c r="V769" s="1123"/>
      <c r="W769" s="1123"/>
    </row>
    <row r="770">
      <c r="A770" s="1121"/>
      <c r="B770" s="1121"/>
      <c r="C770" s="1121"/>
      <c r="D770" s="1121"/>
      <c r="E770" s="1121"/>
      <c r="F770" s="1121"/>
      <c r="G770" s="1121"/>
      <c r="H770" s="1121"/>
      <c r="I770" s="1121"/>
      <c r="J770" s="1121"/>
      <c r="K770" s="1121"/>
      <c r="L770" s="1121"/>
      <c r="M770" s="1121"/>
      <c r="N770" s="1121"/>
      <c r="O770" s="1121"/>
      <c r="P770" s="1121"/>
      <c r="Q770" s="1121"/>
      <c r="R770" s="1121"/>
      <c r="S770" s="1121"/>
      <c r="T770" s="1121"/>
      <c r="U770" s="1121"/>
      <c r="V770" s="1123"/>
      <c r="W770" s="1123"/>
    </row>
    <row r="771">
      <c r="A771" s="1121"/>
      <c r="B771" s="1121"/>
      <c r="C771" s="1121"/>
      <c r="D771" s="1121"/>
      <c r="E771" s="1121"/>
      <c r="F771" s="1121"/>
      <c r="G771" s="1121"/>
      <c r="H771" s="1121"/>
      <c r="I771" s="1121"/>
      <c r="J771" s="1121"/>
      <c r="K771" s="1121"/>
      <c r="L771" s="1121"/>
      <c r="M771" s="1121"/>
      <c r="N771" s="1121"/>
      <c r="O771" s="1121"/>
      <c r="P771" s="1121"/>
      <c r="Q771" s="1121"/>
      <c r="R771" s="1121"/>
      <c r="S771" s="1121"/>
      <c r="T771" s="1121"/>
      <c r="U771" s="1121"/>
      <c r="V771" s="1123"/>
      <c r="W771" s="1123"/>
    </row>
    <row r="772">
      <c r="A772" s="1121"/>
      <c r="B772" s="1121"/>
      <c r="C772" s="1121"/>
      <c r="D772" s="1121"/>
      <c r="E772" s="1121"/>
      <c r="F772" s="1121"/>
      <c r="G772" s="1121"/>
      <c r="H772" s="1121"/>
      <c r="I772" s="1121"/>
      <c r="J772" s="1121"/>
      <c r="K772" s="1121"/>
      <c r="L772" s="1121"/>
      <c r="M772" s="1121"/>
      <c r="N772" s="1121"/>
      <c r="O772" s="1121"/>
      <c r="P772" s="1121"/>
      <c r="Q772" s="1121"/>
      <c r="R772" s="1121"/>
      <c r="S772" s="1121"/>
      <c r="T772" s="1121"/>
      <c r="U772" s="1121"/>
      <c r="V772" s="1123"/>
      <c r="W772" s="1123"/>
    </row>
    <row r="773">
      <c r="A773" s="1121"/>
      <c r="B773" s="1121"/>
      <c r="C773" s="1121"/>
      <c r="D773" s="1121"/>
      <c r="E773" s="1121"/>
      <c r="F773" s="1121"/>
      <c r="G773" s="1121"/>
      <c r="H773" s="1121"/>
      <c r="I773" s="1121"/>
      <c r="J773" s="1121"/>
      <c r="K773" s="1121"/>
      <c r="L773" s="1121"/>
      <c r="M773" s="1121"/>
      <c r="N773" s="1121"/>
      <c r="O773" s="1121"/>
      <c r="P773" s="1121"/>
      <c r="Q773" s="1121"/>
      <c r="R773" s="1121"/>
      <c r="S773" s="1121"/>
      <c r="T773" s="1121"/>
      <c r="U773" s="1121"/>
      <c r="V773" s="1123"/>
      <c r="W773" s="1123"/>
    </row>
    <row r="774">
      <c r="A774" s="1121"/>
      <c r="B774" s="1121"/>
      <c r="C774" s="1121"/>
      <c r="D774" s="1121"/>
      <c r="E774" s="1121"/>
      <c r="F774" s="1121"/>
      <c r="G774" s="1121"/>
      <c r="H774" s="1121"/>
      <c r="I774" s="1121"/>
      <c r="J774" s="1121"/>
      <c r="K774" s="1121"/>
      <c r="L774" s="1121"/>
      <c r="M774" s="1121"/>
      <c r="N774" s="1121"/>
      <c r="O774" s="1121"/>
      <c r="P774" s="1121"/>
      <c r="Q774" s="1121"/>
      <c r="R774" s="1121"/>
      <c r="S774" s="1121"/>
      <c r="T774" s="1121"/>
      <c r="U774" s="1121"/>
      <c r="V774" s="1123"/>
      <c r="W774" s="1123"/>
    </row>
    <row r="775">
      <c r="A775" s="1121"/>
      <c r="B775" s="1121"/>
      <c r="C775" s="1121"/>
      <c r="D775" s="1121"/>
      <c r="E775" s="1121"/>
      <c r="F775" s="1121"/>
      <c r="G775" s="1121"/>
      <c r="H775" s="1121"/>
      <c r="I775" s="1121"/>
      <c r="J775" s="1121"/>
      <c r="K775" s="1121"/>
      <c r="L775" s="1121"/>
      <c r="M775" s="1121"/>
      <c r="N775" s="1121"/>
      <c r="O775" s="1121"/>
      <c r="P775" s="1121"/>
      <c r="Q775" s="1121"/>
      <c r="R775" s="1121"/>
      <c r="S775" s="1121"/>
      <c r="T775" s="1121"/>
      <c r="U775" s="1121"/>
      <c r="V775" s="1123"/>
      <c r="W775" s="1123"/>
    </row>
    <row r="776">
      <c r="A776" s="1121"/>
      <c r="B776" s="1121"/>
      <c r="C776" s="1121"/>
      <c r="D776" s="1121"/>
      <c r="E776" s="1121"/>
      <c r="F776" s="1121"/>
      <c r="G776" s="1121"/>
      <c r="H776" s="1121"/>
      <c r="I776" s="1121"/>
      <c r="J776" s="1121"/>
      <c r="K776" s="1121"/>
      <c r="L776" s="1121"/>
      <c r="M776" s="1121"/>
      <c r="N776" s="1121"/>
      <c r="O776" s="1121"/>
      <c r="P776" s="1121"/>
      <c r="Q776" s="1121"/>
      <c r="R776" s="1121"/>
      <c r="S776" s="1121"/>
      <c r="T776" s="1121"/>
      <c r="U776" s="1121"/>
      <c r="V776" s="1123"/>
      <c r="W776" s="1123"/>
    </row>
    <row r="777">
      <c r="A777" s="1121"/>
      <c r="B777" s="1121"/>
      <c r="C777" s="1121"/>
      <c r="D777" s="1121"/>
      <c r="E777" s="1121"/>
      <c r="F777" s="1121"/>
      <c r="G777" s="1121"/>
      <c r="H777" s="1121"/>
      <c r="I777" s="1121"/>
      <c r="J777" s="1121"/>
      <c r="K777" s="1121"/>
      <c r="L777" s="1121"/>
      <c r="M777" s="1121"/>
      <c r="N777" s="1121"/>
      <c r="O777" s="1121"/>
      <c r="P777" s="1121"/>
      <c r="Q777" s="1121"/>
      <c r="R777" s="1121"/>
      <c r="S777" s="1121"/>
      <c r="T777" s="1121"/>
      <c r="U777" s="1121"/>
      <c r="V777" s="1123"/>
      <c r="W777" s="1123"/>
    </row>
    <row r="778">
      <c r="A778" s="1121"/>
      <c r="B778" s="1121"/>
      <c r="C778" s="1121"/>
      <c r="D778" s="1121"/>
      <c r="E778" s="1121"/>
      <c r="F778" s="1121"/>
      <c r="G778" s="1121"/>
      <c r="H778" s="1121"/>
      <c r="I778" s="1121"/>
      <c r="J778" s="1121"/>
      <c r="K778" s="1121"/>
      <c r="L778" s="1121"/>
      <c r="M778" s="1121"/>
      <c r="N778" s="1121"/>
      <c r="O778" s="1121"/>
      <c r="P778" s="1121"/>
      <c r="Q778" s="1121"/>
      <c r="R778" s="1121"/>
      <c r="S778" s="1121"/>
      <c r="T778" s="1121"/>
      <c r="U778" s="1121"/>
      <c r="V778" s="1123"/>
      <c r="W778" s="1123"/>
    </row>
    <row r="779">
      <c r="A779" s="1121"/>
      <c r="B779" s="1121"/>
      <c r="C779" s="1121"/>
      <c r="D779" s="1121"/>
      <c r="E779" s="1121"/>
      <c r="F779" s="1121"/>
      <c r="G779" s="1121"/>
      <c r="H779" s="1121"/>
      <c r="I779" s="1121"/>
      <c r="J779" s="1121"/>
      <c r="K779" s="1121"/>
      <c r="L779" s="1121"/>
      <c r="M779" s="1121"/>
      <c r="N779" s="1121"/>
      <c r="O779" s="1121"/>
      <c r="P779" s="1121"/>
      <c r="Q779" s="1121"/>
      <c r="R779" s="1121"/>
      <c r="S779" s="1121"/>
      <c r="T779" s="1121"/>
      <c r="U779" s="1121"/>
      <c r="V779" s="1123"/>
      <c r="W779" s="1123"/>
    </row>
    <row r="780">
      <c r="A780" s="1121"/>
      <c r="B780" s="1121"/>
      <c r="C780" s="1121"/>
      <c r="D780" s="1121"/>
      <c r="E780" s="1121"/>
      <c r="F780" s="1121"/>
      <c r="G780" s="1121"/>
      <c r="H780" s="1121"/>
      <c r="I780" s="1121"/>
      <c r="J780" s="1121"/>
      <c r="K780" s="1121"/>
      <c r="L780" s="1121"/>
      <c r="M780" s="1121"/>
      <c r="N780" s="1121"/>
      <c r="O780" s="1121"/>
      <c r="P780" s="1121"/>
      <c r="Q780" s="1121"/>
      <c r="R780" s="1121"/>
      <c r="S780" s="1121"/>
      <c r="T780" s="1121"/>
      <c r="U780" s="1121"/>
      <c r="V780" s="1123"/>
      <c r="W780" s="1123"/>
    </row>
    <row r="781">
      <c r="A781" s="1121"/>
      <c r="B781" s="1121"/>
      <c r="C781" s="1121"/>
      <c r="D781" s="1121"/>
      <c r="E781" s="1121"/>
      <c r="F781" s="1121"/>
      <c r="G781" s="1121"/>
      <c r="H781" s="1121"/>
      <c r="I781" s="1121"/>
      <c r="J781" s="1121"/>
      <c r="K781" s="1121"/>
      <c r="L781" s="1121"/>
      <c r="M781" s="1121"/>
      <c r="N781" s="1121"/>
      <c r="O781" s="1121"/>
      <c r="P781" s="1121"/>
      <c r="Q781" s="1121"/>
      <c r="R781" s="1121"/>
      <c r="S781" s="1121"/>
      <c r="T781" s="1121"/>
      <c r="U781" s="1121"/>
      <c r="V781" s="1123"/>
      <c r="W781" s="1123"/>
    </row>
    <row r="782">
      <c r="A782" s="1121"/>
      <c r="B782" s="1121"/>
      <c r="C782" s="1121"/>
      <c r="D782" s="1121"/>
      <c r="E782" s="1121"/>
      <c r="F782" s="1121"/>
      <c r="G782" s="1121"/>
      <c r="H782" s="1121"/>
      <c r="I782" s="1121"/>
      <c r="J782" s="1121"/>
      <c r="K782" s="1121"/>
      <c r="L782" s="1121"/>
      <c r="M782" s="1121"/>
      <c r="N782" s="1121"/>
      <c r="O782" s="1121"/>
      <c r="P782" s="1121"/>
      <c r="Q782" s="1121"/>
      <c r="R782" s="1121"/>
      <c r="S782" s="1121"/>
      <c r="T782" s="1121"/>
      <c r="U782" s="1121"/>
      <c r="V782" s="1123"/>
      <c r="W782" s="1123"/>
    </row>
    <row r="783">
      <c r="A783" s="1121"/>
      <c r="B783" s="1121"/>
      <c r="C783" s="1121"/>
      <c r="D783" s="1121"/>
      <c r="E783" s="1121"/>
      <c r="F783" s="1121"/>
      <c r="G783" s="1121"/>
      <c r="H783" s="1121"/>
      <c r="I783" s="1121"/>
      <c r="J783" s="1121"/>
      <c r="K783" s="1121"/>
      <c r="L783" s="1121"/>
      <c r="M783" s="1121"/>
      <c r="N783" s="1121"/>
      <c r="O783" s="1121"/>
      <c r="P783" s="1121"/>
      <c r="Q783" s="1121"/>
      <c r="R783" s="1121"/>
      <c r="S783" s="1121"/>
      <c r="T783" s="1121"/>
      <c r="U783" s="1121"/>
      <c r="V783" s="1123"/>
      <c r="W783" s="1123"/>
    </row>
    <row r="784">
      <c r="A784" s="1121"/>
      <c r="B784" s="1121"/>
      <c r="C784" s="1121"/>
      <c r="D784" s="1121"/>
      <c r="E784" s="1121"/>
      <c r="F784" s="1121"/>
      <c r="G784" s="1121"/>
      <c r="H784" s="1121"/>
      <c r="I784" s="1121"/>
      <c r="J784" s="1121"/>
      <c r="K784" s="1121"/>
      <c r="L784" s="1121"/>
      <c r="M784" s="1121"/>
      <c r="N784" s="1121"/>
      <c r="O784" s="1121"/>
      <c r="P784" s="1121"/>
      <c r="Q784" s="1121"/>
      <c r="R784" s="1121"/>
      <c r="S784" s="1121"/>
      <c r="T784" s="1121"/>
      <c r="U784" s="1121"/>
      <c r="V784" s="1123"/>
      <c r="W784" s="1123"/>
    </row>
    <row r="785">
      <c r="A785" s="1121"/>
      <c r="B785" s="1121"/>
      <c r="C785" s="1121"/>
      <c r="D785" s="1121"/>
      <c r="E785" s="1121"/>
      <c r="F785" s="1121"/>
      <c r="G785" s="1121"/>
      <c r="H785" s="1121"/>
      <c r="I785" s="1121"/>
      <c r="J785" s="1121"/>
      <c r="K785" s="1121"/>
      <c r="L785" s="1121"/>
      <c r="M785" s="1121"/>
      <c r="N785" s="1121"/>
      <c r="O785" s="1121"/>
      <c r="P785" s="1121"/>
      <c r="Q785" s="1121"/>
      <c r="R785" s="1121"/>
      <c r="S785" s="1121"/>
      <c r="T785" s="1121"/>
      <c r="U785" s="1121"/>
      <c r="V785" s="1123"/>
      <c r="W785" s="1123"/>
    </row>
    <row r="786">
      <c r="A786" s="1121"/>
      <c r="B786" s="1121"/>
      <c r="C786" s="1121"/>
      <c r="D786" s="1121"/>
      <c r="E786" s="1121"/>
      <c r="F786" s="1121"/>
      <c r="G786" s="1121"/>
      <c r="H786" s="1121"/>
      <c r="I786" s="1121"/>
      <c r="J786" s="1121"/>
      <c r="K786" s="1121"/>
      <c r="L786" s="1121"/>
      <c r="M786" s="1121"/>
      <c r="N786" s="1121"/>
      <c r="O786" s="1121"/>
      <c r="P786" s="1121"/>
      <c r="Q786" s="1121"/>
      <c r="R786" s="1121"/>
      <c r="S786" s="1121"/>
      <c r="T786" s="1121"/>
      <c r="U786" s="1121"/>
      <c r="V786" s="1123"/>
      <c r="W786" s="1123"/>
    </row>
    <row r="787">
      <c r="A787" s="1121"/>
      <c r="B787" s="1121"/>
      <c r="C787" s="1121"/>
      <c r="D787" s="1121"/>
      <c r="E787" s="1121"/>
      <c r="F787" s="1121"/>
      <c r="G787" s="1121"/>
      <c r="H787" s="1121"/>
      <c r="I787" s="1121"/>
      <c r="J787" s="1121"/>
      <c r="K787" s="1121"/>
      <c r="L787" s="1121"/>
      <c r="M787" s="1121"/>
      <c r="N787" s="1121"/>
      <c r="O787" s="1121"/>
      <c r="P787" s="1121"/>
      <c r="Q787" s="1121"/>
      <c r="R787" s="1121"/>
      <c r="S787" s="1121"/>
      <c r="T787" s="1121"/>
      <c r="U787" s="1121"/>
      <c r="V787" s="1123"/>
      <c r="W787" s="1123"/>
    </row>
    <row r="788">
      <c r="A788" s="1121"/>
      <c r="B788" s="1121"/>
      <c r="C788" s="1121"/>
      <c r="D788" s="1121"/>
      <c r="E788" s="1121"/>
      <c r="F788" s="1121"/>
      <c r="G788" s="1121"/>
      <c r="H788" s="1121"/>
      <c r="I788" s="1121"/>
      <c r="J788" s="1121"/>
      <c r="K788" s="1121"/>
      <c r="L788" s="1121"/>
      <c r="M788" s="1121"/>
      <c r="N788" s="1121"/>
      <c r="O788" s="1121"/>
      <c r="P788" s="1121"/>
      <c r="Q788" s="1121"/>
      <c r="R788" s="1121"/>
      <c r="S788" s="1121"/>
      <c r="T788" s="1121"/>
      <c r="U788" s="1121"/>
      <c r="V788" s="1123"/>
      <c r="W788" s="1123"/>
    </row>
    <row r="789">
      <c r="A789" s="1121"/>
      <c r="B789" s="1121"/>
      <c r="C789" s="1121"/>
      <c r="D789" s="1121"/>
      <c r="E789" s="1121"/>
      <c r="F789" s="1121"/>
      <c r="G789" s="1121"/>
      <c r="H789" s="1121"/>
      <c r="I789" s="1121"/>
      <c r="J789" s="1121"/>
      <c r="K789" s="1121"/>
      <c r="L789" s="1121"/>
      <c r="M789" s="1121"/>
      <c r="N789" s="1121"/>
      <c r="O789" s="1121"/>
      <c r="P789" s="1121"/>
      <c r="Q789" s="1121"/>
      <c r="R789" s="1121"/>
      <c r="S789" s="1121"/>
      <c r="T789" s="1121"/>
      <c r="U789" s="1121"/>
      <c r="V789" s="1123"/>
      <c r="W789" s="1123"/>
    </row>
    <row r="790">
      <c r="A790" s="1121"/>
      <c r="B790" s="1121"/>
      <c r="C790" s="1121"/>
      <c r="D790" s="1121"/>
      <c r="E790" s="1121"/>
      <c r="F790" s="1121"/>
      <c r="G790" s="1121"/>
      <c r="H790" s="1121"/>
      <c r="I790" s="1121"/>
      <c r="J790" s="1121"/>
      <c r="K790" s="1121"/>
      <c r="L790" s="1121"/>
      <c r="M790" s="1121"/>
      <c r="N790" s="1121"/>
      <c r="O790" s="1121"/>
      <c r="P790" s="1121"/>
      <c r="Q790" s="1121"/>
      <c r="R790" s="1121"/>
      <c r="S790" s="1121"/>
      <c r="T790" s="1121"/>
      <c r="U790" s="1121"/>
      <c r="V790" s="1123"/>
      <c r="W790" s="1123"/>
    </row>
    <row r="791">
      <c r="A791" s="1121"/>
      <c r="B791" s="1121"/>
      <c r="C791" s="1121"/>
      <c r="D791" s="1121"/>
      <c r="E791" s="1121"/>
      <c r="F791" s="1121"/>
      <c r="G791" s="1121"/>
      <c r="H791" s="1121"/>
      <c r="I791" s="1121"/>
      <c r="J791" s="1121"/>
      <c r="K791" s="1121"/>
      <c r="L791" s="1121"/>
      <c r="M791" s="1121"/>
      <c r="N791" s="1121"/>
      <c r="O791" s="1121"/>
      <c r="P791" s="1121"/>
      <c r="Q791" s="1121"/>
      <c r="R791" s="1121"/>
      <c r="S791" s="1121"/>
      <c r="T791" s="1121"/>
      <c r="U791" s="1121"/>
      <c r="V791" s="1123"/>
      <c r="W791" s="1123"/>
    </row>
    <row r="792">
      <c r="A792" s="1121"/>
      <c r="B792" s="1121"/>
      <c r="C792" s="1121"/>
      <c r="D792" s="1121"/>
      <c r="E792" s="1121"/>
      <c r="F792" s="1121"/>
      <c r="G792" s="1121"/>
      <c r="H792" s="1121"/>
      <c r="I792" s="1121"/>
      <c r="J792" s="1121"/>
      <c r="K792" s="1121"/>
      <c r="L792" s="1121"/>
      <c r="M792" s="1121"/>
      <c r="N792" s="1121"/>
      <c r="O792" s="1121"/>
      <c r="P792" s="1121"/>
      <c r="Q792" s="1121"/>
      <c r="R792" s="1121"/>
      <c r="S792" s="1121"/>
      <c r="T792" s="1121"/>
      <c r="U792" s="1121"/>
      <c r="V792" s="1123"/>
      <c r="W792" s="1123"/>
    </row>
    <row r="793">
      <c r="A793" s="1121"/>
      <c r="B793" s="1121"/>
      <c r="C793" s="1121"/>
      <c r="D793" s="1121"/>
      <c r="E793" s="1121"/>
      <c r="F793" s="1121"/>
      <c r="G793" s="1121"/>
      <c r="H793" s="1121"/>
      <c r="I793" s="1121"/>
      <c r="J793" s="1121"/>
      <c r="K793" s="1121"/>
      <c r="L793" s="1121"/>
      <c r="M793" s="1121"/>
      <c r="N793" s="1121"/>
      <c r="O793" s="1121"/>
      <c r="P793" s="1121"/>
      <c r="Q793" s="1121"/>
      <c r="R793" s="1121"/>
      <c r="S793" s="1121"/>
      <c r="T793" s="1121"/>
      <c r="U793" s="1121"/>
      <c r="V793" s="1123"/>
      <c r="W793" s="1123"/>
    </row>
    <row r="794">
      <c r="A794" s="1121"/>
      <c r="B794" s="1121"/>
      <c r="C794" s="1121"/>
      <c r="D794" s="1121"/>
      <c r="E794" s="1121"/>
      <c r="F794" s="1121"/>
      <c r="G794" s="1121"/>
      <c r="H794" s="1121"/>
      <c r="I794" s="1121"/>
      <c r="J794" s="1121"/>
      <c r="K794" s="1121"/>
      <c r="L794" s="1121"/>
      <c r="M794" s="1121"/>
      <c r="N794" s="1121"/>
      <c r="O794" s="1121"/>
      <c r="P794" s="1121"/>
      <c r="Q794" s="1121"/>
      <c r="R794" s="1121"/>
      <c r="S794" s="1121"/>
      <c r="T794" s="1121"/>
      <c r="U794" s="1121"/>
      <c r="V794" s="1123"/>
      <c r="W794" s="1123"/>
    </row>
    <row r="795">
      <c r="A795" s="1121"/>
      <c r="B795" s="1121"/>
      <c r="C795" s="1121"/>
      <c r="D795" s="1121"/>
      <c r="E795" s="1121"/>
      <c r="F795" s="1121"/>
      <c r="G795" s="1121"/>
      <c r="H795" s="1121"/>
      <c r="I795" s="1121"/>
      <c r="J795" s="1121"/>
      <c r="K795" s="1121"/>
      <c r="L795" s="1121"/>
      <c r="M795" s="1121"/>
      <c r="N795" s="1121"/>
      <c r="O795" s="1121"/>
      <c r="P795" s="1121"/>
      <c r="Q795" s="1121"/>
      <c r="R795" s="1121"/>
      <c r="S795" s="1121"/>
      <c r="T795" s="1121"/>
      <c r="U795" s="1121"/>
      <c r="V795" s="1123"/>
      <c r="W795" s="1123"/>
    </row>
    <row r="796">
      <c r="A796" s="1121"/>
      <c r="B796" s="1121"/>
      <c r="C796" s="1121"/>
      <c r="D796" s="1121"/>
      <c r="E796" s="1121"/>
      <c r="F796" s="1121"/>
      <c r="G796" s="1121"/>
      <c r="H796" s="1121"/>
      <c r="I796" s="1121"/>
      <c r="J796" s="1121"/>
      <c r="K796" s="1121"/>
      <c r="L796" s="1121"/>
      <c r="M796" s="1121"/>
      <c r="N796" s="1121"/>
      <c r="O796" s="1121"/>
      <c r="P796" s="1121"/>
      <c r="Q796" s="1121"/>
      <c r="R796" s="1121"/>
      <c r="S796" s="1121"/>
      <c r="T796" s="1121"/>
      <c r="U796" s="1121"/>
      <c r="V796" s="1123"/>
      <c r="W796" s="1123"/>
    </row>
    <row r="797">
      <c r="A797" s="1121"/>
      <c r="B797" s="1121"/>
      <c r="C797" s="1121"/>
      <c r="D797" s="1121"/>
      <c r="E797" s="1121"/>
      <c r="F797" s="1121"/>
      <c r="G797" s="1121"/>
      <c r="H797" s="1121"/>
      <c r="I797" s="1121"/>
      <c r="J797" s="1121"/>
      <c r="K797" s="1121"/>
      <c r="L797" s="1121"/>
      <c r="M797" s="1121"/>
      <c r="N797" s="1121"/>
      <c r="O797" s="1121"/>
      <c r="P797" s="1121"/>
      <c r="Q797" s="1121"/>
      <c r="R797" s="1121"/>
      <c r="S797" s="1121"/>
      <c r="T797" s="1121"/>
      <c r="U797" s="1121"/>
      <c r="V797" s="1123"/>
      <c r="W797" s="1123"/>
    </row>
    <row r="798">
      <c r="A798" s="1121"/>
      <c r="B798" s="1121"/>
      <c r="C798" s="1121"/>
      <c r="D798" s="1121"/>
      <c r="E798" s="1121"/>
      <c r="F798" s="1121"/>
      <c r="G798" s="1121"/>
      <c r="H798" s="1121"/>
      <c r="I798" s="1121"/>
      <c r="J798" s="1121"/>
      <c r="K798" s="1121"/>
      <c r="L798" s="1121"/>
      <c r="M798" s="1121"/>
      <c r="N798" s="1121"/>
      <c r="O798" s="1121"/>
      <c r="P798" s="1121"/>
      <c r="Q798" s="1121"/>
      <c r="R798" s="1121"/>
      <c r="S798" s="1121"/>
      <c r="T798" s="1121"/>
      <c r="U798" s="1121"/>
      <c r="V798" s="1123"/>
      <c r="W798" s="1123"/>
    </row>
    <row r="799">
      <c r="A799" s="1121"/>
      <c r="B799" s="1121"/>
      <c r="C799" s="1121"/>
      <c r="D799" s="1121"/>
      <c r="E799" s="1121"/>
      <c r="F799" s="1121"/>
      <c r="G799" s="1121"/>
      <c r="H799" s="1121"/>
      <c r="I799" s="1121"/>
      <c r="J799" s="1121"/>
      <c r="K799" s="1121"/>
      <c r="L799" s="1121"/>
      <c r="M799" s="1121"/>
      <c r="N799" s="1121"/>
      <c r="O799" s="1121"/>
      <c r="P799" s="1121"/>
      <c r="Q799" s="1121"/>
      <c r="R799" s="1121"/>
      <c r="S799" s="1121"/>
      <c r="T799" s="1121"/>
      <c r="U799" s="1121"/>
      <c r="V799" s="1123"/>
      <c r="W799" s="1123"/>
    </row>
    <row r="800">
      <c r="A800" s="1121"/>
      <c r="B800" s="1121"/>
      <c r="C800" s="1121"/>
      <c r="D800" s="1121"/>
      <c r="E800" s="1121"/>
      <c r="F800" s="1121"/>
      <c r="G800" s="1121"/>
      <c r="H800" s="1121"/>
      <c r="I800" s="1121"/>
      <c r="J800" s="1121"/>
      <c r="K800" s="1121"/>
      <c r="L800" s="1121"/>
      <c r="M800" s="1121"/>
      <c r="N800" s="1121"/>
      <c r="O800" s="1121"/>
      <c r="P800" s="1121"/>
      <c r="Q800" s="1121"/>
      <c r="R800" s="1121"/>
      <c r="S800" s="1121"/>
      <c r="T800" s="1121"/>
      <c r="U800" s="1121"/>
      <c r="V800" s="1123"/>
      <c r="W800" s="1123"/>
    </row>
    <row r="801">
      <c r="A801" s="1121"/>
      <c r="B801" s="1121"/>
      <c r="C801" s="1121"/>
      <c r="D801" s="1121"/>
      <c r="E801" s="1121"/>
      <c r="F801" s="1121"/>
      <c r="G801" s="1121"/>
      <c r="H801" s="1121"/>
      <c r="I801" s="1121"/>
      <c r="J801" s="1121"/>
      <c r="K801" s="1121"/>
      <c r="L801" s="1121"/>
      <c r="M801" s="1121"/>
      <c r="N801" s="1121"/>
      <c r="O801" s="1121"/>
      <c r="P801" s="1121"/>
      <c r="Q801" s="1121"/>
      <c r="R801" s="1121"/>
      <c r="S801" s="1121"/>
      <c r="T801" s="1121"/>
      <c r="U801" s="1121"/>
      <c r="V801" s="1123"/>
      <c r="W801" s="1123"/>
    </row>
    <row r="802">
      <c r="A802" s="1121"/>
      <c r="B802" s="1121"/>
      <c r="C802" s="1121"/>
      <c r="D802" s="1121"/>
      <c r="E802" s="1121"/>
      <c r="F802" s="1121"/>
      <c r="G802" s="1121"/>
      <c r="H802" s="1121"/>
      <c r="I802" s="1121"/>
      <c r="J802" s="1121"/>
      <c r="K802" s="1121"/>
      <c r="L802" s="1121"/>
      <c r="M802" s="1121"/>
      <c r="N802" s="1121"/>
      <c r="O802" s="1121"/>
      <c r="P802" s="1121"/>
      <c r="Q802" s="1121"/>
      <c r="R802" s="1121"/>
      <c r="S802" s="1121"/>
      <c r="T802" s="1121"/>
      <c r="U802" s="1121"/>
      <c r="V802" s="1123"/>
      <c r="W802" s="1123"/>
    </row>
    <row r="803">
      <c r="A803" s="1121"/>
      <c r="B803" s="1121"/>
      <c r="C803" s="1121"/>
      <c r="D803" s="1121"/>
      <c r="E803" s="1121"/>
      <c r="F803" s="1121"/>
      <c r="G803" s="1121"/>
      <c r="H803" s="1121"/>
      <c r="I803" s="1121"/>
      <c r="J803" s="1121"/>
      <c r="K803" s="1121"/>
      <c r="L803" s="1121"/>
      <c r="M803" s="1121"/>
      <c r="N803" s="1121"/>
      <c r="O803" s="1121"/>
      <c r="P803" s="1121"/>
      <c r="Q803" s="1121"/>
      <c r="R803" s="1121"/>
      <c r="S803" s="1121"/>
      <c r="T803" s="1121"/>
      <c r="U803" s="1121"/>
      <c r="V803" s="1123"/>
      <c r="W803" s="1123"/>
    </row>
    <row r="804">
      <c r="A804" s="1121"/>
      <c r="B804" s="1121"/>
      <c r="C804" s="1121"/>
      <c r="D804" s="1121"/>
      <c r="E804" s="1121"/>
      <c r="F804" s="1121"/>
      <c r="G804" s="1121"/>
      <c r="H804" s="1121"/>
      <c r="I804" s="1121"/>
      <c r="J804" s="1121"/>
      <c r="K804" s="1121"/>
      <c r="L804" s="1121"/>
      <c r="M804" s="1121"/>
      <c r="N804" s="1121"/>
      <c r="O804" s="1121"/>
      <c r="P804" s="1121"/>
      <c r="Q804" s="1121"/>
      <c r="R804" s="1121"/>
      <c r="S804" s="1121"/>
      <c r="T804" s="1121"/>
      <c r="U804" s="1121"/>
      <c r="V804" s="1123"/>
      <c r="W804" s="1123"/>
    </row>
    <row r="805">
      <c r="A805" s="1121"/>
      <c r="B805" s="1121"/>
      <c r="C805" s="1121"/>
      <c r="D805" s="1121"/>
      <c r="E805" s="1121"/>
      <c r="F805" s="1121"/>
      <c r="G805" s="1121"/>
      <c r="H805" s="1121"/>
      <c r="I805" s="1121"/>
      <c r="J805" s="1121"/>
      <c r="K805" s="1121"/>
      <c r="L805" s="1121"/>
      <c r="M805" s="1121"/>
      <c r="N805" s="1121"/>
      <c r="O805" s="1121"/>
      <c r="P805" s="1121"/>
      <c r="Q805" s="1121"/>
      <c r="R805" s="1121"/>
      <c r="S805" s="1121"/>
      <c r="T805" s="1121"/>
      <c r="U805" s="1121"/>
      <c r="V805" s="1123"/>
      <c r="W805" s="1123"/>
    </row>
    <row r="806">
      <c r="A806" s="1121"/>
      <c r="B806" s="1121"/>
      <c r="C806" s="1121"/>
      <c r="D806" s="1121"/>
      <c r="E806" s="1121"/>
      <c r="F806" s="1121"/>
      <c r="G806" s="1121"/>
      <c r="H806" s="1121"/>
      <c r="I806" s="1121"/>
      <c r="J806" s="1121"/>
      <c r="K806" s="1121"/>
      <c r="L806" s="1121"/>
      <c r="M806" s="1121"/>
      <c r="N806" s="1121"/>
      <c r="O806" s="1121"/>
      <c r="P806" s="1121"/>
      <c r="Q806" s="1121"/>
      <c r="R806" s="1121"/>
      <c r="S806" s="1121"/>
      <c r="T806" s="1121"/>
      <c r="U806" s="1121"/>
      <c r="V806" s="1123"/>
      <c r="W806" s="1123"/>
    </row>
    <row r="807">
      <c r="A807" s="1121"/>
      <c r="B807" s="1121"/>
      <c r="C807" s="1121"/>
      <c r="D807" s="1121"/>
      <c r="E807" s="1121"/>
      <c r="F807" s="1121"/>
      <c r="G807" s="1121"/>
      <c r="H807" s="1121"/>
      <c r="I807" s="1121"/>
      <c r="J807" s="1121"/>
      <c r="K807" s="1121"/>
      <c r="L807" s="1121"/>
      <c r="M807" s="1121"/>
      <c r="N807" s="1121"/>
      <c r="O807" s="1121"/>
      <c r="P807" s="1121"/>
      <c r="Q807" s="1121"/>
      <c r="R807" s="1121"/>
      <c r="S807" s="1121"/>
      <c r="T807" s="1121"/>
      <c r="U807" s="1121"/>
      <c r="V807" s="1123"/>
      <c r="W807" s="1123"/>
    </row>
    <row r="808">
      <c r="A808" s="1121"/>
      <c r="B808" s="1121"/>
      <c r="C808" s="1121"/>
      <c r="D808" s="1121"/>
      <c r="E808" s="1121"/>
      <c r="F808" s="1121"/>
      <c r="G808" s="1121"/>
      <c r="H808" s="1121"/>
      <c r="I808" s="1121"/>
      <c r="J808" s="1121"/>
      <c r="K808" s="1121"/>
      <c r="L808" s="1121"/>
      <c r="M808" s="1121"/>
      <c r="N808" s="1121"/>
      <c r="O808" s="1121"/>
      <c r="P808" s="1121"/>
      <c r="Q808" s="1121"/>
      <c r="R808" s="1121"/>
      <c r="S808" s="1121"/>
      <c r="T808" s="1121"/>
      <c r="U808" s="1121"/>
      <c r="V808" s="1123"/>
      <c r="W808" s="1123"/>
    </row>
    <row r="809">
      <c r="A809" s="1121"/>
      <c r="B809" s="1121"/>
      <c r="C809" s="1121"/>
      <c r="D809" s="1121"/>
      <c r="E809" s="1121"/>
      <c r="F809" s="1121"/>
      <c r="G809" s="1121"/>
      <c r="H809" s="1121"/>
      <c r="I809" s="1121"/>
      <c r="J809" s="1121"/>
      <c r="K809" s="1121"/>
      <c r="L809" s="1121"/>
      <c r="M809" s="1121"/>
      <c r="N809" s="1121"/>
      <c r="O809" s="1121"/>
      <c r="P809" s="1121"/>
      <c r="Q809" s="1121"/>
      <c r="R809" s="1121"/>
      <c r="S809" s="1121"/>
      <c r="T809" s="1121"/>
      <c r="U809" s="1121"/>
      <c r="V809" s="1123"/>
      <c r="W809" s="1123"/>
    </row>
    <row r="810">
      <c r="A810" s="1121"/>
      <c r="B810" s="1121"/>
      <c r="C810" s="1121"/>
      <c r="D810" s="1121"/>
      <c r="E810" s="1121"/>
      <c r="F810" s="1121"/>
      <c r="G810" s="1121"/>
      <c r="H810" s="1121"/>
      <c r="I810" s="1121"/>
      <c r="J810" s="1121"/>
      <c r="K810" s="1121"/>
      <c r="L810" s="1121"/>
      <c r="M810" s="1121"/>
      <c r="N810" s="1121"/>
      <c r="O810" s="1121"/>
      <c r="P810" s="1121"/>
      <c r="Q810" s="1121"/>
      <c r="R810" s="1121"/>
      <c r="S810" s="1121"/>
      <c r="T810" s="1121"/>
      <c r="U810" s="1121"/>
      <c r="V810" s="1123"/>
      <c r="W810" s="1123"/>
    </row>
    <row r="811">
      <c r="A811" s="1121"/>
      <c r="B811" s="1121"/>
      <c r="C811" s="1121"/>
      <c r="D811" s="1121"/>
      <c r="E811" s="1121"/>
      <c r="F811" s="1121"/>
      <c r="G811" s="1121"/>
      <c r="H811" s="1121"/>
      <c r="I811" s="1121"/>
      <c r="J811" s="1121"/>
      <c r="K811" s="1121"/>
      <c r="L811" s="1121"/>
      <c r="M811" s="1121"/>
      <c r="N811" s="1121"/>
      <c r="O811" s="1121"/>
      <c r="P811" s="1121"/>
      <c r="Q811" s="1121"/>
      <c r="R811" s="1121"/>
      <c r="S811" s="1121"/>
      <c r="T811" s="1121"/>
      <c r="U811" s="1121"/>
      <c r="V811" s="1123"/>
      <c r="W811" s="1123"/>
    </row>
    <row r="812">
      <c r="A812" s="1121"/>
      <c r="B812" s="1121"/>
      <c r="C812" s="1121"/>
      <c r="D812" s="1121"/>
      <c r="E812" s="1121"/>
      <c r="F812" s="1121"/>
      <c r="G812" s="1121"/>
      <c r="H812" s="1121"/>
      <c r="I812" s="1121"/>
      <c r="J812" s="1121"/>
      <c r="K812" s="1121"/>
      <c r="L812" s="1121"/>
      <c r="M812" s="1121"/>
      <c r="N812" s="1121"/>
      <c r="O812" s="1121"/>
      <c r="P812" s="1121"/>
      <c r="Q812" s="1121"/>
      <c r="R812" s="1121"/>
      <c r="S812" s="1121"/>
      <c r="T812" s="1121"/>
      <c r="U812" s="1121"/>
      <c r="V812" s="1123"/>
      <c r="W812" s="1123"/>
    </row>
    <row r="813">
      <c r="A813" s="1121"/>
      <c r="B813" s="1121"/>
      <c r="C813" s="1121"/>
      <c r="D813" s="1121"/>
      <c r="E813" s="1121"/>
      <c r="F813" s="1121"/>
      <c r="G813" s="1121"/>
      <c r="H813" s="1121"/>
      <c r="I813" s="1121"/>
      <c r="J813" s="1121"/>
      <c r="K813" s="1121"/>
      <c r="L813" s="1121"/>
      <c r="M813" s="1121"/>
      <c r="N813" s="1121"/>
      <c r="O813" s="1121"/>
      <c r="P813" s="1121"/>
      <c r="Q813" s="1121"/>
      <c r="R813" s="1121"/>
      <c r="S813" s="1121"/>
      <c r="T813" s="1121"/>
      <c r="U813" s="1121"/>
      <c r="V813" s="1123"/>
      <c r="W813" s="1123"/>
    </row>
    <row r="814">
      <c r="A814" s="1121"/>
      <c r="B814" s="1121"/>
      <c r="C814" s="1121"/>
      <c r="D814" s="1121"/>
      <c r="E814" s="1121"/>
      <c r="F814" s="1121"/>
      <c r="G814" s="1121"/>
      <c r="H814" s="1121"/>
      <c r="I814" s="1121"/>
      <c r="J814" s="1121"/>
      <c r="K814" s="1121"/>
      <c r="L814" s="1121"/>
      <c r="M814" s="1121"/>
      <c r="N814" s="1121"/>
      <c r="O814" s="1121"/>
      <c r="P814" s="1121"/>
      <c r="Q814" s="1121"/>
      <c r="R814" s="1121"/>
      <c r="S814" s="1121"/>
      <c r="T814" s="1121"/>
      <c r="U814" s="1121"/>
      <c r="V814" s="1123"/>
      <c r="W814" s="1123"/>
    </row>
    <row r="815">
      <c r="A815" s="1121"/>
      <c r="B815" s="1121"/>
      <c r="C815" s="1121"/>
      <c r="D815" s="1121"/>
      <c r="E815" s="1121"/>
      <c r="F815" s="1121"/>
      <c r="G815" s="1121"/>
      <c r="H815" s="1121"/>
      <c r="I815" s="1121"/>
      <c r="J815" s="1121"/>
      <c r="K815" s="1121"/>
      <c r="L815" s="1121"/>
      <c r="M815" s="1121"/>
      <c r="N815" s="1121"/>
      <c r="O815" s="1121"/>
      <c r="P815" s="1121"/>
      <c r="Q815" s="1121"/>
      <c r="R815" s="1121"/>
      <c r="S815" s="1121"/>
      <c r="T815" s="1121"/>
      <c r="U815" s="1121"/>
      <c r="V815" s="1123"/>
      <c r="W815" s="1123"/>
    </row>
    <row r="816">
      <c r="A816" s="1121"/>
      <c r="B816" s="1121"/>
      <c r="C816" s="1121"/>
      <c r="D816" s="1121"/>
      <c r="E816" s="1121"/>
      <c r="F816" s="1121"/>
      <c r="G816" s="1121"/>
      <c r="H816" s="1121"/>
      <c r="I816" s="1121"/>
      <c r="J816" s="1121"/>
      <c r="K816" s="1121"/>
      <c r="L816" s="1121"/>
      <c r="M816" s="1121"/>
      <c r="N816" s="1121"/>
      <c r="O816" s="1121"/>
      <c r="P816" s="1121"/>
      <c r="Q816" s="1121"/>
      <c r="R816" s="1121"/>
      <c r="S816" s="1121"/>
      <c r="T816" s="1121"/>
      <c r="U816" s="1121"/>
      <c r="V816" s="1123"/>
      <c r="W816" s="1123"/>
    </row>
    <row r="817">
      <c r="A817" s="1121"/>
      <c r="B817" s="1121"/>
      <c r="C817" s="1121"/>
      <c r="D817" s="1121"/>
      <c r="E817" s="1121"/>
      <c r="F817" s="1121"/>
      <c r="G817" s="1121"/>
      <c r="H817" s="1121"/>
      <c r="I817" s="1121"/>
      <c r="J817" s="1121"/>
      <c r="K817" s="1121"/>
      <c r="L817" s="1121"/>
      <c r="M817" s="1121"/>
      <c r="N817" s="1121"/>
      <c r="O817" s="1121"/>
      <c r="P817" s="1121"/>
      <c r="Q817" s="1121"/>
      <c r="R817" s="1121"/>
      <c r="S817" s="1121"/>
      <c r="T817" s="1121"/>
      <c r="U817" s="1121"/>
      <c r="V817" s="1123"/>
      <c r="W817" s="1123"/>
    </row>
    <row r="818">
      <c r="A818" s="1121"/>
      <c r="B818" s="1121"/>
      <c r="C818" s="1121"/>
      <c r="D818" s="1121"/>
      <c r="E818" s="1121"/>
      <c r="F818" s="1121"/>
      <c r="G818" s="1121"/>
      <c r="H818" s="1121"/>
      <c r="I818" s="1121"/>
      <c r="J818" s="1121"/>
      <c r="K818" s="1121"/>
      <c r="L818" s="1121"/>
      <c r="M818" s="1121"/>
      <c r="N818" s="1121"/>
      <c r="O818" s="1121"/>
      <c r="P818" s="1121"/>
      <c r="Q818" s="1121"/>
      <c r="R818" s="1121"/>
      <c r="S818" s="1121"/>
      <c r="T818" s="1121"/>
      <c r="U818" s="1121"/>
      <c r="V818" s="1123"/>
      <c r="W818" s="1123"/>
    </row>
    <row r="819">
      <c r="A819" s="1121"/>
      <c r="B819" s="1121"/>
      <c r="C819" s="1121"/>
      <c r="D819" s="1121"/>
      <c r="E819" s="1121"/>
      <c r="F819" s="1121"/>
      <c r="G819" s="1121"/>
      <c r="H819" s="1121"/>
      <c r="I819" s="1121"/>
      <c r="J819" s="1121"/>
      <c r="K819" s="1121"/>
      <c r="L819" s="1121"/>
      <c r="M819" s="1121"/>
      <c r="N819" s="1121"/>
      <c r="O819" s="1121"/>
      <c r="P819" s="1121"/>
      <c r="Q819" s="1121"/>
      <c r="R819" s="1121"/>
      <c r="S819" s="1121"/>
      <c r="T819" s="1121"/>
      <c r="U819" s="1121"/>
      <c r="V819" s="1123"/>
      <c r="W819" s="1123"/>
    </row>
    <row r="820">
      <c r="A820" s="1121"/>
      <c r="B820" s="1121"/>
      <c r="C820" s="1121"/>
      <c r="D820" s="1121"/>
      <c r="E820" s="1121"/>
      <c r="F820" s="1121"/>
      <c r="G820" s="1121"/>
      <c r="H820" s="1121"/>
      <c r="I820" s="1121"/>
      <c r="J820" s="1121"/>
      <c r="K820" s="1121"/>
      <c r="L820" s="1121"/>
      <c r="M820" s="1121"/>
      <c r="N820" s="1121"/>
      <c r="O820" s="1121"/>
      <c r="P820" s="1121"/>
      <c r="Q820" s="1121"/>
      <c r="R820" s="1121"/>
      <c r="S820" s="1121"/>
      <c r="T820" s="1121"/>
      <c r="U820" s="1121"/>
      <c r="V820" s="1123"/>
      <c r="W820" s="1123"/>
    </row>
    <row r="821">
      <c r="A821" s="1121"/>
      <c r="B821" s="1121"/>
      <c r="C821" s="1121"/>
      <c r="D821" s="1121"/>
      <c r="E821" s="1121"/>
      <c r="F821" s="1121"/>
      <c r="G821" s="1121"/>
      <c r="H821" s="1121"/>
      <c r="I821" s="1121"/>
      <c r="J821" s="1121"/>
      <c r="K821" s="1121"/>
      <c r="L821" s="1121"/>
      <c r="M821" s="1121"/>
      <c r="N821" s="1121"/>
      <c r="O821" s="1121"/>
      <c r="P821" s="1121"/>
      <c r="Q821" s="1121"/>
      <c r="R821" s="1121"/>
      <c r="S821" s="1121"/>
      <c r="T821" s="1121"/>
      <c r="U821" s="1121"/>
      <c r="V821" s="1123"/>
      <c r="W821" s="1123"/>
    </row>
    <row r="822">
      <c r="A822" s="1121"/>
      <c r="B822" s="1121"/>
      <c r="C822" s="1121"/>
      <c r="D822" s="1121"/>
      <c r="E822" s="1121"/>
      <c r="F822" s="1121"/>
      <c r="G822" s="1121"/>
      <c r="H822" s="1121"/>
      <c r="I822" s="1121"/>
      <c r="J822" s="1121"/>
      <c r="K822" s="1121"/>
      <c r="L822" s="1121"/>
      <c r="M822" s="1121"/>
      <c r="N822" s="1121"/>
      <c r="O822" s="1121"/>
      <c r="P822" s="1121"/>
      <c r="Q822" s="1121"/>
      <c r="R822" s="1121"/>
      <c r="S822" s="1121"/>
      <c r="T822" s="1121"/>
      <c r="U822" s="1121"/>
      <c r="V822" s="1123"/>
      <c r="W822" s="1123"/>
    </row>
    <row r="823">
      <c r="A823" s="1121"/>
      <c r="B823" s="1121"/>
      <c r="C823" s="1121"/>
      <c r="D823" s="1121"/>
      <c r="E823" s="1121"/>
      <c r="F823" s="1121"/>
      <c r="G823" s="1121"/>
      <c r="H823" s="1121"/>
      <c r="I823" s="1121"/>
      <c r="J823" s="1121"/>
      <c r="K823" s="1121"/>
      <c r="L823" s="1121"/>
      <c r="M823" s="1121"/>
      <c r="N823" s="1121"/>
      <c r="O823" s="1121"/>
      <c r="P823" s="1121"/>
      <c r="Q823" s="1121"/>
      <c r="R823" s="1121"/>
      <c r="S823" s="1121"/>
      <c r="T823" s="1121"/>
      <c r="U823" s="1121"/>
      <c r="V823" s="1123"/>
      <c r="W823" s="1123"/>
    </row>
    <row r="824">
      <c r="A824" s="1121"/>
      <c r="B824" s="1121"/>
      <c r="C824" s="1121"/>
      <c r="D824" s="1121"/>
      <c r="E824" s="1121"/>
      <c r="F824" s="1121"/>
      <c r="G824" s="1121"/>
      <c r="H824" s="1121"/>
      <c r="I824" s="1121"/>
      <c r="J824" s="1121"/>
      <c r="K824" s="1121"/>
      <c r="L824" s="1121"/>
      <c r="M824" s="1121"/>
      <c r="N824" s="1121"/>
      <c r="O824" s="1121"/>
      <c r="P824" s="1121"/>
      <c r="Q824" s="1121"/>
      <c r="R824" s="1121"/>
      <c r="S824" s="1121"/>
      <c r="T824" s="1121"/>
      <c r="U824" s="1121"/>
      <c r="V824" s="1123"/>
      <c r="W824" s="1123"/>
    </row>
    <row r="825">
      <c r="A825" s="1121"/>
      <c r="B825" s="1121"/>
      <c r="C825" s="1121"/>
      <c r="D825" s="1121"/>
      <c r="E825" s="1121"/>
      <c r="F825" s="1121"/>
      <c r="G825" s="1121"/>
      <c r="H825" s="1121"/>
      <c r="I825" s="1121"/>
      <c r="J825" s="1121"/>
      <c r="K825" s="1121"/>
      <c r="L825" s="1121"/>
      <c r="M825" s="1121"/>
      <c r="N825" s="1121"/>
      <c r="O825" s="1121"/>
      <c r="P825" s="1121"/>
      <c r="Q825" s="1121"/>
      <c r="R825" s="1121"/>
      <c r="S825" s="1121"/>
      <c r="T825" s="1121"/>
      <c r="U825" s="1121"/>
      <c r="V825" s="1123"/>
      <c r="W825" s="1123"/>
    </row>
    <row r="826">
      <c r="A826" s="1121"/>
      <c r="B826" s="1121"/>
      <c r="C826" s="1121"/>
      <c r="D826" s="1121"/>
      <c r="E826" s="1121"/>
      <c r="F826" s="1121"/>
      <c r="G826" s="1121"/>
      <c r="H826" s="1121"/>
      <c r="I826" s="1121"/>
      <c r="J826" s="1121"/>
      <c r="K826" s="1121"/>
      <c r="L826" s="1121"/>
      <c r="M826" s="1121"/>
      <c r="N826" s="1121"/>
      <c r="O826" s="1121"/>
      <c r="P826" s="1121"/>
      <c r="Q826" s="1121"/>
      <c r="R826" s="1121"/>
      <c r="S826" s="1121"/>
      <c r="T826" s="1121"/>
      <c r="U826" s="1121"/>
      <c r="V826" s="1123"/>
      <c r="W826" s="1123"/>
    </row>
    <row r="827">
      <c r="A827" s="1121"/>
      <c r="B827" s="1121"/>
      <c r="C827" s="1121"/>
      <c r="D827" s="1121"/>
      <c r="E827" s="1121"/>
      <c r="F827" s="1121"/>
      <c r="G827" s="1121"/>
      <c r="H827" s="1121"/>
      <c r="I827" s="1121"/>
      <c r="J827" s="1121"/>
      <c r="K827" s="1121"/>
      <c r="L827" s="1121"/>
      <c r="M827" s="1121"/>
      <c r="N827" s="1121"/>
      <c r="O827" s="1121"/>
      <c r="P827" s="1121"/>
      <c r="Q827" s="1121"/>
      <c r="R827" s="1121"/>
      <c r="S827" s="1121"/>
      <c r="T827" s="1121"/>
      <c r="U827" s="1121"/>
      <c r="V827" s="1123"/>
      <c r="W827" s="1123"/>
    </row>
    <row r="828">
      <c r="A828" s="1121"/>
      <c r="B828" s="1121"/>
      <c r="C828" s="1121"/>
      <c r="D828" s="1121"/>
      <c r="E828" s="1121"/>
      <c r="F828" s="1121"/>
      <c r="G828" s="1121"/>
      <c r="H828" s="1121"/>
      <c r="I828" s="1121"/>
      <c r="J828" s="1121"/>
      <c r="K828" s="1121"/>
      <c r="L828" s="1121"/>
      <c r="M828" s="1121"/>
      <c r="N828" s="1121"/>
      <c r="O828" s="1121"/>
      <c r="P828" s="1121"/>
      <c r="Q828" s="1121"/>
      <c r="R828" s="1121"/>
      <c r="S828" s="1121"/>
      <c r="T828" s="1121"/>
      <c r="U828" s="1121"/>
      <c r="V828" s="1123"/>
      <c r="W828" s="1123"/>
    </row>
    <row r="829">
      <c r="A829" s="1121"/>
      <c r="B829" s="1121"/>
      <c r="C829" s="1121"/>
      <c r="D829" s="1121"/>
      <c r="E829" s="1121"/>
      <c r="F829" s="1121"/>
      <c r="G829" s="1121"/>
      <c r="H829" s="1121"/>
      <c r="I829" s="1121"/>
      <c r="J829" s="1121"/>
      <c r="K829" s="1121"/>
      <c r="L829" s="1121"/>
      <c r="M829" s="1121"/>
      <c r="N829" s="1121"/>
      <c r="O829" s="1121"/>
      <c r="P829" s="1121"/>
      <c r="Q829" s="1121"/>
      <c r="R829" s="1121"/>
      <c r="S829" s="1121"/>
      <c r="T829" s="1121"/>
      <c r="U829" s="1121"/>
      <c r="V829" s="1123"/>
      <c r="W829" s="1123"/>
    </row>
    <row r="830">
      <c r="A830" s="1121"/>
      <c r="B830" s="1121"/>
      <c r="C830" s="1121"/>
      <c r="D830" s="1121"/>
      <c r="E830" s="1121"/>
      <c r="F830" s="1121"/>
      <c r="G830" s="1121"/>
      <c r="H830" s="1121"/>
      <c r="I830" s="1121"/>
      <c r="J830" s="1121"/>
      <c r="K830" s="1121"/>
      <c r="L830" s="1121"/>
      <c r="M830" s="1121"/>
      <c r="N830" s="1121"/>
      <c r="O830" s="1121"/>
      <c r="P830" s="1121"/>
      <c r="Q830" s="1121"/>
      <c r="R830" s="1121"/>
      <c r="S830" s="1121"/>
      <c r="T830" s="1121"/>
      <c r="U830" s="1121"/>
      <c r="V830" s="1123"/>
      <c r="W830" s="1123"/>
    </row>
    <row r="831">
      <c r="A831" s="1121"/>
      <c r="B831" s="1121"/>
      <c r="C831" s="1121"/>
      <c r="D831" s="1121"/>
      <c r="E831" s="1121"/>
      <c r="F831" s="1121"/>
      <c r="G831" s="1121"/>
      <c r="H831" s="1121"/>
      <c r="I831" s="1121"/>
      <c r="J831" s="1121"/>
      <c r="K831" s="1121"/>
      <c r="L831" s="1121"/>
      <c r="M831" s="1121"/>
      <c r="N831" s="1121"/>
      <c r="O831" s="1121"/>
      <c r="P831" s="1121"/>
      <c r="Q831" s="1121"/>
      <c r="R831" s="1121"/>
      <c r="S831" s="1121"/>
      <c r="T831" s="1121"/>
      <c r="U831" s="1121"/>
      <c r="V831" s="1123"/>
      <c r="W831" s="1123"/>
    </row>
    <row r="832">
      <c r="A832" s="1121"/>
      <c r="B832" s="1121"/>
      <c r="C832" s="1121"/>
      <c r="D832" s="1121"/>
      <c r="E832" s="1121"/>
      <c r="F832" s="1121"/>
      <c r="G832" s="1121"/>
      <c r="H832" s="1121"/>
      <c r="I832" s="1121"/>
      <c r="J832" s="1121"/>
      <c r="K832" s="1121"/>
      <c r="L832" s="1121"/>
      <c r="M832" s="1121"/>
      <c r="N832" s="1121"/>
      <c r="O832" s="1121"/>
      <c r="P832" s="1121"/>
      <c r="Q832" s="1121"/>
      <c r="R832" s="1121"/>
      <c r="S832" s="1121"/>
      <c r="T832" s="1121"/>
      <c r="U832" s="1121"/>
      <c r="V832" s="1123"/>
      <c r="W832" s="1123"/>
    </row>
    <row r="833">
      <c r="A833" s="1121"/>
      <c r="B833" s="1121"/>
      <c r="C833" s="1121"/>
      <c r="D833" s="1121"/>
      <c r="E833" s="1121"/>
      <c r="F833" s="1121"/>
      <c r="G833" s="1121"/>
      <c r="H833" s="1121"/>
      <c r="I833" s="1121"/>
      <c r="J833" s="1121"/>
      <c r="K833" s="1121"/>
      <c r="L833" s="1121"/>
      <c r="M833" s="1121"/>
      <c r="N833" s="1121"/>
      <c r="O833" s="1121"/>
      <c r="P833" s="1121"/>
      <c r="Q833" s="1121"/>
      <c r="R833" s="1121"/>
      <c r="S833" s="1121"/>
      <c r="T833" s="1121"/>
      <c r="U833" s="1121"/>
      <c r="V833" s="1123"/>
      <c r="W833" s="1123"/>
    </row>
    <row r="834">
      <c r="A834" s="1121"/>
      <c r="B834" s="1121"/>
      <c r="C834" s="1121"/>
      <c r="D834" s="1121"/>
      <c r="E834" s="1121"/>
      <c r="F834" s="1121"/>
      <c r="G834" s="1121"/>
      <c r="H834" s="1121"/>
      <c r="I834" s="1121"/>
      <c r="J834" s="1121"/>
      <c r="K834" s="1121"/>
      <c r="L834" s="1121"/>
      <c r="M834" s="1121"/>
      <c r="N834" s="1121"/>
      <c r="O834" s="1121"/>
      <c r="P834" s="1121"/>
      <c r="Q834" s="1121"/>
      <c r="R834" s="1121"/>
      <c r="S834" s="1121"/>
      <c r="T834" s="1121"/>
      <c r="U834" s="1121"/>
      <c r="V834" s="1123"/>
      <c r="W834" s="1123"/>
    </row>
    <row r="835">
      <c r="A835" s="1121"/>
      <c r="B835" s="1121"/>
      <c r="C835" s="1121"/>
      <c r="D835" s="1121"/>
      <c r="E835" s="1121"/>
      <c r="F835" s="1121"/>
      <c r="G835" s="1121"/>
      <c r="H835" s="1121"/>
      <c r="I835" s="1121"/>
      <c r="J835" s="1121"/>
      <c r="K835" s="1121"/>
      <c r="L835" s="1121"/>
      <c r="M835" s="1121"/>
      <c r="N835" s="1121"/>
      <c r="O835" s="1121"/>
      <c r="P835" s="1121"/>
      <c r="Q835" s="1121"/>
      <c r="R835" s="1121"/>
      <c r="S835" s="1121"/>
      <c r="T835" s="1121"/>
      <c r="U835" s="1121"/>
      <c r="V835" s="1123"/>
      <c r="W835" s="1123"/>
    </row>
    <row r="836">
      <c r="A836" s="1121"/>
      <c r="B836" s="1121"/>
      <c r="C836" s="1121"/>
      <c r="D836" s="1121"/>
      <c r="E836" s="1121"/>
      <c r="F836" s="1121"/>
      <c r="G836" s="1121"/>
      <c r="H836" s="1121"/>
      <c r="I836" s="1121"/>
      <c r="J836" s="1121"/>
      <c r="K836" s="1121"/>
      <c r="L836" s="1121"/>
      <c r="M836" s="1121"/>
      <c r="N836" s="1121"/>
      <c r="O836" s="1121"/>
      <c r="P836" s="1121"/>
      <c r="Q836" s="1121"/>
      <c r="R836" s="1121"/>
      <c r="S836" s="1121"/>
      <c r="T836" s="1121"/>
      <c r="U836" s="1121"/>
      <c r="V836" s="1123"/>
      <c r="W836" s="1123"/>
    </row>
    <row r="837">
      <c r="A837" s="1121"/>
      <c r="B837" s="1121"/>
      <c r="C837" s="1121"/>
      <c r="D837" s="1121"/>
      <c r="E837" s="1121"/>
      <c r="F837" s="1121"/>
      <c r="G837" s="1121"/>
      <c r="H837" s="1121"/>
      <c r="I837" s="1121"/>
      <c r="J837" s="1121"/>
      <c r="K837" s="1121"/>
      <c r="L837" s="1121"/>
      <c r="M837" s="1121"/>
      <c r="N837" s="1121"/>
      <c r="O837" s="1121"/>
      <c r="P837" s="1121"/>
      <c r="Q837" s="1121"/>
      <c r="R837" s="1121"/>
      <c r="S837" s="1121"/>
      <c r="T837" s="1121"/>
      <c r="U837" s="1121"/>
      <c r="V837" s="1123"/>
      <c r="W837" s="1123"/>
    </row>
    <row r="838">
      <c r="A838" s="1121"/>
      <c r="B838" s="1121"/>
      <c r="C838" s="1121"/>
      <c r="D838" s="1121"/>
      <c r="E838" s="1121"/>
      <c r="F838" s="1121"/>
      <c r="G838" s="1121"/>
      <c r="H838" s="1121"/>
      <c r="I838" s="1121"/>
      <c r="J838" s="1121"/>
      <c r="K838" s="1121"/>
      <c r="L838" s="1121"/>
      <c r="M838" s="1121"/>
      <c r="N838" s="1121"/>
      <c r="O838" s="1121"/>
      <c r="P838" s="1121"/>
      <c r="Q838" s="1121"/>
      <c r="R838" s="1121"/>
      <c r="S838" s="1121"/>
      <c r="T838" s="1121"/>
      <c r="U838" s="1121"/>
      <c r="V838" s="1123"/>
      <c r="W838" s="1123"/>
    </row>
    <row r="839">
      <c r="A839" s="1121"/>
      <c r="B839" s="1121"/>
      <c r="C839" s="1121"/>
      <c r="D839" s="1121"/>
      <c r="E839" s="1121"/>
      <c r="F839" s="1121"/>
      <c r="G839" s="1121"/>
      <c r="H839" s="1121"/>
      <c r="I839" s="1121"/>
      <c r="J839" s="1121"/>
      <c r="K839" s="1121"/>
      <c r="L839" s="1121"/>
      <c r="M839" s="1121"/>
      <c r="N839" s="1121"/>
      <c r="O839" s="1121"/>
      <c r="P839" s="1121"/>
      <c r="Q839" s="1121"/>
      <c r="R839" s="1121"/>
      <c r="S839" s="1121"/>
      <c r="T839" s="1121"/>
      <c r="U839" s="1121"/>
      <c r="V839" s="1123"/>
      <c r="W839" s="1123"/>
    </row>
    <row r="840">
      <c r="A840" s="1121"/>
      <c r="B840" s="1121"/>
      <c r="C840" s="1121"/>
      <c r="D840" s="1121"/>
      <c r="E840" s="1121"/>
      <c r="F840" s="1121"/>
      <c r="G840" s="1121"/>
      <c r="H840" s="1121"/>
      <c r="I840" s="1121"/>
      <c r="J840" s="1121"/>
      <c r="K840" s="1121"/>
      <c r="L840" s="1121"/>
      <c r="M840" s="1121"/>
      <c r="N840" s="1121"/>
      <c r="O840" s="1121"/>
      <c r="P840" s="1121"/>
      <c r="Q840" s="1121"/>
      <c r="R840" s="1121"/>
      <c r="S840" s="1121"/>
      <c r="T840" s="1121"/>
      <c r="U840" s="1121"/>
      <c r="V840" s="1123"/>
      <c r="W840" s="1123"/>
    </row>
    <row r="841">
      <c r="A841" s="1121"/>
      <c r="B841" s="1121"/>
      <c r="C841" s="1121"/>
      <c r="D841" s="1121"/>
      <c r="E841" s="1121"/>
      <c r="F841" s="1121"/>
      <c r="G841" s="1121"/>
      <c r="H841" s="1121"/>
      <c r="I841" s="1121"/>
      <c r="J841" s="1121"/>
      <c r="K841" s="1121"/>
      <c r="L841" s="1121"/>
      <c r="M841" s="1121"/>
      <c r="N841" s="1121"/>
      <c r="O841" s="1121"/>
      <c r="P841" s="1121"/>
      <c r="Q841" s="1121"/>
      <c r="R841" s="1121"/>
      <c r="S841" s="1121"/>
      <c r="T841" s="1121"/>
      <c r="U841" s="1121"/>
      <c r="V841" s="1123"/>
      <c r="W841" s="1123"/>
    </row>
    <row r="842">
      <c r="A842" s="1121"/>
      <c r="B842" s="1121"/>
      <c r="C842" s="1121"/>
      <c r="D842" s="1121"/>
      <c r="E842" s="1121"/>
      <c r="F842" s="1121"/>
      <c r="G842" s="1121"/>
      <c r="H842" s="1121"/>
      <c r="I842" s="1121"/>
      <c r="J842" s="1121"/>
      <c r="K842" s="1121"/>
      <c r="L842" s="1121"/>
      <c r="M842" s="1121"/>
      <c r="N842" s="1121"/>
      <c r="O842" s="1121"/>
      <c r="P842" s="1121"/>
      <c r="Q842" s="1121"/>
      <c r="R842" s="1121"/>
      <c r="S842" s="1121"/>
      <c r="T842" s="1121"/>
      <c r="U842" s="1121"/>
      <c r="V842" s="1123"/>
      <c r="W842" s="1123"/>
    </row>
    <row r="843">
      <c r="A843" s="1121"/>
      <c r="B843" s="1121"/>
      <c r="C843" s="1121"/>
      <c r="D843" s="1121"/>
      <c r="E843" s="1121"/>
      <c r="F843" s="1121"/>
      <c r="G843" s="1121"/>
      <c r="H843" s="1121"/>
      <c r="I843" s="1121"/>
      <c r="J843" s="1121"/>
      <c r="K843" s="1121"/>
      <c r="L843" s="1121"/>
      <c r="M843" s="1121"/>
      <c r="N843" s="1121"/>
      <c r="O843" s="1121"/>
      <c r="P843" s="1121"/>
      <c r="Q843" s="1121"/>
      <c r="R843" s="1121"/>
      <c r="S843" s="1121"/>
      <c r="T843" s="1121"/>
      <c r="U843" s="1121"/>
      <c r="V843" s="1123"/>
      <c r="W843" s="1123"/>
    </row>
    <row r="844">
      <c r="A844" s="1121"/>
      <c r="B844" s="1121"/>
      <c r="C844" s="1121"/>
      <c r="D844" s="1121"/>
      <c r="E844" s="1121"/>
      <c r="F844" s="1121"/>
      <c r="G844" s="1121"/>
      <c r="H844" s="1121"/>
      <c r="I844" s="1121"/>
      <c r="J844" s="1121"/>
      <c r="K844" s="1121"/>
      <c r="L844" s="1121"/>
      <c r="M844" s="1121"/>
      <c r="N844" s="1121"/>
      <c r="O844" s="1121"/>
      <c r="P844" s="1121"/>
      <c r="Q844" s="1121"/>
      <c r="R844" s="1121"/>
      <c r="S844" s="1121"/>
      <c r="T844" s="1121"/>
      <c r="U844" s="1121"/>
      <c r="V844" s="1123"/>
      <c r="W844" s="1123"/>
    </row>
    <row r="845">
      <c r="A845" s="1121"/>
      <c r="B845" s="1121"/>
      <c r="C845" s="1121"/>
      <c r="D845" s="1121"/>
      <c r="E845" s="1121"/>
      <c r="F845" s="1121"/>
      <c r="G845" s="1121"/>
      <c r="H845" s="1121"/>
      <c r="I845" s="1121"/>
      <c r="J845" s="1121"/>
      <c r="K845" s="1121"/>
      <c r="L845" s="1121"/>
      <c r="M845" s="1121"/>
      <c r="N845" s="1121"/>
      <c r="O845" s="1121"/>
      <c r="P845" s="1121"/>
      <c r="Q845" s="1121"/>
      <c r="R845" s="1121"/>
      <c r="S845" s="1121"/>
      <c r="T845" s="1121"/>
      <c r="U845" s="1121"/>
      <c r="V845" s="1123"/>
      <c r="W845" s="1123"/>
    </row>
    <row r="846">
      <c r="A846" s="1121"/>
      <c r="B846" s="1121"/>
      <c r="C846" s="1121"/>
      <c r="D846" s="1121"/>
      <c r="E846" s="1121"/>
      <c r="F846" s="1121"/>
      <c r="G846" s="1121"/>
      <c r="H846" s="1121"/>
      <c r="I846" s="1121"/>
      <c r="J846" s="1121"/>
      <c r="K846" s="1121"/>
      <c r="L846" s="1121"/>
      <c r="M846" s="1121"/>
      <c r="N846" s="1121"/>
      <c r="O846" s="1121"/>
      <c r="P846" s="1121"/>
      <c r="Q846" s="1121"/>
      <c r="R846" s="1121"/>
      <c r="S846" s="1121"/>
      <c r="T846" s="1121"/>
      <c r="U846" s="1121"/>
      <c r="V846" s="1123"/>
      <c r="W846" s="1123"/>
    </row>
    <row r="847">
      <c r="A847" s="1121"/>
      <c r="B847" s="1121"/>
      <c r="C847" s="1121"/>
      <c r="D847" s="1121"/>
      <c r="E847" s="1121"/>
      <c r="F847" s="1121"/>
      <c r="G847" s="1121"/>
      <c r="H847" s="1121"/>
      <c r="I847" s="1121"/>
      <c r="J847" s="1121"/>
      <c r="K847" s="1121"/>
      <c r="L847" s="1121"/>
      <c r="M847" s="1121"/>
      <c r="N847" s="1121"/>
      <c r="O847" s="1121"/>
      <c r="P847" s="1121"/>
      <c r="Q847" s="1121"/>
      <c r="R847" s="1121"/>
      <c r="S847" s="1121"/>
      <c r="T847" s="1121"/>
      <c r="U847" s="1121"/>
      <c r="V847" s="1123"/>
      <c r="W847" s="1123"/>
    </row>
    <row r="848">
      <c r="A848" s="1121"/>
      <c r="B848" s="1121"/>
      <c r="C848" s="1121"/>
      <c r="D848" s="1121"/>
      <c r="E848" s="1121"/>
      <c r="F848" s="1121"/>
      <c r="G848" s="1121"/>
      <c r="H848" s="1121"/>
      <c r="I848" s="1121"/>
      <c r="J848" s="1121"/>
      <c r="K848" s="1121"/>
      <c r="L848" s="1121"/>
      <c r="M848" s="1121"/>
      <c r="N848" s="1121"/>
      <c r="O848" s="1121"/>
      <c r="P848" s="1121"/>
      <c r="Q848" s="1121"/>
      <c r="R848" s="1121"/>
      <c r="S848" s="1121"/>
      <c r="T848" s="1121"/>
      <c r="U848" s="1121"/>
      <c r="V848" s="1123"/>
      <c r="W848" s="1123"/>
    </row>
    <row r="849">
      <c r="A849" s="1121"/>
      <c r="B849" s="1121"/>
      <c r="C849" s="1121"/>
      <c r="D849" s="1121"/>
      <c r="E849" s="1121"/>
      <c r="F849" s="1121"/>
      <c r="G849" s="1121"/>
      <c r="H849" s="1121"/>
      <c r="I849" s="1121"/>
      <c r="J849" s="1121"/>
      <c r="K849" s="1121"/>
      <c r="L849" s="1121"/>
      <c r="M849" s="1121"/>
      <c r="N849" s="1121"/>
      <c r="O849" s="1121"/>
      <c r="P849" s="1121"/>
      <c r="Q849" s="1121"/>
      <c r="R849" s="1121"/>
      <c r="S849" s="1121"/>
      <c r="T849" s="1121"/>
      <c r="U849" s="1121"/>
      <c r="V849" s="1123"/>
      <c r="W849" s="1123"/>
    </row>
    <row r="850">
      <c r="A850" s="1121"/>
      <c r="B850" s="1121"/>
      <c r="C850" s="1121"/>
      <c r="D850" s="1121"/>
      <c r="E850" s="1121"/>
      <c r="F850" s="1121"/>
      <c r="G850" s="1121"/>
      <c r="H850" s="1121"/>
      <c r="I850" s="1121"/>
      <c r="J850" s="1121"/>
      <c r="K850" s="1121"/>
      <c r="L850" s="1121"/>
      <c r="M850" s="1121"/>
      <c r="N850" s="1121"/>
      <c r="O850" s="1121"/>
      <c r="P850" s="1121"/>
      <c r="Q850" s="1121"/>
      <c r="R850" s="1121"/>
      <c r="S850" s="1121"/>
      <c r="T850" s="1121"/>
      <c r="U850" s="1121"/>
      <c r="V850" s="1123"/>
      <c r="W850" s="1123"/>
    </row>
    <row r="851">
      <c r="A851" s="1121"/>
      <c r="B851" s="1121"/>
      <c r="C851" s="1121"/>
      <c r="D851" s="1121"/>
      <c r="E851" s="1121"/>
      <c r="F851" s="1121"/>
      <c r="G851" s="1121"/>
      <c r="H851" s="1121"/>
      <c r="I851" s="1121"/>
      <c r="J851" s="1121"/>
      <c r="K851" s="1121"/>
      <c r="L851" s="1121"/>
      <c r="M851" s="1121"/>
      <c r="N851" s="1121"/>
      <c r="O851" s="1121"/>
      <c r="P851" s="1121"/>
      <c r="Q851" s="1121"/>
      <c r="R851" s="1121"/>
      <c r="S851" s="1121"/>
      <c r="T851" s="1121"/>
      <c r="U851" s="1121"/>
      <c r="V851" s="1123"/>
      <c r="W851" s="1123"/>
    </row>
    <row r="852">
      <c r="A852" s="1121"/>
      <c r="B852" s="1121"/>
      <c r="C852" s="1121"/>
      <c r="D852" s="1121"/>
      <c r="E852" s="1121"/>
      <c r="F852" s="1121"/>
      <c r="G852" s="1121"/>
      <c r="H852" s="1121"/>
      <c r="I852" s="1121"/>
      <c r="J852" s="1121"/>
      <c r="K852" s="1121"/>
      <c r="L852" s="1121"/>
      <c r="M852" s="1121"/>
      <c r="N852" s="1121"/>
      <c r="O852" s="1121"/>
      <c r="P852" s="1121"/>
      <c r="Q852" s="1121"/>
      <c r="R852" s="1121"/>
      <c r="S852" s="1121"/>
      <c r="T852" s="1121"/>
      <c r="U852" s="1121"/>
      <c r="V852" s="1123"/>
      <c r="W852" s="1123"/>
    </row>
    <row r="853">
      <c r="A853" s="1121"/>
      <c r="B853" s="1121"/>
      <c r="C853" s="1121"/>
      <c r="D853" s="1121"/>
      <c r="E853" s="1121"/>
      <c r="F853" s="1121"/>
      <c r="G853" s="1121"/>
      <c r="H853" s="1121"/>
      <c r="I853" s="1121"/>
      <c r="J853" s="1121"/>
      <c r="K853" s="1121"/>
      <c r="L853" s="1121"/>
      <c r="M853" s="1121"/>
      <c r="N853" s="1121"/>
      <c r="O853" s="1121"/>
      <c r="P853" s="1121"/>
      <c r="Q853" s="1121"/>
      <c r="R853" s="1121"/>
      <c r="S853" s="1121"/>
      <c r="T853" s="1121"/>
      <c r="U853" s="1121"/>
      <c r="V853" s="1123"/>
      <c r="W853" s="1123"/>
    </row>
    <row r="854">
      <c r="A854" s="1121"/>
      <c r="B854" s="1121"/>
      <c r="C854" s="1121"/>
      <c r="D854" s="1121"/>
      <c r="E854" s="1121"/>
      <c r="F854" s="1121"/>
      <c r="G854" s="1121"/>
      <c r="H854" s="1121"/>
      <c r="I854" s="1121"/>
      <c r="J854" s="1121"/>
      <c r="K854" s="1121"/>
      <c r="L854" s="1121"/>
      <c r="M854" s="1121"/>
      <c r="N854" s="1121"/>
      <c r="O854" s="1121"/>
      <c r="P854" s="1121"/>
      <c r="Q854" s="1121"/>
      <c r="R854" s="1121"/>
      <c r="S854" s="1121"/>
      <c r="T854" s="1121"/>
      <c r="U854" s="1121"/>
      <c r="V854" s="1123"/>
      <c r="W854" s="1123"/>
    </row>
    <row r="855">
      <c r="A855" s="1121"/>
      <c r="B855" s="1121"/>
      <c r="C855" s="1121"/>
      <c r="D855" s="1121"/>
      <c r="E855" s="1121"/>
      <c r="F855" s="1121"/>
      <c r="G855" s="1121"/>
      <c r="H855" s="1121"/>
      <c r="I855" s="1121"/>
      <c r="J855" s="1121"/>
      <c r="K855" s="1121"/>
      <c r="L855" s="1121"/>
      <c r="M855" s="1121"/>
      <c r="N855" s="1121"/>
      <c r="O855" s="1121"/>
      <c r="P855" s="1121"/>
      <c r="Q855" s="1121"/>
      <c r="R855" s="1121"/>
      <c r="S855" s="1121"/>
      <c r="T855" s="1121"/>
      <c r="U855" s="1121"/>
      <c r="V855" s="1123"/>
      <c r="W855" s="1123"/>
    </row>
    <row r="856">
      <c r="A856" s="1121"/>
      <c r="B856" s="1121"/>
      <c r="C856" s="1121"/>
      <c r="D856" s="1121"/>
      <c r="E856" s="1121"/>
      <c r="F856" s="1121"/>
      <c r="G856" s="1121"/>
      <c r="H856" s="1121"/>
      <c r="I856" s="1121"/>
      <c r="J856" s="1121"/>
      <c r="K856" s="1121"/>
      <c r="L856" s="1121"/>
      <c r="M856" s="1121"/>
      <c r="N856" s="1121"/>
      <c r="O856" s="1121"/>
      <c r="P856" s="1121"/>
      <c r="Q856" s="1121"/>
      <c r="R856" s="1121"/>
      <c r="S856" s="1121"/>
      <c r="T856" s="1121"/>
      <c r="U856" s="1121"/>
      <c r="V856" s="1123"/>
      <c r="W856" s="1123"/>
    </row>
    <row r="857">
      <c r="A857" s="1121"/>
      <c r="B857" s="1121"/>
      <c r="C857" s="1121"/>
      <c r="D857" s="1121"/>
      <c r="E857" s="1121"/>
      <c r="F857" s="1121"/>
      <c r="G857" s="1121"/>
      <c r="H857" s="1121"/>
      <c r="I857" s="1121"/>
      <c r="J857" s="1121"/>
      <c r="K857" s="1121"/>
      <c r="L857" s="1121"/>
      <c r="M857" s="1121"/>
      <c r="N857" s="1121"/>
      <c r="O857" s="1121"/>
      <c r="P857" s="1121"/>
      <c r="Q857" s="1121"/>
      <c r="R857" s="1121"/>
      <c r="S857" s="1121"/>
      <c r="T857" s="1121"/>
      <c r="U857" s="1121"/>
      <c r="V857" s="1123"/>
      <c r="W857" s="1123"/>
    </row>
    <row r="858">
      <c r="A858" s="1121"/>
      <c r="B858" s="1121"/>
      <c r="C858" s="1121"/>
      <c r="D858" s="1121"/>
      <c r="E858" s="1121"/>
      <c r="F858" s="1121"/>
      <c r="G858" s="1121"/>
      <c r="H858" s="1121"/>
      <c r="I858" s="1121"/>
      <c r="J858" s="1121"/>
      <c r="K858" s="1121"/>
      <c r="L858" s="1121"/>
      <c r="M858" s="1121"/>
      <c r="N858" s="1121"/>
      <c r="O858" s="1121"/>
      <c r="P858" s="1121"/>
      <c r="Q858" s="1121"/>
      <c r="R858" s="1121"/>
      <c r="S858" s="1121"/>
      <c r="T858" s="1121"/>
      <c r="U858" s="1121"/>
      <c r="V858" s="1123"/>
      <c r="W858" s="1123"/>
    </row>
    <row r="859">
      <c r="A859" s="1121"/>
      <c r="B859" s="1121"/>
      <c r="C859" s="1121"/>
      <c r="D859" s="1121"/>
      <c r="E859" s="1121"/>
      <c r="F859" s="1121"/>
      <c r="G859" s="1121"/>
      <c r="H859" s="1121"/>
      <c r="I859" s="1121"/>
      <c r="J859" s="1121"/>
      <c r="K859" s="1121"/>
      <c r="L859" s="1121"/>
      <c r="M859" s="1121"/>
      <c r="N859" s="1121"/>
      <c r="O859" s="1121"/>
      <c r="P859" s="1121"/>
      <c r="Q859" s="1121"/>
      <c r="R859" s="1121"/>
      <c r="S859" s="1121"/>
      <c r="T859" s="1121"/>
      <c r="U859" s="1121"/>
      <c r="V859" s="1123"/>
      <c r="W859" s="1123"/>
    </row>
    <row r="860">
      <c r="A860" s="1121"/>
      <c r="B860" s="1121"/>
      <c r="C860" s="1121"/>
      <c r="D860" s="1121"/>
      <c r="E860" s="1121"/>
      <c r="F860" s="1121"/>
      <c r="G860" s="1121"/>
      <c r="H860" s="1121"/>
      <c r="I860" s="1121"/>
      <c r="J860" s="1121"/>
      <c r="K860" s="1121"/>
      <c r="L860" s="1121"/>
      <c r="M860" s="1121"/>
      <c r="N860" s="1121"/>
      <c r="O860" s="1121"/>
      <c r="P860" s="1121"/>
      <c r="Q860" s="1121"/>
      <c r="R860" s="1121"/>
      <c r="S860" s="1121"/>
      <c r="T860" s="1121"/>
      <c r="U860" s="1121"/>
      <c r="V860" s="1123"/>
      <c r="W860" s="1123"/>
    </row>
    <row r="861">
      <c r="A861" s="1121"/>
      <c r="B861" s="1121"/>
      <c r="C861" s="1121"/>
      <c r="D861" s="1121"/>
      <c r="E861" s="1121"/>
      <c r="F861" s="1121"/>
      <c r="G861" s="1121"/>
      <c r="H861" s="1121"/>
      <c r="I861" s="1121"/>
      <c r="J861" s="1121"/>
      <c r="K861" s="1121"/>
      <c r="L861" s="1121"/>
      <c r="M861" s="1121"/>
      <c r="N861" s="1121"/>
      <c r="O861" s="1121"/>
      <c r="P861" s="1121"/>
      <c r="Q861" s="1121"/>
      <c r="R861" s="1121"/>
      <c r="S861" s="1121"/>
      <c r="T861" s="1121"/>
      <c r="U861" s="1121"/>
      <c r="V861" s="1123"/>
      <c r="W861" s="1123"/>
    </row>
    <row r="862">
      <c r="A862" s="1121"/>
      <c r="B862" s="1121"/>
      <c r="C862" s="1121"/>
      <c r="D862" s="1121"/>
      <c r="E862" s="1121"/>
      <c r="F862" s="1121"/>
      <c r="G862" s="1121"/>
      <c r="H862" s="1121"/>
      <c r="I862" s="1121"/>
      <c r="J862" s="1121"/>
      <c r="K862" s="1121"/>
      <c r="L862" s="1121"/>
      <c r="M862" s="1121"/>
      <c r="N862" s="1121"/>
      <c r="O862" s="1121"/>
      <c r="P862" s="1121"/>
      <c r="Q862" s="1121"/>
      <c r="R862" s="1121"/>
      <c r="S862" s="1121"/>
      <c r="T862" s="1121"/>
      <c r="U862" s="1121"/>
      <c r="V862" s="1123"/>
      <c r="W862" s="1123"/>
    </row>
    <row r="863">
      <c r="A863" s="1121"/>
      <c r="B863" s="1121"/>
      <c r="C863" s="1121"/>
      <c r="D863" s="1121"/>
      <c r="E863" s="1121"/>
      <c r="F863" s="1121"/>
      <c r="G863" s="1121"/>
      <c r="H863" s="1121"/>
      <c r="I863" s="1121"/>
      <c r="J863" s="1121"/>
      <c r="K863" s="1121"/>
      <c r="L863" s="1121"/>
      <c r="M863" s="1121"/>
      <c r="N863" s="1121"/>
      <c r="O863" s="1121"/>
      <c r="P863" s="1121"/>
      <c r="Q863" s="1121"/>
      <c r="R863" s="1121"/>
      <c r="S863" s="1121"/>
      <c r="T863" s="1121"/>
      <c r="U863" s="1121"/>
      <c r="V863" s="1123"/>
      <c r="W863" s="1123"/>
    </row>
    <row r="864">
      <c r="A864" s="1121"/>
      <c r="B864" s="1121"/>
      <c r="C864" s="1121"/>
      <c r="D864" s="1121"/>
      <c r="E864" s="1121"/>
      <c r="F864" s="1121"/>
      <c r="G864" s="1121"/>
      <c r="H864" s="1121"/>
      <c r="I864" s="1121"/>
      <c r="J864" s="1121"/>
      <c r="K864" s="1121"/>
      <c r="L864" s="1121"/>
      <c r="M864" s="1121"/>
      <c r="N864" s="1121"/>
      <c r="O864" s="1121"/>
      <c r="P864" s="1121"/>
      <c r="Q864" s="1121"/>
      <c r="R864" s="1121"/>
      <c r="S864" s="1121"/>
      <c r="T864" s="1121"/>
      <c r="U864" s="1121"/>
      <c r="V864" s="1123"/>
      <c r="W864" s="1123"/>
    </row>
    <row r="865">
      <c r="A865" s="1121"/>
      <c r="B865" s="1121"/>
      <c r="C865" s="1121"/>
      <c r="D865" s="1121"/>
      <c r="E865" s="1121"/>
      <c r="F865" s="1121"/>
      <c r="G865" s="1121"/>
      <c r="H865" s="1121"/>
      <c r="I865" s="1121"/>
      <c r="J865" s="1121"/>
      <c r="K865" s="1121"/>
      <c r="L865" s="1121"/>
      <c r="M865" s="1121"/>
      <c r="N865" s="1121"/>
      <c r="O865" s="1121"/>
      <c r="P865" s="1121"/>
      <c r="Q865" s="1121"/>
      <c r="R865" s="1121"/>
      <c r="S865" s="1121"/>
      <c r="T865" s="1121"/>
      <c r="U865" s="1121"/>
      <c r="V865" s="1123"/>
      <c r="W865" s="1123"/>
    </row>
    <row r="866">
      <c r="A866" s="1121"/>
      <c r="B866" s="1121"/>
      <c r="C866" s="1121"/>
      <c r="D866" s="1121"/>
      <c r="E866" s="1121"/>
      <c r="F866" s="1121"/>
      <c r="G866" s="1121"/>
      <c r="H866" s="1121"/>
      <c r="I866" s="1121"/>
      <c r="J866" s="1121"/>
      <c r="K866" s="1121"/>
      <c r="L866" s="1121"/>
      <c r="M866" s="1121"/>
      <c r="N866" s="1121"/>
      <c r="O866" s="1121"/>
      <c r="P866" s="1121"/>
      <c r="Q866" s="1121"/>
      <c r="R866" s="1121"/>
      <c r="S866" s="1121"/>
      <c r="T866" s="1121"/>
      <c r="U866" s="1121"/>
      <c r="V866" s="1123"/>
      <c r="W866" s="1123"/>
    </row>
    <row r="867">
      <c r="A867" s="1121"/>
      <c r="B867" s="1121"/>
      <c r="C867" s="1121"/>
      <c r="D867" s="1121"/>
      <c r="E867" s="1121"/>
      <c r="F867" s="1121"/>
      <c r="G867" s="1121"/>
      <c r="H867" s="1121"/>
      <c r="I867" s="1121"/>
      <c r="J867" s="1121"/>
      <c r="K867" s="1121"/>
      <c r="L867" s="1121"/>
      <c r="M867" s="1121"/>
      <c r="N867" s="1121"/>
      <c r="O867" s="1121"/>
      <c r="P867" s="1121"/>
      <c r="Q867" s="1121"/>
      <c r="R867" s="1121"/>
      <c r="S867" s="1121"/>
      <c r="T867" s="1121"/>
      <c r="U867" s="1121"/>
      <c r="V867" s="1123"/>
      <c r="W867" s="1123"/>
    </row>
    <row r="868">
      <c r="A868" s="1121"/>
      <c r="B868" s="1121"/>
      <c r="C868" s="1121"/>
      <c r="D868" s="1121"/>
      <c r="E868" s="1121"/>
      <c r="F868" s="1121"/>
      <c r="G868" s="1121"/>
      <c r="H868" s="1121"/>
      <c r="I868" s="1121"/>
      <c r="J868" s="1121"/>
      <c r="K868" s="1121"/>
      <c r="L868" s="1121"/>
      <c r="M868" s="1121"/>
      <c r="N868" s="1121"/>
      <c r="O868" s="1121"/>
      <c r="P868" s="1121"/>
      <c r="Q868" s="1121"/>
      <c r="R868" s="1121"/>
      <c r="S868" s="1121"/>
      <c r="T868" s="1121"/>
      <c r="U868" s="1121"/>
      <c r="V868" s="1123"/>
      <c r="W868" s="1123"/>
    </row>
    <row r="869">
      <c r="A869" s="1121"/>
      <c r="B869" s="1121"/>
      <c r="C869" s="1121"/>
      <c r="D869" s="1121"/>
      <c r="E869" s="1121"/>
      <c r="F869" s="1121"/>
      <c r="G869" s="1121"/>
      <c r="H869" s="1121"/>
      <c r="I869" s="1121"/>
      <c r="J869" s="1121"/>
      <c r="K869" s="1121"/>
      <c r="L869" s="1121"/>
      <c r="M869" s="1121"/>
      <c r="N869" s="1121"/>
      <c r="O869" s="1121"/>
      <c r="P869" s="1121"/>
      <c r="Q869" s="1121"/>
      <c r="R869" s="1121"/>
      <c r="S869" s="1121"/>
      <c r="T869" s="1121"/>
      <c r="U869" s="1121"/>
      <c r="V869" s="1123"/>
      <c r="W869" s="1123"/>
    </row>
    <row r="870">
      <c r="A870" s="1121"/>
      <c r="B870" s="1121"/>
      <c r="C870" s="1121"/>
      <c r="D870" s="1121"/>
      <c r="E870" s="1121"/>
      <c r="F870" s="1121"/>
      <c r="G870" s="1121"/>
      <c r="H870" s="1121"/>
      <c r="I870" s="1121"/>
      <c r="J870" s="1121"/>
      <c r="K870" s="1121"/>
      <c r="L870" s="1121"/>
      <c r="M870" s="1121"/>
      <c r="N870" s="1121"/>
      <c r="O870" s="1121"/>
      <c r="P870" s="1121"/>
      <c r="Q870" s="1121"/>
      <c r="R870" s="1121"/>
      <c r="S870" s="1121"/>
      <c r="T870" s="1121"/>
      <c r="U870" s="1121"/>
      <c r="V870" s="1123"/>
      <c r="W870" s="1123"/>
    </row>
    <row r="871">
      <c r="A871" s="1121"/>
      <c r="B871" s="1121"/>
      <c r="C871" s="1121"/>
      <c r="D871" s="1121"/>
      <c r="E871" s="1121"/>
      <c r="F871" s="1121"/>
      <c r="G871" s="1121"/>
      <c r="H871" s="1121"/>
      <c r="I871" s="1121"/>
      <c r="J871" s="1121"/>
      <c r="K871" s="1121"/>
      <c r="L871" s="1121"/>
      <c r="M871" s="1121"/>
      <c r="N871" s="1121"/>
      <c r="O871" s="1121"/>
      <c r="P871" s="1121"/>
      <c r="Q871" s="1121"/>
      <c r="R871" s="1121"/>
      <c r="S871" s="1121"/>
      <c r="T871" s="1121"/>
      <c r="U871" s="1121"/>
      <c r="V871" s="1123"/>
      <c r="W871" s="1123"/>
    </row>
    <row r="872">
      <c r="A872" s="1121"/>
      <c r="B872" s="1121"/>
      <c r="C872" s="1121"/>
      <c r="D872" s="1121"/>
      <c r="E872" s="1121"/>
      <c r="F872" s="1121"/>
      <c r="G872" s="1121"/>
      <c r="H872" s="1121"/>
      <c r="I872" s="1121"/>
      <c r="J872" s="1121"/>
      <c r="K872" s="1121"/>
      <c r="L872" s="1121"/>
      <c r="M872" s="1121"/>
      <c r="N872" s="1121"/>
      <c r="O872" s="1121"/>
      <c r="P872" s="1121"/>
      <c r="Q872" s="1121"/>
      <c r="R872" s="1121"/>
      <c r="S872" s="1121"/>
      <c r="T872" s="1121"/>
      <c r="U872" s="1121"/>
      <c r="V872" s="1123"/>
      <c r="W872" s="1123"/>
    </row>
    <row r="873">
      <c r="A873" s="1121"/>
      <c r="B873" s="1121"/>
      <c r="C873" s="1121"/>
      <c r="D873" s="1121"/>
      <c r="E873" s="1121"/>
      <c r="F873" s="1121"/>
      <c r="G873" s="1121"/>
      <c r="H873" s="1121"/>
      <c r="I873" s="1121"/>
      <c r="J873" s="1121"/>
      <c r="K873" s="1121"/>
      <c r="L873" s="1121"/>
      <c r="M873" s="1121"/>
      <c r="N873" s="1121"/>
      <c r="O873" s="1121"/>
      <c r="P873" s="1121"/>
      <c r="Q873" s="1121"/>
      <c r="R873" s="1121"/>
      <c r="S873" s="1121"/>
      <c r="T873" s="1121"/>
      <c r="U873" s="1121"/>
      <c r="V873" s="1123"/>
      <c r="W873" s="1123"/>
    </row>
    <row r="874">
      <c r="A874" s="1121"/>
      <c r="B874" s="1121"/>
      <c r="C874" s="1121"/>
      <c r="D874" s="1121"/>
      <c r="E874" s="1121"/>
      <c r="F874" s="1121"/>
      <c r="G874" s="1121"/>
      <c r="H874" s="1121"/>
      <c r="I874" s="1121"/>
      <c r="J874" s="1121"/>
      <c r="K874" s="1121"/>
      <c r="L874" s="1121"/>
      <c r="M874" s="1121"/>
      <c r="N874" s="1121"/>
      <c r="O874" s="1121"/>
      <c r="P874" s="1121"/>
      <c r="Q874" s="1121"/>
      <c r="R874" s="1121"/>
      <c r="S874" s="1121"/>
      <c r="T874" s="1121"/>
      <c r="U874" s="1121"/>
      <c r="V874" s="1123"/>
      <c r="W874" s="1123"/>
    </row>
    <row r="875">
      <c r="A875" s="1121"/>
      <c r="B875" s="1121"/>
      <c r="C875" s="1121"/>
      <c r="D875" s="1121"/>
      <c r="E875" s="1121"/>
      <c r="F875" s="1121"/>
      <c r="G875" s="1121"/>
      <c r="H875" s="1121"/>
      <c r="I875" s="1121"/>
      <c r="J875" s="1121"/>
      <c r="K875" s="1121"/>
      <c r="L875" s="1121"/>
      <c r="M875" s="1121"/>
      <c r="N875" s="1121"/>
      <c r="O875" s="1121"/>
      <c r="P875" s="1121"/>
      <c r="Q875" s="1121"/>
      <c r="R875" s="1121"/>
      <c r="S875" s="1121"/>
      <c r="T875" s="1121"/>
      <c r="U875" s="1121"/>
      <c r="V875" s="1123"/>
      <c r="W875" s="1123"/>
    </row>
    <row r="876">
      <c r="A876" s="1121"/>
      <c r="B876" s="1121"/>
      <c r="C876" s="1121"/>
      <c r="D876" s="1121"/>
      <c r="E876" s="1121"/>
      <c r="F876" s="1121"/>
      <c r="G876" s="1121"/>
      <c r="H876" s="1121"/>
      <c r="I876" s="1121"/>
      <c r="J876" s="1121"/>
      <c r="K876" s="1121"/>
      <c r="L876" s="1121"/>
      <c r="M876" s="1121"/>
      <c r="N876" s="1121"/>
      <c r="O876" s="1121"/>
      <c r="P876" s="1121"/>
      <c r="Q876" s="1121"/>
      <c r="R876" s="1121"/>
      <c r="S876" s="1121"/>
      <c r="T876" s="1121"/>
      <c r="U876" s="1121"/>
      <c r="V876" s="1123"/>
      <c r="W876" s="1123"/>
    </row>
    <row r="877">
      <c r="A877" s="1121"/>
      <c r="B877" s="1121"/>
      <c r="C877" s="1121"/>
      <c r="D877" s="1121"/>
      <c r="E877" s="1121"/>
      <c r="F877" s="1121"/>
      <c r="G877" s="1121"/>
      <c r="H877" s="1121"/>
      <c r="I877" s="1121"/>
      <c r="J877" s="1121"/>
      <c r="K877" s="1121"/>
      <c r="L877" s="1121"/>
      <c r="M877" s="1121"/>
      <c r="N877" s="1121"/>
      <c r="O877" s="1121"/>
      <c r="P877" s="1121"/>
      <c r="Q877" s="1121"/>
      <c r="R877" s="1121"/>
      <c r="S877" s="1121"/>
      <c r="T877" s="1121"/>
      <c r="U877" s="1121"/>
      <c r="V877" s="1123"/>
      <c r="W877" s="1123"/>
    </row>
    <row r="878">
      <c r="A878" s="1121"/>
      <c r="B878" s="1121"/>
      <c r="C878" s="1121"/>
      <c r="D878" s="1121"/>
      <c r="E878" s="1121"/>
      <c r="F878" s="1121"/>
      <c r="G878" s="1121"/>
      <c r="H878" s="1121"/>
      <c r="I878" s="1121"/>
      <c r="J878" s="1121"/>
      <c r="K878" s="1121"/>
      <c r="L878" s="1121"/>
      <c r="M878" s="1121"/>
      <c r="N878" s="1121"/>
      <c r="O878" s="1121"/>
      <c r="P878" s="1121"/>
      <c r="Q878" s="1121"/>
      <c r="R878" s="1121"/>
      <c r="S878" s="1121"/>
      <c r="T878" s="1121"/>
      <c r="U878" s="1121"/>
      <c r="V878" s="1123"/>
      <c r="W878" s="1123"/>
    </row>
    <row r="879">
      <c r="A879" s="1121"/>
      <c r="B879" s="1121"/>
      <c r="C879" s="1121"/>
      <c r="D879" s="1121"/>
      <c r="E879" s="1121"/>
      <c r="F879" s="1121"/>
      <c r="G879" s="1121"/>
      <c r="H879" s="1121"/>
      <c r="I879" s="1121"/>
      <c r="J879" s="1121"/>
      <c r="K879" s="1121"/>
      <c r="L879" s="1121"/>
      <c r="M879" s="1121"/>
      <c r="N879" s="1121"/>
      <c r="O879" s="1121"/>
      <c r="P879" s="1121"/>
      <c r="Q879" s="1121"/>
      <c r="R879" s="1121"/>
      <c r="S879" s="1121"/>
      <c r="T879" s="1121"/>
      <c r="U879" s="1121"/>
      <c r="V879" s="1123"/>
      <c r="W879" s="1123"/>
    </row>
    <row r="880">
      <c r="A880" s="1121"/>
      <c r="B880" s="1121"/>
      <c r="C880" s="1121"/>
      <c r="D880" s="1121"/>
      <c r="E880" s="1121"/>
      <c r="F880" s="1121"/>
      <c r="G880" s="1121"/>
      <c r="H880" s="1121"/>
      <c r="I880" s="1121"/>
      <c r="J880" s="1121"/>
      <c r="K880" s="1121"/>
      <c r="L880" s="1121"/>
      <c r="M880" s="1121"/>
      <c r="N880" s="1121"/>
      <c r="O880" s="1121"/>
      <c r="P880" s="1121"/>
      <c r="Q880" s="1121"/>
      <c r="R880" s="1121"/>
      <c r="S880" s="1121"/>
      <c r="T880" s="1121"/>
      <c r="U880" s="1121"/>
      <c r="V880" s="1123"/>
      <c r="W880" s="1123"/>
    </row>
    <row r="881">
      <c r="A881" s="1121"/>
      <c r="B881" s="1121"/>
      <c r="C881" s="1121"/>
      <c r="D881" s="1121"/>
      <c r="E881" s="1121"/>
      <c r="F881" s="1121"/>
      <c r="G881" s="1121"/>
      <c r="H881" s="1121"/>
      <c r="I881" s="1121"/>
      <c r="J881" s="1121"/>
      <c r="K881" s="1121"/>
      <c r="L881" s="1121"/>
      <c r="M881" s="1121"/>
      <c r="N881" s="1121"/>
      <c r="O881" s="1121"/>
      <c r="P881" s="1121"/>
      <c r="Q881" s="1121"/>
      <c r="R881" s="1121"/>
      <c r="S881" s="1121"/>
      <c r="T881" s="1121"/>
      <c r="U881" s="1121"/>
      <c r="V881" s="1123"/>
      <c r="W881" s="1123"/>
    </row>
    <row r="882">
      <c r="A882" s="1121"/>
      <c r="B882" s="1121"/>
      <c r="C882" s="1121"/>
      <c r="D882" s="1121"/>
      <c r="E882" s="1121"/>
      <c r="F882" s="1121"/>
      <c r="G882" s="1121"/>
      <c r="H882" s="1121"/>
      <c r="I882" s="1121"/>
      <c r="J882" s="1121"/>
      <c r="K882" s="1121"/>
      <c r="L882" s="1121"/>
      <c r="M882" s="1121"/>
      <c r="N882" s="1121"/>
      <c r="O882" s="1121"/>
      <c r="P882" s="1121"/>
      <c r="Q882" s="1121"/>
      <c r="R882" s="1121"/>
      <c r="S882" s="1121"/>
      <c r="T882" s="1121"/>
      <c r="U882" s="1121"/>
      <c r="V882" s="1123"/>
      <c r="W882" s="1123"/>
    </row>
    <row r="883">
      <c r="A883" s="1121"/>
      <c r="B883" s="1121"/>
      <c r="C883" s="1121"/>
      <c r="D883" s="1121"/>
      <c r="E883" s="1121"/>
      <c r="F883" s="1121"/>
      <c r="G883" s="1121"/>
      <c r="H883" s="1121"/>
      <c r="I883" s="1121"/>
      <c r="J883" s="1121"/>
      <c r="K883" s="1121"/>
      <c r="L883" s="1121"/>
      <c r="M883" s="1121"/>
      <c r="N883" s="1121"/>
      <c r="O883" s="1121"/>
      <c r="P883" s="1121"/>
      <c r="Q883" s="1121"/>
      <c r="R883" s="1121"/>
      <c r="S883" s="1121"/>
      <c r="T883" s="1121"/>
      <c r="U883" s="1121"/>
      <c r="V883" s="1123"/>
      <c r="W883" s="1123"/>
    </row>
    <row r="884">
      <c r="A884" s="1121"/>
      <c r="B884" s="1121"/>
      <c r="C884" s="1121"/>
      <c r="D884" s="1121"/>
      <c r="E884" s="1121"/>
      <c r="F884" s="1121"/>
      <c r="G884" s="1121"/>
      <c r="H884" s="1121"/>
      <c r="I884" s="1121"/>
      <c r="J884" s="1121"/>
      <c r="K884" s="1121"/>
      <c r="L884" s="1121"/>
      <c r="M884" s="1121"/>
      <c r="N884" s="1121"/>
      <c r="O884" s="1121"/>
      <c r="P884" s="1121"/>
      <c r="Q884" s="1121"/>
      <c r="R884" s="1121"/>
      <c r="S884" s="1121"/>
      <c r="T884" s="1121"/>
      <c r="U884" s="1121"/>
      <c r="V884" s="1123"/>
      <c r="W884" s="1123"/>
    </row>
    <row r="885">
      <c r="A885" s="1121"/>
      <c r="B885" s="1121"/>
      <c r="C885" s="1121"/>
      <c r="D885" s="1121"/>
      <c r="E885" s="1121"/>
      <c r="F885" s="1121"/>
      <c r="G885" s="1121"/>
      <c r="H885" s="1121"/>
      <c r="I885" s="1121"/>
      <c r="J885" s="1121"/>
      <c r="K885" s="1121"/>
      <c r="L885" s="1121"/>
      <c r="M885" s="1121"/>
      <c r="N885" s="1121"/>
      <c r="O885" s="1121"/>
      <c r="P885" s="1121"/>
      <c r="Q885" s="1121"/>
      <c r="R885" s="1121"/>
      <c r="S885" s="1121"/>
      <c r="T885" s="1121"/>
      <c r="U885" s="1121"/>
      <c r="V885" s="1123"/>
      <c r="W885" s="1123"/>
    </row>
    <row r="886">
      <c r="A886" s="1121"/>
      <c r="B886" s="1121"/>
      <c r="C886" s="1121"/>
      <c r="D886" s="1121"/>
      <c r="E886" s="1121"/>
      <c r="F886" s="1121"/>
      <c r="G886" s="1121"/>
      <c r="H886" s="1121"/>
      <c r="I886" s="1121"/>
      <c r="J886" s="1121"/>
      <c r="K886" s="1121"/>
      <c r="L886" s="1121"/>
      <c r="M886" s="1121"/>
      <c r="N886" s="1121"/>
      <c r="O886" s="1121"/>
      <c r="P886" s="1121"/>
      <c r="Q886" s="1121"/>
      <c r="R886" s="1121"/>
      <c r="S886" s="1121"/>
      <c r="T886" s="1121"/>
      <c r="U886" s="1121"/>
      <c r="V886" s="1123"/>
      <c r="W886" s="1123"/>
    </row>
    <row r="887">
      <c r="A887" s="1121"/>
      <c r="B887" s="1121"/>
      <c r="C887" s="1121"/>
      <c r="D887" s="1121"/>
      <c r="E887" s="1121"/>
      <c r="F887" s="1121"/>
      <c r="G887" s="1121"/>
      <c r="H887" s="1121"/>
      <c r="I887" s="1121"/>
      <c r="J887" s="1121"/>
      <c r="K887" s="1121"/>
      <c r="L887" s="1121"/>
      <c r="M887" s="1121"/>
      <c r="N887" s="1121"/>
      <c r="O887" s="1121"/>
      <c r="P887" s="1121"/>
      <c r="Q887" s="1121"/>
      <c r="R887" s="1121"/>
      <c r="S887" s="1121"/>
      <c r="T887" s="1121"/>
      <c r="U887" s="1121"/>
      <c r="V887" s="1123"/>
      <c r="W887" s="1123"/>
    </row>
    <row r="888">
      <c r="A888" s="1121"/>
      <c r="B888" s="1121"/>
      <c r="C888" s="1121"/>
      <c r="D888" s="1121"/>
      <c r="E888" s="1121"/>
      <c r="F888" s="1121"/>
      <c r="G888" s="1121"/>
      <c r="H888" s="1121"/>
      <c r="I888" s="1121"/>
      <c r="J888" s="1121"/>
      <c r="K888" s="1121"/>
      <c r="L888" s="1121"/>
      <c r="M888" s="1121"/>
      <c r="N888" s="1121"/>
      <c r="O888" s="1121"/>
      <c r="P888" s="1121"/>
      <c r="Q888" s="1121"/>
      <c r="R888" s="1121"/>
      <c r="S888" s="1121"/>
      <c r="T888" s="1121"/>
      <c r="U888" s="1121"/>
      <c r="V888" s="1123"/>
      <c r="W888" s="1123"/>
    </row>
    <row r="889">
      <c r="A889" s="1121"/>
      <c r="B889" s="1121"/>
      <c r="C889" s="1121"/>
      <c r="D889" s="1121"/>
      <c r="E889" s="1121"/>
      <c r="F889" s="1121"/>
      <c r="G889" s="1121"/>
      <c r="H889" s="1121"/>
      <c r="I889" s="1121"/>
      <c r="J889" s="1121"/>
      <c r="K889" s="1121"/>
      <c r="L889" s="1121"/>
      <c r="M889" s="1121"/>
      <c r="N889" s="1121"/>
      <c r="O889" s="1121"/>
      <c r="P889" s="1121"/>
      <c r="Q889" s="1121"/>
      <c r="R889" s="1121"/>
      <c r="S889" s="1121"/>
      <c r="T889" s="1121"/>
      <c r="U889" s="1121"/>
      <c r="V889" s="1123"/>
      <c r="W889" s="1123"/>
    </row>
    <row r="890">
      <c r="A890" s="1121"/>
      <c r="B890" s="1121"/>
      <c r="C890" s="1121"/>
      <c r="D890" s="1121"/>
      <c r="E890" s="1121"/>
      <c r="F890" s="1121"/>
      <c r="G890" s="1121"/>
      <c r="H890" s="1121"/>
      <c r="I890" s="1121"/>
      <c r="J890" s="1121"/>
      <c r="K890" s="1121"/>
      <c r="L890" s="1121"/>
      <c r="M890" s="1121"/>
      <c r="N890" s="1121"/>
      <c r="O890" s="1121"/>
      <c r="P890" s="1121"/>
      <c r="Q890" s="1121"/>
      <c r="R890" s="1121"/>
      <c r="S890" s="1121"/>
      <c r="T890" s="1121"/>
      <c r="U890" s="1121"/>
      <c r="V890" s="1123"/>
      <c r="W890" s="1123"/>
    </row>
    <row r="891">
      <c r="A891" s="1121"/>
      <c r="B891" s="1121"/>
      <c r="C891" s="1121"/>
      <c r="D891" s="1121"/>
      <c r="E891" s="1121"/>
      <c r="F891" s="1121"/>
      <c r="G891" s="1121"/>
      <c r="H891" s="1121"/>
      <c r="I891" s="1121"/>
      <c r="J891" s="1121"/>
      <c r="K891" s="1121"/>
      <c r="L891" s="1121"/>
      <c r="M891" s="1121"/>
      <c r="N891" s="1121"/>
      <c r="O891" s="1121"/>
      <c r="P891" s="1121"/>
      <c r="Q891" s="1121"/>
      <c r="R891" s="1121"/>
      <c r="S891" s="1121"/>
      <c r="T891" s="1121"/>
      <c r="U891" s="1121"/>
      <c r="V891" s="1123"/>
      <c r="W891" s="1123"/>
    </row>
    <row r="892">
      <c r="A892" s="1121"/>
      <c r="B892" s="1121"/>
      <c r="C892" s="1121"/>
      <c r="D892" s="1121"/>
      <c r="E892" s="1121"/>
      <c r="F892" s="1121"/>
      <c r="G892" s="1121"/>
      <c r="H892" s="1121"/>
      <c r="I892" s="1121"/>
      <c r="J892" s="1121"/>
      <c r="K892" s="1121"/>
      <c r="L892" s="1121"/>
      <c r="M892" s="1121"/>
      <c r="N892" s="1121"/>
      <c r="O892" s="1121"/>
      <c r="P892" s="1121"/>
      <c r="Q892" s="1121"/>
      <c r="R892" s="1121"/>
      <c r="S892" s="1121"/>
      <c r="T892" s="1121"/>
      <c r="U892" s="1121"/>
      <c r="V892" s="1123"/>
      <c r="W892" s="1123"/>
    </row>
    <row r="893">
      <c r="A893" s="1121"/>
      <c r="B893" s="1121"/>
      <c r="C893" s="1121"/>
      <c r="D893" s="1121"/>
      <c r="E893" s="1121"/>
      <c r="F893" s="1121"/>
      <c r="G893" s="1121"/>
      <c r="H893" s="1121"/>
      <c r="I893" s="1121"/>
      <c r="J893" s="1121"/>
      <c r="K893" s="1121"/>
      <c r="L893" s="1121"/>
      <c r="M893" s="1121"/>
      <c r="N893" s="1121"/>
      <c r="O893" s="1121"/>
      <c r="P893" s="1121"/>
      <c r="Q893" s="1121"/>
      <c r="R893" s="1121"/>
      <c r="S893" s="1121"/>
      <c r="T893" s="1121"/>
      <c r="U893" s="1121"/>
      <c r="V893" s="1123"/>
      <c r="W893" s="1123"/>
    </row>
    <row r="894">
      <c r="A894" s="1121"/>
      <c r="B894" s="1121"/>
      <c r="C894" s="1121"/>
      <c r="D894" s="1121"/>
      <c r="E894" s="1121"/>
      <c r="F894" s="1121"/>
      <c r="G894" s="1121"/>
      <c r="H894" s="1121"/>
      <c r="I894" s="1121"/>
      <c r="J894" s="1121"/>
      <c r="K894" s="1121"/>
      <c r="L894" s="1121"/>
      <c r="M894" s="1121"/>
      <c r="N894" s="1121"/>
      <c r="O894" s="1121"/>
      <c r="P894" s="1121"/>
      <c r="Q894" s="1121"/>
      <c r="R894" s="1121"/>
      <c r="S894" s="1121"/>
      <c r="T894" s="1121"/>
      <c r="U894" s="1121"/>
      <c r="V894" s="1123"/>
      <c r="W894" s="1123"/>
    </row>
    <row r="895">
      <c r="A895" s="1121"/>
      <c r="B895" s="1121"/>
      <c r="C895" s="1121"/>
      <c r="D895" s="1121"/>
      <c r="E895" s="1121"/>
      <c r="F895" s="1121"/>
      <c r="G895" s="1121"/>
      <c r="H895" s="1121"/>
      <c r="I895" s="1121"/>
      <c r="J895" s="1121"/>
      <c r="K895" s="1121"/>
      <c r="L895" s="1121"/>
      <c r="M895" s="1121"/>
      <c r="N895" s="1121"/>
      <c r="O895" s="1121"/>
      <c r="P895" s="1121"/>
      <c r="Q895" s="1121"/>
      <c r="R895" s="1121"/>
      <c r="S895" s="1121"/>
      <c r="T895" s="1121"/>
      <c r="U895" s="1121"/>
      <c r="V895" s="1123"/>
      <c r="W895" s="1123"/>
    </row>
    <row r="896">
      <c r="A896" s="1121"/>
      <c r="B896" s="1121"/>
      <c r="C896" s="1121"/>
      <c r="D896" s="1121"/>
      <c r="E896" s="1121"/>
      <c r="F896" s="1121"/>
      <c r="G896" s="1121"/>
      <c r="H896" s="1121"/>
      <c r="I896" s="1121"/>
      <c r="J896" s="1121"/>
      <c r="K896" s="1121"/>
      <c r="L896" s="1121"/>
      <c r="M896" s="1121"/>
      <c r="N896" s="1121"/>
      <c r="O896" s="1121"/>
      <c r="P896" s="1121"/>
      <c r="Q896" s="1121"/>
      <c r="R896" s="1121"/>
      <c r="S896" s="1121"/>
      <c r="T896" s="1121"/>
      <c r="U896" s="1121"/>
      <c r="V896" s="1123"/>
      <c r="W896" s="1123"/>
    </row>
    <row r="897">
      <c r="A897" s="1121"/>
      <c r="B897" s="1121"/>
      <c r="C897" s="1121"/>
      <c r="D897" s="1121"/>
      <c r="E897" s="1121"/>
      <c r="F897" s="1121"/>
      <c r="G897" s="1121"/>
      <c r="H897" s="1121"/>
      <c r="I897" s="1121"/>
      <c r="J897" s="1121"/>
      <c r="K897" s="1121"/>
      <c r="L897" s="1121"/>
      <c r="M897" s="1121"/>
      <c r="N897" s="1121"/>
      <c r="O897" s="1121"/>
      <c r="P897" s="1121"/>
      <c r="Q897" s="1121"/>
      <c r="R897" s="1121"/>
      <c r="S897" s="1121"/>
      <c r="T897" s="1121"/>
      <c r="U897" s="1121"/>
      <c r="V897" s="1123"/>
      <c r="W897" s="1123"/>
    </row>
    <row r="898">
      <c r="A898" s="1121"/>
      <c r="B898" s="1121"/>
      <c r="C898" s="1121"/>
      <c r="D898" s="1121"/>
      <c r="E898" s="1121"/>
      <c r="F898" s="1121"/>
      <c r="G898" s="1121"/>
      <c r="H898" s="1121"/>
      <c r="I898" s="1121"/>
      <c r="J898" s="1121"/>
      <c r="K898" s="1121"/>
      <c r="L898" s="1121"/>
      <c r="M898" s="1121"/>
      <c r="N898" s="1121"/>
      <c r="O898" s="1121"/>
      <c r="P898" s="1121"/>
      <c r="Q898" s="1121"/>
      <c r="R898" s="1121"/>
      <c r="S898" s="1121"/>
      <c r="T898" s="1121"/>
      <c r="U898" s="1121"/>
      <c r="V898" s="1123"/>
      <c r="W898" s="1123"/>
    </row>
    <row r="899">
      <c r="A899" s="1121"/>
      <c r="B899" s="1121"/>
      <c r="C899" s="1121"/>
      <c r="D899" s="1121"/>
      <c r="E899" s="1121"/>
      <c r="F899" s="1121"/>
      <c r="G899" s="1121"/>
      <c r="H899" s="1121"/>
      <c r="I899" s="1121"/>
      <c r="J899" s="1121"/>
      <c r="K899" s="1121"/>
      <c r="L899" s="1121"/>
      <c r="M899" s="1121"/>
      <c r="N899" s="1121"/>
      <c r="O899" s="1121"/>
      <c r="P899" s="1121"/>
      <c r="Q899" s="1121"/>
      <c r="R899" s="1121"/>
      <c r="S899" s="1121"/>
      <c r="T899" s="1121"/>
      <c r="U899" s="1121"/>
      <c r="V899" s="1123"/>
      <c r="W899" s="1123"/>
    </row>
    <row r="900">
      <c r="A900" s="1121"/>
      <c r="B900" s="1121"/>
      <c r="C900" s="1121"/>
      <c r="D900" s="1121"/>
      <c r="E900" s="1121"/>
      <c r="F900" s="1121"/>
      <c r="G900" s="1121"/>
      <c r="H900" s="1121"/>
      <c r="I900" s="1121"/>
      <c r="J900" s="1121"/>
      <c r="K900" s="1121"/>
      <c r="L900" s="1121"/>
      <c r="M900" s="1121"/>
      <c r="N900" s="1121"/>
      <c r="O900" s="1121"/>
      <c r="P900" s="1121"/>
      <c r="Q900" s="1121"/>
      <c r="R900" s="1121"/>
      <c r="S900" s="1121"/>
      <c r="T900" s="1121"/>
      <c r="U900" s="1121"/>
      <c r="V900" s="1123"/>
      <c r="W900" s="1123"/>
    </row>
    <row r="901">
      <c r="A901" s="1121"/>
      <c r="B901" s="1121"/>
      <c r="C901" s="1121"/>
      <c r="D901" s="1121"/>
      <c r="E901" s="1121"/>
      <c r="F901" s="1121"/>
      <c r="G901" s="1121"/>
      <c r="H901" s="1121"/>
      <c r="I901" s="1121"/>
      <c r="J901" s="1121"/>
      <c r="K901" s="1121"/>
      <c r="L901" s="1121"/>
      <c r="M901" s="1121"/>
      <c r="N901" s="1121"/>
      <c r="O901" s="1121"/>
      <c r="P901" s="1121"/>
      <c r="Q901" s="1121"/>
      <c r="R901" s="1121"/>
      <c r="S901" s="1121"/>
      <c r="T901" s="1121"/>
      <c r="U901" s="1121"/>
      <c r="V901" s="1123"/>
      <c r="W901" s="1123"/>
    </row>
    <row r="902">
      <c r="A902" s="1121"/>
      <c r="B902" s="1121"/>
      <c r="C902" s="1121"/>
      <c r="D902" s="1121"/>
      <c r="E902" s="1121"/>
      <c r="F902" s="1121"/>
      <c r="G902" s="1121"/>
      <c r="H902" s="1121"/>
      <c r="I902" s="1121"/>
      <c r="J902" s="1121"/>
      <c r="K902" s="1121"/>
      <c r="L902" s="1121"/>
      <c r="M902" s="1121"/>
      <c r="N902" s="1121"/>
      <c r="O902" s="1121"/>
      <c r="P902" s="1121"/>
      <c r="Q902" s="1121"/>
      <c r="R902" s="1121"/>
      <c r="S902" s="1121"/>
      <c r="T902" s="1121"/>
      <c r="U902" s="1121"/>
      <c r="V902" s="1123"/>
      <c r="W902" s="1123"/>
    </row>
    <row r="903">
      <c r="A903" s="1121"/>
      <c r="B903" s="1121"/>
      <c r="C903" s="1121"/>
      <c r="D903" s="1121"/>
      <c r="E903" s="1121"/>
      <c r="F903" s="1121"/>
      <c r="G903" s="1121"/>
      <c r="H903" s="1121"/>
      <c r="I903" s="1121"/>
      <c r="J903" s="1121"/>
      <c r="K903" s="1121"/>
      <c r="L903" s="1121"/>
      <c r="M903" s="1121"/>
      <c r="N903" s="1121"/>
      <c r="O903" s="1121"/>
      <c r="P903" s="1121"/>
      <c r="Q903" s="1121"/>
      <c r="R903" s="1121"/>
      <c r="S903" s="1121"/>
      <c r="T903" s="1121"/>
      <c r="U903" s="1121"/>
      <c r="V903" s="1123"/>
      <c r="W903" s="1123"/>
    </row>
    <row r="904">
      <c r="A904" s="1121"/>
      <c r="B904" s="1121"/>
      <c r="C904" s="1121"/>
      <c r="D904" s="1121"/>
      <c r="E904" s="1121"/>
      <c r="F904" s="1121"/>
      <c r="G904" s="1121"/>
      <c r="H904" s="1121"/>
      <c r="I904" s="1121"/>
      <c r="J904" s="1121"/>
      <c r="K904" s="1121"/>
      <c r="L904" s="1121"/>
      <c r="M904" s="1121"/>
      <c r="N904" s="1121"/>
      <c r="O904" s="1121"/>
      <c r="P904" s="1121"/>
      <c r="Q904" s="1121"/>
      <c r="R904" s="1121"/>
      <c r="S904" s="1121"/>
      <c r="T904" s="1121"/>
      <c r="U904" s="1121"/>
      <c r="V904" s="1123"/>
      <c r="W904" s="1123"/>
    </row>
    <row r="905">
      <c r="A905" s="1121"/>
      <c r="B905" s="1121"/>
      <c r="C905" s="1121"/>
      <c r="D905" s="1121"/>
      <c r="E905" s="1121"/>
      <c r="F905" s="1121"/>
      <c r="G905" s="1121"/>
      <c r="H905" s="1121"/>
      <c r="I905" s="1121"/>
      <c r="J905" s="1121"/>
      <c r="K905" s="1121"/>
      <c r="L905" s="1121"/>
      <c r="M905" s="1121"/>
      <c r="N905" s="1121"/>
      <c r="O905" s="1121"/>
      <c r="P905" s="1121"/>
      <c r="Q905" s="1121"/>
      <c r="R905" s="1121"/>
      <c r="S905" s="1121"/>
      <c r="T905" s="1121"/>
      <c r="U905" s="1121"/>
      <c r="V905" s="1123"/>
      <c r="W905" s="1123"/>
    </row>
    <row r="906">
      <c r="A906" s="1121"/>
      <c r="B906" s="1121"/>
      <c r="C906" s="1121"/>
      <c r="D906" s="1121"/>
      <c r="E906" s="1121"/>
      <c r="F906" s="1121"/>
      <c r="G906" s="1121"/>
      <c r="H906" s="1121"/>
      <c r="I906" s="1121"/>
      <c r="J906" s="1121"/>
      <c r="K906" s="1121"/>
      <c r="L906" s="1121"/>
      <c r="M906" s="1121"/>
      <c r="N906" s="1121"/>
      <c r="O906" s="1121"/>
      <c r="P906" s="1121"/>
      <c r="Q906" s="1121"/>
      <c r="R906" s="1121"/>
      <c r="S906" s="1121"/>
      <c r="T906" s="1121"/>
      <c r="U906" s="1121"/>
      <c r="V906" s="1123"/>
      <c r="W906" s="1123"/>
    </row>
    <row r="907">
      <c r="A907" s="1121"/>
      <c r="B907" s="1121"/>
      <c r="C907" s="1121"/>
      <c r="D907" s="1121"/>
      <c r="E907" s="1121"/>
      <c r="F907" s="1121"/>
      <c r="G907" s="1121"/>
      <c r="H907" s="1121"/>
      <c r="I907" s="1121"/>
      <c r="J907" s="1121"/>
      <c r="K907" s="1121"/>
      <c r="L907" s="1121"/>
      <c r="M907" s="1121"/>
      <c r="N907" s="1121"/>
      <c r="O907" s="1121"/>
      <c r="P907" s="1121"/>
      <c r="Q907" s="1121"/>
      <c r="R907" s="1121"/>
      <c r="S907" s="1121"/>
      <c r="T907" s="1121"/>
      <c r="U907" s="1121"/>
      <c r="V907" s="1123"/>
      <c r="W907" s="1123"/>
    </row>
    <row r="908">
      <c r="A908" s="1121"/>
      <c r="B908" s="1121"/>
      <c r="C908" s="1121"/>
      <c r="D908" s="1121"/>
      <c r="E908" s="1121"/>
      <c r="F908" s="1121"/>
      <c r="G908" s="1121"/>
      <c r="H908" s="1121"/>
      <c r="I908" s="1121"/>
      <c r="J908" s="1121"/>
      <c r="K908" s="1121"/>
      <c r="L908" s="1121"/>
      <c r="M908" s="1121"/>
      <c r="N908" s="1121"/>
      <c r="O908" s="1121"/>
      <c r="P908" s="1121"/>
      <c r="Q908" s="1121"/>
      <c r="R908" s="1121"/>
      <c r="S908" s="1121"/>
      <c r="T908" s="1121"/>
      <c r="U908" s="1121"/>
      <c r="V908" s="1123"/>
      <c r="W908" s="1123"/>
    </row>
    <row r="909">
      <c r="A909" s="1121"/>
      <c r="B909" s="1121"/>
      <c r="C909" s="1121"/>
      <c r="D909" s="1121"/>
      <c r="E909" s="1121"/>
      <c r="F909" s="1121"/>
      <c r="G909" s="1121"/>
      <c r="H909" s="1121"/>
      <c r="I909" s="1121"/>
      <c r="J909" s="1121"/>
      <c r="K909" s="1121"/>
      <c r="L909" s="1121"/>
      <c r="M909" s="1121"/>
      <c r="N909" s="1121"/>
      <c r="O909" s="1121"/>
      <c r="P909" s="1121"/>
      <c r="Q909" s="1121"/>
      <c r="R909" s="1121"/>
      <c r="S909" s="1121"/>
      <c r="T909" s="1121"/>
      <c r="U909" s="1121"/>
      <c r="V909" s="1123"/>
      <c r="W909" s="1123"/>
    </row>
    <row r="910">
      <c r="A910" s="1121"/>
      <c r="B910" s="1121"/>
      <c r="C910" s="1121"/>
      <c r="D910" s="1121"/>
      <c r="E910" s="1121"/>
      <c r="F910" s="1121"/>
      <c r="G910" s="1121"/>
      <c r="H910" s="1121"/>
      <c r="I910" s="1121"/>
      <c r="J910" s="1121"/>
      <c r="K910" s="1121"/>
      <c r="L910" s="1121"/>
      <c r="M910" s="1121"/>
      <c r="N910" s="1121"/>
      <c r="O910" s="1121"/>
      <c r="P910" s="1121"/>
      <c r="Q910" s="1121"/>
      <c r="R910" s="1121"/>
      <c r="S910" s="1121"/>
      <c r="T910" s="1121"/>
      <c r="U910" s="1121"/>
      <c r="V910" s="1123"/>
      <c r="W910" s="1123"/>
    </row>
    <row r="911">
      <c r="A911" s="1121"/>
      <c r="B911" s="1121"/>
      <c r="C911" s="1121"/>
      <c r="D911" s="1121"/>
      <c r="E911" s="1121"/>
      <c r="F911" s="1121"/>
      <c r="G911" s="1121"/>
      <c r="H911" s="1121"/>
      <c r="I911" s="1121"/>
      <c r="J911" s="1121"/>
      <c r="K911" s="1121"/>
      <c r="L911" s="1121"/>
      <c r="M911" s="1121"/>
      <c r="N911" s="1121"/>
      <c r="O911" s="1121"/>
      <c r="P911" s="1121"/>
      <c r="Q911" s="1121"/>
      <c r="R911" s="1121"/>
      <c r="S911" s="1121"/>
      <c r="T911" s="1121"/>
      <c r="U911" s="1121"/>
      <c r="V911" s="1123"/>
      <c r="W911" s="1123"/>
    </row>
    <row r="912">
      <c r="A912" s="1121"/>
      <c r="B912" s="1121"/>
      <c r="C912" s="1121"/>
      <c r="D912" s="1121"/>
      <c r="E912" s="1121"/>
      <c r="F912" s="1121"/>
      <c r="G912" s="1121"/>
      <c r="H912" s="1121"/>
      <c r="I912" s="1121"/>
      <c r="J912" s="1121"/>
      <c r="K912" s="1121"/>
      <c r="L912" s="1121"/>
      <c r="M912" s="1121"/>
      <c r="N912" s="1121"/>
      <c r="O912" s="1121"/>
      <c r="P912" s="1121"/>
      <c r="Q912" s="1121"/>
      <c r="R912" s="1121"/>
      <c r="S912" s="1121"/>
      <c r="T912" s="1121"/>
      <c r="U912" s="1121"/>
      <c r="V912" s="1123"/>
      <c r="W912" s="1123"/>
    </row>
    <row r="913">
      <c r="A913" s="1121"/>
      <c r="B913" s="1121"/>
      <c r="C913" s="1121"/>
      <c r="D913" s="1121"/>
      <c r="E913" s="1121"/>
      <c r="F913" s="1121"/>
      <c r="G913" s="1121"/>
      <c r="H913" s="1121"/>
      <c r="I913" s="1121"/>
      <c r="J913" s="1121"/>
      <c r="K913" s="1121"/>
      <c r="L913" s="1121"/>
      <c r="M913" s="1121"/>
      <c r="N913" s="1121"/>
      <c r="O913" s="1121"/>
      <c r="P913" s="1121"/>
      <c r="Q913" s="1121"/>
      <c r="R913" s="1121"/>
      <c r="S913" s="1121"/>
      <c r="T913" s="1121"/>
      <c r="U913" s="1121"/>
      <c r="V913" s="1123"/>
      <c r="W913" s="1123"/>
    </row>
    <row r="914">
      <c r="A914" s="1121"/>
      <c r="B914" s="1121"/>
      <c r="C914" s="1121"/>
      <c r="D914" s="1121"/>
      <c r="E914" s="1121"/>
      <c r="F914" s="1121"/>
      <c r="G914" s="1121"/>
      <c r="H914" s="1121"/>
      <c r="I914" s="1121"/>
      <c r="J914" s="1121"/>
      <c r="K914" s="1121"/>
      <c r="L914" s="1121"/>
      <c r="M914" s="1121"/>
      <c r="N914" s="1121"/>
      <c r="O914" s="1121"/>
      <c r="P914" s="1121"/>
      <c r="Q914" s="1121"/>
      <c r="R914" s="1121"/>
      <c r="S914" s="1121"/>
      <c r="T914" s="1121"/>
      <c r="U914" s="1121"/>
      <c r="V914" s="1123"/>
      <c r="W914" s="1123"/>
    </row>
    <row r="915">
      <c r="A915" s="1121"/>
      <c r="B915" s="1121"/>
      <c r="C915" s="1121"/>
      <c r="D915" s="1121"/>
      <c r="E915" s="1121"/>
      <c r="F915" s="1121"/>
      <c r="G915" s="1121"/>
      <c r="H915" s="1121"/>
      <c r="I915" s="1121"/>
      <c r="J915" s="1121"/>
      <c r="K915" s="1121"/>
      <c r="L915" s="1121"/>
      <c r="M915" s="1121"/>
      <c r="N915" s="1121"/>
      <c r="O915" s="1121"/>
      <c r="P915" s="1121"/>
      <c r="Q915" s="1121"/>
      <c r="R915" s="1121"/>
      <c r="S915" s="1121"/>
      <c r="T915" s="1121"/>
      <c r="U915" s="1121"/>
      <c r="V915" s="1123"/>
      <c r="W915" s="1123"/>
    </row>
    <row r="916">
      <c r="A916" s="1121"/>
      <c r="B916" s="1121"/>
      <c r="C916" s="1121"/>
      <c r="D916" s="1121"/>
      <c r="E916" s="1121"/>
      <c r="F916" s="1121"/>
      <c r="G916" s="1121"/>
      <c r="H916" s="1121"/>
      <c r="I916" s="1121"/>
      <c r="J916" s="1121"/>
      <c r="K916" s="1121"/>
      <c r="L916" s="1121"/>
      <c r="M916" s="1121"/>
      <c r="N916" s="1121"/>
      <c r="O916" s="1121"/>
      <c r="P916" s="1121"/>
      <c r="Q916" s="1121"/>
      <c r="R916" s="1121"/>
      <c r="S916" s="1121"/>
      <c r="T916" s="1121"/>
      <c r="U916" s="1121"/>
      <c r="V916" s="1123"/>
      <c r="W916" s="1123"/>
    </row>
    <row r="917">
      <c r="A917" s="1121"/>
      <c r="B917" s="1121"/>
      <c r="C917" s="1121"/>
      <c r="D917" s="1121"/>
      <c r="E917" s="1121"/>
      <c r="F917" s="1121"/>
      <c r="G917" s="1121"/>
      <c r="H917" s="1121"/>
      <c r="I917" s="1121"/>
      <c r="J917" s="1121"/>
      <c r="K917" s="1121"/>
      <c r="L917" s="1121"/>
      <c r="M917" s="1121"/>
      <c r="N917" s="1121"/>
      <c r="O917" s="1121"/>
      <c r="P917" s="1121"/>
      <c r="Q917" s="1121"/>
      <c r="R917" s="1121"/>
      <c r="S917" s="1121"/>
      <c r="T917" s="1121"/>
      <c r="U917" s="1121"/>
      <c r="V917" s="1123"/>
      <c r="W917" s="1123"/>
    </row>
    <row r="918">
      <c r="A918" s="1121"/>
      <c r="B918" s="1121"/>
      <c r="C918" s="1121"/>
      <c r="D918" s="1121"/>
      <c r="E918" s="1121"/>
      <c r="F918" s="1121"/>
      <c r="G918" s="1121"/>
      <c r="H918" s="1121"/>
      <c r="I918" s="1121"/>
      <c r="J918" s="1121"/>
      <c r="K918" s="1121"/>
      <c r="L918" s="1121"/>
      <c r="M918" s="1121"/>
      <c r="N918" s="1121"/>
      <c r="O918" s="1121"/>
      <c r="P918" s="1121"/>
      <c r="Q918" s="1121"/>
      <c r="R918" s="1121"/>
      <c r="S918" s="1121"/>
      <c r="T918" s="1121"/>
      <c r="U918" s="1121"/>
      <c r="V918" s="1123"/>
      <c r="W918" s="1123"/>
    </row>
    <row r="919">
      <c r="A919" s="1121"/>
      <c r="B919" s="1121"/>
      <c r="C919" s="1121"/>
      <c r="D919" s="1121"/>
      <c r="E919" s="1121"/>
      <c r="F919" s="1121"/>
      <c r="G919" s="1121"/>
      <c r="H919" s="1121"/>
      <c r="I919" s="1121"/>
      <c r="J919" s="1121"/>
      <c r="K919" s="1121"/>
      <c r="L919" s="1121"/>
      <c r="M919" s="1121"/>
      <c r="N919" s="1121"/>
      <c r="O919" s="1121"/>
      <c r="P919" s="1121"/>
      <c r="Q919" s="1121"/>
      <c r="R919" s="1121"/>
      <c r="S919" s="1121"/>
      <c r="T919" s="1121"/>
      <c r="U919" s="1121"/>
      <c r="V919" s="1123"/>
      <c r="W919" s="1123"/>
    </row>
    <row r="920">
      <c r="A920" s="1121"/>
      <c r="B920" s="1121"/>
      <c r="C920" s="1121"/>
      <c r="D920" s="1121"/>
      <c r="E920" s="1121"/>
      <c r="F920" s="1121"/>
      <c r="G920" s="1121"/>
      <c r="H920" s="1121"/>
      <c r="I920" s="1121"/>
      <c r="J920" s="1121"/>
      <c r="K920" s="1121"/>
      <c r="L920" s="1121"/>
      <c r="M920" s="1121"/>
      <c r="N920" s="1121"/>
      <c r="O920" s="1121"/>
      <c r="P920" s="1121"/>
      <c r="Q920" s="1121"/>
      <c r="R920" s="1121"/>
      <c r="S920" s="1121"/>
      <c r="T920" s="1121"/>
      <c r="U920" s="1121"/>
      <c r="V920" s="1123"/>
      <c r="W920" s="1123"/>
    </row>
    <row r="921">
      <c r="A921" s="1121"/>
      <c r="B921" s="1121"/>
      <c r="C921" s="1121"/>
      <c r="D921" s="1121"/>
      <c r="E921" s="1121"/>
      <c r="F921" s="1121"/>
      <c r="G921" s="1121"/>
      <c r="H921" s="1121"/>
      <c r="I921" s="1121"/>
      <c r="J921" s="1121"/>
      <c r="K921" s="1121"/>
      <c r="L921" s="1121"/>
      <c r="M921" s="1121"/>
      <c r="N921" s="1121"/>
      <c r="O921" s="1121"/>
      <c r="P921" s="1121"/>
      <c r="Q921" s="1121"/>
      <c r="R921" s="1121"/>
      <c r="S921" s="1121"/>
      <c r="T921" s="1121"/>
      <c r="U921" s="1121"/>
      <c r="V921" s="1123"/>
      <c r="W921" s="1123"/>
    </row>
    <row r="922">
      <c r="A922" s="1121"/>
      <c r="B922" s="1121"/>
      <c r="C922" s="1121"/>
      <c r="D922" s="1121"/>
      <c r="E922" s="1121"/>
      <c r="F922" s="1121"/>
      <c r="G922" s="1121"/>
      <c r="H922" s="1121"/>
      <c r="I922" s="1121"/>
      <c r="J922" s="1121"/>
      <c r="K922" s="1121"/>
      <c r="L922" s="1121"/>
      <c r="M922" s="1121"/>
      <c r="N922" s="1121"/>
      <c r="O922" s="1121"/>
      <c r="P922" s="1121"/>
      <c r="Q922" s="1121"/>
      <c r="R922" s="1121"/>
      <c r="S922" s="1121"/>
      <c r="T922" s="1121"/>
      <c r="U922" s="1121"/>
      <c r="V922" s="1123"/>
      <c r="W922" s="1123"/>
    </row>
    <row r="923">
      <c r="A923" s="1121"/>
      <c r="B923" s="1121"/>
      <c r="C923" s="1121"/>
      <c r="D923" s="1121"/>
      <c r="E923" s="1121"/>
      <c r="F923" s="1121"/>
      <c r="G923" s="1121"/>
      <c r="H923" s="1121"/>
      <c r="I923" s="1121"/>
      <c r="J923" s="1121"/>
      <c r="K923" s="1121"/>
      <c r="L923" s="1121"/>
      <c r="M923" s="1121"/>
      <c r="N923" s="1121"/>
      <c r="O923" s="1121"/>
      <c r="P923" s="1121"/>
      <c r="Q923" s="1121"/>
      <c r="R923" s="1121"/>
      <c r="S923" s="1121"/>
      <c r="T923" s="1121"/>
      <c r="U923" s="1121"/>
      <c r="V923" s="1123"/>
      <c r="W923" s="1123"/>
    </row>
    <row r="924">
      <c r="A924" s="1121"/>
      <c r="B924" s="1121"/>
      <c r="C924" s="1121"/>
      <c r="D924" s="1121"/>
      <c r="E924" s="1121"/>
      <c r="F924" s="1121"/>
      <c r="G924" s="1121"/>
      <c r="H924" s="1121"/>
      <c r="I924" s="1121"/>
      <c r="J924" s="1121"/>
      <c r="K924" s="1121"/>
      <c r="L924" s="1121"/>
      <c r="M924" s="1121"/>
      <c r="N924" s="1121"/>
      <c r="O924" s="1121"/>
      <c r="P924" s="1121"/>
      <c r="Q924" s="1121"/>
      <c r="R924" s="1121"/>
      <c r="S924" s="1121"/>
      <c r="T924" s="1121"/>
      <c r="U924" s="1121"/>
      <c r="V924" s="1123"/>
      <c r="W924" s="1123"/>
    </row>
    <row r="925">
      <c r="A925" s="1121"/>
      <c r="B925" s="1121"/>
      <c r="C925" s="1121"/>
      <c r="D925" s="1121"/>
      <c r="E925" s="1121"/>
      <c r="F925" s="1121"/>
      <c r="G925" s="1121"/>
      <c r="H925" s="1121"/>
      <c r="I925" s="1121"/>
      <c r="J925" s="1121"/>
      <c r="K925" s="1121"/>
      <c r="L925" s="1121"/>
      <c r="M925" s="1121"/>
      <c r="N925" s="1121"/>
      <c r="O925" s="1121"/>
      <c r="P925" s="1121"/>
      <c r="Q925" s="1121"/>
      <c r="R925" s="1121"/>
      <c r="S925" s="1121"/>
      <c r="T925" s="1121"/>
      <c r="U925" s="1121"/>
      <c r="V925" s="1123"/>
      <c r="W925" s="1123"/>
    </row>
    <row r="926">
      <c r="A926" s="1121"/>
      <c r="B926" s="1121"/>
      <c r="C926" s="1121"/>
      <c r="D926" s="1121"/>
      <c r="E926" s="1121"/>
      <c r="F926" s="1121"/>
      <c r="G926" s="1121"/>
      <c r="H926" s="1121"/>
      <c r="I926" s="1121"/>
      <c r="J926" s="1121"/>
      <c r="K926" s="1121"/>
      <c r="L926" s="1121"/>
      <c r="M926" s="1121"/>
      <c r="N926" s="1121"/>
      <c r="O926" s="1121"/>
      <c r="P926" s="1121"/>
      <c r="Q926" s="1121"/>
      <c r="R926" s="1121"/>
      <c r="S926" s="1121"/>
      <c r="T926" s="1121"/>
      <c r="U926" s="1121"/>
      <c r="V926" s="1123"/>
      <c r="W926" s="1123"/>
    </row>
    <row r="927">
      <c r="A927" s="1121"/>
      <c r="B927" s="1121"/>
      <c r="C927" s="1121"/>
      <c r="D927" s="1121"/>
      <c r="E927" s="1121"/>
      <c r="F927" s="1121"/>
      <c r="G927" s="1121"/>
      <c r="H927" s="1121"/>
      <c r="I927" s="1121"/>
      <c r="J927" s="1121"/>
      <c r="K927" s="1121"/>
      <c r="L927" s="1121"/>
      <c r="M927" s="1121"/>
      <c r="N927" s="1121"/>
      <c r="O927" s="1121"/>
      <c r="P927" s="1121"/>
      <c r="Q927" s="1121"/>
      <c r="R927" s="1121"/>
      <c r="S927" s="1121"/>
      <c r="T927" s="1121"/>
      <c r="U927" s="1121"/>
      <c r="V927" s="1123"/>
      <c r="W927" s="1123"/>
    </row>
    <row r="928">
      <c r="A928" s="1121"/>
      <c r="B928" s="1121"/>
      <c r="C928" s="1121"/>
      <c r="D928" s="1121"/>
      <c r="E928" s="1121"/>
      <c r="F928" s="1121"/>
      <c r="G928" s="1121"/>
      <c r="H928" s="1121"/>
      <c r="I928" s="1121"/>
      <c r="J928" s="1121"/>
      <c r="K928" s="1121"/>
      <c r="L928" s="1121"/>
      <c r="M928" s="1121"/>
      <c r="N928" s="1121"/>
      <c r="O928" s="1121"/>
      <c r="P928" s="1121"/>
      <c r="Q928" s="1121"/>
      <c r="R928" s="1121"/>
      <c r="S928" s="1121"/>
      <c r="T928" s="1121"/>
      <c r="U928" s="1121"/>
      <c r="V928" s="1123"/>
      <c r="W928" s="1123"/>
    </row>
    <row r="929">
      <c r="A929" s="1121"/>
      <c r="B929" s="1121"/>
      <c r="C929" s="1121"/>
      <c r="D929" s="1121"/>
      <c r="E929" s="1121"/>
      <c r="F929" s="1121"/>
      <c r="G929" s="1121"/>
      <c r="H929" s="1121"/>
      <c r="I929" s="1121"/>
      <c r="J929" s="1121"/>
      <c r="K929" s="1121"/>
      <c r="L929" s="1121"/>
      <c r="M929" s="1121"/>
      <c r="N929" s="1121"/>
      <c r="O929" s="1121"/>
      <c r="P929" s="1121"/>
      <c r="Q929" s="1121"/>
      <c r="R929" s="1121"/>
      <c r="S929" s="1121"/>
      <c r="T929" s="1121"/>
      <c r="U929" s="1121"/>
      <c r="V929" s="1123"/>
      <c r="W929" s="1123"/>
    </row>
    <row r="930">
      <c r="A930" s="1121"/>
      <c r="B930" s="1121"/>
      <c r="C930" s="1121"/>
      <c r="D930" s="1121"/>
      <c r="E930" s="1121"/>
      <c r="F930" s="1121"/>
      <c r="G930" s="1121"/>
      <c r="H930" s="1121"/>
      <c r="I930" s="1121"/>
      <c r="J930" s="1121"/>
      <c r="K930" s="1121"/>
      <c r="L930" s="1121"/>
      <c r="M930" s="1121"/>
      <c r="N930" s="1121"/>
      <c r="O930" s="1121"/>
      <c r="P930" s="1121"/>
      <c r="Q930" s="1121"/>
      <c r="R930" s="1121"/>
      <c r="S930" s="1121"/>
      <c r="T930" s="1121"/>
      <c r="U930" s="1121"/>
      <c r="V930" s="1123"/>
      <c r="W930" s="1123"/>
    </row>
    <row r="931">
      <c r="A931" s="1121"/>
      <c r="B931" s="1121"/>
      <c r="C931" s="1121"/>
      <c r="D931" s="1121"/>
      <c r="E931" s="1121"/>
      <c r="F931" s="1121"/>
      <c r="G931" s="1121"/>
      <c r="H931" s="1121"/>
      <c r="I931" s="1121"/>
      <c r="J931" s="1121"/>
      <c r="K931" s="1121"/>
      <c r="L931" s="1121"/>
      <c r="M931" s="1121"/>
      <c r="N931" s="1121"/>
      <c r="O931" s="1121"/>
      <c r="P931" s="1121"/>
      <c r="Q931" s="1121"/>
      <c r="R931" s="1121"/>
      <c r="S931" s="1121"/>
      <c r="T931" s="1121"/>
      <c r="U931" s="1121"/>
      <c r="V931" s="1123"/>
      <c r="W931" s="1123"/>
    </row>
    <row r="932">
      <c r="A932" s="1121"/>
      <c r="B932" s="1121"/>
      <c r="C932" s="1121"/>
      <c r="D932" s="1121"/>
      <c r="E932" s="1121"/>
      <c r="F932" s="1121"/>
      <c r="G932" s="1121"/>
      <c r="H932" s="1121"/>
      <c r="I932" s="1121"/>
      <c r="J932" s="1121"/>
      <c r="K932" s="1121"/>
      <c r="L932" s="1121"/>
      <c r="M932" s="1121"/>
      <c r="N932" s="1121"/>
      <c r="O932" s="1121"/>
      <c r="P932" s="1121"/>
      <c r="Q932" s="1121"/>
      <c r="R932" s="1121"/>
      <c r="S932" s="1121"/>
      <c r="T932" s="1121"/>
      <c r="U932" s="1121"/>
      <c r="V932" s="1123"/>
      <c r="W932" s="1123"/>
    </row>
    <row r="933">
      <c r="A933" s="1121"/>
      <c r="B933" s="1121"/>
      <c r="C933" s="1121"/>
      <c r="D933" s="1121"/>
      <c r="E933" s="1121"/>
      <c r="F933" s="1121"/>
      <c r="G933" s="1121"/>
      <c r="H933" s="1121"/>
      <c r="I933" s="1121"/>
      <c r="J933" s="1121"/>
      <c r="K933" s="1121"/>
      <c r="L933" s="1121"/>
      <c r="M933" s="1121"/>
      <c r="N933" s="1121"/>
      <c r="O933" s="1121"/>
      <c r="P933" s="1121"/>
      <c r="Q933" s="1121"/>
      <c r="R933" s="1121"/>
      <c r="S933" s="1121"/>
      <c r="T933" s="1121"/>
      <c r="U933" s="1121"/>
      <c r="V933" s="1123"/>
      <c r="W933" s="1123"/>
    </row>
    <row r="934">
      <c r="A934" s="1121"/>
      <c r="B934" s="1121"/>
      <c r="C934" s="1121"/>
      <c r="D934" s="1121"/>
      <c r="E934" s="1121"/>
      <c r="F934" s="1121"/>
      <c r="G934" s="1121"/>
      <c r="H934" s="1121"/>
      <c r="I934" s="1121"/>
      <c r="J934" s="1121"/>
      <c r="K934" s="1121"/>
      <c r="L934" s="1121"/>
      <c r="M934" s="1121"/>
      <c r="N934" s="1121"/>
      <c r="O934" s="1121"/>
      <c r="P934" s="1121"/>
      <c r="Q934" s="1121"/>
      <c r="R934" s="1121"/>
      <c r="S934" s="1121"/>
      <c r="T934" s="1121"/>
      <c r="U934" s="1121"/>
      <c r="V934" s="1123"/>
      <c r="W934" s="1123"/>
    </row>
    <row r="935">
      <c r="A935" s="1121"/>
      <c r="B935" s="1121"/>
      <c r="C935" s="1121"/>
      <c r="D935" s="1121"/>
      <c r="E935" s="1121"/>
      <c r="F935" s="1121"/>
      <c r="G935" s="1121"/>
      <c r="H935" s="1121"/>
      <c r="I935" s="1121"/>
      <c r="J935" s="1121"/>
      <c r="K935" s="1121"/>
      <c r="L935" s="1121"/>
      <c r="M935" s="1121"/>
      <c r="N935" s="1121"/>
      <c r="O935" s="1121"/>
      <c r="P935" s="1121"/>
      <c r="Q935" s="1121"/>
      <c r="R935" s="1121"/>
      <c r="S935" s="1121"/>
      <c r="T935" s="1121"/>
      <c r="U935" s="1121"/>
      <c r="V935" s="1123"/>
      <c r="W935" s="1123"/>
    </row>
    <row r="936">
      <c r="A936" s="1121"/>
      <c r="B936" s="1121"/>
      <c r="C936" s="1121"/>
      <c r="D936" s="1121"/>
      <c r="E936" s="1121"/>
      <c r="F936" s="1121"/>
      <c r="G936" s="1121"/>
      <c r="H936" s="1121"/>
      <c r="I936" s="1121"/>
      <c r="J936" s="1121"/>
      <c r="K936" s="1121"/>
      <c r="L936" s="1121"/>
      <c r="M936" s="1121"/>
      <c r="N936" s="1121"/>
      <c r="O936" s="1121"/>
      <c r="P936" s="1121"/>
      <c r="Q936" s="1121"/>
      <c r="R936" s="1121"/>
      <c r="S936" s="1121"/>
      <c r="T936" s="1121"/>
      <c r="U936" s="1121"/>
      <c r="V936" s="1123"/>
      <c r="W936" s="1123"/>
    </row>
    <row r="937">
      <c r="A937" s="1121"/>
      <c r="B937" s="1121"/>
      <c r="C937" s="1121"/>
      <c r="D937" s="1121"/>
      <c r="E937" s="1121"/>
      <c r="F937" s="1121"/>
      <c r="G937" s="1121"/>
      <c r="H937" s="1121"/>
      <c r="I937" s="1121"/>
      <c r="J937" s="1121"/>
      <c r="K937" s="1121"/>
      <c r="L937" s="1121"/>
      <c r="M937" s="1121"/>
      <c r="N937" s="1121"/>
      <c r="O937" s="1121"/>
      <c r="P937" s="1121"/>
      <c r="Q937" s="1121"/>
      <c r="R937" s="1121"/>
      <c r="S937" s="1121"/>
      <c r="T937" s="1121"/>
      <c r="U937" s="1121"/>
      <c r="V937" s="1123"/>
      <c r="W937" s="1123"/>
    </row>
    <row r="938">
      <c r="A938" s="1121"/>
      <c r="B938" s="1121"/>
      <c r="C938" s="1121"/>
      <c r="D938" s="1121"/>
      <c r="E938" s="1121"/>
      <c r="F938" s="1121"/>
      <c r="G938" s="1121"/>
      <c r="H938" s="1121"/>
      <c r="I938" s="1121"/>
      <c r="J938" s="1121"/>
      <c r="K938" s="1121"/>
      <c r="L938" s="1121"/>
      <c r="M938" s="1121"/>
      <c r="N938" s="1121"/>
      <c r="O938" s="1121"/>
      <c r="P938" s="1121"/>
      <c r="Q938" s="1121"/>
      <c r="R938" s="1121"/>
      <c r="S938" s="1121"/>
      <c r="T938" s="1121"/>
      <c r="U938" s="1121"/>
      <c r="V938" s="1123"/>
      <c r="W938" s="1123"/>
    </row>
    <row r="939">
      <c r="A939" s="1121"/>
      <c r="B939" s="1121"/>
      <c r="C939" s="1121"/>
      <c r="D939" s="1121"/>
      <c r="E939" s="1121"/>
      <c r="F939" s="1121"/>
      <c r="G939" s="1121"/>
      <c r="H939" s="1121"/>
      <c r="I939" s="1121"/>
      <c r="J939" s="1121"/>
      <c r="K939" s="1121"/>
      <c r="L939" s="1121"/>
      <c r="M939" s="1121"/>
      <c r="N939" s="1121"/>
      <c r="O939" s="1121"/>
      <c r="P939" s="1121"/>
      <c r="Q939" s="1121"/>
      <c r="R939" s="1121"/>
      <c r="S939" s="1121"/>
      <c r="T939" s="1121"/>
      <c r="U939" s="1121"/>
      <c r="V939" s="1123"/>
      <c r="W939" s="1123"/>
    </row>
    <row r="940">
      <c r="A940" s="1121"/>
      <c r="B940" s="1121"/>
      <c r="C940" s="1121"/>
      <c r="D940" s="1121"/>
      <c r="E940" s="1121"/>
      <c r="F940" s="1121"/>
      <c r="G940" s="1121"/>
      <c r="H940" s="1121"/>
      <c r="I940" s="1121"/>
      <c r="J940" s="1121"/>
      <c r="K940" s="1121"/>
      <c r="L940" s="1121"/>
      <c r="M940" s="1121"/>
      <c r="N940" s="1121"/>
      <c r="O940" s="1121"/>
      <c r="P940" s="1121"/>
      <c r="Q940" s="1121"/>
      <c r="R940" s="1121"/>
      <c r="S940" s="1121"/>
      <c r="T940" s="1121"/>
      <c r="U940" s="1121"/>
      <c r="V940" s="1123"/>
      <c r="W940" s="1123"/>
    </row>
    <row r="941">
      <c r="A941" s="1121"/>
      <c r="B941" s="1121"/>
      <c r="C941" s="1121"/>
      <c r="D941" s="1121"/>
      <c r="E941" s="1121"/>
      <c r="F941" s="1121"/>
      <c r="G941" s="1121"/>
      <c r="H941" s="1121"/>
      <c r="I941" s="1121"/>
      <c r="J941" s="1121"/>
      <c r="K941" s="1121"/>
      <c r="L941" s="1121"/>
      <c r="M941" s="1121"/>
      <c r="N941" s="1121"/>
      <c r="O941" s="1121"/>
      <c r="P941" s="1121"/>
      <c r="Q941" s="1121"/>
      <c r="R941" s="1121"/>
      <c r="S941" s="1121"/>
      <c r="T941" s="1121"/>
      <c r="U941" s="1121"/>
      <c r="V941" s="1123"/>
      <c r="W941" s="1123"/>
    </row>
    <row r="942">
      <c r="A942" s="1121"/>
      <c r="B942" s="1121"/>
      <c r="C942" s="1121"/>
      <c r="D942" s="1121"/>
      <c r="E942" s="1121"/>
      <c r="F942" s="1121"/>
      <c r="G942" s="1121"/>
      <c r="H942" s="1121"/>
      <c r="I942" s="1121"/>
      <c r="J942" s="1121"/>
      <c r="K942" s="1121"/>
      <c r="L942" s="1121"/>
      <c r="M942" s="1121"/>
      <c r="N942" s="1121"/>
      <c r="O942" s="1121"/>
      <c r="P942" s="1121"/>
      <c r="Q942" s="1121"/>
      <c r="R942" s="1121"/>
      <c r="S942" s="1121"/>
      <c r="T942" s="1121"/>
      <c r="U942" s="1121"/>
      <c r="V942" s="1123"/>
      <c r="W942" s="1123"/>
    </row>
    <row r="943">
      <c r="A943" s="1121"/>
      <c r="B943" s="1121"/>
      <c r="C943" s="1121"/>
      <c r="D943" s="1121"/>
      <c r="E943" s="1121"/>
      <c r="F943" s="1121"/>
      <c r="G943" s="1121"/>
      <c r="H943" s="1121"/>
      <c r="I943" s="1121"/>
      <c r="J943" s="1121"/>
      <c r="K943" s="1121"/>
      <c r="L943" s="1121"/>
      <c r="M943" s="1121"/>
      <c r="N943" s="1121"/>
      <c r="O943" s="1121"/>
      <c r="P943" s="1121"/>
      <c r="Q943" s="1121"/>
      <c r="R943" s="1121"/>
      <c r="S943" s="1121"/>
      <c r="T943" s="1121"/>
      <c r="U943" s="1121"/>
      <c r="V943" s="1123"/>
      <c r="W943" s="1123"/>
    </row>
    <row r="944">
      <c r="A944" s="1121"/>
      <c r="B944" s="1121"/>
      <c r="C944" s="1121"/>
      <c r="D944" s="1121"/>
      <c r="E944" s="1121"/>
      <c r="F944" s="1121"/>
      <c r="G944" s="1121"/>
      <c r="H944" s="1121"/>
      <c r="I944" s="1121"/>
      <c r="J944" s="1121"/>
      <c r="K944" s="1121"/>
      <c r="L944" s="1121"/>
      <c r="M944" s="1121"/>
      <c r="N944" s="1121"/>
      <c r="O944" s="1121"/>
      <c r="P944" s="1121"/>
      <c r="Q944" s="1121"/>
      <c r="R944" s="1121"/>
      <c r="S944" s="1121"/>
      <c r="T944" s="1121"/>
      <c r="U944" s="1121"/>
      <c r="V944" s="1123"/>
      <c r="W944" s="1123"/>
    </row>
    <row r="945">
      <c r="A945" s="1121"/>
      <c r="B945" s="1121"/>
      <c r="C945" s="1121"/>
      <c r="D945" s="1121"/>
      <c r="E945" s="1121"/>
      <c r="F945" s="1121"/>
      <c r="G945" s="1121"/>
      <c r="H945" s="1121"/>
      <c r="I945" s="1121"/>
      <c r="J945" s="1121"/>
      <c r="K945" s="1121"/>
      <c r="L945" s="1121"/>
      <c r="M945" s="1121"/>
      <c r="N945" s="1121"/>
      <c r="O945" s="1121"/>
      <c r="P945" s="1121"/>
      <c r="Q945" s="1121"/>
      <c r="R945" s="1121"/>
      <c r="S945" s="1121"/>
      <c r="T945" s="1121"/>
      <c r="U945" s="1121"/>
      <c r="V945" s="1123"/>
      <c r="W945" s="1123"/>
    </row>
    <row r="946">
      <c r="A946" s="1121"/>
      <c r="B946" s="1121"/>
      <c r="C946" s="1121"/>
      <c r="D946" s="1121"/>
      <c r="E946" s="1121"/>
      <c r="F946" s="1121"/>
      <c r="G946" s="1121"/>
      <c r="H946" s="1121"/>
      <c r="I946" s="1121"/>
      <c r="J946" s="1121"/>
      <c r="K946" s="1121"/>
      <c r="L946" s="1121"/>
      <c r="M946" s="1121"/>
      <c r="N946" s="1121"/>
      <c r="O946" s="1121"/>
      <c r="P946" s="1121"/>
      <c r="Q946" s="1121"/>
      <c r="R946" s="1121"/>
      <c r="S946" s="1121"/>
      <c r="T946" s="1121"/>
      <c r="U946" s="1121"/>
      <c r="V946" s="1123"/>
      <c r="W946" s="1123"/>
    </row>
    <row r="947">
      <c r="A947" s="1121"/>
      <c r="B947" s="1121"/>
      <c r="C947" s="1121"/>
      <c r="D947" s="1121"/>
      <c r="E947" s="1121"/>
      <c r="F947" s="1121"/>
      <c r="G947" s="1121"/>
      <c r="H947" s="1121"/>
      <c r="I947" s="1121"/>
      <c r="J947" s="1121"/>
      <c r="K947" s="1121"/>
      <c r="L947" s="1121"/>
      <c r="M947" s="1121"/>
      <c r="N947" s="1121"/>
      <c r="O947" s="1121"/>
      <c r="P947" s="1121"/>
      <c r="Q947" s="1121"/>
      <c r="R947" s="1121"/>
      <c r="S947" s="1121"/>
      <c r="T947" s="1121"/>
      <c r="U947" s="1121"/>
      <c r="V947" s="1123"/>
      <c r="W947" s="1123"/>
    </row>
    <row r="948">
      <c r="A948" s="1121"/>
      <c r="B948" s="1121"/>
      <c r="C948" s="1121"/>
      <c r="D948" s="1121"/>
      <c r="E948" s="1121"/>
      <c r="F948" s="1121"/>
      <c r="G948" s="1121"/>
      <c r="H948" s="1121"/>
      <c r="I948" s="1121"/>
      <c r="J948" s="1121"/>
      <c r="K948" s="1121"/>
      <c r="L948" s="1121"/>
      <c r="M948" s="1121"/>
      <c r="N948" s="1121"/>
      <c r="O948" s="1121"/>
      <c r="P948" s="1121"/>
      <c r="Q948" s="1121"/>
      <c r="R948" s="1121"/>
      <c r="S948" s="1121"/>
      <c r="T948" s="1121"/>
      <c r="U948" s="1121"/>
      <c r="V948" s="1123"/>
      <c r="W948" s="1123"/>
    </row>
    <row r="949">
      <c r="A949" s="1121"/>
      <c r="B949" s="1121"/>
      <c r="C949" s="1121"/>
      <c r="D949" s="1121"/>
      <c r="E949" s="1121"/>
      <c r="F949" s="1121"/>
      <c r="G949" s="1121"/>
      <c r="H949" s="1121"/>
      <c r="I949" s="1121"/>
      <c r="J949" s="1121"/>
      <c r="K949" s="1121"/>
      <c r="L949" s="1121"/>
      <c r="M949" s="1121"/>
      <c r="N949" s="1121"/>
      <c r="O949" s="1121"/>
      <c r="P949" s="1121"/>
      <c r="Q949" s="1121"/>
      <c r="R949" s="1121"/>
      <c r="S949" s="1121"/>
      <c r="T949" s="1121"/>
      <c r="U949" s="1121"/>
      <c r="V949" s="1123"/>
      <c r="W949" s="1123"/>
    </row>
    <row r="950">
      <c r="A950" s="1121"/>
      <c r="B950" s="1121"/>
      <c r="C950" s="1121"/>
      <c r="D950" s="1121"/>
      <c r="E950" s="1121"/>
      <c r="F950" s="1121"/>
      <c r="G950" s="1121"/>
      <c r="H950" s="1121"/>
      <c r="I950" s="1121"/>
      <c r="J950" s="1121"/>
      <c r="K950" s="1121"/>
      <c r="L950" s="1121"/>
      <c r="M950" s="1121"/>
      <c r="N950" s="1121"/>
      <c r="O950" s="1121"/>
      <c r="P950" s="1121"/>
      <c r="Q950" s="1121"/>
      <c r="R950" s="1121"/>
      <c r="S950" s="1121"/>
      <c r="T950" s="1121"/>
      <c r="U950" s="1121"/>
      <c r="V950" s="1123"/>
      <c r="W950" s="1123"/>
    </row>
    <row r="951">
      <c r="A951" s="1121"/>
      <c r="B951" s="1121"/>
      <c r="C951" s="1121"/>
      <c r="D951" s="1121"/>
      <c r="E951" s="1121"/>
      <c r="F951" s="1121"/>
      <c r="G951" s="1121"/>
      <c r="H951" s="1121"/>
      <c r="I951" s="1121"/>
      <c r="J951" s="1121"/>
      <c r="K951" s="1121"/>
      <c r="L951" s="1121"/>
      <c r="M951" s="1121"/>
      <c r="N951" s="1121"/>
      <c r="O951" s="1121"/>
      <c r="P951" s="1121"/>
      <c r="Q951" s="1121"/>
      <c r="R951" s="1121"/>
      <c r="S951" s="1121"/>
      <c r="T951" s="1121"/>
      <c r="U951" s="1121"/>
      <c r="V951" s="1123"/>
      <c r="W951" s="1123"/>
    </row>
    <row r="952">
      <c r="A952" s="1121"/>
      <c r="B952" s="1121"/>
      <c r="C952" s="1121"/>
      <c r="D952" s="1121"/>
      <c r="E952" s="1121"/>
      <c r="F952" s="1121"/>
      <c r="G952" s="1121"/>
      <c r="H952" s="1121"/>
      <c r="I952" s="1121"/>
      <c r="J952" s="1121"/>
      <c r="K952" s="1121"/>
      <c r="L952" s="1121"/>
      <c r="M952" s="1121"/>
      <c r="N952" s="1121"/>
      <c r="O952" s="1121"/>
      <c r="P952" s="1121"/>
      <c r="Q952" s="1121"/>
      <c r="R952" s="1121"/>
      <c r="S952" s="1121"/>
      <c r="T952" s="1121"/>
      <c r="U952" s="1121"/>
      <c r="V952" s="1123"/>
      <c r="W952" s="1123"/>
    </row>
    <row r="953">
      <c r="A953" s="1121"/>
      <c r="B953" s="1121"/>
      <c r="C953" s="1121"/>
      <c r="D953" s="1121"/>
      <c r="E953" s="1121"/>
      <c r="F953" s="1121"/>
      <c r="G953" s="1121"/>
      <c r="H953" s="1121"/>
      <c r="I953" s="1121"/>
      <c r="J953" s="1121"/>
      <c r="K953" s="1121"/>
      <c r="L953" s="1121"/>
      <c r="M953" s="1121"/>
      <c r="N953" s="1121"/>
      <c r="O953" s="1121"/>
      <c r="P953" s="1121"/>
      <c r="Q953" s="1121"/>
      <c r="R953" s="1121"/>
      <c r="S953" s="1121"/>
      <c r="T953" s="1121"/>
      <c r="U953" s="1121"/>
      <c r="V953" s="1123"/>
      <c r="W953" s="1123"/>
    </row>
    <row r="954">
      <c r="A954" s="1121"/>
      <c r="B954" s="1121"/>
      <c r="C954" s="1121"/>
      <c r="D954" s="1121"/>
      <c r="E954" s="1121"/>
      <c r="F954" s="1121"/>
      <c r="G954" s="1121"/>
      <c r="H954" s="1121"/>
      <c r="I954" s="1121"/>
      <c r="J954" s="1121"/>
      <c r="K954" s="1121"/>
      <c r="L954" s="1121"/>
      <c r="M954" s="1121"/>
      <c r="N954" s="1121"/>
      <c r="O954" s="1121"/>
      <c r="P954" s="1121"/>
      <c r="Q954" s="1121"/>
      <c r="R954" s="1121"/>
      <c r="S954" s="1121"/>
      <c r="T954" s="1121"/>
      <c r="U954" s="1121"/>
      <c r="V954" s="1123"/>
      <c r="W954" s="1123"/>
    </row>
    <row r="955">
      <c r="A955" s="1121"/>
      <c r="B955" s="1121"/>
      <c r="C955" s="1121"/>
      <c r="D955" s="1121"/>
      <c r="E955" s="1121"/>
      <c r="F955" s="1121"/>
      <c r="G955" s="1121"/>
      <c r="H955" s="1121"/>
      <c r="I955" s="1121"/>
      <c r="J955" s="1121"/>
      <c r="K955" s="1121"/>
      <c r="L955" s="1121"/>
      <c r="M955" s="1121"/>
      <c r="N955" s="1121"/>
      <c r="O955" s="1121"/>
      <c r="P955" s="1121"/>
      <c r="Q955" s="1121"/>
      <c r="R955" s="1121"/>
      <c r="S955" s="1121"/>
      <c r="T955" s="1121"/>
      <c r="U955" s="1121"/>
      <c r="V955" s="1123"/>
      <c r="W955" s="1123"/>
    </row>
    <row r="956">
      <c r="A956" s="1121"/>
      <c r="B956" s="1121"/>
      <c r="C956" s="1121"/>
      <c r="D956" s="1121"/>
      <c r="E956" s="1121"/>
      <c r="F956" s="1121"/>
      <c r="G956" s="1121"/>
      <c r="H956" s="1121"/>
      <c r="I956" s="1121"/>
      <c r="J956" s="1121"/>
      <c r="K956" s="1121"/>
      <c r="L956" s="1121"/>
      <c r="M956" s="1121"/>
      <c r="N956" s="1121"/>
      <c r="O956" s="1121"/>
      <c r="P956" s="1121"/>
      <c r="Q956" s="1121"/>
      <c r="R956" s="1121"/>
      <c r="S956" s="1121"/>
      <c r="T956" s="1121"/>
      <c r="U956" s="1121"/>
      <c r="V956" s="1123"/>
      <c r="W956" s="1123"/>
    </row>
    <row r="957">
      <c r="A957" s="1121"/>
      <c r="B957" s="1121"/>
      <c r="C957" s="1121"/>
      <c r="D957" s="1121"/>
      <c r="E957" s="1121"/>
      <c r="F957" s="1121"/>
      <c r="G957" s="1121"/>
      <c r="H957" s="1121"/>
      <c r="I957" s="1121"/>
      <c r="J957" s="1121"/>
      <c r="K957" s="1121"/>
      <c r="L957" s="1121"/>
      <c r="M957" s="1121"/>
      <c r="N957" s="1121"/>
      <c r="O957" s="1121"/>
      <c r="P957" s="1121"/>
      <c r="Q957" s="1121"/>
      <c r="R957" s="1121"/>
      <c r="S957" s="1121"/>
      <c r="T957" s="1121"/>
      <c r="U957" s="1121"/>
      <c r="V957" s="1123"/>
      <c r="W957" s="1123"/>
    </row>
    <row r="958">
      <c r="A958" s="1121"/>
      <c r="B958" s="1121"/>
      <c r="C958" s="1121"/>
      <c r="D958" s="1121"/>
      <c r="E958" s="1121"/>
      <c r="F958" s="1121"/>
      <c r="G958" s="1121"/>
      <c r="H958" s="1121"/>
      <c r="I958" s="1121"/>
      <c r="J958" s="1121"/>
      <c r="K958" s="1121"/>
      <c r="L958" s="1121"/>
      <c r="M958" s="1121"/>
      <c r="N958" s="1121"/>
      <c r="O958" s="1121"/>
      <c r="P958" s="1121"/>
      <c r="Q958" s="1121"/>
      <c r="R958" s="1121"/>
      <c r="S958" s="1121"/>
      <c r="T958" s="1121"/>
      <c r="U958" s="1121"/>
      <c r="V958" s="1123"/>
      <c r="W958" s="112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8" t="s">
        <v>890</v>
      </c>
      <c r="C2" s="1149"/>
      <c r="D2" s="1149"/>
      <c r="E2" s="1149"/>
      <c r="F2" s="1149"/>
      <c r="G2" s="1149"/>
      <c r="H2" s="1149"/>
      <c r="I2" s="1149"/>
      <c r="J2" s="1149"/>
      <c r="K2" s="1149"/>
      <c r="L2" s="1149"/>
      <c r="M2" s="1150"/>
      <c r="N2" s="1151"/>
      <c r="O2" s="1151"/>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c r="AN2" s="1153"/>
      <c r="AO2" s="1153"/>
      <c r="AP2" s="1153"/>
      <c r="AQ2" s="1153"/>
      <c r="AR2" s="1153"/>
      <c r="AS2" s="1153"/>
      <c r="AT2" s="1153"/>
      <c r="AU2" s="1153"/>
    </row>
    <row r="3">
      <c r="B3" s="1154" t="s">
        <v>891</v>
      </c>
      <c r="C3" s="1155"/>
      <c r="D3" s="1155"/>
      <c r="E3" s="1155"/>
      <c r="F3" s="1155"/>
      <c r="G3" s="582"/>
      <c r="H3" s="1156" t="s">
        <v>892</v>
      </c>
      <c r="I3" s="1155"/>
      <c r="J3" s="1155"/>
      <c r="K3" s="1155"/>
      <c r="L3" s="1155"/>
      <c r="M3" s="1157"/>
      <c r="N3" s="1151"/>
      <c r="O3" s="1151"/>
      <c r="P3" s="1152"/>
      <c r="Q3" s="1152"/>
      <c r="R3" s="1152"/>
      <c r="S3" s="1152"/>
      <c r="T3" s="1152"/>
      <c r="U3" s="1152"/>
      <c r="V3" s="1152"/>
      <c r="W3" s="1152"/>
      <c r="X3" s="1152"/>
      <c r="Y3" s="1152"/>
      <c r="Z3" s="1152"/>
      <c r="AA3" s="1152"/>
      <c r="AB3" s="1152"/>
      <c r="AC3" s="1152"/>
      <c r="AD3" s="1152"/>
      <c r="AE3" s="1152"/>
      <c r="AF3" s="1152"/>
      <c r="AG3" s="1152"/>
      <c r="AH3" s="1152"/>
      <c r="AI3" s="1152"/>
      <c r="AJ3" s="1152"/>
      <c r="AK3" s="1152"/>
      <c r="AL3" s="1152"/>
      <c r="AM3" s="1152"/>
      <c r="AN3" s="1153"/>
      <c r="AO3" s="1153"/>
      <c r="AP3" s="1153"/>
      <c r="AQ3" s="1153"/>
      <c r="AR3" s="1153"/>
      <c r="AS3" s="1153"/>
      <c r="AT3" s="1153"/>
      <c r="AU3" s="1153"/>
    </row>
    <row r="4">
      <c r="B4" s="1158"/>
      <c r="C4" s="1159" t="s">
        <v>376</v>
      </c>
      <c r="D4" s="1159" t="s">
        <v>503</v>
      </c>
      <c r="E4" s="1160" t="s">
        <v>37</v>
      </c>
      <c r="F4" s="1159" t="s">
        <v>893</v>
      </c>
      <c r="G4" s="1159" t="s">
        <v>894</v>
      </c>
      <c r="H4" s="1161"/>
      <c r="I4" s="1162" t="s">
        <v>376</v>
      </c>
      <c r="J4" s="1162" t="s">
        <v>503</v>
      </c>
      <c r="K4" s="1163" t="s">
        <v>37</v>
      </c>
      <c r="L4" s="1162" t="s">
        <v>893</v>
      </c>
      <c r="M4" s="1164" t="s">
        <v>894</v>
      </c>
      <c r="N4" s="1151"/>
      <c r="O4" s="1151"/>
      <c r="P4" s="1152"/>
      <c r="Q4" s="1152"/>
      <c r="R4" s="1152"/>
      <c r="S4" s="1152"/>
      <c r="T4" s="1152"/>
      <c r="U4" s="1152"/>
      <c r="V4" s="1152"/>
      <c r="W4" s="1152"/>
      <c r="X4" s="1152"/>
      <c r="Y4" s="1152"/>
      <c r="Z4" s="1152"/>
      <c r="AA4" s="1152"/>
      <c r="AB4" s="1152"/>
      <c r="AC4" s="1152"/>
      <c r="AD4" s="1152"/>
      <c r="AE4" s="1152"/>
      <c r="AF4" s="1152"/>
      <c r="AG4" s="1152"/>
      <c r="AH4" s="1152"/>
      <c r="AI4" s="1152"/>
      <c r="AJ4" s="1152"/>
      <c r="AK4" s="1152"/>
      <c r="AL4" s="1152"/>
      <c r="AM4" s="1152"/>
      <c r="AN4" s="1153"/>
      <c r="AO4" s="1153"/>
      <c r="AP4" s="1153"/>
      <c r="AQ4" s="1153"/>
      <c r="AR4" s="1153"/>
      <c r="AS4" s="1153"/>
      <c r="AT4" s="1153"/>
      <c r="AU4" s="1153"/>
    </row>
    <row r="5">
      <c r="B5" s="1165" t="s">
        <v>54</v>
      </c>
      <c r="C5" s="1166">
        <v>4316.0</v>
      </c>
      <c r="D5" s="1166">
        <v>4.0</v>
      </c>
      <c r="E5" s="1167">
        <v>9.0E-4</v>
      </c>
      <c r="F5" s="1168"/>
      <c r="G5" s="1169"/>
      <c r="H5" s="1170" t="s">
        <v>54</v>
      </c>
      <c r="I5" s="1171">
        <f>'🔵クレーム'!V10</f>
        <v>4225</v>
      </c>
      <c r="J5" s="1171">
        <f>'🔵クレーム'!T10</f>
        <v>4</v>
      </c>
      <c r="K5" s="1172">
        <f>'🔵クレーム'!X10</f>
        <v>0.0009467455621</v>
      </c>
      <c r="L5" s="1173">
        <f>O28</f>
        <v>3</v>
      </c>
      <c r="M5" s="1174">
        <f t="shared" ref="M5:M6" si="1">L5/I5</f>
        <v>0.0007100591716</v>
      </c>
      <c r="N5" s="1151"/>
      <c r="O5" s="1151"/>
      <c r="P5" s="1152"/>
      <c r="Q5" s="1152"/>
      <c r="R5" s="1152"/>
      <c r="S5" s="1152"/>
      <c r="T5" s="1152"/>
      <c r="U5" s="1152"/>
      <c r="V5" s="1152"/>
      <c r="W5" s="1152"/>
      <c r="X5" s="1152"/>
      <c r="Y5" s="1152"/>
      <c r="Z5" s="1152"/>
      <c r="AA5" s="1152"/>
      <c r="AB5" s="1152"/>
      <c r="AC5" s="1152"/>
      <c r="AD5" s="1152"/>
      <c r="AE5" s="1152"/>
      <c r="AF5" s="1152"/>
      <c r="AG5" s="1152"/>
      <c r="AH5" s="1152"/>
      <c r="AI5" s="1152"/>
      <c r="AJ5" s="1152"/>
      <c r="AK5" s="1152"/>
      <c r="AL5" s="1152"/>
      <c r="AM5" s="1152"/>
      <c r="AN5" s="1153"/>
      <c r="AO5" s="1153"/>
      <c r="AP5" s="1153"/>
      <c r="AQ5" s="1153"/>
      <c r="AR5" s="1153"/>
      <c r="AS5" s="1153"/>
      <c r="AT5" s="1153"/>
      <c r="AU5" s="1153"/>
    </row>
    <row r="6">
      <c r="B6" s="1175" t="s">
        <v>56</v>
      </c>
      <c r="C6" s="1166">
        <v>4863.0</v>
      </c>
      <c r="D6" s="1166">
        <v>0.0</v>
      </c>
      <c r="E6" s="1167">
        <v>0.0</v>
      </c>
      <c r="F6" s="1168"/>
      <c r="G6" s="1169"/>
      <c r="H6" s="1176" t="s">
        <v>56</v>
      </c>
      <c r="I6" s="1171">
        <f>'🔵クレーム'!V11</f>
        <v>4682</v>
      </c>
      <c r="J6" s="1171">
        <f>'🔵クレーム'!T11</f>
        <v>1</v>
      </c>
      <c r="K6" s="1172">
        <f>'🔵クレーム'!X11</f>
        <v>0.0002135839385</v>
      </c>
      <c r="L6" s="1173">
        <f>P28</f>
        <v>1</v>
      </c>
      <c r="M6" s="1174">
        <f t="shared" si="1"/>
        <v>0.0002135839385</v>
      </c>
      <c r="N6" s="1151"/>
      <c r="O6" s="1151"/>
      <c r="P6" s="1152"/>
      <c r="Q6" s="1152"/>
      <c r="R6" s="1152"/>
      <c r="S6" s="1152"/>
      <c r="T6" s="1152"/>
      <c r="U6" s="1152"/>
      <c r="V6" s="1152"/>
      <c r="W6" s="1152"/>
      <c r="X6" s="1152"/>
      <c r="Y6" s="1152"/>
      <c r="Z6" s="1152"/>
      <c r="AA6" s="1152"/>
      <c r="AB6" s="1152"/>
      <c r="AC6" s="1152"/>
      <c r="AD6" s="1152"/>
      <c r="AE6" s="1152"/>
      <c r="AF6" s="1152"/>
      <c r="AG6" s="1152"/>
      <c r="AH6" s="1152"/>
      <c r="AI6" s="1152"/>
      <c r="AJ6" s="1152"/>
      <c r="AK6" s="1152"/>
      <c r="AL6" s="1152"/>
      <c r="AM6" s="1152"/>
      <c r="AN6" s="1153"/>
      <c r="AO6" s="1153"/>
      <c r="AP6" s="1153"/>
      <c r="AQ6" s="1153"/>
      <c r="AR6" s="1153"/>
      <c r="AS6" s="1153"/>
      <c r="AT6" s="1153"/>
      <c r="AU6" s="1153"/>
    </row>
    <row r="7">
      <c r="B7" s="1175" t="s">
        <v>36</v>
      </c>
      <c r="C7" s="1166">
        <v>5117.0</v>
      </c>
      <c r="D7" s="1166">
        <v>3.0</v>
      </c>
      <c r="E7" s="1167">
        <v>6.0E-4</v>
      </c>
      <c r="F7" s="1168"/>
      <c r="G7" s="1169"/>
      <c r="H7" s="1176" t="s">
        <v>36</v>
      </c>
      <c r="I7" s="1171">
        <f>'🔵クレーム'!V12</f>
        <v>2393</v>
      </c>
      <c r="J7" s="1171">
        <f>'🔵クレーム'!T12</f>
        <v>0</v>
      </c>
      <c r="K7" s="1172">
        <f>'🔵クレーム'!X12</f>
        <v>0</v>
      </c>
      <c r="L7" s="1177">
        <f>Q28</f>
        <v>1</v>
      </c>
      <c r="M7" s="1174">
        <f>iferror(L7/I7,"")</f>
        <v>0.0004178854994</v>
      </c>
      <c r="N7" s="1151"/>
      <c r="O7" s="1151"/>
      <c r="P7" s="1152"/>
      <c r="Q7" s="1152"/>
      <c r="R7" s="1152"/>
      <c r="S7" s="1152"/>
      <c r="T7" s="1152"/>
      <c r="U7" s="1152"/>
      <c r="V7" s="1152"/>
      <c r="W7" s="1152"/>
      <c r="X7" s="1152"/>
      <c r="Y7" s="1152"/>
      <c r="Z7" s="1152"/>
      <c r="AA7" s="1152"/>
      <c r="AB7" s="1152"/>
      <c r="AC7" s="1152"/>
      <c r="AD7" s="1152"/>
      <c r="AE7" s="1152"/>
      <c r="AF7" s="1152"/>
      <c r="AG7" s="1152"/>
      <c r="AH7" s="1152"/>
      <c r="AI7" s="1152"/>
      <c r="AJ7" s="1152"/>
      <c r="AK7" s="1152"/>
      <c r="AL7" s="1152"/>
      <c r="AM7" s="1152"/>
      <c r="AN7" s="1153"/>
      <c r="AO7" s="1153"/>
      <c r="AP7" s="1153"/>
      <c r="AQ7" s="1153"/>
      <c r="AR7" s="1153"/>
      <c r="AS7" s="1153"/>
      <c r="AT7" s="1153"/>
      <c r="AU7" s="1153"/>
    </row>
    <row r="8">
      <c r="B8" s="1175" t="s">
        <v>59</v>
      </c>
      <c r="C8" s="1166">
        <v>4993.0</v>
      </c>
      <c r="D8" s="1166">
        <v>0.0</v>
      </c>
      <c r="E8" s="1167">
        <v>0.0</v>
      </c>
      <c r="F8" s="1168"/>
      <c r="G8" s="1169"/>
      <c r="H8" s="1176" t="s">
        <v>59</v>
      </c>
      <c r="I8" s="1171" t="str">
        <f>'🔵クレーム'!V13</f>
        <v/>
      </c>
      <c r="J8" s="1171">
        <f>'🔵クレーム'!T13</f>
        <v>0</v>
      </c>
      <c r="K8" s="1172" t="str">
        <f>'🔵クレーム'!X13</f>
        <v/>
      </c>
      <c r="L8" s="1173">
        <f>R28</f>
        <v>0</v>
      </c>
      <c r="M8" s="1174" t="str">
        <f t="shared" ref="M8:M16" si="2">iferror("",L8/I8)</f>
        <v/>
      </c>
      <c r="N8" s="1151"/>
      <c r="O8" s="1151"/>
      <c r="P8" s="1152"/>
      <c r="Q8" s="1152"/>
      <c r="R8" s="1152"/>
      <c r="S8" s="1152"/>
      <c r="T8" s="1152"/>
      <c r="U8" s="1152"/>
      <c r="V8" s="1152"/>
      <c r="W8" s="1152"/>
      <c r="X8" s="1152"/>
      <c r="Y8" s="1152"/>
      <c r="Z8" s="1152"/>
      <c r="AA8" s="1152"/>
      <c r="AB8" s="1152"/>
      <c r="AC8" s="1152"/>
      <c r="AD8" s="1152"/>
      <c r="AE8" s="1152"/>
      <c r="AF8" s="1152"/>
      <c r="AG8" s="1152"/>
      <c r="AH8" s="1152"/>
      <c r="AI8" s="1152"/>
      <c r="AJ8" s="1152"/>
      <c r="AK8" s="1152"/>
      <c r="AL8" s="1152"/>
      <c r="AM8" s="1152"/>
      <c r="AN8" s="1153"/>
      <c r="AO8" s="1153"/>
      <c r="AP8" s="1153"/>
      <c r="AQ8" s="1153"/>
      <c r="AR8" s="1153"/>
      <c r="AS8" s="1153"/>
      <c r="AT8" s="1153"/>
      <c r="AU8" s="1153"/>
    </row>
    <row r="9">
      <c r="B9" s="1175" t="s">
        <v>61</v>
      </c>
      <c r="C9" s="1166">
        <v>4085.0</v>
      </c>
      <c r="D9" s="1166">
        <v>0.0</v>
      </c>
      <c r="E9" s="1167">
        <v>0.0</v>
      </c>
      <c r="F9" s="1168"/>
      <c r="G9" s="1169"/>
      <c r="H9" s="1176" t="s">
        <v>61</v>
      </c>
      <c r="I9" s="1171" t="str">
        <f>'🔵クレーム'!V14</f>
        <v/>
      </c>
      <c r="J9" s="1171">
        <f>'🔵クレーム'!T14</f>
        <v>0</v>
      </c>
      <c r="K9" s="1172" t="str">
        <f>'🔵クレーム'!X14</f>
        <v/>
      </c>
      <c r="L9" s="1173">
        <f>S28</f>
        <v>0</v>
      </c>
      <c r="M9" s="1174" t="str">
        <f t="shared" si="2"/>
        <v/>
      </c>
      <c r="N9" s="1151"/>
      <c r="O9" s="1151"/>
      <c r="P9" s="1152"/>
      <c r="Q9" s="1152"/>
      <c r="R9" s="1152"/>
      <c r="S9" s="1152"/>
      <c r="T9" s="1152"/>
      <c r="U9" s="1152"/>
      <c r="V9" s="1152"/>
      <c r="W9" s="1152"/>
      <c r="X9" s="1152"/>
      <c r="Y9" s="1152"/>
      <c r="Z9" s="1152"/>
      <c r="AA9" s="1152"/>
      <c r="AB9" s="1152"/>
      <c r="AC9" s="1152"/>
      <c r="AD9" s="1152"/>
      <c r="AE9" s="1152"/>
      <c r="AF9" s="1152"/>
      <c r="AG9" s="1152"/>
      <c r="AH9" s="1152"/>
      <c r="AI9" s="1152"/>
      <c r="AJ9" s="1152"/>
      <c r="AK9" s="1152"/>
      <c r="AL9" s="1152"/>
      <c r="AM9" s="1152"/>
      <c r="AN9" s="1153"/>
      <c r="AO9" s="1153"/>
      <c r="AP9" s="1153"/>
      <c r="AQ9" s="1153"/>
      <c r="AR9" s="1153"/>
      <c r="AS9" s="1153"/>
      <c r="AT9" s="1153"/>
      <c r="AU9" s="1153"/>
    </row>
    <row r="10">
      <c r="B10" s="1175" t="s">
        <v>63</v>
      </c>
      <c r="C10" s="1166">
        <v>4474.0</v>
      </c>
      <c r="D10" s="1166">
        <v>1.0</v>
      </c>
      <c r="E10" s="1167">
        <v>2.0E-4</v>
      </c>
      <c r="F10" s="1168"/>
      <c r="G10" s="1169"/>
      <c r="H10" s="1176" t="s">
        <v>63</v>
      </c>
      <c r="I10" s="1171" t="str">
        <f>'🔵クレーム'!V15</f>
        <v/>
      </c>
      <c r="J10" s="1171">
        <f>'🔵クレーム'!T15</f>
        <v>0</v>
      </c>
      <c r="K10" s="1172" t="str">
        <f>'🔵クレーム'!X15</f>
        <v/>
      </c>
      <c r="L10" s="1173">
        <f>T28</f>
        <v>0</v>
      </c>
      <c r="M10" s="1174" t="str">
        <f t="shared" si="2"/>
        <v/>
      </c>
      <c r="N10" s="1151"/>
      <c r="O10" s="1151"/>
      <c r="P10" s="1152"/>
      <c r="Q10" s="1152"/>
      <c r="R10" s="1152"/>
      <c r="S10" s="1152"/>
      <c r="T10" s="1152"/>
      <c r="U10" s="1152"/>
      <c r="V10" s="1152"/>
      <c r="W10" s="1152"/>
      <c r="X10" s="1152"/>
      <c r="Y10" s="1152"/>
      <c r="Z10" s="1152"/>
      <c r="AA10" s="1152"/>
      <c r="AB10" s="1152"/>
      <c r="AC10" s="1152"/>
      <c r="AD10" s="1152"/>
      <c r="AE10" s="1152"/>
      <c r="AF10" s="1152"/>
      <c r="AG10" s="1152"/>
      <c r="AH10" s="1152"/>
      <c r="AI10" s="1152"/>
      <c r="AJ10" s="1152"/>
      <c r="AK10" s="1152"/>
      <c r="AL10" s="1152"/>
      <c r="AM10" s="1152"/>
      <c r="AN10" s="1153"/>
      <c r="AO10" s="1153"/>
      <c r="AP10" s="1153"/>
      <c r="AQ10" s="1153"/>
      <c r="AR10" s="1153"/>
      <c r="AS10" s="1153"/>
      <c r="AT10" s="1153"/>
      <c r="AU10" s="1153"/>
    </row>
    <row r="11">
      <c r="B11" s="1175" t="s">
        <v>65</v>
      </c>
      <c r="C11" s="1166">
        <v>4541.0</v>
      </c>
      <c r="D11" s="1166">
        <v>5.0</v>
      </c>
      <c r="E11" s="1167">
        <v>0.0011</v>
      </c>
      <c r="F11" s="1178">
        <v>3.0</v>
      </c>
      <c r="G11" s="1179">
        <v>7.0E-4</v>
      </c>
      <c r="H11" s="1176" t="s">
        <v>65</v>
      </c>
      <c r="I11" s="1171" t="str">
        <f>'🔵クレーム'!V16</f>
        <v/>
      </c>
      <c r="J11" s="1171">
        <f>'🔵クレーム'!T16</f>
        <v>0</v>
      </c>
      <c r="K11" s="1172" t="str">
        <f>'🔵クレーム'!X16</f>
        <v/>
      </c>
      <c r="L11" s="1173">
        <f>U28</f>
        <v>0</v>
      </c>
      <c r="M11" s="1174" t="str">
        <f t="shared" si="2"/>
        <v/>
      </c>
      <c r="N11" s="1151"/>
      <c r="O11" s="1151"/>
      <c r="P11" s="1152"/>
      <c r="Q11" s="1152"/>
      <c r="R11" s="1152"/>
      <c r="S11" s="1152"/>
      <c r="T11" s="1152"/>
      <c r="U11" s="1152"/>
      <c r="V11" s="1152"/>
      <c r="W11" s="1152"/>
      <c r="X11" s="1152"/>
      <c r="Y11" s="1152"/>
      <c r="Z11" s="1152"/>
      <c r="AA11" s="1152"/>
      <c r="AB11" s="1152"/>
      <c r="AC11" s="1152"/>
      <c r="AD11" s="1152"/>
      <c r="AE11" s="1152"/>
      <c r="AF11" s="1152"/>
      <c r="AG11" s="1152"/>
      <c r="AH11" s="1152"/>
      <c r="AI11" s="1152"/>
      <c r="AJ11" s="1152"/>
      <c r="AK11" s="1152"/>
      <c r="AL11" s="1152"/>
      <c r="AM11" s="1152"/>
      <c r="AN11" s="1153"/>
      <c r="AO11" s="1153"/>
      <c r="AP11" s="1153"/>
      <c r="AQ11" s="1153"/>
      <c r="AR11" s="1153"/>
      <c r="AS11" s="1153"/>
      <c r="AT11" s="1153"/>
      <c r="AU11" s="1153"/>
    </row>
    <row r="12">
      <c r="B12" s="1175" t="s">
        <v>67</v>
      </c>
      <c r="C12" s="1166">
        <v>4217.0</v>
      </c>
      <c r="D12" s="1166">
        <v>1.0</v>
      </c>
      <c r="E12" s="1167">
        <v>2.0E-4</v>
      </c>
      <c r="F12" s="1178">
        <v>2.0</v>
      </c>
      <c r="G12" s="1179">
        <v>5.0E-4</v>
      </c>
      <c r="H12" s="1176" t="s">
        <v>67</v>
      </c>
      <c r="I12" s="1171" t="str">
        <f>'🔵クレーム'!V17</f>
        <v/>
      </c>
      <c r="J12" s="1171">
        <f>'🔵クレーム'!T17</f>
        <v>0</v>
      </c>
      <c r="K12" s="1172" t="str">
        <f>'🔵クレーム'!X17</f>
        <v/>
      </c>
      <c r="L12" s="1173">
        <f>V28</f>
        <v>0</v>
      </c>
      <c r="M12" s="1174" t="str">
        <f t="shared" si="2"/>
        <v/>
      </c>
      <c r="N12" s="1151"/>
      <c r="O12" s="1151"/>
      <c r="P12" s="1152"/>
      <c r="Q12" s="1152"/>
      <c r="R12" s="1152"/>
      <c r="S12" s="1152"/>
      <c r="T12" s="1152"/>
      <c r="U12" s="1152"/>
      <c r="V12" s="1152"/>
      <c r="W12" s="1152"/>
      <c r="X12" s="1152"/>
      <c r="Y12" s="1152"/>
      <c r="Z12" s="1152"/>
      <c r="AA12" s="1152"/>
      <c r="AB12" s="1152"/>
      <c r="AC12" s="1152"/>
      <c r="AD12" s="1152"/>
      <c r="AE12" s="1152"/>
      <c r="AF12" s="1152"/>
      <c r="AG12" s="1152"/>
      <c r="AH12" s="1152"/>
      <c r="AI12" s="1152"/>
      <c r="AJ12" s="1152"/>
      <c r="AK12" s="1152"/>
      <c r="AL12" s="1152"/>
      <c r="AM12" s="1152"/>
      <c r="AN12" s="1153"/>
      <c r="AO12" s="1153"/>
      <c r="AP12" s="1153"/>
      <c r="AQ12" s="1153"/>
      <c r="AR12" s="1153"/>
      <c r="AS12" s="1153"/>
      <c r="AT12" s="1153"/>
      <c r="AU12" s="1153"/>
    </row>
    <row r="13">
      <c r="B13" s="1175" t="s">
        <v>69</v>
      </c>
      <c r="C13" s="1166">
        <v>5148.0</v>
      </c>
      <c r="D13" s="1166">
        <v>0.0</v>
      </c>
      <c r="E13" s="1167">
        <v>0.0</v>
      </c>
      <c r="F13" s="1178">
        <v>2.0</v>
      </c>
      <c r="G13" s="1179">
        <v>4.0E-4</v>
      </c>
      <c r="H13" s="1176" t="s">
        <v>69</v>
      </c>
      <c r="I13" s="1171" t="str">
        <f>'🔵クレーム'!V18</f>
        <v/>
      </c>
      <c r="J13" s="1171">
        <f>'🔵クレーム'!T18</f>
        <v>0</v>
      </c>
      <c r="K13" s="1172" t="str">
        <f>'🔵クレーム'!X18</f>
        <v/>
      </c>
      <c r="L13" s="1173">
        <f>W28</f>
        <v>0</v>
      </c>
      <c r="M13" s="1174" t="str">
        <f t="shared" si="2"/>
        <v/>
      </c>
      <c r="N13" s="1151"/>
      <c r="O13" s="1151"/>
      <c r="P13" s="1152"/>
      <c r="Q13" s="1152"/>
      <c r="R13" s="1152"/>
      <c r="S13" s="1152"/>
      <c r="T13" s="1152"/>
      <c r="U13" s="1152"/>
      <c r="V13" s="1152"/>
      <c r="W13" s="1152"/>
      <c r="X13" s="1152"/>
      <c r="Y13" s="1152"/>
      <c r="Z13" s="1152"/>
      <c r="AA13" s="1152"/>
      <c r="AB13" s="1152"/>
      <c r="AC13" s="1152"/>
      <c r="AD13" s="1152"/>
      <c r="AE13" s="1152"/>
      <c r="AF13" s="1152"/>
      <c r="AG13" s="1152"/>
      <c r="AH13" s="1152"/>
      <c r="AI13" s="1152"/>
      <c r="AJ13" s="1152"/>
      <c r="AK13" s="1152"/>
      <c r="AL13" s="1152"/>
      <c r="AM13" s="1152"/>
      <c r="AN13" s="1153"/>
      <c r="AO13" s="1153"/>
      <c r="AP13" s="1153"/>
      <c r="AQ13" s="1153"/>
      <c r="AR13" s="1153"/>
      <c r="AS13" s="1153"/>
      <c r="AT13" s="1153"/>
      <c r="AU13" s="1153"/>
    </row>
    <row r="14">
      <c r="B14" s="1175" t="s">
        <v>71</v>
      </c>
      <c r="C14" s="1166">
        <v>4834.0</v>
      </c>
      <c r="D14" s="1166">
        <v>0.0</v>
      </c>
      <c r="E14" s="1167">
        <v>0.0</v>
      </c>
      <c r="F14" s="1178">
        <v>1.0</v>
      </c>
      <c r="G14" s="1179">
        <v>2.0E-4</v>
      </c>
      <c r="H14" s="1176" t="s">
        <v>71</v>
      </c>
      <c r="I14" s="1171" t="str">
        <f>'🔵クレーム'!V19</f>
        <v/>
      </c>
      <c r="J14" s="1171">
        <f>'🔵クレーム'!T19</f>
        <v>0</v>
      </c>
      <c r="K14" s="1172" t="str">
        <f>'🔵クレーム'!X19</f>
        <v/>
      </c>
      <c r="L14" s="1173">
        <f>X28</f>
        <v>0</v>
      </c>
      <c r="M14" s="1174" t="str">
        <f t="shared" si="2"/>
        <v/>
      </c>
      <c r="N14" s="1151"/>
      <c r="O14" s="1151"/>
      <c r="P14" s="1152"/>
      <c r="Q14" s="1152"/>
      <c r="R14" s="1152"/>
      <c r="S14" s="1152"/>
      <c r="T14" s="1152"/>
      <c r="U14" s="1152"/>
      <c r="V14" s="1152"/>
      <c r="W14" s="1152"/>
      <c r="X14" s="1152"/>
      <c r="Y14" s="1152"/>
      <c r="Z14" s="1152"/>
      <c r="AA14" s="1152"/>
      <c r="AB14" s="1152"/>
      <c r="AC14" s="1152"/>
      <c r="AD14" s="1152"/>
      <c r="AE14" s="1152"/>
      <c r="AF14" s="1152"/>
      <c r="AG14" s="1152"/>
      <c r="AH14" s="1152"/>
      <c r="AI14" s="1152"/>
      <c r="AJ14" s="1152"/>
      <c r="AK14" s="1152"/>
      <c r="AL14" s="1152"/>
      <c r="AM14" s="1152"/>
      <c r="AN14" s="1153"/>
      <c r="AO14" s="1153"/>
      <c r="AP14" s="1153"/>
      <c r="AQ14" s="1153"/>
      <c r="AR14" s="1153"/>
      <c r="AS14" s="1153"/>
      <c r="AT14" s="1153"/>
      <c r="AU14" s="1153"/>
    </row>
    <row r="15">
      <c r="B15" s="1175" t="s">
        <v>73</v>
      </c>
      <c r="C15" s="1166">
        <v>4373.0</v>
      </c>
      <c r="D15" s="1166">
        <v>1.0</v>
      </c>
      <c r="E15" s="1167">
        <v>2.0E-4</v>
      </c>
      <c r="F15" s="1178">
        <v>1.0</v>
      </c>
      <c r="G15" s="1179">
        <v>2.0E-4</v>
      </c>
      <c r="H15" s="1176" t="s">
        <v>73</v>
      </c>
      <c r="I15" s="1171" t="str">
        <f>'🔵クレーム'!V20</f>
        <v/>
      </c>
      <c r="J15" s="1171">
        <f>'🔵クレーム'!T20</f>
        <v>0</v>
      </c>
      <c r="K15" s="1172" t="str">
        <f>'🔵クレーム'!X20</f>
        <v/>
      </c>
      <c r="L15" s="1173">
        <f>Y28</f>
        <v>0</v>
      </c>
      <c r="M15" s="1174" t="str">
        <f t="shared" si="2"/>
        <v/>
      </c>
      <c r="N15" s="1180" t="str">
        <f>IFERROR(__xludf.DUMMYFUNCTION("IMPORTRANGE(""https://docs.google.com/spreadsheets/d/1IwmJzWSnyLND6OifLqCCPKpZ1Ef6H2apOiA6Z_NYTZM/edit?gid=424013977#gid=424013977"",""口コミまとめ!B123:AA136"")"),"")</f>
        <v/>
      </c>
      <c r="O15" s="1181" t="str">
        <f>IFERROR(__xludf.DUMMYFUNCTION("""COMPUTED_VALUE"""),"2月")</f>
        <v>2月</v>
      </c>
      <c r="P15" s="1182" t="str">
        <f>IFERROR(__xludf.DUMMYFUNCTION("""COMPUTED_VALUE"""),"3月")</f>
        <v>3月</v>
      </c>
      <c r="Q15" s="1183" t="str">
        <f>IFERROR(__xludf.DUMMYFUNCTION("""COMPUTED_VALUE"""),"4月")</f>
        <v>4月</v>
      </c>
      <c r="R15" s="1182" t="str">
        <f>IFERROR(__xludf.DUMMYFUNCTION("""COMPUTED_VALUE"""),"5月")</f>
        <v>5月</v>
      </c>
      <c r="S15" s="1183" t="str">
        <f>IFERROR(__xludf.DUMMYFUNCTION("""COMPUTED_VALUE"""),"6月")</f>
        <v>6月</v>
      </c>
      <c r="T15" s="1182" t="str">
        <f>IFERROR(__xludf.DUMMYFUNCTION("""COMPUTED_VALUE"""),"7月")</f>
        <v>7月</v>
      </c>
      <c r="U15" s="1183" t="str">
        <f>IFERROR(__xludf.DUMMYFUNCTION("""COMPUTED_VALUE"""),"8月")</f>
        <v>8月</v>
      </c>
      <c r="V15" s="1182" t="str">
        <f>IFERROR(__xludf.DUMMYFUNCTION("""COMPUTED_VALUE"""),"9月")</f>
        <v>9月</v>
      </c>
      <c r="W15" s="1183" t="str">
        <f>IFERROR(__xludf.DUMMYFUNCTION("""COMPUTED_VALUE"""),"10月")</f>
        <v>10月</v>
      </c>
      <c r="X15" s="1182" t="str">
        <f>IFERROR(__xludf.DUMMYFUNCTION("""COMPUTED_VALUE"""),"11月")</f>
        <v>11月</v>
      </c>
      <c r="Y15" s="1183" t="str">
        <f>IFERROR(__xludf.DUMMYFUNCTION("""COMPUTED_VALUE"""),"12月")</f>
        <v>12月</v>
      </c>
      <c r="Z15" s="1182" t="str">
        <f>IFERROR(__xludf.DUMMYFUNCTION("""COMPUTED_VALUE"""),"1月")</f>
        <v>1月</v>
      </c>
      <c r="AA15" s="1184" t="str">
        <f>IFERROR(__xludf.DUMMYFUNCTION("""COMPUTED_VALUE"""),"合計")</f>
        <v>合計</v>
      </c>
      <c r="AB15" s="1150"/>
      <c r="AC15" s="1183"/>
      <c r="AD15" s="1182"/>
      <c r="AE15" s="1150"/>
      <c r="AF15" s="1182"/>
      <c r="AG15" s="1150"/>
      <c r="AH15" s="1182"/>
      <c r="AI15" s="1150"/>
      <c r="AJ15" s="1182"/>
      <c r="AK15" s="1150"/>
      <c r="AL15" s="1182"/>
      <c r="AM15" s="1150"/>
      <c r="AN15" s="1153"/>
      <c r="AO15" s="1153"/>
      <c r="AP15" s="1153"/>
      <c r="AQ15" s="1153"/>
      <c r="AR15" s="1153"/>
      <c r="AS15" s="1153"/>
      <c r="AT15" s="1153"/>
      <c r="AU15" s="1153"/>
    </row>
    <row r="16">
      <c r="B16" s="1185" t="s">
        <v>75</v>
      </c>
      <c r="C16" s="1166">
        <v>4062.0</v>
      </c>
      <c r="D16" s="1166">
        <v>0.0</v>
      </c>
      <c r="E16" s="1167">
        <v>0.0</v>
      </c>
      <c r="F16" s="1178">
        <v>3.0</v>
      </c>
      <c r="G16" s="1179">
        <v>7.0E-4</v>
      </c>
      <c r="H16" s="1186" t="s">
        <v>75</v>
      </c>
      <c r="I16" s="1171" t="str">
        <f>'🔵クレーム'!V21</f>
        <v/>
      </c>
      <c r="J16" s="1171">
        <f>'🔵クレーム'!T21</f>
        <v>0</v>
      </c>
      <c r="K16" s="1172" t="str">
        <f>'🔵クレーム'!X21</f>
        <v/>
      </c>
      <c r="L16" s="1173">
        <f>Z28</f>
        <v>0</v>
      </c>
      <c r="M16" s="1174" t="str">
        <f t="shared" si="2"/>
        <v/>
      </c>
      <c r="N16" s="1187" t="str">
        <f>IFERROR(__xludf.DUMMYFUNCTION("""COMPUTED_VALUE"""),"内容")</f>
        <v>内容</v>
      </c>
      <c r="O16" s="1188" t="str">
        <f>IFERROR(__xludf.DUMMYFUNCTION("""COMPUTED_VALUE"""),"件数")</f>
        <v>件数</v>
      </c>
      <c r="P16" s="1189" t="str">
        <f>IFERROR(__xludf.DUMMYFUNCTION("""COMPUTED_VALUE"""),"件数")</f>
        <v>件数</v>
      </c>
      <c r="Q16" s="1188" t="str">
        <f>IFERROR(__xludf.DUMMYFUNCTION("""COMPUTED_VALUE"""),"件数")</f>
        <v>件数</v>
      </c>
      <c r="R16" s="1189" t="str">
        <f>IFERROR(__xludf.DUMMYFUNCTION("""COMPUTED_VALUE"""),"件数")</f>
        <v>件数</v>
      </c>
      <c r="S16" s="1188" t="str">
        <f>IFERROR(__xludf.DUMMYFUNCTION("""COMPUTED_VALUE"""),"件数")</f>
        <v>件数</v>
      </c>
      <c r="T16" s="1189" t="str">
        <f>IFERROR(__xludf.DUMMYFUNCTION("""COMPUTED_VALUE"""),"件数")</f>
        <v>件数</v>
      </c>
      <c r="U16" s="1188" t="str">
        <f>IFERROR(__xludf.DUMMYFUNCTION("""COMPUTED_VALUE"""),"件数")</f>
        <v>件数</v>
      </c>
      <c r="V16" s="1189" t="str">
        <f>IFERROR(__xludf.DUMMYFUNCTION("""COMPUTED_VALUE"""),"件数")</f>
        <v>件数</v>
      </c>
      <c r="W16" s="1188" t="str">
        <f>IFERROR(__xludf.DUMMYFUNCTION("""COMPUTED_VALUE"""),"件数")</f>
        <v>件数</v>
      </c>
      <c r="X16" s="1189" t="str">
        <f>IFERROR(__xludf.DUMMYFUNCTION("""COMPUTED_VALUE"""),"件数")</f>
        <v>件数</v>
      </c>
      <c r="Y16" s="1188" t="str">
        <f>IFERROR(__xludf.DUMMYFUNCTION("""COMPUTED_VALUE"""),"件数")</f>
        <v>件数</v>
      </c>
      <c r="Z16" s="1189" t="str">
        <f>IFERROR(__xludf.DUMMYFUNCTION("""COMPUTED_VALUE"""),"件数")</f>
        <v>件数</v>
      </c>
      <c r="AA16" s="1188" t="str">
        <f>IFERROR(__xludf.DUMMYFUNCTION("""COMPUTED_VALUE"""),"内容")</f>
        <v>内容</v>
      </c>
      <c r="AB16" s="1189" t="str">
        <f>IFERROR(__xludf.DUMMYFUNCTION("""COMPUTED_VALUE"""),"件数")</f>
        <v>件数</v>
      </c>
      <c r="AC16" s="1188"/>
      <c r="AD16" s="1189"/>
      <c r="AE16" s="1188"/>
      <c r="AF16" s="1189"/>
      <c r="AG16" s="1188"/>
      <c r="AH16" s="1189"/>
      <c r="AI16" s="1188"/>
      <c r="AJ16" s="1189"/>
      <c r="AK16" s="1188"/>
      <c r="AL16" s="1189"/>
      <c r="AM16" s="1188"/>
      <c r="AN16" s="1153"/>
      <c r="AO16" s="1153"/>
      <c r="AP16" s="1153"/>
      <c r="AQ16" s="1153"/>
      <c r="AR16" s="1153"/>
      <c r="AS16" s="1153"/>
      <c r="AT16" s="1153"/>
      <c r="AU16" s="1153"/>
    </row>
    <row r="17">
      <c r="B17" s="1190" t="s">
        <v>895</v>
      </c>
      <c r="C17" s="1191">
        <f t="shared" ref="C17:D17" si="3">SUM(C4:C16)</f>
        <v>55023</v>
      </c>
      <c r="D17" s="1191">
        <f t="shared" si="3"/>
        <v>15</v>
      </c>
      <c r="E17" s="1192">
        <f>D17/C17</f>
        <v>0.0002726132708</v>
      </c>
      <c r="F17" s="1191">
        <f>SUM(F5:F16)</f>
        <v>12</v>
      </c>
      <c r="G17" s="1193">
        <f>F17/C17</f>
        <v>0.0002180906167</v>
      </c>
      <c r="H17" s="1194" t="s">
        <v>895</v>
      </c>
      <c r="I17" s="1195">
        <f t="shared" ref="I17:J17" si="4">SUM(I5:I16)</f>
        <v>11300</v>
      </c>
      <c r="J17" s="1195">
        <f t="shared" si="4"/>
        <v>5</v>
      </c>
      <c r="K17" s="1196">
        <f>J17/I17</f>
        <v>0.0004424778761</v>
      </c>
      <c r="L17" s="1195">
        <f>SUM(L5:L16)</f>
        <v>5</v>
      </c>
      <c r="M17" s="1197">
        <f>L17/I17</f>
        <v>0.0004424778761</v>
      </c>
      <c r="N17" s="1198" t="str">
        <f>IFERROR(__xludf.DUMMYFUNCTION("""COMPUTED_VALUE"""),"セット漏れ")</f>
        <v>セット漏れ</v>
      </c>
      <c r="O17" s="1199">
        <f>IFERROR(__xludf.DUMMYFUNCTION("""COMPUTED_VALUE"""),0.0)</f>
        <v>0</v>
      </c>
      <c r="P17" s="1200">
        <f>IFERROR(__xludf.DUMMYFUNCTION("""COMPUTED_VALUE"""),0.0)</f>
        <v>0</v>
      </c>
      <c r="Q17" s="1199">
        <f>IFERROR(__xludf.DUMMYFUNCTION("""COMPUTED_VALUE"""),0.0)</f>
        <v>0</v>
      </c>
      <c r="R17" s="1200">
        <f>IFERROR(__xludf.DUMMYFUNCTION("""COMPUTED_VALUE"""),0.0)</f>
        <v>0</v>
      </c>
      <c r="S17" s="1199">
        <f>IFERROR(__xludf.DUMMYFUNCTION("""COMPUTED_VALUE"""),0.0)</f>
        <v>0</v>
      </c>
      <c r="T17" s="1200">
        <f>IFERROR(__xludf.DUMMYFUNCTION("""COMPUTED_VALUE"""),0.0)</f>
        <v>0</v>
      </c>
      <c r="U17" s="1199">
        <f>IFERROR(__xludf.DUMMYFUNCTION("""COMPUTED_VALUE"""),0.0)</f>
        <v>0</v>
      </c>
      <c r="V17" s="1200">
        <f>IFERROR(__xludf.DUMMYFUNCTION("""COMPUTED_VALUE"""),0.0)</f>
        <v>0</v>
      </c>
      <c r="W17" s="1199">
        <f>IFERROR(__xludf.DUMMYFUNCTION("""COMPUTED_VALUE"""),0.0)</f>
        <v>0</v>
      </c>
      <c r="X17" s="1200">
        <f>IFERROR(__xludf.DUMMYFUNCTION("""COMPUTED_VALUE"""),0.0)</f>
        <v>0</v>
      </c>
      <c r="Y17" s="1199">
        <f>IFERROR(__xludf.DUMMYFUNCTION("""COMPUTED_VALUE"""),0.0)</f>
        <v>0</v>
      </c>
      <c r="Z17" s="1201">
        <f>IFERROR(__xludf.DUMMYFUNCTION("""COMPUTED_VALUE"""),0.0)</f>
        <v>0</v>
      </c>
      <c r="AA17" s="1199" t="str">
        <f>IFERROR(__xludf.DUMMYFUNCTION("""COMPUTED_VALUE"""),"セット漏れ")</f>
        <v>セット漏れ</v>
      </c>
      <c r="AB17" s="1200">
        <f>IFERROR(__xludf.DUMMYFUNCTION("""COMPUTED_VALUE"""),0.0)</f>
        <v>0</v>
      </c>
      <c r="AC17" s="1199"/>
      <c r="AD17" s="1200"/>
      <c r="AE17" s="1199"/>
      <c r="AF17" s="1200"/>
      <c r="AG17" s="1199"/>
      <c r="AH17" s="1200"/>
      <c r="AI17" s="1199"/>
      <c r="AJ17" s="1200"/>
      <c r="AK17" s="1199"/>
      <c r="AL17" s="1200"/>
      <c r="AM17" s="1202"/>
      <c r="AN17" s="1153"/>
      <c r="AO17" s="1153"/>
      <c r="AP17" s="1153"/>
      <c r="AQ17" s="1153"/>
      <c r="AR17" s="1153"/>
      <c r="AS17" s="1153"/>
      <c r="AT17" s="1153"/>
      <c r="AU17" s="1153"/>
    </row>
    <row r="18">
      <c r="B18" s="1203"/>
      <c r="H18" s="1204"/>
      <c r="I18" s="1204"/>
      <c r="J18" s="1204"/>
      <c r="K18" s="1204"/>
      <c r="L18" s="1204"/>
      <c r="M18" s="1205"/>
      <c r="N18" s="1198" t="str">
        <f>IFERROR(__xludf.DUMMYFUNCTION("""COMPUTED_VALUE"""),"残置")</f>
        <v>残置</v>
      </c>
      <c r="O18" s="1199">
        <f>IFERROR(__xludf.DUMMYFUNCTION("""COMPUTED_VALUE"""),0.0)</f>
        <v>0</v>
      </c>
      <c r="P18" s="1200">
        <f>IFERROR(__xludf.DUMMYFUNCTION("""COMPUTED_VALUE"""),0.0)</f>
        <v>0</v>
      </c>
      <c r="Q18" s="1199">
        <f>IFERROR(__xludf.DUMMYFUNCTION("""COMPUTED_VALUE"""),0.0)</f>
        <v>0</v>
      </c>
      <c r="R18" s="1200">
        <f>IFERROR(__xludf.DUMMYFUNCTION("""COMPUTED_VALUE"""),0.0)</f>
        <v>0</v>
      </c>
      <c r="S18" s="1199">
        <f>IFERROR(__xludf.DUMMYFUNCTION("""COMPUTED_VALUE"""),0.0)</f>
        <v>0</v>
      </c>
      <c r="T18" s="1200">
        <f>IFERROR(__xludf.DUMMYFUNCTION("""COMPUTED_VALUE"""),0.0)</f>
        <v>0</v>
      </c>
      <c r="U18" s="1199">
        <f>IFERROR(__xludf.DUMMYFUNCTION("""COMPUTED_VALUE"""),0.0)</f>
        <v>0</v>
      </c>
      <c r="V18" s="1200">
        <f>IFERROR(__xludf.DUMMYFUNCTION("""COMPUTED_VALUE"""),0.0)</f>
        <v>0</v>
      </c>
      <c r="W18" s="1199">
        <f>IFERROR(__xludf.DUMMYFUNCTION("""COMPUTED_VALUE"""),0.0)</f>
        <v>0</v>
      </c>
      <c r="X18" s="1200">
        <f>IFERROR(__xludf.DUMMYFUNCTION("""COMPUTED_VALUE"""),0.0)</f>
        <v>0</v>
      </c>
      <c r="Y18" s="1199">
        <f>IFERROR(__xludf.DUMMYFUNCTION("""COMPUTED_VALUE"""),0.0)</f>
        <v>0</v>
      </c>
      <c r="Z18" s="1201">
        <f>IFERROR(__xludf.DUMMYFUNCTION("""COMPUTED_VALUE"""),0.0)</f>
        <v>0</v>
      </c>
      <c r="AA18" s="1202" t="str">
        <f>IFERROR(__xludf.DUMMYFUNCTION("""COMPUTED_VALUE"""),"残置")</f>
        <v>残置</v>
      </c>
      <c r="AB18" s="1200">
        <f>IFERROR(__xludf.DUMMYFUNCTION("""COMPUTED_VALUE"""),0.0)</f>
        <v>0</v>
      </c>
      <c r="AC18" s="1202"/>
      <c r="AD18" s="1200"/>
      <c r="AE18" s="1202"/>
      <c r="AF18" s="1200"/>
      <c r="AG18" s="1202"/>
      <c r="AH18" s="1200"/>
      <c r="AI18" s="1202"/>
      <c r="AJ18" s="1200"/>
      <c r="AK18" s="1202"/>
      <c r="AL18" s="1200"/>
      <c r="AM18" s="1202"/>
      <c r="AN18" s="1153"/>
      <c r="AO18" s="1153"/>
      <c r="AP18" s="1153"/>
      <c r="AQ18" s="1153"/>
      <c r="AR18" s="1153"/>
      <c r="AS18" s="1153"/>
      <c r="AT18" s="1153"/>
      <c r="AU18" s="1153"/>
    </row>
    <row r="19">
      <c r="B19" s="1203"/>
      <c r="H19" s="1204"/>
      <c r="I19" s="1204"/>
      <c r="J19" s="1204"/>
      <c r="K19" s="1204"/>
      <c r="L19" s="1204"/>
      <c r="M19" s="1205"/>
      <c r="N19" s="1198" t="str">
        <f>IFERROR(__xludf.DUMMYFUNCTION("""COMPUTED_VALUE"""),"髪の毛")</f>
        <v>髪の毛</v>
      </c>
      <c r="O19" s="1199">
        <f>IFERROR(__xludf.DUMMYFUNCTION("""COMPUTED_VALUE"""),0.0)</f>
        <v>0</v>
      </c>
      <c r="P19" s="1200">
        <f>IFERROR(__xludf.DUMMYFUNCTION("""COMPUTED_VALUE"""),0.0)</f>
        <v>0</v>
      </c>
      <c r="Q19" s="1199">
        <f>IFERROR(__xludf.DUMMYFUNCTION("""COMPUTED_VALUE"""),0.0)</f>
        <v>0</v>
      </c>
      <c r="R19" s="1200">
        <f>IFERROR(__xludf.DUMMYFUNCTION("""COMPUTED_VALUE"""),0.0)</f>
        <v>0</v>
      </c>
      <c r="S19" s="1199">
        <f>IFERROR(__xludf.DUMMYFUNCTION("""COMPUTED_VALUE"""),0.0)</f>
        <v>0</v>
      </c>
      <c r="T19" s="1200">
        <f>IFERROR(__xludf.DUMMYFUNCTION("""COMPUTED_VALUE"""),0.0)</f>
        <v>0</v>
      </c>
      <c r="U19" s="1199">
        <f>IFERROR(__xludf.DUMMYFUNCTION("""COMPUTED_VALUE"""),0.0)</f>
        <v>0</v>
      </c>
      <c r="V19" s="1200">
        <f>IFERROR(__xludf.DUMMYFUNCTION("""COMPUTED_VALUE"""),0.0)</f>
        <v>0</v>
      </c>
      <c r="W19" s="1199">
        <f>IFERROR(__xludf.DUMMYFUNCTION("""COMPUTED_VALUE"""),0.0)</f>
        <v>0</v>
      </c>
      <c r="X19" s="1200">
        <f>IFERROR(__xludf.DUMMYFUNCTION("""COMPUTED_VALUE"""),0.0)</f>
        <v>0</v>
      </c>
      <c r="Y19" s="1199">
        <f>IFERROR(__xludf.DUMMYFUNCTION("""COMPUTED_VALUE"""),0.0)</f>
        <v>0</v>
      </c>
      <c r="Z19" s="1201">
        <f>IFERROR(__xludf.DUMMYFUNCTION("""COMPUTED_VALUE"""),0.0)</f>
        <v>0</v>
      </c>
      <c r="AA19" s="1202" t="str">
        <f>IFERROR(__xludf.DUMMYFUNCTION("""COMPUTED_VALUE"""),"髪の毛")</f>
        <v>髪の毛</v>
      </c>
      <c r="AB19" s="1200">
        <f>IFERROR(__xludf.DUMMYFUNCTION("""COMPUTED_VALUE"""),0.0)</f>
        <v>0</v>
      </c>
      <c r="AC19" s="1202"/>
      <c r="AD19" s="1200"/>
      <c r="AE19" s="1202"/>
      <c r="AF19" s="1200"/>
      <c r="AG19" s="1202"/>
      <c r="AH19" s="1200"/>
      <c r="AI19" s="1202"/>
      <c r="AJ19" s="1200"/>
      <c r="AK19" s="1202"/>
      <c r="AL19" s="1200"/>
      <c r="AM19" s="1202"/>
      <c r="AN19" s="1153"/>
      <c r="AO19" s="1153"/>
      <c r="AP19" s="1153"/>
      <c r="AQ19" s="1153"/>
      <c r="AR19" s="1153"/>
      <c r="AS19" s="1153"/>
      <c r="AT19" s="1153"/>
      <c r="AU19" s="1153"/>
    </row>
    <row r="20">
      <c r="B20" s="1203"/>
      <c r="H20" s="1204"/>
      <c r="I20" s="1204"/>
      <c r="J20" s="1204"/>
      <c r="K20" s="1204"/>
      <c r="L20" s="1204"/>
      <c r="M20" s="1205"/>
      <c r="N20" s="1198" t="str">
        <f>IFERROR(__xludf.DUMMYFUNCTION("""COMPUTED_VALUE"""),"汚れ")</f>
        <v>汚れ</v>
      </c>
      <c r="O20" s="1199">
        <f>IFERROR(__xludf.DUMMYFUNCTION("""COMPUTED_VALUE"""),2.0)</f>
        <v>2</v>
      </c>
      <c r="P20" s="1200">
        <f>IFERROR(__xludf.DUMMYFUNCTION("""COMPUTED_VALUE"""),1.0)</f>
        <v>1</v>
      </c>
      <c r="Q20" s="1199">
        <f>IFERROR(__xludf.DUMMYFUNCTION("""COMPUTED_VALUE"""),0.0)</f>
        <v>0</v>
      </c>
      <c r="R20" s="1200">
        <f>IFERROR(__xludf.DUMMYFUNCTION("""COMPUTED_VALUE"""),0.0)</f>
        <v>0</v>
      </c>
      <c r="S20" s="1199">
        <f>IFERROR(__xludf.DUMMYFUNCTION("""COMPUTED_VALUE"""),0.0)</f>
        <v>0</v>
      </c>
      <c r="T20" s="1200">
        <f>IFERROR(__xludf.DUMMYFUNCTION("""COMPUTED_VALUE"""),0.0)</f>
        <v>0</v>
      </c>
      <c r="U20" s="1199">
        <f>IFERROR(__xludf.DUMMYFUNCTION("""COMPUTED_VALUE"""),0.0)</f>
        <v>0</v>
      </c>
      <c r="V20" s="1200">
        <f>IFERROR(__xludf.DUMMYFUNCTION("""COMPUTED_VALUE"""),0.0)</f>
        <v>0</v>
      </c>
      <c r="W20" s="1199">
        <f>IFERROR(__xludf.DUMMYFUNCTION("""COMPUTED_VALUE"""),0.0)</f>
        <v>0</v>
      </c>
      <c r="X20" s="1200">
        <f>IFERROR(__xludf.DUMMYFUNCTION("""COMPUTED_VALUE"""),0.0)</f>
        <v>0</v>
      </c>
      <c r="Y20" s="1199">
        <f>IFERROR(__xludf.DUMMYFUNCTION("""COMPUTED_VALUE"""),0.0)</f>
        <v>0</v>
      </c>
      <c r="Z20" s="1201">
        <f>IFERROR(__xludf.DUMMYFUNCTION("""COMPUTED_VALUE"""),0.0)</f>
        <v>0</v>
      </c>
      <c r="AA20" s="1202" t="str">
        <f>IFERROR(__xludf.DUMMYFUNCTION("""COMPUTED_VALUE"""),"汚れ")</f>
        <v>汚れ</v>
      </c>
      <c r="AB20" s="1200">
        <f>IFERROR(__xludf.DUMMYFUNCTION("""COMPUTED_VALUE"""),3.0)</f>
        <v>3</v>
      </c>
      <c r="AC20" s="1202"/>
      <c r="AD20" s="1200"/>
      <c r="AE20" s="1202"/>
      <c r="AF20" s="1200"/>
      <c r="AG20" s="1202"/>
      <c r="AH20" s="1200"/>
      <c r="AI20" s="1202"/>
      <c r="AJ20" s="1200"/>
      <c r="AK20" s="1202"/>
      <c r="AL20" s="1200"/>
      <c r="AM20" s="1202"/>
      <c r="AN20" s="1153"/>
      <c r="AO20" s="1153"/>
      <c r="AP20" s="1153"/>
      <c r="AQ20" s="1153"/>
      <c r="AR20" s="1153"/>
      <c r="AS20" s="1153"/>
      <c r="AT20" s="1153"/>
      <c r="AU20" s="1153"/>
    </row>
    <row r="21">
      <c r="B21" s="1203"/>
      <c r="H21" s="1204"/>
      <c r="I21" s="1204"/>
      <c r="J21" s="1204"/>
      <c r="K21" s="1204"/>
      <c r="L21" s="1204"/>
      <c r="M21" s="1205"/>
      <c r="N21" s="1198" t="str">
        <f>IFERROR(__xludf.DUMMYFUNCTION("""COMPUTED_VALUE"""),"清掃不備")</f>
        <v>清掃不備</v>
      </c>
      <c r="O21" s="1199">
        <f>IFERROR(__xludf.DUMMYFUNCTION("""COMPUTED_VALUE"""),1.0)</f>
        <v>1</v>
      </c>
      <c r="P21" s="1200">
        <f>IFERROR(__xludf.DUMMYFUNCTION("""COMPUTED_VALUE"""),0.0)</f>
        <v>0</v>
      </c>
      <c r="Q21" s="1199">
        <f>IFERROR(__xludf.DUMMYFUNCTION("""COMPUTED_VALUE"""),0.0)</f>
        <v>0</v>
      </c>
      <c r="R21" s="1200">
        <f>IFERROR(__xludf.DUMMYFUNCTION("""COMPUTED_VALUE"""),0.0)</f>
        <v>0</v>
      </c>
      <c r="S21" s="1199">
        <f>IFERROR(__xludf.DUMMYFUNCTION("""COMPUTED_VALUE"""),0.0)</f>
        <v>0</v>
      </c>
      <c r="T21" s="1200">
        <f>IFERROR(__xludf.DUMMYFUNCTION("""COMPUTED_VALUE"""),0.0)</f>
        <v>0</v>
      </c>
      <c r="U21" s="1199">
        <f>IFERROR(__xludf.DUMMYFUNCTION("""COMPUTED_VALUE"""),0.0)</f>
        <v>0</v>
      </c>
      <c r="V21" s="1200">
        <f>IFERROR(__xludf.DUMMYFUNCTION("""COMPUTED_VALUE"""),0.0)</f>
        <v>0</v>
      </c>
      <c r="W21" s="1199">
        <f>IFERROR(__xludf.DUMMYFUNCTION("""COMPUTED_VALUE"""),0.0)</f>
        <v>0</v>
      </c>
      <c r="X21" s="1200">
        <f>IFERROR(__xludf.DUMMYFUNCTION("""COMPUTED_VALUE"""),0.0)</f>
        <v>0</v>
      </c>
      <c r="Y21" s="1199">
        <f>IFERROR(__xludf.DUMMYFUNCTION("""COMPUTED_VALUE"""),0.0)</f>
        <v>0</v>
      </c>
      <c r="Z21" s="1201">
        <f>IFERROR(__xludf.DUMMYFUNCTION("""COMPUTED_VALUE"""),0.0)</f>
        <v>0</v>
      </c>
      <c r="AA21" s="1202" t="str">
        <f>IFERROR(__xludf.DUMMYFUNCTION("""COMPUTED_VALUE"""),"清掃不備")</f>
        <v>清掃不備</v>
      </c>
      <c r="AB21" s="1200">
        <f>IFERROR(__xludf.DUMMYFUNCTION("""COMPUTED_VALUE"""),1.0)</f>
        <v>1</v>
      </c>
      <c r="AC21" s="1202"/>
      <c r="AD21" s="1200"/>
      <c r="AE21" s="1202"/>
      <c r="AF21" s="1200"/>
      <c r="AG21" s="1202"/>
      <c r="AH21" s="1200"/>
      <c r="AI21" s="1202"/>
      <c r="AJ21" s="1200"/>
      <c r="AK21" s="1202"/>
      <c r="AL21" s="1200"/>
      <c r="AM21" s="1202"/>
      <c r="AN21" s="1153"/>
      <c r="AO21" s="1153"/>
      <c r="AP21" s="1153"/>
      <c r="AQ21" s="1153"/>
      <c r="AR21" s="1153"/>
      <c r="AS21" s="1153"/>
      <c r="AT21" s="1153"/>
      <c r="AU21" s="1153"/>
    </row>
    <row r="22">
      <c r="B22" s="1203"/>
      <c r="H22" s="1204"/>
      <c r="I22" s="1204"/>
      <c r="J22" s="1204"/>
      <c r="K22" s="1204"/>
      <c r="L22" s="1204"/>
      <c r="M22" s="1205"/>
      <c r="N22" s="1198" t="str">
        <f>IFERROR(__xludf.DUMMYFUNCTION("""COMPUTED_VALUE"""),"手配ミス")</f>
        <v>手配ミス</v>
      </c>
      <c r="O22" s="1199">
        <f>IFERROR(__xludf.DUMMYFUNCTION("""COMPUTED_VALUE"""),0.0)</f>
        <v>0</v>
      </c>
      <c r="P22" s="1200">
        <f>IFERROR(__xludf.DUMMYFUNCTION("""COMPUTED_VALUE"""),0.0)</f>
        <v>0</v>
      </c>
      <c r="Q22" s="1199">
        <f>IFERROR(__xludf.DUMMYFUNCTION("""COMPUTED_VALUE"""),0.0)</f>
        <v>0</v>
      </c>
      <c r="R22" s="1200">
        <f>IFERROR(__xludf.DUMMYFUNCTION("""COMPUTED_VALUE"""),0.0)</f>
        <v>0</v>
      </c>
      <c r="S22" s="1199">
        <f>IFERROR(__xludf.DUMMYFUNCTION("""COMPUTED_VALUE"""),0.0)</f>
        <v>0</v>
      </c>
      <c r="T22" s="1200">
        <f>IFERROR(__xludf.DUMMYFUNCTION("""COMPUTED_VALUE"""),0.0)</f>
        <v>0</v>
      </c>
      <c r="U22" s="1199">
        <f>IFERROR(__xludf.DUMMYFUNCTION("""COMPUTED_VALUE"""),0.0)</f>
        <v>0</v>
      </c>
      <c r="V22" s="1200">
        <f>IFERROR(__xludf.DUMMYFUNCTION("""COMPUTED_VALUE"""),0.0)</f>
        <v>0</v>
      </c>
      <c r="W22" s="1199">
        <f>IFERROR(__xludf.DUMMYFUNCTION("""COMPUTED_VALUE"""),0.0)</f>
        <v>0</v>
      </c>
      <c r="X22" s="1200">
        <f>IFERROR(__xludf.DUMMYFUNCTION("""COMPUTED_VALUE"""),0.0)</f>
        <v>0</v>
      </c>
      <c r="Y22" s="1199">
        <f>IFERROR(__xludf.DUMMYFUNCTION("""COMPUTED_VALUE"""),0.0)</f>
        <v>0</v>
      </c>
      <c r="Z22" s="1201">
        <f>IFERROR(__xludf.DUMMYFUNCTION("""COMPUTED_VALUE"""),0.0)</f>
        <v>0</v>
      </c>
      <c r="AA22" s="1202" t="str">
        <f>IFERROR(__xludf.DUMMYFUNCTION("""COMPUTED_VALUE"""),"手配ミス")</f>
        <v>手配ミス</v>
      </c>
      <c r="AB22" s="1200">
        <f>IFERROR(__xludf.DUMMYFUNCTION("""COMPUTED_VALUE"""),0.0)</f>
        <v>0</v>
      </c>
      <c r="AC22" s="1202"/>
      <c r="AD22" s="1200"/>
      <c r="AE22" s="1202"/>
      <c r="AF22" s="1200"/>
      <c r="AG22" s="1202"/>
      <c r="AH22" s="1200"/>
      <c r="AI22" s="1202"/>
      <c r="AJ22" s="1200"/>
      <c r="AK22" s="1202"/>
      <c r="AL22" s="1200"/>
      <c r="AM22" s="1202"/>
      <c r="AN22" s="1153"/>
      <c r="AO22" s="1153"/>
      <c r="AP22" s="1153"/>
      <c r="AQ22" s="1153"/>
      <c r="AR22" s="1153"/>
      <c r="AS22" s="1153"/>
      <c r="AT22" s="1153"/>
      <c r="AU22" s="1153"/>
    </row>
    <row r="23">
      <c r="B23" s="1203"/>
      <c r="H23" s="1204"/>
      <c r="I23" s="1204"/>
      <c r="J23" s="1204"/>
      <c r="K23" s="1204"/>
      <c r="L23" s="1204"/>
      <c r="M23" s="1205"/>
      <c r="N23" s="1198" t="str">
        <f>IFERROR(__xludf.DUMMYFUNCTION("""COMPUTED_VALUE"""),"臭い")</f>
        <v>臭い</v>
      </c>
      <c r="O23" s="1199">
        <f>IFERROR(__xludf.DUMMYFUNCTION("""COMPUTED_VALUE"""),0.0)</f>
        <v>0</v>
      </c>
      <c r="P23" s="1200">
        <f>IFERROR(__xludf.DUMMYFUNCTION("""COMPUTED_VALUE"""),0.0)</f>
        <v>0</v>
      </c>
      <c r="Q23" s="1199">
        <f>IFERROR(__xludf.DUMMYFUNCTION("""COMPUTED_VALUE"""),1.0)</f>
        <v>1</v>
      </c>
      <c r="R23" s="1200">
        <f>IFERROR(__xludf.DUMMYFUNCTION("""COMPUTED_VALUE"""),0.0)</f>
        <v>0</v>
      </c>
      <c r="S23" s="1199">
        <f>IFERROR(__xludf.DUMMYFUNCTION("""COMPUTED_VALUE"""),0.0)</f>
        <v>0</v>
      </c>
      <c r="T23" s="1200">
        <f>IFERROR(__xludf.DUMMYFUNCTION("""COMPUTED_VALUE"""),0.0)</f>
        <v>0</v>
      </c>
      <c r="U23" s="1199">
        <f>IFERROR(__xludf.DUMMYFUNCTION("""COMPUTED_VALUE"""),0.0)</f>
        <v>0</v>
      </c>
      <c r="V23" s="1200">
        <f>IFERROR(__xludf.DUMMYFUNCTION("""COMPUTED_VALUE"""),0.0)</f>
        <v>0</v>
      </c>
      <c r="W23" s="1199">
        <f>IFERROR(__xludf.DUMMYFUNCTION("""COMPUTED_VALUE"""),0.0)</f>
        <v>0</v>
      </c>
      <c r="X23" s="1200">
        <f>IFERROR(__xludf.DUMMYFUNCTION("""COMPUTED_VALUE"""),0.0)</f>
        <v>0</v>
      </c>
      <c r="Y23" s="1199">
        <f>IFERROR(__xludf.DUMMYFUNCTION("""COMPUTED_VALUE"""),0.0)</f>
        <v>0</v>
      </c>
      <c r="Z23" s="1201">
        <f>IFERROR(__xludf.DUMMYFUNCTION("""COMPUTED_VALUE"""),0.0)</f>
        <v>0</v>
      </c>
      <c r="AA23" s="1202" t="str">
        <f>IFERROR(__xludf.DUMMYFUNCTION("""COMPUTED_VALUE"""),"臭い")</f>
        <v>臭い</v>
      </c>
      <c r="AB23" s="1200">
        <f>IFERROR(__xludf.DUMMYFUNCTION("""COMPUTED_VALUE"""),1.0)</f>
        <v>1</v>
      </c>
      <c r="AC23" s="1202"/>
      <c r="AD23" s="1200"/>
      <c r="AE23" s="1202"/>
      <c r="AF23" s="1200"/>
      <c r="AG23" s="1202"/>
      <c r="AH23" s="1200"/>
      <c r="AI23" s="1202"/>
      <c r="AJ23" s="1200"/>
      <c r="AK23" s="1202"/>
      <c r="AL23" s="1200"/>
      <c r="AM23" s="1202"/>
      <c r="AN23" s="1153"/>
      <c r="AO23" s="1153"/>
      <c r="AP23" s="1153"/>
      <c r="AQ23" s="1153"/>
      <c r="AR23" s="1153"/>
      <c r="AS23" s="1153"/>
      <c r="AT23" s="1153"/>
      <c r="AU23" s="1153"/>
    </row>
    <row r="24">
      <c r="B24" s="1203"/>
      <c r="H24" s="1204"/>
      <c r="I24" s="1204"/>
      <c r="J24" s="1204"/>
      <c r="K24" s="1204"/>
      <c r="L24" s="1204"/>
      <c r="M24" s="1205"/>
      <c r="N24" s="1198" t="str">
        <f>IFERROR(__xludf.DUMMYFUNCTION("""COMPUTED_VALUE"""),"ホコリ")</f>
        <v>ホコリ</v>
      </c>
      <c r="O24" s="1199">
        <f>IFERROR(__xludf.DUMMYFUNCTION("""COMPUTED_VALUE"""),0.0)</f>
        <v>0</v>
      </c>
      <c r="P24" s="1200">
        <f>IFERROR(__xludf.DUMMYFUNCTION("""COMPUTED_VALUE"""),0.0)</f>
        <v>0</v>
      </c>
      <c r="Q24" s="1199">
        <f>IFERROR(__xludf.DUMMYFUNCTION("""COMPUTED_VALUE"""),0.0)</f>
        <v>0</v>
      </c>
      <c r="R24" s="1200">
        <f>IFERROR(__xludf.DUMMYFUNCTION("""COMPUTED_VALUE"""),0.0)</f>
        <v>0</v>
      </c>
      <c r="S24" s="1199">
        <f>IFERROR(__xludf.DUMMYFUNCTION("""COMPUTED_VALUE"""),0.0)</f>
        <v>0</v>
      </c>
      <c r="T24" s="1200">
        <f>IFERROR(__xludf.DUMMYFUNCTION("""COMPUTED_VALUE"""),0.0)</f>
        <v>0</v>
      </c>
      <c r="U24" s="1199">
        <f>IFERROR(__xludf.DUMMYFUNCTION("""COMPUTED_VALUE"""),0.0)</f>
        <v>0</v>
      </c>
      <c r="V24" s="1200">
        <f>IFERROR(__xludf.DUMMYFUNCTION("""COMPUTED_VALUE"""),0.0)</f>
        <v>0</v>
      </c>
      <c r="W24" s="1199">
        <f>IFERROR(__xludf.DUMMYFUNCTION("""COMPUTED_VALUE"""),0.0)</f>
        <v>0</v>
      </c>
      <c r="X24" s="1200">
        <f>IFERROR(__xludf.DUMMYFUNCTION("""COMPUTED_VALUE"""),0.0)</f>
        <v>0</v>
      </c>
      <c r="Y24" s="1199">
        <f>IFERROR(__xludf.DUMMYFUNCTION("""COMPUTED_VALUE"""),0.0)</f>
        <v>0</v>
      </c>
      <c r="Z24" s="1201">
        <f>IFERROR(__xludf.DUMMYFUNCTION("""COMPUTED_VALUE"""),0.0)</f>
        <v>0</v>
      </c>
      <c r="AA24" s="1202" t="str">
        <f>IFERROR(__xludf.DUMMYFUNCTION("""COMPUTED_VALUE"""),"ホコリ")</f>
        <v>ホコリ</v>
      </c>
      <c r="AB24" s="1200">
        <f>IFERROR(__xludf.DUMMYFUNCTION("""COMPUTED_VALUE"""),0.0)</f>
        <v>0</v>
      </c>
      <c r="AC24" s="1202"/>
      <c r="AD24" s="1200"/>
      <c r="AE24" s="1202"/>
      <c r="AF24" s="1200"/>
      <c r="AG24" s="1202"/>
      <c r="AH24" s="1200"/>
      <c r="AI24" s="1202"/>
      <c r="AJ24" s="1200"/>
      <c r="AK24" s="1202"/>
      <c r="AL24" s="1200"/>
      <c r="AM24" s="1202"/>
      <c r="AN24" s="1153"/>
      <c r="AO24" s="1153"/>
      <c r="AP24" s="1153"/>
      <c r="AQ24" s="1153"/>
      <c r="AR24" s="1153"/>
      <c r="AS24" s="1153"/>
      <c r="AT24" s="1153"/>
      <c r="AU24" s="1153"/>
    </row>
    <row r="25">
      <c r="B25" s="1203"/>
      <c r="H25" s="1204"/>
      <c r="I25" s="1204"/>
      <c r="J25" s="1204"/>
      <c r="K25" s="1204"/>
      <c r="L25" s="1204"/>
      <c r="M25" s="1205"/>
      <c r="N25" s="1198" t="str">
        <f>IFERROR(__xludf.DUMMYFUNCTION("""COMPUTED_VALUE"""),"カビ")</f>
        <v>カビ</v>
      </c>
      <c r="O25" s="1199">
        <f>IFERROR(__xludf.DUMMYFUNCTION("""COMPUTED_VALUE"""),0.0)</f>
        <v>0</v>
      </c>
      <c r="P25" s="1200">
        <f>IFERROR(__xludf.DUMMYFUNCTION("""COMPUTED_VALUE"""),0.0)</f>
        <v>0</v>
      </c>
      <c r="Q25" s="1199">
        <f>IFERROR(__xludf.DUMMYFUNCTION("""COMPUTED_VALUE"""),0.0)</f>
        <v>0</v>
      </c>
      <c r="R25" s="1200">
        <f>IFERROR(__xludf.DUMMYFUNCTION("""COMPUTED_VALUE"""),0.0)</f>
        <v>0</v>
      </c>
      <c r="S25" s="1199">
        <f>IFERROR(__xludf.DUMMYFUNCTION("""COMPUTED_VALUE"""),0.0)</f>
        <v>0</v>
      </c>
      <c r="T25" s="1200">
        <f>IFERROR(__xludf.DUMMYFUNCTION("""COMPUTED_VALUE"""),0.0)</f>
        <v>0</v>
      </c>
      <c r="U25" s="1199">
        <f>IFERROR(__xludf.DUMMYFUNCTION("""COMPUTED_VALUE"""),0.0)</f>
        <v>0</v>
      </c>
      <c r="V25" s="1200">
        <f>IFERROR(__xludf.DUMMYFUNCTION("""COMPUTED_VALUE"""),0.0)</f>
        <v>0</v>
      </c>
      <c r="W25" s="1199">
        <f>IFERROR(__xludf.DUMMYFUNCTION("""COMPUTED_VALUE"""),0.0)</f>
        <v>0</v>
      </c>
      <c r="X25" s="1200">
        <f>IFERROR(__xludf.DUMMYFUNCTION("""COMPUTED_VALUE"""),0.0)</f>
        <v>0</v>
      </c>
      <c r="Y25" s="1199">
        <f>IFERROR(__xludf.DUMMYFUNCTION("""COMPUTED_VALUE"""),0.0)</f>
        <v>0</v>
      </c>
      <c r="Z25" s="1201">
        <f>IFERROR(__xludf.DUMMYFUNCTION("""COMPUTED_VALUE"""),0.0)</f>
        <v>0</v>
      </c>
      <c r="AA25" s="1202" t="str">
        <f>IFERROR(__xludf.DUMMYFUNCTION("""COMPUTED_VALUE"""),"カビ")</f>
        <v>カビ</v>
      </c>
      <c r="AB25" s="1200">
        <f>IFERROR(__xludf.DUMMYFUNCTION("""COMPUTED_VALUE"""),0.0)</f>
        <v>0</v>
      </c>
      <c r="AC25" s="1202"/>
      <c r="AD25" s="1200"/>
      <c r="AE25" s="1202"/>
      <c r="AF25" s="1200"/>
      <c r="AG25" s="1202"/>
      <c r="AH25" s="1200"/>
      <c r="AI25" s="1202"/>
      <c r="AJ25" s="1200"/>
      <c r="AK25" s="1202"/>
      <c r="AL25" s="1200"/>
      <c r="AM25" s="1202"/>
      <c r="AN25" s="1153"/>
      <c r="AO25" s="1153"/>
      <c r="AP25" s="1153"/>
      <c r="AQ25" s="1153"/>
      <c r="AR25" s="1153"/>
      <c r="AS25" s="1153"/>
      <c r="AT25" s="1153"/>
      <c r="AU25" s="1153"/>
    </row>
    <row r="26">
      <c r="B26" s="1203"/>
      <c r="H26" s="1204"/>
      <c r="I26" s="1204"/>
      <c r="J26" s="1204"/>
      <c r="K26" s="1204"/>
      <c r="L26" s="1204"/>
      <c r="M26" s="1205"/>
      <c r="N26" s="1198" t="str">
        <f>IFERROR(__xludf.DUMMYFUNCTION("""COMPUTED_VALUE"""),"害虫")</f>
        <v>害虫</v>
      </c>
      <c r="O26" s="1199">
        <f>IFERROR(__xludf.DUMMYFUNCTION("""COMPUTED_VALUE"""),0.0)</f>
        <v>0</v>
      </c>
      <c r="P26" s="1200">
        <f>IFERROR(__xludf.DUMMYFUNCTION("""COMPUTED_VALUE"""),0.0)</f>
        <v>0</v>
      </c>
      <c r="Q26" s="1199">
        <f>IFERROR(__xludf.DUMMYFUNCTION("""COMPUTED_VALUE"""),0.0)</f>
        <v>0</v>
      </c>
      <c r="R26" s="1200">
        <f>IFERROR(__xludf.DUMMYFUNCTION("""COMPUTED_VALUE"""),0.0)</f>
        <v>0</v>
      </c>
      <c r="S26" s="1199">
        <f>IFERROR(__xludf.DUMMYFUNCTION("""COMPUTED_VALUE"""),0.0)</f>
        <v>0</v>
      </c>
      <c r="T26" s="1200">
        <f>IFERROR(__xludf.DUMMYFUNCTION("""COMPUTED_VALUE"""),0.0)</f>
        <v>0</v>
      </c>
      <c r="U26" s="1199">
        <f>IFERROR(__xludf.DUMMYFUNCTION("""COMPUTED_VALUE"""),0.0)</f>
        <v>0</v>
      </c>
      <c r="V26" s="1200">
        <f>IFERROR(__xludf.DUMMYFUNCTION("""COMPUTED_VALUE"""),0.0)</f>
        <v>0</v>
      </c>
      <c r="W26" s="1199">
        <f>IFERROR(__xludf.DUMMYFUNCTION("""COMPUTED_VALUE"""),0.0)</f>
        <v>0</v>
      </c>
      <c r="X26" s="1200">
        <f>IFERROR(__xludf.DUMMYFUNCTION("""COMPUTED_VALUE"""),0.0)</f>
        <v>0</v>
      </c>
      <c r="Y26" s="1199">
        <f>IFERROR(__xludf.DUMMYFUNCTION("""COMPUTED_VALUE"""),0.0)</f>
        <v>0</v>
      </c>
      <c r="Z26" s="1201">
        <f>IFERROR(__xludf.DUMMYFUNCTION("""COMPUTED_VALUE"""),0.0)</f>
        <v>0</v>
      </c>
      <c r="AA26" s="1202" t="str">
        <f>IFERROR(__xludf.DUMMYFUNCTION("""COMPUTED_VALUE"""),"害虫")</f>
        <v>害虫</v>
      </c>
      <c r="AB26" s="1200">
        <f>IFERROR(__xludf.DUMMYFUNCTION("""COMPUTED_VALUE"""),0.0)</f>
        <v>0</v>
      </c>
      <c r="AC26" s="1202"/>
      <c r="AD26" s="1200"/>
      <c r="AE26" s="1202"/>
      <c r="AF26" s="1200"/>
      <c r="AG26" s="1202"/>
      <c r="AH26" s="1200"/>
      <c r="AI26" s="1202"/>
      <c r="AJ26" s="1200"/>
      <c r="AK26" s="1202"/>
      <c r="AL26" s="1200"/>
      <c r="AM26" s="1202"/>
      <c r="AN26" s="1153"/>
      <c r="AO26" s="1153"/>
      <c r="AP26" s="1153"/>
      <c r="AQ26" s="1153"/>
      <c r="AR26" s="1153"/>
      <c r="AS26" s="1153"/>
      <c r="AT26" s="1153"/>
      <c r="AU26" s="1153"/>
    </row>
    <row r="27">
      <c r="B27" s="1203"/>
      <c r="H27" s="1204"/>
      <c r="I27" s="1204"/>
      <c r="J27" s="1204"/>
      <c r="K27" s="1204"/>
      <c r="L27" s="1204"/>
      <c r="M27" s="1205"/>
      <c r="N27" s="1206" t="str">
        <f>IFERROR(__xludf.DUMMYFUNCTION("""COMPUTED_VALUE"""),"その他")</f>
        <v>その他</v>
      </c>
      <c r="O27" s="1199">
        <f>IFERROR(__xludf.DUMMYFUNCTION("""COMPUTED_VALUE"""),0.0)</f>
        <v>0</v>
      </c>
      <c r="P27" s="1207">
        <f>IFERROR(__xludf.DUMMYFUNCTION("""COMPUTED_VALUE"""),0.0)</f>
        <v>0</v>
      </c>
      <c r="Q27" s="1199">
        <f>IFERROR(__xludf.DUMMYFUNCTION("""COMPUTED_VALUE"""),0.0)</f>
        <v>0</v>
      </c>
      <c r="R27" s="1207">
        <f>IFERROR(__xludf.DUMMYFUNCTION("""COMPUTED_VALUE"""),0.0)</f>
        <v>0</v>
      </c>
      <c r="S27" s="1199">
        <f>IFERROR(__xludf.DUMMYFUNCTION("""COMPUTED_VALUE"""),0.0)</f>
        <v>0</v>
      </c>
      <c r="T27" s="1207">
        <f>IFERROR(__xludf.DUMMYFUNCTION("""COMPUTED_VALUE"""),0.0)</f>
        <v>0</v>
      </c>
      <c r="U27" s="1199">
        <f>IFERROR(__xludf.DUMMYFUNCTION("""COMPUTED_VALUE"""),0.0)</f>
        <v>0</v>
      </c>
      <c r="V27" s="1207">
        <f>IFERROR(__xludf.DUMMYFUNCTION("""COMPUTED_VALUE"""),0.0)</f>
        <v>0</v>
      </c>
      <c r="W27" s="1199">
        <f>IFERROR(__xludf.DUMMYFUNCTION("""COMPUTED_VALUE"""),0.0)</f>
        <v>0</v>
      </c>
      <c r="X27" s="1207">
        <f>IFERROR(__xludf.DUMMYFUNCTION("""COMPUTED_VALUE"""),0.0)</f>
        <v>0</v>
      </c>
      <c r="Y27" s="1199">
        <f>IFERROR(__xludf.DUMMYFUNCTION("""COMPUTED_VALUE"""),0.0)</f>
        <v>0</v>
      </c>
      <c r="Z27" s="1208">
        <f>IFERROR(__xludf.DUMMYFUNCTION("""COMPUTED_VALUE"""),0.0)</f>
        <v>0</v>
      </c>
      <c r="AA27" s="1209" t="str">
        <f>IFERROR(__xludf.DUMMYFUNCTION("""COMPUTED_VALUE"""),"その他")</f>
        <v>その他</v>
      </c>
      <c r="AB27" s="1207">
        <f>IFERROR(__xludf.DUMMYFUNCTION("""COMPUTED_VALUE"""),0.0)</f>
        <v>0</v>
      </c>
      <c r="AC27" s="1209"/>
      <c r="AD27" s="1207"/>
      <c r="AE27" s="1209"/>
      <c r="AF27" s="1207"/>
      <c r="AG27" s="1209"/>
      <c r="AH27" s="1207"/>
      <c r="AI27" s="1209"/>
      <c r="AJ27" s="1207"/>
      <c r="AK27" s="1209"/>
      <c r="AL27" s="1207"/>
      <c r="AM27" s="1202"/>
      <c r="AN27" s="1153"/>
      <c r="AO27" s="1153"/>
      <c r="AP27" s="1153"/>
      <c r="AQ27" s="1153"/>
      <c r="AR27" s="1153"/>
      <c r="AS27" s="1153"/>
      <c r="AT27" s="1153"/>
      <c r="AU27" s="1153"/>
    </row>
    <row r="28">
      <c r="B28" s="1203"/>
      <c r="H28" s="1204"/>
      <c r="I28" s="1204"/>
      <c r="J28" s="1204"/>
      <c r="K28" s="1204"/>
      <c r="L28" s="1204"/>
      <c r="M28" s="1205"/>
      <c r="N28" s="1210" t="str">
        <f>IFERROR(__xludf.DUMMYFUNCTION("""COMPUTED_VALUE"""),"合計")</f>
        <v>合計</v>
      </c>
      <c r="O28" s="1211">
        <f>IFERROR(__xludf.DUMMYFUNCTION("""COMPUTED_VALUE"""),3.0)</f>
        <v>3</v>
      </c>
      <c r="P28" s="1210">
        <f>IFERROR(__xludf.DUMMYFUNCTION("""COMPUTED_VALUE"""),1.0)</f>
        <v>1</v>
      </c>
      <c r="Q28" s="1211">
        <f>IFERROR(__xludf.DUMMYFUNCTION("""COMPUTED_VALUE"""),1.0)</f>
        <v>1</v>
      </c>
      <c r="R28" s="1210">
        <f>IFERROR(__xludf.DUMMYFUNCTION("""COMPUTED_VALUE"""),0.0)</f>
        <v>0</v>
      </c>
      <c r="S28" s="1211">
        <f>IFERROR(__xludf.DUMMYFUNCTION("""COMPUTED_VALUE"""),0.0)</f>
        <v>0</v>
      </c>
      <c r="T28" s="1210">
        <f>IFERROR(__xludf.DUMMYFUNCTION("""COMPUTED_VALUE"""),0.0)</f>
        <v>0</v>
      </c>
      <c r="U28" s="1211">
        <f>IFERROR(__xludf.DUMMYFUNCTION("""COMPUTED_VALUE"""),0.0)</f>
        <v>0</v>
      </c>
      <c r="V28" s="1210">
        <f>IFERROR(__xludf.DUMMYFUNCTION("""COMPUTED_VALUE"""),0.0)</f>
        <v>0</v>
      </c>
      <c r="W28" s="1211">
        <f>IFERROR(__xludf.DUMMYFUNCTION("""COMPUTED_VALUE"""),0.0)</f>
        <v>0</v>
      </c>
      <c r="X28" s="1210">
        <f>IFERROR(__xludf.DUMMYFUNCTION("""COMPUTED_VALUE"""),0.0)</f>
        <v>0</v>
      </c>
      <c r="Y28" s="1211">
        <f>IFERROR(__xludf.DUMMYFUNCTION("""COMPUTED_VALUE"""),0.0)</f>
        <v>0</v>
      </c>
      <c r="Z28" s="1210">
        <f>IFERROR(__xludf.DUMMYFUNCTION("""COMPUTED_VALUE"""),0.0)</f>
        <v>0</v>
      </c>
      <c r="AA28" s="1211" t="str">
        <f>IFERROR(__xludf.DUMMYFUNCTION("""COMPUTED_VALUE"""),"総合計")</f>
        <v>総合計</v>
      </c>
      <c r="AB28" s="1210">
        <f>IFERROR(__xludf.DUMMYFUNCTION("""COMPUTED_VALUE"""),5.0)</f>
        <v>5</v>
      </c>
      <c r="AC28" s="1211"/>
      <c r="AD28" s="1210"/>
      <c r="AE28" s="1211"/>
      <c r="AF28" s="1210"/>
      <c r="AG28" s="1211"/>
      <c r="AH28" s="1210"/>
      <c r="AI28" s="1211"/>
      <c r="AJ28" s="1210"/>
      <c r="AK28" s="1211"/>
      <c r="AL28" s="1210"/>
      <c r="AM28" s="1212"/>
      <c r="AN28" s="1153"/>
      <c r="AO28" s="1153"/>
      <c r="AP28" s="1153"/>
      <c r="AQ28" s="1153"/>
      <c r="AR28" s="1153"/>
      <c r="AS28" s="1153"/>
      <c r="AT28" s="1153"/>
      <c r="AU28" s="1153"/>
    </row>
    <row r="29">
      <c r="B29" s="1203"/>
      <c r="H29" s="1204"/>
      <c r="I29" s="1204"/>
      <c r="J29" s="1204"/>
      <c r="K29" s="1204"/>
      <c r="L29" s="1204"/>
      <c r="M29" s="1205"/>
      <c r="N29" s="1153"/>
      <c r="O29" s="1153"/>
      <c r="P29" s="1153"/>
      <c r="Q29" s="1153"/>
      <c r="R29" s="1153"/>
      <c r="S29" s="1153"/>
      <c r="T29" s="1153"/>
      <c r="U29" s="1153"/>
      <c r="V29" s="1153"/>
      <c r="W29" s="1153"/>
      <c r="X29" s="1153"/>
      <c r="Y29" s="1153"/>
      <c r="Z29" s="1153"/>
      <c r="AA29" s="1153"/>
      <c r="AB29" s="1153"/>
      <c r="AC29" s="1153"/>
      <c r="AD29" s="1153"/>
      <c r="AE29" s="1153"/>
      <c r="AF29" s="1153"/>
      <c r="AG29" s="1153"/>
      <c r="AH29" s="1153"/>
      <c r="AI29" s="1153"/>
      <c r="AJ29" s="1153"/>
      <c r="AK29" s="1153"/>
      <c r="AL29" s="1153"/>
      <c r="AM29" s="1153"/>
      <c r="AN29" s="1153"/>
      <c r="AO29" s="1153"/>
      <c r="AP29" s="1153"/>
      <c r="AQ29" s="1153"/>
      <c r="AR29" s="1153"/>
      <c r="AS29" s="1153"/>
      <c r="AT29" s="1153"/>
      <c r="AU29" s="1153"/>
    </row>
    <row r="30">
      <c r="B30" s="1203"/>
      <c r="H30" s="1204"/>
      <c r="I30" s="1204"/>
      <c r="J30" s="1204"/>
      <c r="K30" s="1204"/>
      <c r="L30" s="1204"/>
      <c r="M30" s="1205"/>
      <c r="N30" s="1153"/>
      <c r="O30" s="1153"/>
      <c r="P30" s="1153"/>
      <c r="Q30" s="1153"/>
      <c r="R30" s="1153"/>
      <c r="S30" s="1153"/>
      <c r="T30" s="1153"/>
      <c r="U30" s="1153"/>
      <c r="V30" s="1153"/>
      <c r="W30" s="1153"/>
      <c r="X30" s="1153"/>
      <c r="Y30" s="1153"/>
      <c r="Z30" s="1153"/>
      <c r="AA30" s="1153"/>
      <c r="AB30" s="1153"/>
      <c r="AC30" s="1153"/>
      <c r="AD30" s="1153"/>
      <c r="AE30" s="1153"/>
      <c r="AF30" s="1153"/>
      <c r="AG30" s="1153"/>
      <c r="AH30" s="1153"/>
      <c r="AI30" s="1153"/>
      <c r="AJ30" s="1153"/>
      <c r="AK30" s="1153"/>
      <c r="AL30" s="1153"/>
      <c r="AM30" s="1153"/>
      <c r="AN30" s="1153"/>
      <c r="AO30" s="1153"/>
      <c r="AP30" s="1153"/>
      <c r="AQ30" s="1153"/>
      <c r="AR30" s="1153"/>
      <c r="AS30" s="1153"/>
      <c r="AT30" s="1153"/>
      <c r="AU30" s="1153"/>
    </row>
    <row r="31">
      <c r="B31" s="1203"/>
      <c r="M31" s="1213"/>
    </row>
    <row r="32">
      <c r="B32" s="1214"/>
      <c r="C32" s="1215"/>
      <c r="D32" s="1215"/>
      <c r="E32" s="1215"/>
      <c r="F32" s="1215"/>
      <c r="G32" s="1215"/>
      <c r="H32" s="1215"/>
      <c r="I32" s="1215"/>
      <c r="J32" s="1215"/>
      <c r="K32" s="1215"/>
      <c r="L32" s="1215"/>
      <c r="M32" s="1216"/>
    </row>
    <row r="33">
      <c r="B33" s="18"/>
      <c r="C33" s="18"/>
      <c r="D33" s="18"/>
      <c r="E33" s="18"/>
      <c r="F33" s="18"/>
      <c r="G33" s="18"/>
      <c r="H33" s="18"/>
      <c r="I33" s="18"/>
      <c r="J33" s="18" t="s">
        <v>877</v>
      </c>
      <c r="K33" s="18"/>
      <c r="L33" s="18"/>
    </row>
    <row r="34">
      <c r="B34" s="1217" t="s">
        <v>896</v>
      </c>
      <c r="C34" s="1149"/>
      <c r="D34" s="1149"/>
      <c r="E34" s="1149"/>
      <c r="F34" s="1149"/>
      <c r="G34" s="1149"/>
      <c r="H34" s="1149"/>
      <c r="I34" s="1149"/>
      <c r="J34" s="1149"/>
      <c r="K34" s="1149"/>
      <c r="L34" s="1149"/>
      <c r="M34" s="1150"/>
      <c r="O34" s="1"/>
      <c r="P34" s="1"/>
      <c r="Q34" s="1"/>
      <c r="S34" s="1"/>
      <c r="T34" s="1"/>
      <c r="U34" s="1"/>
    </row>
    <row r="35">
      <c r="B35" s="1218" t="s">
        <v>897</v>
      </c>
      <c r="D35" s="1219"/>
      <c r="M35" s="1220"/>
      <c r="O35" s="1"/>
      <c r="P35" s="1"/>
      <c r="Q35" s="1"/>
      <c r="S35" s="1"/>
      <c r="T35" s="1"/>
      <c r="U35" s="1"/>
    </row>
    <row r="36">
      <c r="B36" s="1221" t="s">
        <v>898</v>
      </c>
      <c r="C36" s="1150"/>
      <c r="D36" s="1221" t="s">
        <v>899</v>
      </c>
      <c r="E36" s="1150"/>
      <c r="F36" s="1221" t="s">
        <v>900</v>
      </c>
      <c r="G36" s="1149"/>
      <c r="H36" s="1221" t="s">
        <v>901</v>
      </c>
      <c r="I36" s="1149"/>
      <c r="J36" s="1150"/>
      <c r="K36" s="1221" t="s">
        <v>902</v>
      </c>
      <c r="L36" s="1149"/>
      <c r="M36" s="1150"/>
      <c r="O36" s="1" t="s">
        <v>83</v>
      </c>
      <c r="P36" s="1" t="s">
        <v>84</v>
      </c>
      <c r="Q36" s="1" t="s">
        <v>903</v>
      </c>
      <c r="S36" s="1" t="s">
        <v>91</v>
      </c>
      <c r="T36" s="1" t="s">
        <v>92</v>
      </c>
      <c r="U36" s="1" t="s">
        <v>94</v>
      </c>
      <c r="W36" s="1" t="s">
        <v>83</v>
      </c>
      <c r="X36" s="1" t="s">
        <v>84</v>
      </c>
      <c r="Y36" s="1" t="s">
        <v>903</v>
      </c>
      <c r="AA36" s="1" t="s">
        <v>91</v>
      </c>
      <c r="AB36" s="1" t="s">
        <v>92</v>
      </c>
      <c r="AC36" s="1" t="s">
        <v>94</v>
      </c>
    </row>
    <row r="37">
      <c r="B37" s="1222"/>
      <c r="C37" s="1223"/>
      <c r="D37" s="1222"/>
      <c r="E37" s="1223"/>
      <c r="F37" s="1222"/>
      <c r="G37" s="1224"/>
      <c r="H37" s="1222"/>
      <c r="I37" s="1224"/>
      <c r="J37" s="1223"/>
      <c r="K37" s="1222"/>
      <c r="L37" s="1224"/>
      <c r="M37" s="1223"/>
      <c r="N37" s="1" t="s">
        <v>904</v>
      </c>
      <c r="O37" s="1225" t="s">
        <v>54</v>
      </c>
      <c r="P37" s="1225" t="s">
        <v>905</v>
      </c>
      <c r="Q37" s="1225" t="s">
        <v>44</v>
      </c>
      <c r="R37" s="1226"/>
      <c r="S37" s="1225" t="s">
        <v>102</v>
      </c>
      <c r="T37" s="1225" t="s">
        <v>232</v>
      </c>
      <c r="U37" s="1227" t="s">
        <v>906</v>
      </c>
      <c r="V37" s="1" t="s">
        <v>897</v>
      </c>
      <c r="W37" s="1226" t="str">
        <f>'🔵クレーム'!C28</f>
        <v>2月</v>
      </c>
      <c r="X37" s="1226" t="str">
        <f>'🔵クレーム'!D28</f>
        <v>7日</v>
      </c>
      <c r="Y37" s="1225" t="str">
        <f>'🔵クレーム'!I28</f>
        <v>汚れ</v>
      </c>
      <c r="Z37" s="1226" t="str">
        <f>'🔵クレーム'!J28</f>
        <v/>
      </c>
      <c r="AA37" s="1226" t="str">
        <f>'🔵クレーム'!K28</f>
        <v>ホアン</v>
      </c>
      <c r="AB37" s="1226" t="str">
        <f>'🔵クレーム'!L28</f>
        <v>小林</v>
      </c>
      <c r="AC37" s="1228"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9" t="s">
        <v>92</v>
      </c>
      <c r="C38" s="1230" t="s">
        <v>907</v>
      </c>
      <c r="D38" s="1230" t="s">
        <v>91</v>
      </c>
      <c r="E38" s="1230" t="s">
        <v>907</v>
      </c>
      <c r="F38" s="1231" t="s">
        <v>903</v>
      </c>
      <c r="G38" s="1231" t="s">
        <v>907</v>
      </c>
      <c r="H38" s="1230" t="s">
        <v>903</v>
      </c>
      <c r="I38" s="1232" t="s">
        <v>907</v>
      </c>
      <c r="J38" s="1233" t="s">
        <v>908</v>
      </c>
      <c r="K38" s="1234"/>
      <c r="L38" s="1235" t="s">
        <v>907</v>
      </c>
      <c r="M38" s="1236" t="s">
        <v>908</v>
      </c>
      <c r="O38" s="1225" t="s">
        <v>54</v>
      </c>
      <c r="P38" s="1225" t="s">
        <v>909</v>
      </c>
      <c r="Q38" s="1225" t="s">
        <v>43</v>
      </c>
      <c r="R38" s="1226"/>
      <c r="S38" s="1225" t="s">
        <v>910</v>
      </c>
      <c r="T38" s="1225" t="s">
        <v>408</v>
      </c>
      <c r="U38" s="1227" t="s">
        <v>911</v>
      </c>
      <c r="W38" s="1226" t="str">
        <f>'🔵クレーム'!C29</f>
        <v>2月</v>
      </c>
      <c r="X38" s="1226" t="str">
        <f>'🔵クレーム'!D29</f>
        <v>7日</v>
      </c>
      <c r="Y38" s="1225" t="str">
        <f>'🔵クレーム'!I29</f>
        <v>ドア閉め忘れ</v>
      </c>
      <c r="Z38" s="1226" t="str">
        <f>'🔵クレーム'!J29</f>
        <v/>
      </c>
      <c r="AA38" s="1226" t="str">
        <f>'🔵クレーム'!K29</f>
        <v>ホアン</v>
      </c>
      <c r="AB38" s="1226" t="str">
        <f>'🔵クレーム'!L29</f>
        <v>安達</v>
      </c>
      <c r="AC38" s="1228" t="str">
        <f>'🔵クレーム'!N29</f>
        <v>ベイカンの部屋をドア閉め忘れ</v>
      </c>
      <c r="AE38" s="21" t="str">
        <f>IFERROR(__xludf.DUMMYFUNCTION("""COMPUTED_VALUE"""),"サプコタ")</f>
        <v>サプコタ</v>
      </c>
    </row>
    <row r="39">
      <c r="B39" s="1237"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8">
        <f>IFERROR(__xludf.DUMMYFUNCTION("""COMPUTED_VALUE"""),2.0)</f>
        <v>2</v>
      </c>
      <c r="D39" s="1239" t="str">
        <f>IFERROR(__xludf.DUMMYFUNCTION("IFERROR(
  QUERY(
    {
      IF($B$35=""R7"",$S$37:$S1038,$AA$37:$AA1038),
      IF($B$35=""R7"",$S$37:$S1038,$AA$37:$AA1038)
    },
    ""select Col1, count(Col2)
     where Col1 is not null and Col1 &lt;&gt; ''
     group by Col1
     order by count(Col2) de"&amp;"sc, Col1 asc
     label Col1 '', count(Col2) ''"",
    0
  ),
  """"
)"),"ホアン")</f>
        <v>ホアン</v>
      </c>
      <c r="E39" s="1240">
        <f>IFERROR(__xludf.DUMMYFUNCTION("""COMPUTED_VALUE"""),3.0)</f>
        <v>3</v>
      </c>
      <c r="F39" s="1241" t="str">
        <f>IFERROR(__xludf.DUMMYFUNCTION("IFERROR(
  QUERY(
    {
      IF($B$35=""R7"",$Q$37:$Q1038,$Y$37:$Y1038);
      IF($B$35=""R7"",$R$37:$R1038,$Z$37:$Z1038)
    },
    ""select Col1, count(Col1)
     where Col1 is not null and Col1 &lt;&gt; ''
     group by Col1
     order by count(Col1) desc, "&amp;"Col1 asc
     label Col1 '', count(Col1) ''"",
    0
  ),
  """"
)"),"汚れ")</f>
        <v>汚れ</v>
      </c>
      <c r="G39" s="1242">
        <f>IFERROR(__xludf.DUMMYFUNCTION("""COMPUTED_VALUE"""),3.0)</f>
        <v>3</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4">
        <f>IFERROR(__xludf.DUMMYFUNCTION("""COMPUTED_VALUE"""),3.0)</f>
        <v>3</v>
      </c>
      <c r="J39" s="1245">
        <f t="array" ref="J39:J1038">IF(H39:H1038="","", I39:I1038 / SUM(I39:I1038))</f>
        <v>0.6</v>
      </c>
      <c r="K39" s="1246" t="s">
        <v>42</v>
      </c>
      <c r="L39" s="1247">
        <f t="shared" ref="L39:L50" si="5">AB17</f>
        <v>0</v>
      </c>
      <c r="M39" s="1248">
        <f t="shared" ref="M39:M50" si="6">iferror(L39/$L$50,"")</f>
        <v>0</v>
      </c>
      <c r="O39" s="1225" t="s">
        <v>54</v>
      </c>
      <c r="P39" s="1225" t="s">
        <v>912</v>
      </c>
      <c r="Q39" s="1225" t="s">
        <v>45</v>
      </c>
      <c r="R39" s="1226"/>
      <c r="S39" s="1225" t="s">
        <v>232</v>
      </c>
      <c r="T39" s="1225" t="s">
        <v>232</v>
      </c>
      <c r="U39" s="1227" t="s">
        <v>913</v>
      </c>
      <c r="W39" s="1226" t="str">
        <f>'🔵クレーム'!C30</f>
        <v>2月</v>
      </c>
      <c r="X39" s="1226" t="str">
        <f>'🔵クレーム'!D30</f>
        <v>13日</v>
      </c>
      <c r="Y39" s="1225" t="str">
        <f>'🔵クレーム'!I30</f>
        <v>汚れ</v>
      </c>
      <c r="Z39" s="1226" t="str">
        <f>'🔵クレーム'!J30</f>
        <v/>
      </c>
      <c r="AA39" s="1226" t="str">
        <f>'🔵クレーム'!K30</f>
        <v>ライ</v>
      </c>
      <c r="AB39" s="1226" t="str">
        <f>'🔵クレーム'!L30</f>
        <v>サルミラ</v>
      </c>
      <c r="AC39" s="1228"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6" t="str">
        <f>IFERROR(__xludf.DUMMYFUNCTION("""COMPUTED_VALUE"""),"サルミラ")</f>
        <v>サルミラ</v>
      </c>
      <c r="C40" s="1249">
        <f>IFERROR(__xludf.DUMMYFUNCTION("""COMPUTED_VALUE"""),1.0)</f>
        <v>1</v>
      </c>
      <c r="D40" s="1250" t="str">
        <f>IFERROR(__xludf.DUMMYFUNCTION("""COMPUTED_VALUE"""),"ライ")</f>
        <v>ライ</v>
      </c>
      <c r="E40" s="1251">
        <f>IFERROR(__xludf.DUMMYFUNCTION("""COMPUTED_VALUE"""),2.0)</f>
        <v>2</v>
      </c>
      <c r="F40" s="1250" t="str">
        <f>IFERROR(__xludf.DUMMYFUNCTION("""COMPUTED_VALUE"""),"セット漏れ")</f>
        <v>セット漏れ</v>
      </c>
      <c r="G40" s="1249">
        <f>IFERROR(__xludf.DUMMYFUNCTION("""COMPUTED_VALUE"""),1.0)</f>
        <v>1</v>
      </c>
      <c r="H40" s="1252" t="str">
        <f>IFERROR(__xludf.DUMMYFUNCTION("""COMPUTED_VALUE"""),"セット漏れ")</f>
        <v>セット漏れ</v>
      </c>
      <c r="I40" s="1247">
        <f>IFERROR(__xludf.DUMMYFUNCTION("""COMPUTED_VALUE"""),1.0)</f>
        <v>1</v>
      </c>
      <c r="J40" s="1253">
        <v>0.2</v>
      </c>
      <c r="K40" s="1246" t="s">
        <v>41</v>
      </c>
      <c r="L40" s="1247">
        <f t="shared" si="5"/>
        <v>0</v>
      </c>
      <c r="M40" s="1248">
        <f t="shared" si="6"/>
        <v>0</v>
      </c>
      <c r="O40" s="1225" t="s">
        <v>54</v>
      </c>
      <c r="P40" s="1225" t="s">
        <v>914</v>
      </c>
      <c r="Q40" s="1225" t="s">
        <v>45</v>
      </c>
      <c r="R40" s="1226"/>
      <c r="S40" s="1225" t="s">
        <v>102</v>
      </c>
      <c r="T40" s="1225" t="s">
        <v>915</v>
      </c>
      <c r="U40" s="1227" t="s">
        <v>916</v>
      </c>
      <c r="W40" s="1226" t="str">
        <f>'🔵クレーム'!C31</f>
        <v>2月</v>
      </c>
      <c r="X40" s="1226" t="str">
        <f>'🔵クレーム'!D31</f>
        <v>13日</v>
      </c>
      <c r="Y40" s="1225" t="str">
        <f>'🔵クレーム'!I31</f>
        <v>セット漏れ</v>
      </c>
      <c r="Z40" s="1226" t="str">
        <f>'🔵クレーム'!J31</f>
        <v/>
      </c>
      <c r="AA40" s="1226" t="str">
        <f>'🔵クレーム'!K31</f>
        <v>ライ</v>
      </c>
      <c r="AB40" s="1226" t="str">
        <f>'🔵クレーム'!L31</f>
        <v>サプコタ</v>
      </c>
      <c r="AC40" s="1228"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4"/>
      <c r="AL40" s="1254"/>
      <c r="AM40" s="1255"/>
    </row>
    <row r="41">
      <c r="B41" s="1246" t="str">
        <f>IFERROR(__xludf.DUMMYFUNCTION("""COMPUTED_VALUE"""),"安達")</f>
        <v>安達</v>
      </c>
      <c r="C41" s="1249">
        <f>IFERROR(__xludf.DUMMYFUNCTION("""COMPUTED_VALUE"""),1.0)</f>
        <v>1</v>
      </c>
      <c r="D41" s="1250" t="str">
        <f>IFERROR(__xludf.DUMMYFUNCTION("""COMPUTED_VALUE"""),"バニヤ")</f>
        <v>バニヤ</v>
      </c>
      <c r="E41" s="1251">
        <f>IFERROR(__xludf.DUMMYFUNCTION("""COMPUTED_VALUE"""),1.0)</f>
        <v>1</v>
      </c>
      <c r="F41" s="1250" t="str">
        <f>IFERROR(__xludf.DUMMYFUNCTION("""COMPUTED_VALUE"""),"ドア閉め忘れ")</f>
        <v>ドア閉め忘れ</v>
      </c>
      <c r="G41" s="1249">
        <f>IFERROR(__xludf.DUMMYFUNCTION("""COMPUTED_VALUE"""),1.0)</f>
        <v>1</v>
      </c>
      <c r="H41" s="1252" t="str">
        <f>IFERROR(__xludf.DUMMYFUNCTION("""COMPUTED_VALUE"""),"ドア閉め忘れ")</f>
        <v>ドア閉め忘れ</v>
      </c>
      <c r="I41" s="1247">
        <f>IFERROR(__xludf.DUMMYFUNCTION("""COMPUTED_VALUE"""),1.0)</f>
        <v>1</v>
      </c>
      <c r="J41" s="1253">
        <v>0.2</v>
      </c>
      <c r="K41" s="1246" t="s">
        <v>40</v>
      </c>
      <c r="L41" s="1247">
        <f t="shared" si="5"/>
        <v>0</v>
      </c>
      <c r="M41" s="1248">
        <f t="shared" si="6"/>
        <v>0</v>
      </c>
      <c r="O41" s="1225" t="s">
        <v>36</v>
      </c>
      <c r="P41" s="1225" t="s">
        <v>912</v>
      </c>
      <c r="Q41" s="1225" t="s">
        <v>43</v>
      </c>
      <c r="R41" s="1226"/>
      <c r="S41" s="1225" t="s">
        <v>910</v>
      </c>
      <c r="T41" s="1225" t="s">
        <v>420</v>
      </c>
      <c r="U41" s="1227" t="s">
        <v>917</v>
      </c>
      <c r="W41" s="1226" t="str">
        <f>'🔵クレーム'!C32</f>
        <v>3月</v>
      </c>
      <c r="X41" s="1226" t="str">
        <f>'🔵クレーム'!D32</f>
        <v>15日</v>
      </c>
      <c r="Y41" s="1225" t="str">
        <f>'🔵クレーム'!I32</f>
        <v>汚れ</v>
      </c>
      <c r="Z41" s="1226" t="str">
        <f>'🔵クレーム'!J32</f>
        <v/>
      </c>
      <c r="AA41" s="1226" t="str">
        <f>'🔵クレーム'!K32</f>
        <v>バニヤ</v>
      </c>
      <c r="AB41" s="1226" t="str">
        <f>'🔵クレーム'!L32</f>
        <v>サプコタ</v>
      </c>
      <c r="AC41" s="1228"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4"/>
      <c r="AL41" s="1254"/>
      <c r="AM41" s="1255"/>
    </row>
    <row r="42">
      <c r="B42" s="1246" t="str">
        <f>IFERROR(__xludf.DUMMYFUNCTION("""COMPUTED_VALUE"""),"小林")</f>
        <v>小林</v>
      </c>
      <c r="C42" s="1249">
        <f>IFERROR(__xludf.DUMMYFUNCTION("""COMPUTED_VALUE"""),1.0)</f>
        <v>1</v>
      </c>
      <c r="D42" s="1250"/>
      <c r="E42" s="1251"/>
      <c r="F42" s="1250" t="str">
        <f>IFERROR(__xludf.DUMMYFUNCTION("""COMPUTED_VALUE"""),"口コミ")</f>
        <v>口コミ</v>
      </c>
      <c r="G42" s="1249">
        <f>IFERROR(__xludf.DUMMYFUNCTION("""COMPUTED_VALUE"""),1.0)</f>
        <v>1</v>
      </c>
      <c r="H42" s="1252"/>
      <c r="I42" s="1247"/>
      <c r="J42" s="1253" t="s">
        <v>877</v>
      </c>
      <c r="K42" s="1246" t="s">
        <v>43</v>
      </c>
      <c r="L42" s="1247">
        <f t="shared" si="5"/>
        <v>3</v>
      </c>
      <c r="M42" s="1248">
        <f t="shared" si="6"/>
        <v>0.6</v>
      </c>
      <c r="O42" s="1225" t="s">
        <v>36</v>
      </c>
      <c r="P42" s="1225" t="s">
        <v>137</v>
      </c>
      <c r="Q42" s="1225" t="s">
        <v>43</v>
      </c>
      <c r="R42" s="1226"/>
      <c r="S42" s="1225" t="s">
        <v>910</v>
      </c>
      <c r="T42" s="1225" t="s">
        <v>918</v>
      </c>
      <c r="U42" s="1227" t="s">
        <v>919</v>
      </c>
      <c r="W42" s="1226" t="str">
        <f>'🔵クレーム'!C33</f>
        <v>3月</v>
      </c>
      <c r="X42" s="1226" t="str">
        <f>'🔵クレーム'!D33</f>
        <v>21日</v>
      </c>
      <c r="Y42" s="1225" t="str">
        <f>'🔵クレーム'!I33</f>
        <v/>
      </c>
      <c r="Z42" s="1226" t="str">
        <f>'🔵クレーム'!J33</f>
        <v>口コミ</v>
      </c>
      <c r="AA42" s="1226" t="str">
        <f>'🔵クレーム'!K33</f>
        <v>ホアン</v>
      </c>
      <c r="AB42" s="1226" t="str">
        <f>'🔵クレーム'!L33</f>
        <v/>
      </c>
      <c r="AC42" s="1228" t="str">
        <f>'🔵クレーム'!N33</f>
        <v>シャワーカーテン汚れ</v>
      </c>
      <c r="AE42" s="21" t="str">
        <f>IFERROR(__xludf.DUMMYFUNCTION("""COMPUTED_VALUE"""),"ライ")</f>
        <v>ライ</v>
      </c>
      <c r="AK42" s="1254"/>
      <c r="AL42" s="1254"/>
      <c r="AM42" s="1255"/>
    </row>
    <row r="43">
      <c r="B43" s="1246"/>
      <c r="C43" s="1249"/>
      <c r="D43" s="1250"/>
      <c r="E43" s="1251"/>
      <c r="F43" s="1250"/>
      <c r="G43" s="1249"/>
      <c r="H43" s="1252"/>
      <c r="I43" s="1247"/>
      <c r="J43" s="1253" t="s">
        <v>877</v>
      </c>
      <c r="K43" s="1246" t="s">
        <v>45</v>
      </c>
      <c r="L43" s="1247">
        <f t="shared" si="5"/>
        <v>1</v>
      </c>
      <c r="M43" s="1248">
        <f t="shared" si="6"/>
        <v>0.2</v>
      </c>
      <c r="O43" s="1225" t="s">
        <v>36</v>
      </c>
      <c r="P43" s="1225" t="s">
        <v>920</v>
      </c>
      <c r="Q43" s="1225" t="s">
        <v>43</v>
      </c>
      <c r="R43" s="1226"/>
      <c r="S43" s="1225" t="s">
        <v>102</v>
      </c>
      <c r="T43" s="1225" t="s">
        <v>415</v>
      </c>
      <c r="U43" s="1227" t="s">
        <v>921</v>
      </c>
      <c r="W43" s="1226" t="str">
        <f>'🔵クレーム'!C34</f>
        <v/>
      </c>
      <c r="X43" s="1226" t="str">
        <f>'🔵クレーム'!D34</f>
        <v/>
      </c>
      <c r="Y43" s="1225" t="str">
        <f>'🔵クレーム'!I34</f>
        <v/>
      </c>
      <c r="Z43" s="1226" t="str">
        <f>'🔵クレーム'!J34</f>
        <v/>
      </c>
      <c r="AA43" s="1226" t="str">
        <f>'🔵クレーム'!K34</f>
        <v/>
      </c>
      <c r="AB43" s="1226" t="str">
        <f>'🔵クレーム'!L34</f>
        <v/>
      </c>
      <c r="AC43" s="1228" t="str">
        <f>'🔵クレーム'!N34</f>
        <v/>
      </c>
      <c r="AE43" s="21" t="str">
        <f>IFERROR(__xludf.DUMMYFUNCTION("""COMPUTED_VALUE"""),"安達")</f>
        <v>安達</v>
      </c>
      <c r="AK43" s="1254"/>
      <c r="AL43" s="1254"/>
      <c r="AM43" s="1255"/>
    </row>
    <row r="44">
      <c r="B44" s="1246"/>
      <c r="C44" s="1249"/>
      <c r="D44" s="1250"/>
      <c r="E44" s="1251"/>
      <c r="F44" s="1250"/>
      <c r="G44" s="1249"/>
      <c r="H44" s="1252"/>
      <c r="I44" s="1247"/>
      <c r="J44" s="1253" t="s">
        <v>877</v>
      </c>
      <c r="K44" s="1246" t="s">
        <v>44</v>
      </c>
      <c r="L44" s="1247">
        <f t="shared" si="5"/>
        <v>0</v>
      </c>
      <c r="M44" s="1248">
        <f t="shared" si="6"/>
        <v>0</v>
      </c>
      <c r="O44" s="1225" t="s">
        <v>63</v>
      </c>
      <c r="P44" s="1225" t="s">
        <v>922</v>
      </c>
      <c r="Q44" s="1225" t="s">
        <v>30</v>
      </c>
      <c r="R44" s="1226"/>
      <c r="S44" s="1225" t="s">
        <v>923</v>
      </c>
      <c r="T44" s="1225" t="s">
        <v>923</v>
      </c>
      <c r="U44" s="1227" t="s">
        <v>924</v>
      </c>
      <c r="W44" s="1226" t="str">
        <f>'🔵クレーム'!C35</f>
        <v/>
      </c>
      <c r="X44" s="1226" t="str">
        <f>'🔵クレーム'!D35</f>
        <v/>
      </c>
      <c r="Y44" s="1225" t="str">
        <f>'🔵クレーム'!I35</f>
        <v/>
      </c>
      <c r="Z44" s="1226" t="str">
        <f>'🔵クレーム'!J35</f>
        <v/>
      </c>
      <c r="AA44" s="1226" t="str">
        <f>'🔵クレーム'!K35</f>
        <v/>
      </c>
      <c r="AB44" s="1226" t="str">
        <f>'🔵クレーム'!L35</f>
        <v/>
      </c>
      <c r="AC44" s="1228" t="str">
        <f>'🔵クレーム'!N35</f>
        <v/>
      </c>
      <c r="AE44" s="21" t="str">
        <f>IFERROR(__xludf.DUMMYFUNCTION("""COMPUTED_VALUE"""),"小林")</f>
        <v>小林</v>
      </c>
      <c r="AK44" s="1254"/>
      <c r="AL44" s="1254"/>
      <c r="AM44" s="1255"/>
    </row>
    <row r="45">
      <c r="B45" s="1246"/>
      <c r="C45" s="1249"/>
      <c r="D45" s="1250"/>
      <c r="E45" s="1251"/>
      <c r="F45" s="1250"/>
      <c r="G45" s="1249"/>
      <c r="H45" s="1252"/>
      <c r="I45" s="1247"/>
      <c r="J45" s="1253" t="s">
        <v>877</v>
      </c>
      <c r="K45" s="1246" t="s">
        <v>925</v>
      </c>
      <c r="L45" s="1247">
        <f t="shared" si="5"/>
        <v>1</v>
      </c>
      <c r="M45" s="1248">
        <f t="shared" si="6"/>
        <v>0.2</v>
      </c>
      <c r="O45" s="1225" t="s">
        <v>63</v>
      </c>
      <c r="P45" s="1225" t="s">
        <v>926</v>
      </c>
      <c r="Q45" s="1225" t="s">
        <v>30</v>
      </c>
      <c r="R45" s="1226"/>
      <c r="S45" s="1225" t="s">
        <v>923</v>
      </c>
      <c r="T45" s="1225" t="s">
        <v>923</v>
      </c>
      <c r="U45" s="1227" t="s">
        <v>927</v>
      </c>
      <c r="W45" s="1226" t="str">
        <f>'🔵クレーム'!C36</f>
        <v/>
      </c>
      <c r="X45" s="1226" t="str">
        <f>'🔵クレーム'!D36</f>
        <v/>
      </c>
      <c r="Y45" s="1225" t="str">
        <f>'🔵クレーム'!I36</f>
        <v/>
      </c>
      <c r="Z45" s="1226" t="str">
        <f>'🔵クレーム'!J36</f>
        <v/>
      </c>
      <c r="AA45" s="1226" t="str">
        <f>'🔵クレーム'!K36</f>
        <v/>
      </c>
      <c r="AB45" s="1226" t="str">
        <f>'🔵クレーム'!L36</f>
        <v/>
      </c>
      <c r="AC45" s="1228" t="str">
        <f>'🔵クレーム'!N36</f>
        <v/>
      </c>
      <c r="AK45" s="1254"/>
      <c r="AL45" s="1254"/>
      <c r="AM45" s="1255"/>
    </row>
    <row r="46">
      <c r="B46" s="1246"/>
      <c r="C46" s="1249"/>
      <c r="D46" s="1250"/>
      <c r="E46" s="1251"/>
      <c r="F46" s="1250"/>
      <c r="G46" s="1249"/>
      <c r="H46" s="1252"/>
      <c r="I46" s="1247"/>
      <c r="J46" s="1253" t="s">
        <v>877</v>
      </c>
      <c r="K46" s="1246" t="s">
        <v>928</v>
      </c>
      <c r="L46" s="1247">
        <f t="shared" si="5"/>
        <v>0</v>
      </c>
      <c r="M46" s="1248">
        <f t="shared" si="6"/>
        <v>0</v>
      </c>
      <c r="O46" s="1225" t="s">
        <v>63</v>
      </c>
      <c r="P46" s="1225" t="s">
        <v>137</v>
      </c>
      <c r="Q46" s="1225" t="s">
        <v>30</v>
      </c>
      <c r="R46" s="1226"/>
      <c r="S46" s="1225" t="s">
        <v>923</v>
      </c>
      <c r="T46" s="1225" t="s">
        <v>923</v>
      </c>
      <c r="U46" s="1227" t="s">
        <v>929</v>
      </c>
      <c r="W46" s="1226" t="str">
        <f>'🔵クレーム'!C37</f>
        <v/>
      </c>
      <c r="X46" s="1226" t="str">
        <f>'🔵クレーム'!D37</f>
        <v/>
      </c>
      <c r="Y46" s="1225" t="str">
        <f>'🔵クレーム'!I37</f>
        <v/>
      </c>
      <c r="Z46" s="1226" t="str">
        <f>'🔵クレーム'!J37</f>
        <v/>
      </c>
      <c r="AA46" s="1226" t="str">
        <f>'🔵クレーム'!K37</f>
        <v/>
      </c>
      <c r="AB46" s="1226" t="str">
        <f>'🔵クレーム'!L37</f>
        <v/>
      </c>
      <c r="AC46" s="1228" t="str">
        <f>'🔵クレーム'!N37</f>
        <v/>
      </c>
      <c r="AK46" s="1254"/>
      <c r="AL46" s="1254"/>
      <c r="AM46" s="1255"/>
    </row>
    <row r="47">
      <c r="B47" s="1246"/>
      <c r="C47" s="1249"/>
      <c r="D47" s="1250"/>
      <c r="E47" s="1251"/>
      <c r="F47" s="1256"/>
      <c r="G47" s="1257"/>
      <c r="H47" s="1252"/>
      <c r="I47" s="1247"/>
      <c r="J47" s="1253" t="s">
        <v>877</v>
      </c>
      <c r="K47" s="1246" t="s">
        <v>832</v>
      </c>
      <c r="L47" s="1247">
        <f t="shared" si="5"/>
        <v>0</v>
      </c>
      <c r="M47" s="1248">
        <f t="shared" si="6"/>
        <v>0</v>
      </c>
      <c r="O47" s="1225" t="s">
        <v>63</v>
      </c>
      <c r="P47" s="1225" t="s">
        <v>805</v>
      </c>
      <c r="Q47" s="1225" t="s">
        <v>45</v>
      </c>
      <c r="R47" s="1226"/>
      <c r="S47" s="1225" t="s">
        <v>232</v>
      </c>
      <c r="T47" s="1225" t="s">
        <v>410</v>
      </c>
      <c r="U47" s="1227" t="s">
        <v>930</v>
      </c>
      <c r="W47" s="1226" t="str">
        <f>'🔵クレーム'!C38</f>
        <v/>
      </c>
      <c r="X47" s="1226" t="str">
        <f>'🔵クレーム'!D38</f>
        <v/>
      </c>
      <c r="Y47" s="1225" t="str">
        <f>'🔵クレーム'!I38</f>
        <v/>
      </c>
      <c r="Z47" s="1226" t="str">
        <f>'🔵クレーム'!J38</f>
        <v/>
      </c>
      <c r="AA47" s="1226" t="str">
        <f>'🔵クレーム'!K38</f>
        <v/>
      </c>
      <c r="AB47" s="1226" t="str">
        <f>'🔵クレーム'!L38</f>
        <v/>
      </c>
      <c r="AC47" s="1228" t="str">
        <f>'🔵クレーム'!N38</f>
        <v/>
      </c>
      <c r="AK47" s="1254"/>
      <c r="AL47" s="1254"/>
      <c r="AM47" s="1255"/>
    </row>
    <row r="48">
      <c r="B48" s="1246"/>
      <c r="C48" s="1249"/>
      <c r="D48" s="1250"/>
      <c r="E48" s="1251"/>
      <c r="F48" s="1256"/>
      <c r="G48" s="1257"/>
      <c r="H48" s="1252"/>
      <c r="I48" s="1247"/>
      <c r="J48" s="1253" t="s">
        <v>877</v>
      </c>
      <c r="K48" s="1246" t="s">
        <v>931</v>
      </c>
      <c r="L48" s="1247">
        <f t="shared" si="5"/>
        <v>0</v>
      </c>
      <c r="M48" s="1248">
        <f t="shared" si="6"/>
        <v>0</v>
      </c>
      <c r="O48" s="1225" t="s">
        <v>63</v>
      </c>
      <c r="P48" s="1225" t="s">
        <v>932</v>
      </c>
      <c r="Q48" s="1225" t="s">
        <v>30</v>
      </c>
      <c r="R48" s="1226"/>
      <c r="S48" s="1225" t="s">
        <v>923</v>
      </c>
      <c r="T48" s="1225" t="s">
        <v>923</v>
      </c>
      <c r="U48" s="1227" t="s">
        <v>933</v>
      </c>
      <c r="W48" s="1226" t="str">
        <f>'🔵クレーム'!C39</f>
        <v/>
      </c>
      <c r="X48" s="1226" t="str">
        <f>'🔵クレーム'!D39</f>
        <v/>
      </c>
      <c r="Y48" s="1225" t="str">
        <f>'🔵クレーム'!I39</f>
        <v/>
      </c>
      <c r="Z48" s="1226" t="str">
        <f>'🔵クレーム'!J39</f>
        <v/>
      </c>
      <c r="AA48" s="1226" t="str">
        <f>'🔵クレーム'!K39</f>
        <v/>
      </c>
      <c r="AB48" s="1226" t="str">
        <f>'🔵クレーム'!L39</f>
        <v/>
      </c>
      <c r="AC48" s="1228" t="str">
        <f>'🔵クレーム'!N39</f>
        <v/>
      </c>
      <c r="AK48" s="1254"/>
      <c r="AL48" s="1254"/>
      <c r="AM48" s="1255"/>
    </row>
    <row r="49">
      <c r="B49" s="1246"/>
      <c r="C49" s="1249"/>
      <c r="D49" s="1250"/>
      <c r="E49" s="1251"/>
      <c r="F49" s="1256"/>
      <c r="G49" s="1257"/>
      <c r="H49" s="1252"/>
      <c r="I49" s="1247"/>
      <c r="J49" s="1253" t="s">
        <v>877</v>
      </c>
      <c r="K49" s="1246" t="s">
        <v>32</v>
      </c>
      <c r="L49" s="1247">
        <f t="shared" si="5"/>
        <v>0</v>
      </c>
      <c r="M49" s="1248">
        <f t="shared" si="6"/>
        <v>0</v>
      </c>
      <c r="O49" s="1225" t="s">
        <v>65</v>
      </c>
      <c r="P49" s="1225" t="s">
        <v>934</v>
      </c>
      <c r="Q49" s="1225" t="s">
        <v>43</v>
      </c>
      <c r="R49" s="1226"/>
      <c r="S49" s="1225" t="s">
        <v>102</v>
      </c>
      <c r="T49" s="1225" t="s">
        <v>630</v>
      </c>
      <c r="U49" s="1227" t="s">
        <v>935</v>
      </c>
      <c r="W49" s="1226" t="str">
        <f>'🔵クレーム'!C40</f>
        <v/>
      </c>
      <c r="X49" s="1226" t="str">
        <f>'🔵クレーム'!D40</f>
        <v/>
      </c>
      <c r="Y49" s="1225" t="str">
        <f>'🔵クレーム'!I40</f>
        <v/>
      </c>
      <c r="Z49" s="1226" t="str">
        <f>'🔵クレーム'!J40</f>
        <v/>
      </c>
      <c r="AA49" s="1226" t="str">
        <f>'🔵クレーム'!K40</f>
        <v/>
      </c>
      <c r="AB49" s="1226" t="str">
        <f>'🔵クレーム'!L40</f>
        <v/>
      </c>
      <c r="AC49" s="1228" t="str">
        <f>'🔵クレーム'!N40</f>
        <v/>
      </c>
      <c r="AK49" s="1254"/>
      <c r="AL49" s="1254"/>
      <c r="AM49" s="1255"/>
    </row>
    <row r="50" collapsed="1">
      <c r="B50" s="1246"/>
      <c r="C50" s="1249"/>
      <c r="D50" s="1250"/>
      <c r="E50" s="1251"/>
      <c r="F50" s="1256"/>
      <c r="G50" s="1257"/>
      <c r="H50" s="1252"/>
      <c r="I50" s="1247"/>
      <c r="J50" s="1253" t="s">
        <v>877</v>
      </c>
      <c r="K50" s="1258" t="s">
        <v>291</v>
      </c>
      <c r="L50" s="1259">
        <f t="shared" si="5"/>
        <v>5</v>
      </c>
      <c r="M50" s="1260">
        <f t="shared" si="6"/>
        <v>1</v>
      </c>
      <c r="O50" s="1225" t="s">
        <v>65</v>
      </c>
      <c r="P50" s="1225" t="s">
        <v>905</v>
      </c>
      <c r="Q50" s="1225" t="s">
        <v>42</v>
      </c>
      <c r="R50" s="1226"/>
      <c r="S50" s="1225" t="s">
        <v>936</v>
      </c>
      <c r="T50" s="1225" t="s">
        <v>411</v>
      </c>
      <c r="U50" s="1227" t="s">
        <v>937</v>
      </c>
      <c r="W50" s="1226" t="str">
        <f>'🔵クレーム'!C41</f>
        <v/>
      </c>
      <c r="X50" s="1226" t="str">
        <f>'🔵クレーム'!D41</f>
        <v/>
      </c>
      <c r="Y50" s="1225" t="str">
        <f>'🔵クレーム'!I41</f>
        <v/>
      </c>
      <c r="Z50" s="1226" t="str">
        <f>'🔵クレーム'!J41</f>
        <v/>
      </c>
      <c r="AA50" s="1226" t="str">
        <f>'🔵クレーム'!K41</f>
        <v/>
      </c>
      <c r="AB50" s="1226" t="str">
        <f>'🔵クレーム'!L41</f>
        <v/>
      </c>
      <c r="AC50" s="1228" t="str">
        <f>'🔵クレーム'!N41</f>
        <v/>
      </c>
      <c r="AK50" s="1254"/>
      <c r="AL50" s="1254"/>
      <c r="AM50" s="1255"/>
    </row>
    <row r="51" hidden="1" outlineLevel="1">
      <c r="B51" s="1246"/>
      <c r="C51" s="1249"/>
      <c r="D51" s="1250"/>
      <c r="E51" s="1251"/>
      <c r="F51" s="1256"/>
      <c r="G51" s="1257"/>
      <c r="H51" s="1252"/>
      <c r="I51" s="1247"/>
      <c r="J51" s="1261" t="s">
        <v>877</v>
      </c>
      <c r="K51" s="1219"/>
      <c r="O51" s="1225" t="s">
        <v>65</v>
      </c>
      <c r="P51" s="1225" t="s">
        <v>938</v>
      </c>
      <c r="Q51" s="1225" t="s">
        <v>30</v>
      </c>
      <c r="R51" s="1226"/>
      <c r="S51" s="1225" t="s">
        <v>923</v>
      </c>
      <c r="T51" s="1225"/>
      <c r="U51" s="1227" t="s">
        <v>939</v>
      </c>
      <c r="W51" s="1226" t="str">
        <f>'🔵クレーム'!C42</f>
        <v/>
      </c>
      <c r="X51" s="1226" t="str">
        <f>'🔵クレーム'!D42</f>
        <v/>
      </c>
      <c r="Y51" s="1225" t="str">
        <f>'🔵クレーム'!I42</f>
        <v/>
      </c>
      <c r="Z51" s="1226" t="str">
        <f>'🔵クレーム'!J42</f>
        <v/>
      </c>
      <c r="AA51" s="1226" t="str">
        <f>'🔵クレーム'!K42</f>
        <v/>
      </c>
      <c r="AB51" s="1226" t="str">
        <f>'🔵クレーム'!L42</f>
        <v/>
      </c>
      <c r="AC51" s="1228" t="str">
        <f>'🔵クレーム'!N42</f>
        <v/>
      </c>
      <c r="AK51" s="1254"/>
      <c r="AL51" s="1254"/>
      <c r="AM51" s="1255"/>
    </row>
    <row r="52" hidden="1" outlineLevel="1">
      <c r="B52" s="1246"/>
      <c r="C52" s="1249"/>
      <c r="D52" s="1250"/>
      <c r="E52" s="1251"/>
      <c r="F52" s="1256"/>
      <c r="G52" s="1257"/>
      <c r="H52" s="1252"/>
      <c r="I52" s="1247"/>
      <c r="J52" s="1261" t="s">
        <v>877</v>
      </c>
      <c r="O52" s="1225" t="s">
        <v>65</v>
      </c>
      <c r="P52" s="1225" t="s">
        <v>940</v>
      </c>
      <c r="Q52" s="1225" t="s">
        <v>41</v>
      </c>
      <c r="R52" s="1226"/>
      <c r="S52" s="1225" t="s">
        <v>936</v>
      </c>
      <c r="T52" s="1225" t="s">
        <v>411</v>
      </c>
      <c r="U52" s="1227" t="s">
        <v>941</v>
      </c>
      <c r="W52" s="1226" t="str">
        <f>'🔵クレーム'!C43</f>
        <v/>
      </c>
      <c r="X52" s="1226" t="str">
        <f>'🔵クレーム'!D43</f>
        <v/>
      </c>
      <c r="Y52" s="1225" t="str">
        <f>'🔵クレーム'!I43</f>
        <v/>
      </c>
      <c r="Z52" s="1226" t="str">
        <f>'🔵クレーム'!J43</f>
        <v/>
      </c>
      <c r="AA52" s="1226" t="str">
        <f>'🔵クレーム'!K43</f>
        <v/>
      </c>
      <c r="AB52" s="1226" t="str">
        <f>'🔵クレーム'!L43</f>
        <v/>
      </c>
      <c r="AC52" s="1228" t="str">
        <f>'🔵クレーム'!N43</f>
        <v/>
      </c>
      <c r="AK52" s="1254"/>
    </row>
    <row r="53" hidden="1" outlineLevel="1">
      <c r="B53" s="1246"/>
      <c r="C53" s="1249"/>
      <c r="D53" s="1250"/>
      <c r="E53" s="1251"/>
      <c r="F53" s="1256"/>
      <c r="G53" s="1257"/>
      <c r="H53" s="1252"/>
      <c r="I53" s="1247"/>
      <c r="J53" s="1261" t="s">
        <v>877</v>
      </c>
      <c r="O53" s="1225" t="s">
        <v>65</v>
      </c>
      <c r="P53" s="1225" t="s">
        <v>130</v>
      </c>
      <c r="Q53" s="1225" t="s">
        <v>30</v>
      </c>
      <c r="R53" s="1226"/>
      <c r="S53" s="1225" t="s">
        <v>923</v>
      </c>
      <c r="T53" s="1225" t="s">
        <v>923</v>
      </c>
      <c r="U53" s="1227" t="s">
        <v>942</v>
      </c>
      <c r="W53" s="1226" t="str">
        <f>'🔵クレーム'!C44</f>
        <v/>
      </c>
      <c r="X53" s="1226" t="str">
        <f>'🔵クレーム'!D44</f>
        <v/>
      </c>
      <c r="Y53" s="1225" t="str">
        <f>'🔵クレーム'!I44</f>
        <v/>
      </c>
      <c r="Z53" s="1226" t="str">
        <f>'🔵クレーム'!J44</f>
        <v/>
      </c>
      <c r="AA53" s="1226" t="str">
        <f>'🔵クレーム'!K44</f>
        <v/>
      </c>
      <c r="AB53" s="1226" t="str">
        <f>'🔵クレーム'!L44</f>
        <v/>
      </c>
      <c r="AC53" s="1228" t="str">
        <f>'🔵クレーム'!N44</f>
        <v/>
      </c>
    </row>
    <row r="54" hidden="1" outlineLevel="1">
      <c r="B54" s="1246"/>
      <c r="C54" s="1249"/>
      <c r="D54" s="1250"/>
      <c r="E54" s="1251"/>
      <c r="F54" s="1256"/>
      <c r="G54" s="1257"/>
      <c r="H54" s="1252"/>
      <c r="I54" s="1247"/>
      <c r="J54" s="1261" t="s">
        <v>877</v>
      </c>
      <c r="O54" s="1225" t="s">
        <v>65</v>
      </c>
      <c r="P54" s="1225" t="s">
        <v>804</v>
      </c>
      <c r="Q54" s="1225" t="s">
        <v>40</v>
      </c>
      <c r="R54" s="1226"/>
      <c r="S54" s="1225" t="s">
        <v>910</v>
      </c>
      <c r="T54" s="1225" t="s">
        <v>408</v>
      </c>
      <c r="U54" s="1227" t="s">
        <v>943</v>
      </c>
      <c r="W54" s="1226" t="str">
        <f>'🔵クレーム'!C45</f>
        <v/>
      </c>
      <c r="X54" s="1226" t="str">
        <f>'🔵クレーム'!D45</f>
        <v/>
      </c>
      <c r="Y54" s="1225" t="str">
        <f>'🔵クレーム'!I45</f>
        <v/>
      </c>
      <c r="Z54" s="1226" t="str">
        <f>'🔵クレーム'!J45</f>
        <v/>
      </c>
      <c r="AA54" s="1226" t="str">
        <f>'🔵クレーム'!K45</f>
        <v/>
      </c>
      <c r="AB54" s="1226" t="str">
        <f>'🔵クレーム'!L45</f>
        <v/>
      </c>
      <c r="AC54" s="1228" t="str">
        <f>'🔵クレーム'!N45</f>
        <v/>
      </c>
    </row>
    <row r="55" hidden="1" outlineLevel="1">
      <c r="B55" s="1246"/>
      <c r="C55" s="1249"/>
      <c r="D55" s="1256"/>
      <c r="E55" s="1262"/>
      <c r="F55" s="1256"/>
      <c r="G55" s="1257"/>
      <c r="H55" s="1252"/>
      <c r="I55" s="1247"/>
      <c r="J55" s="1261" t="s">
        <v>877</v>
      </c>
      <c r="O55" s="1225" t="s">
        <v>65</v>
      </c>
      <c r="P55" s="1225" t="s">
        <v>804</v>
      </c>
      <c r="Q55" s="1225" t="s">
        <v>40</v>
      </c>
      <c r="R55" s="1226"/>
      <c r="S55" s="1225" t="s">
        <v>102</v>
      </c>
      <c r="T55" s="1225" t="s">
        <v>410</v>
      </c>
      <c r="U55" s="1227" t="s">
        <v>943</v>
      </c>
      <c r="W55" s="1226" t="str">
        <f>'🔵クレーム'!C46</f>
        <v/>
      </c>
      <c r="X55" s="1226" t="str">
        <f>'🔵クレーム'!D46</f>
        <v/>
      </c>
      <c r="Y55" s="1225" t="str">
        <f>'🔵クレーム'!I46</f>
        <v/>
      </c>
      <c r="Z55" s="1226" t="str">
        <f>'🔵クレーム'!J46</f>
        <v/>
      </c>
      <c r="AA55" s="1226" t="str">
        <f>'🔵クレーム'!K46</f>
        <v/>
      </c>
      <c r="AB55" s="1226" t="str">
        <f>'🔵クレーム'!L46</f>
        <v/>
      </c>
      <c r="AC55" s="1228" t="str">
        <f>'🔵クレーム'!N46</f>
        <v/>
      </c>
    </row>
    <row r="56" hidden="1" outlineLevel="1">
      <c r="B56" s="1246"/>
      <c r="C56" s="1249"/>
      <c r="D56" s="1256"/>
      <c r="E56" s="1262"/>
      <c r="F56" s="1256"/>
      <c r="G56" s="1257"/>
      <c r="H56" s="1252"/>
      <c r="I56" s="1247"/>
      <c r="J56" s="1261" t="s">
        <v>877</v>
      </c>
      <c r="O56" s="1225" t="s">
        <v>67</v>
      </c>
      <c r="P56" s="1225" t="s">
        <v>944</v>
      </c>
      <c r="Q56" s="1225" t="s">
        <v>32</v>
      </c>
      <c r="R56" s="1226"/>
      <c r="S56" s="1225" t="s">
        <v>102</v>
      </c>
      <c r="T56" s="1225" t="s">
        <v>411</v>
      </c>
      <c r="U56" s="1227" t="s">
        <v>945</v>
      </c>
      <c r="W56" s="1226" t="str">
        <f>'🔵クレーム'!C47</f>
        <v/>
      </c>
      <c r="X56" s="1226" t="str">
        <f>'🔵クレーム'!D47</f>
        <v/>
      </c>
      <c r="Y56" s="1225" t="str">
        <f>'🔵クレーム'!I47</f>
        <v/>
      </c>
      <c r="Z56" s="1226" t="str">
        <f>'🔵クレーム'!J47</f>
        <v/>
      </c>
      <c r="AA56" s="1226" t="str">
        <f>'🔵クレーム'!K47</f>
        <v/>
      </c>
      <c r="AB56" s="1226" t="str">
        <f>'🔵クレーム'!L47</f>
        <v/>
      </c>
      <c r="AC56" s="1228" t="str">
        <f>'🔵クレーム'!N47</f>
        <v/>
      </c>
    </row>
    <row r="57" hidden="1" outlineLevel="1">
      <c r="B57" s="1246"/>
      <c r="C57" s="1249"/>
      <c r="D57" s="1256"/>
      <c r="E57" s="1262"/>
      <c r="F57" s="1256"/>
      <c r="G57" s="1257"/>
      <c r="H57" s="1252"/>
      <c r="I57" s="1247"/>
      <c r="J57" s="1261" t="s">
        <v>877</v>
      </c>
      <c r="O57" s="1225" t="s">
        <v>67</v>
      </c>
      <c r="P57" s="1225" t="s">
        <v>130</v>
      </c>
      <c r="Q57" s="1225" t="s">
        <v>30</v>
      </c>
      <c r="R57" s="1226"/>
      <c r="S57" s="1225" t="s">
        <v>380</v>
      </c>
      <c r="T57" s="1225" t="s">
        <v>380</v>
      </c>
      <c r="U57" s="1227" t="s">
        <v>946</v>
      </c>
      <c r="W57" s="1226" t="str">
        <f>'🔵クレーム'!C48</f>
        <v/>
      </c>
      <c r="X57" s="1226" t="str">
        <f>'🔵クレーム'!D48</f>
        <v/>
      </c>
      <c r="Y57" s="1225" t="str">
        <f>'🔵クレーム'!I48</f>
        <v/>
      </c>
      <c r="Z57" s="1226" t="str">
        <f>'🔵クレーム'!J48</f>
        <v/>
      </c>
      <c r="AA57" s="1226" t="str">
        <f>'🔵クレーム'!K48</f>
        <v/>
      </c>
      <c r="AB57" s="1226" t="str">
        <f>'🔵クレーム'!L48</f>
        <v/>
      </c>
      <c r="AC57" s="1228" t="str">
        <f>'🔵クレーム'!N48</f>
        <v/>
      </c>
    </row>
    <row r="58" hidden="1" outlineLevel="1">
      <c r="B58" s="1246"/>
      <c r="C58" s="1249"/>
      <c r="D58" s="1256"/>
      <c r="E58" s="1262"/>
      <c r="F58" s="1256"/>
      <c r="G58" s="1257"/>
      <c r="H58" s="1252"/>
      <c r="I58" s="1247"/>
      <c r="J58" s="1261" t="s">
        <v>877</v>
      </c>
      <c r="O58" s="1225" t="s">
        <v>67</v>
      </c>
      <c r="P58" s="1225" t="s">
        <v>940</v>
      </c>
      <c r="Q58" s="1225" t="s">
        <v>30</v>
      </c>
      <c r="R58" s="1226"/>
      <c r="S58" s="1225" t="s">
        <v>380</v>
      </c>
      <c r="T58" s="1225" t="s">
        <v>380</v>
      </c>
      <c r="U58" s="1227" t="s">
        <v>947</v>
      </c>
      <c r="W58" s="1226" t="str">
        <f>'🔵クレーム'!C49</f>
        <v/>
      </c>
      <c r="X58" s="1226" t="str">
        <f>'🔵クレーム'!D49</f>
        <v/>
      </c>
      <c r="Y58" s="1225" t="str">
        <f>'🔵クレーム'!I49</f>
        <v/>
      </c>
      <c r="Z58" s="1226" t="str">
        <f>'🔵クレーム'!J49</f>
        <v/>
      </c>
      <c r="AA58" s="1226" t="str">
        <f>'🔵クレーム'!K49</f>
        <v/>
      </c>
      <c r="AB58" s="1226" t="str">
        <f>'🔵クレーム'!L49</f>
        <v/>
      </c>
      <c r="AC58" s="1228" t="str">
        <f>'🔵クレーム'!N49</f>
        <v/>
      </c>
    </row>
    <row r="59" hidden="1" outlineLevel="1">
      <c r="B59" s="1246"/>
      <c r="C59" s="1249"/>
      <c r="D59" s="1256"/>
      <c r="E59" s="1262"/>
      <c r="F59" s="1256"/>
      <c r="G59" s="1257"/>
      <c r="H59" s="1252"/>
      <c r="I59" s="1247"/>
      <c r="J59" s="1261" t="s">
        <v>877</v>
      </c>
      <c r="O59" s="1225" t="s">
        <v>69</v>
      </c>
      <c r="P59" s="1225" t="s">
        <v>944</v>
      </c>
      <c r="Q59" s="1225" t="s">
        <v>30</v>
      </c>
      <c r="R59" s="1226"/>
      <c r="S59" s="1225" t="s">
        <v>380</v>
      </c>
      <c r="T59" s="1225" t="s">
        <v>380</v>
      </c>
      <c r="U59" s="1227" t="s">
        <v>948</v>
      </c>
      <c r="W59" s="1226" t="str">
        <f>'🔵クレーム'!C50</f>
        <v/>
      </c>
      <c r="X59" s="1226" t="str">
        <f>'🔵クレーム'!D50</f>
        <v/>
      </c>
      <c r="Y59" s="1225" t="str">
        <f>'🔵クレーム'!I50</f>
        <v/>
      </c>
      <c r="Z59" s="1226" t="str">
        <f>'🔵クレーム'!J50</f>
        <v/>
      </c>
      <c r="AA59" s="1226" t="str">
        <f>'🔵クレーム'!K50</f>
        <v/>
      </c>
      <c r="AB59" s="1226" t="str">
        <f>'🔵クレーム'!L50</f>
        <v/>
      </c>
      <c r="AC59" s="1228" t="str">
        <f>'🔵クレーム'!N50</f>
        <v/>
      </c>
    </row>
    <row r="60" hidden="1" outlineLevel="1">
      <c r="B60" s="1246"/>
      <c r="C60" s="1249"/>
      <c r="D60" s="1256"/>
      <c r="E60" s="1262"/>
      <c r="F60" s="1256"/>
      <c r="G60" s="1257"/>
      <c r="H60" s="1252"/>
      <c r="I60" s="1247"/>
      <c r="J60" s="1261" t="s">
        <v>877</v>
      </c>
      <c r="O60" s="1225" t="s">
        <v>69</v>
      </c>
      <c r="P60" s="1225" t="s">
        <v>137</v>
      </c>
      <c r="Q60" s="1225" t="s">
        <v>30</v>
      </c>
      <c r="R60" s="1226"/>
      <c r="S60" s="1225" t="s">
        <v>380</v>
      </c>
      <c r="T60" s="1225" t="s">
        <v>380</v>
      </c>
      <c r="U60" s="1227" t="s">
        <v>949</v>
      </c>
      <c r="W60" s="1226" t="str">
        <f>'🔵クレーム'!C51</f>
        <v/>
      </c>
      <c r="X60" s="1226" t="str">
        <f>'🔵クレーム'!D51</f>
        <v/>
      </c>
      <c r="Y60" s="1225" t="str">
        <f>'🔵クレーム'!I51</f>
        <v/>
      </c>
      <c r="Z60" s="1226" t="str">
        <f>'🔵クレーム'!J51</f>
        <v/>
      </c>
      <c r="AA60" s="1226" t="str">
        <f>'🔵クレーム'!K51</f>
        <v/>
      </c>
      <c r="AB60" s="1226" t="str">
        <f>'🔵クレーム'!L51</f>
        <v/>
      </c>
      <c r="AC60" s="1228" t="str">
        <f>'🔵クレーム'!N51</f>
        <v/>
      </c>
    </row>
    <row r="61" hidden="1" outlineLevel="1">
      <c r="B61" s="1246"/>
      <c r="C61" s="1249"/>
      <c r="D61" s="1256"/>
      <c r="E61" s="1262"/>
      <c r="F61" s="1256"/>
      <c r="G61" s="1257"/>
      <c r="H61" s="1252"/>
      <c r="I61" s="1247"/>
      <c r="J61" s="1261" t="s">
        <v>877</v>
      </c>
      <c r="O61" s="1225" t="s">
        <v>71</v>
      </c>
      <c r="P61" s="1225" t="s">
        <v>130</v>
      </c>
      <c r="Q61" s="1225" t="s">
        <v>30</v>
      </c>
      <c r="R61" s="1226"/>
      <c r="S61" s="1225" t="s">
        <v>380</v>
      </c>
      <c r="T61" s="1225" t="s">
        <v>380</v>
      </c>
      <c r="U61" s="1227" t="s">
        <v>950</v>
      </c>
      <c r="W61" s="1226" t="str">
        <f>'🔵クレーム'!C52</f>
        <v/>
      </c>
      <c r="X61" s="1226" t="str">
        <f>'🔵クレーム'!D52</f>
        <v/>
      </c>
      <c r="Y61" s="1225" t="str">
        <f>'🔵クレーム'!I52</f>
        <v/>
      </c>
      <c r="Z61" s="1226" t="str">
        <f>'🔵クレーム'!J52</f>
        <v/>
      </c>
      <c r="AA61" s="1226" t="str">
        <f>'🔵クレーム'!K52</f>
        <v/>
      </c>
      <c r="AB61" s="1226" t="str">
        <f>'🔵クレーム'!L52</f>
        <v/>
      </c>
      <c r="AC61" s="1228" t="str">
        <f>'🔵クレーム'!N52</f>
        <v/>
      </c>
    </row>
    <row r="62" hidden="1" outlineLevel="1">
      <c r="B62" s="1246"/>
      <c r="C62" s="1249"/>
      <c r="D62" s="1256"/>
      <c r="E62" s="1262"/>
      <c r="F62" s="1256"/>
      <c r="G62" s="1257"/>
      <c r="H62" s="1252"/>
      <c r="I62" s="1247"/>
      <c r="J62" s="1261" t="s">
        <v>877</v>
      </c>
      <c r="O62" s="1225" t="s">
        <v>71</v>
      </c>
      <c r="P62" s="1225" t="s">
        <v>940</v>
      </c>
      <c r="Q62" s="1225" t="s">
        <v>30</v>
      </c>
      <c r="R62" s="1226"/>
      <c r="S62" s="1225" t="s">
        <v>380</v>
      </c>
      <c r="T62" s="1225" t="s">
        <v>380</v>
      </c>
      <c r="U62" s="1227" t="s">
        <v>951</v>
      </c>
      <c r="W62" s="1226" t="str">
        <f>'🔵クレーム'!C53</f>
        <v/>
      </c>
      <c r="X62" s="1226" t="str">
        <f>'🔵クレーム'!D53</f>
        <v/>
      </c>
      <c r="Y62" s="1225" t="str">
        <f>'🔵クレーム'!I53</f>
        <v/>
      </c>
      <c r="Z62" s="1226" t="str">
        <f>'🔵クレーム'!J53</f>
        <v/>
      </c>
      <c r="AA62" s="1226" t="str">
        <f>'🔵クレーム'!K53</f>
        <v/>
      </c>
      <c r="AB62" s="1226" t="str">
        <f>'🔵クレーム'!L53</f>
        <v/>
      </c>
      <c r="AC62" s="1228" t="str">
        <f>'🔵クレーム'!N53</f>
        <v/>
      </c>
    </row>
    <row r="63" hidden="1" outlineLevel="1">
      <c r="B63" s="1246"/>
      <c r="C63" s="1249"/>
      <c r="D63" s="1256"/>
      <c r="E63" s="1262"/>
      <c r="F63" s="1256"/>
      <c r="G63" s="1257"/>
      <c r="H63" s="1252"/>
      <c r="I63" s="1247"/>
      <c r="J63" s="1261" t="s">
        <v>877</v>
      </c>
      <c r="O63" s="1225" t="s">
        <v>73</v>
      </c>
      <c r="P63" s="1225" t="s">
        <v>934</v>
      </c>
      <c r="Q63" s="1225" t="s">
        <v>43</v>
      </c>
      <c r="R63" s="1226"/>
      <c r="S63" s="1225"/>
      <c r="T63" s="1225"/>
      <c r="U63" s="1227" t="s">
        <v>952</v>
      </c>
      <c r="W63" s="1226" t="str">
        <f>'🔵クレーム'!C54</f>
        <v/>
      </c>
      <c r="X63" s="1226" t="str">
        <f>'🔵クレーム'!D54</f>
        <v/>
      </c>
      <c r="Y63" s="1225" t="str">
        <f>'🔵クレーム'!I54</f>
        <v/>
      </c>
      <c r="Z63" s="1226" t="str">
        <f>'🔵クレーム'!J54</f>
        <v/>
      </c>
      <c r="AA63" s="1226" t="str">
        <f>'🔵クレーム'!K54</f>
        <v/>
      </c>
      <c r="AB63" s="1226" t="str">
        <f>'🔵クレーム'!L54</f>
        <v/>
      </c>
      <c r="AC63" s="1228" t="str">
        <f>'🔵クレーム'!N54</f>
        <v/>
      </c>
    </row>
    <row r="64" hidden="1" outlineLevel="1">
      <c r="B64" s="1246"/>
      <c r="C64" s="1249"/>
      <c r="D64" s="1256"/>
      <c r="E64" s="1262"/>
      <c r="F64" s="1256"/>
      <c r="G64" s="1257"/>
      <c r="H64" s="1252"/>
      <c r="I64" s="1247"/>
      <c r="J64" s="1261" t="s">
        <v>877</v>
      </c>
      <c r="O64" s="1225" t="s">
        <v>73</v>
      </c>
      <c r="P64" s="1225" t="s">
        <v>953</v>
      </c>
      <c r="Q64" s="1225" t="s">
        <v>30</v>
      </c>
      <c r="R64" s="1226"/>
      <c r="S64" s="1225"/>
      <c r="T64" s="1225"/>
      <c r="U64" s="1227" t="s">
        <v>954</v>
      </c>
      <c r="W64" s="1226" t="str">
        <f>'🔵クレーム'!C55</f>
        <v/>
      </c>
      <c r="X64" s="1226" t="str">
        <f>'🔵クレーム'!D55</f>
        <v/>
      </c>
      <c r="Y64" s="1225" t="str">
        <f>'🔵クレーム'!I55</f>
        <v/>
      </c>
      <c r="Z64" s="1226" t="str">
        <f>'🔵クレーム'!J55</f>
        <v/>
      </c>
      <c r="AA64" s="1226" t="str">
        <f>'🔵クレーム'!K55</f>
        <v/>
      </c>
      <c r="AB64" s="1226" t="str">
        <f>'🔵クレーム'!L55</f>
        <v/>
      </c>
      <c r="AC64" s="1228" t="str">
        <f>'🔵クレーム'!N55</f>
        <v/>
      </c>
    </row>
    <row r="65" hidden="1" outlineLevel="1">
      <c r="B65" s="1246"/>
      <c r="C65" s="1249"/>
      <c r="D65" s="1256"/>
      <c r="E65" s="1262"/>
      <c r="F65" s="1256"/>
      <c r="G65" s="1257"/>
      <c r="H65" s="1252"/>
      <c r="I65" s="1247"/>
      <c r="J65" s="1261" t="s">
        <v>877</v>
      </c>
      <c r="O65" s="1225"/>
      <c r="P65" s="1225"/>
      <c r="Q65" s="1225"/>
      <c r="R65" s="1226"/>
      <c r="S65" s="1225"/>
      <c r="T65" s="1225"/>
      <c r="U65" s="1263"/>
      <c r="W65" s="1226" t="str">
        <f>'🔵クレーム'!C56</f>
        <v/>
      </c>
      <c r="X65" s="1226" t="str">
        <f>'🔵クレーム'!D56</f>
        <v/>
      </c>
      <c r="Y65" s="1225" t="str">
        <f>'🔵クレーム'!I56</f>
        <v/>
      </c>
      <c r="Z65" s="1226" t="str">
        <f>'🔵クレーム'!J56</f>
        <v/>
      </c>
      <c r="AA65" s="1226" t="str">
        <f>'🔵クレーム'!K56</f>
        <v/>
      </c>
      <c r="AB65" s="1226" t="str">
        <f>'🔵クレーム'!L56</f>
        <v/>
      </c>
      <c r="AC65" s="1228" t="str">
        <f>'🔵クレーム'!N56</f>
        <v/>
      </c>
    </row>
    <row r="66" hidden="1" outlineLevel="1">
      <c r="B66" s="1246"/>
      <c r="C66" s="1249"/>
      <c r="D66" s="1256"/>
      <c r="E66" s="1262"/>
      <c r="F66" s="1256"/>
      <c r="G66" s="1257"/>
      <c r="H66" s="1252"/>
      <c r="I66" s="1247"/>
      <c r="J66" s="1261" t="s">
        <v>877</v>
      </c>
      <c r="O66" s="1225"/>
      <c r="P66" s="1225"/>
      <c r="Q66" s="1225"/>
      <c r="R66" s="1226"/>
      <c r="S66" s="1225"/>
      <c r="T66" s="1225"/>
      <c r="U66" s="1263"/>
      <c r="W66" s="1226" t="str">
        <f>'🔵クレーム'!C57</f>
        <v/>
      </c>
      <c r="X66" s="1226" t="str">
        <f>'🔵クレーム'!D57</f>
        <v/>
      </c>
      <c r="Y66" s="1225" t="str">
        <f>'🔵クレーム'!I57</f>
        <v/>
      </c>
      <c r="Z66" s="1226" t="str">
        <f>'🔵クレーム'!J57</f>
        <v/>
      </c>
      <c r="AA66" s="1226" t="str">
        <f>'🔵クレーム'!K57</f>
        <v/>
      </c>
      <c r="AB66" s="1226" t="str">
        <f>'🔵クレーム'!L57</f>
        <v/>
      </c>
      <c r="AC66" s="1228" t="str">
        <f>'🔵クレーム'!N57</f>
        <v/>
      </c>
    </row>
    <row r="67" hidden="1" outlineLevel="1">
      <c r="B67" s="1246"/>
      <c r="C67" s="1249"/>
      <c r="D67" s="1256"/>
      <c r="E67" s="1262"/>
      <c r="F67" s="1256"/>
      <c r="G67" s="1257"/>
      <c r="H67" s="1252"/>
      <c r="I67" s="1247"/>
      <c r="J67" s="1261" t="s">
        <v>877</v>
      </c>
      <c r="O67" s="1225"/>
      <c r="P67" s="1225"/>
      <c r="Q67" s="1225"/>
      <c r="R67" s="1226"/>
      <c r="S67" s="1225"/>
      <c r="T67" s="1225"/>
      <c r="U67" s="1263"/>
      <c r="W67" s="1226" t="str">
        <f>'🔵クレーム'!C58</f>
        <v/>
      </c>
      <c r="X67" s="1226" t="str">
        <f>'🔵クレーム'!D58</f>
        <v/>
      </c>
      <c r="Y67" s="1225" t="str">
        <f>'🔵クレーム'!I58</f>
        <v/>
      </c>
      <c r="Z67" s="1226" t="str">
        <f>'🔵クレーム'!J58</f>
        <v/>
      </c>
      <c r="AA67" s="1226" t="str">
        <f>'🔵クレーム'!K58</f>
        <v/>
      </c>
      <c r="AB67" s="1226" t="str">
        <f>'🔵クレーム'!L58</f>
        <v/>
      </c>
      <c r="AC67" s="1228" t="str">
        <f>'🔵クレーム'!N58</f>
        <v/>
      </c>
    </row>
    <row r="68" hidden="1" outlineLevel="1">
      <c r="B68" s="1264"/>
      <c r="C68" s="1257"/>
      <c r="D68" s="1256"/>
      <c r="E68" s="1262"/>
      <c r="F68" s="1256"/>
      <c r="G68" s="1257"/>
      <c r="H68" s="1252"/>
      <c r="I68" s="1247"/>
      <c r="J68" s="1261" t="s">
        <v>877</v>
      </c>
      <c r="O68" s="1225"/>
      <c r="P68" s="1225"/>
      <c r="Q68" s="1225"/>
      <c r="R68" s="1226"/>
      <c r="S68" s="1225"/>
      <c r="T68" s="1225"/>
      <c r="U68" s="1263"/>
      <c r="W68" s="1226" t="str">
        <f>'🔵クレーム'!C59</f>
        <v/>
      </c>
      <c r="X68" s="1226" t="str">
        <f>'🔵クレーム'!D59</f>
        <v/>
      </c>
      <c r="Y68" s="1225" t="str">
        <f>'🔵クレーム'!I59</f>
        <v/>
      </c>
      <c r="Z68" s="1226" t="str">
        <f>'🔵クレーム'!J59</f>
        <v/>
      </c>
      <c r="AA68" s="1226" t="str">
        <f>'🔵クレーム'!K59</f>
        <v/>
      </c>
      <c r="AB68" s="1226" t="str">
        <f>'🔵クレーム'!L59</f>
        <v/>
      </c>
      <c r="AC68" s="1228" t="str">
        <f>'🔵クレーム'!N59</f>
        <v/>
      </c>
    </row>
    <row r="69" hidden="1" outlineLevel="1">
      <c r="B69" s="1246"/>
      <c r="C69" s="1249"/>
      <c r="D69" s="1250"/>
      <c r="E69" s="1251"/>
      <c r="F69" s="1256"/>
      <c r="G69" s="1257"/>
      <c r="H69" s="1252"/>
      <c r="I69" s="1247"/>
      <c r="J69" s="1261" t="s">
        <v>877</v>
      </c>
      <c r="O69" s="1225"/>
      <c r="P69" s="1225"/>
      <c r="Q69" s="1225"/>
      <c r="R69" s="1226"/>
      <c r="S69" s="1225"/>
      <c r="T69" s="1225"/>
      <c r="U69" s="1263"/>
      <c r="W69" s="1226" t="str">
        <f>'🔵クレーム'!C60</f>
        <v/>
      </c>
      <c r="X69" s="1226" t="str">
        <f>'🔵クレーム'!D60</f>
        <v/>
      </c>
      <c r="Y69" s="1225" t="str">
        <f>'🔵クレーム'!I60</f>
        <v/>
      </c>
      <c r="Z69" s="1226" t="str">
        <f>'🔵クレーム'!J60</f>
        <v/>
      </c>
      <c r="AA69" s="1226" t="str">
        <f>'🔵クレーム'!K60</f>
        <v/>
      </c>
      <c r="AB69" s="1226" t="str">
        <f>'🔵クレーム'!L60</f>
        <v/>
      </c>
      <c r="AC69" s="1228" t="str">
        <f>'🔵クレーム'!N60</f>
        <v/>
      </c>
    </row>
    <row r="70" hidden="1" outlineLevel="1">
      <c r="B70" s="1246"/>
      <c r="C70" s="1249"/>
      <c r="D70" s="1250"/>
      <c r="E70" s="1251"/>
      <c r="F70" s="1256"/>
      <c r="G70" s="1257"/>
      <c r="H70" s="1252"/>
      <c r="I70" s="1247"/>
      <c r="J70" s="1261" t="s">
        <v>877</v>
      </c>
      <c r="O70" s="1225"/>
      <c r="P70" s="1225"/>
      <c r="Q70" s="1225"/>
      <c r="R70" s="1226"/>
      <c r="S70" s="1225"/>
      <c r="T70" s="1225"/>
      <c r="U70" s="1263"/>
      <c r="W70" s="1226" t="str">
        <f>'🔵クレーム'!C61</f>
        <v/>
      </c>
      <c r="X70" s="1226" t="str">
        <f>'🔵クレーム'!D61</f>
        <v/>
      </c>
      <c r="Y70" s="1225" t="str">
        <f>'🔵クレーム'!I61</f>
        <v/>
      </c>
      <c r="Z70" s="1226" t="str">
        <f>'🔵クレーム'!J61</f>
        <v/>
      </c>
      <c r="AA70" s="1226" t="str">
        <f>'🔵クレーム'!K61</f>
        <v/>
      </c>
      <c r="AB70" s="1226" t="str">
        <f>'🔵クレーム'!L61</f>
        <v/>
      </c>
      <c r="AC70" s="1228" t="str">
        <f>'🔵クレーム'!N61</f>
        <v/>
      </c>
    </row>
    <row r="71" hidden="1" outlineLevel="1">
      <c r="B71" s="1246"/>
      <c r="C71" s="1249"/>
      <c r="D71" s="1250"/>
      <c r="E71" s="1251"/>
      <c r="F71" s="1256"/>
      <c r="G71" s="1257"/>
      <c r="H71" s="1252"/>
      <c r="I71" s="1247"/>
      <c r="J71" s="1261" t="s">
        <v>877</v>
      </c>
      <c r="O71" s="1225"/>
      <c r="P71" s="1225"/>
      <c r="Q71" s="1225"/>
      <c r="R71" s="1226"/>
      <c r="S71" s="1225"/>
      <c r="T71" s="1225"/>
      <c r="U71" s="1263"/>
      <c r="W71" s="1226" t="str">
        <f>'🔵クレーム'!C62</f>
        <v/>
      </c>
      <c r="X71" s="1226" t="str">
        <f>'🔵クレーム'!D62</f>
        <v/>
      </c>
      <c r="Y71" s="1225" t="str">
        <f>'🔵クレーム'!I62</f>
        <v/>
      </c>
      <c r="Z71" s="1226" t="str">
        <f>'🔵クレーム'!J62</f>
        <v/>
      </c>
      <c r="AA71" s="1226" t="str">
        <f>'🔵クレーム'!K62</f>
        <v/>
      </c>
      <c r="AB71" s="1226" t="str">
        <f>'🔵クレーム'!L62</f>
        <v/>
      </c>
      <c r="AC71" s="1228" t="str">
        <f>'🔵クレーム'!N62</f>
        <v/>
      </c>
    </row>
    <row r="72" hidden="1" outlineLevel="1">
      <c r="B72" s="1246"/>
      <c r="C72" s="1249"/>
      <c r="D72" s="1250"/>
      <c r="E72" s="1251"/>
      <c r="F72" s="1256"/>
      <c r="G72" s="1257"/>
      <c r="H72" s="1252"/>
      <c r="I72" s="1247"/>
      <c r="J72" s="1261" t="s">
        <v>877</v>
      </c>
      <c r="O72" s="1225"/>
      <c r="P72" s="1225"/>
      <c r="Q72" s="1225"/>
      <c r="R72" s="1226"/>
      <c r="S72" s="1225"/>
      <c r="T72" s="1225"/>
      <c r="U72" s="1263"/>
      <c r="W72" s="1226" t="str">
        <f>'🔵クレーム'!C63</f>
        <v/>
      </c>
      <c r="X72" s="1226" t="str">
        <f>'🔵クレーム'!D63</f>
        <v/>
      </c>
      <c r="Y72" s="1225" t="str">
        <f>'🔵クレーム'!I63</f>
        <v/>
      </c>
      <c r="Z72" s="1226" t="str">
        <f>'🔵クレーム'!J63</f>
        <v/>
      </c>
      <c r="AA72" s="1226" t="str">
        <f>'🔵クレーム'!K63</f>
        <v/>
      </c>
      <c r="AB72" s="1226" t="str">
        <f>'🔵クレーム'!L63</f>
        <v/>
      </c>
      <c r="AC72" s="1228" t="str">
        <f>'🔵クレーム'!N63</f>
        <v/>
      </c>
    </row>
    <row r="73" hidden="1" outlineLevel="1">
      <c r="B73" s="1246"/>
      <c r="C73" s="1249"/>
      <c r="D73" s="1250"/>
      <c r="E73" s="1251"/>
      <c r="F73" s="1256"/>
      <c r="G73" s="1257"/>
      <c r="H73" s="1252"/>
      <c r="I73" s="1247"/>
      <c r="J73" s="1261" t="s">
        <v>877</v>
      </c>
      <c r="O73" s="1225"/>
      <c r="P73" s="1225"/>
      <c r="Q73" s="1225"/>
      <c r="R73" s="1226"/>
      <c r="S73" s="1225"/>
      <c r="T73" s="1225"/>
      <c r="U73" s="1263"/>
      <c r="W73" s="1226" t="str">
        <f>'🔵クレーム'!C64</f>
        <v/>
      </c>
      <c r="X73" s="1226" t="str">
        <f>'🔵クレーム'!D64</f>
        <v/>
      </c>
      <c r="Y73" s="1225" t="str">
        <f>'🔵クレーム'!I64</f>
        <v/>
      </c>
      <c r="Z73" s="1226" t="str">
        <f>'🔵クレーム'!J64</f>
        <v/>
      </c>
      <c r="AA73" s="1226" t="str">
        <f>'🔵クレーム'!K64</f>
        <v/>
      </c>
      <c r="AB73" s="1226" t="str">
        <f>'🔵クレーム'!L64</f>
        <v/>
      </c>
      <c r="AC73" s="1228" t="str">
        <f>'🔵クレーム'!N64</f>
        <v/>
      </c>
    </row>
    <row r="74" hidden="1" outlineLevel="1">
      <c r="B74" s="1246"/>
      <c r="C74" s="1249"/>
      <c r="D74" s="1250"/>
      <c r="E74" s="1251"/>
      <c r="F74" s="1256"/>
      <c r="G74" s="1257"/>
      <c r="H74" s="1252"/>
      <c r="I74" s="1247"/>
      <c r="J74" s="1261" t="s">
        <v>877</v>
      </c>
      <c r="O74" s="1225"/>
      <c r="P74" s="1225"/>
      <c r="Q74" s="1225"/>
      <c r="R74" s="1226"/>
      <c r="S74" s="1225"/>
      <c r="T74" s="1225"/>
      <c r="U74" s="1263"/>
      <c r="W74" s="1226" t="str">
        <f>'🔵クレーム'!C65</f>
        <v/>
      </c>
      <c r="X74" s="1226" t="str">
        <f>'🔵クレーム'!D65</f>
        <v/>
      </c>
      <c r="Y74" s="1225" t="str">
        <f>'🔵クレーム'!I65</f>
        <v/>
      </c>
      <c r="Z74" s="1226" t="str">
        <f>'🔵クレーム'!J65</f>
        <v/>
      </c>
      <c r="AA74" s="1226" t="str">
        <f>'🔵クレーム'!K65</f>
        <v/>
      </c>
      <c r="AB74" s="1226" t="str">
        <f>'🔵クレーム'!L65</f>
        <v/>
      </c>
      <c r="AC74" s="1228" t="str">
        <f>'🔵クレーム'!N65</f>
        <v/>
      </c>
    </row>
    <row r="75" hidden="1" outlineLevel="1">
      <c r="B75" s="1246"/>
      <c r="C75" s="1249"/>
      <c r="D75" s="1250"/>
      <c r="E75" s="1251"/>
      <c r="F75" s="1256"/>
      <c r="G75" s="1257"/>
      <c r="H75" s="1252"/>
      <c r="I75" s="1247"/>
      <c r="J75" s="1261" t="s">
        <v>877</v>
      </c>
      <c r="O75" s="1225"/>
      <c r="P75" s="1225"/>
      <c r="Q75" s="1225"/>
      <c r="R75" s="1226"/>
      <c r="S75" s="1225"/>
      <c r="T75" s="1225"/>
      <c r="U75" s="1263"/>
      <c r="W75" s="1226" t="str">
        <f>'🔵クレーム'!C66</f>
        <v/>
      </c>
      <c r="X75" s="1226" t="str">
        <f>'🔵クレーム'!D66</f>
        <v/>
      </c>
      <c r="Y75" s="1225" t="str">
        <f>'🔵クレーム'!I66</f>
        <v/>
      </c>
      <c r="Z75" s="1226" t="str">
        <f>'🔵クレーム'!J66</f>
        <v/>
      </c>
      <c r="AA75" s="1226" t="str">
        <f>'🔵クレーム'!K66</f>
        <v/>
      </c>
      <c r="AB75" s="1226" t="str">
        <f>'🔵クレーム'!L66</f>
        <v/>
      </c>
      <c r="AC75" s="1228" t="str">
        <f>'🔵クレーム'!N66</f>
        <v/>
      </c>
    </row>
    <row r="76" hidden="1" outlineLevel="1">
      <c r="B76" s="1246"/>
      <c r="C76" s="1249"/>
      <c r="D76" s="1250"/>
      <c r="E76" s="1251"/>
      <c r="F76" s="1256"/>
      <c r="G76" s="1257"/>
      <c r="H76" s="1252"/>
      <c r="I76" s="1247"/>
      <c r="J76" s="1261" t="s">
        <v>877</v>
      </c>
      <c r="O76" s="1225"/>
      <c r="P76" s="1225"/>
      <c r="Q76" s="1225"/>
      <c r="R76" s="1226"/>
      <c r="S76" s="1225"/>
      <c r="T76" s="1225"/>
      <c r="U76" s="1263"/>
      <c r="W76" s="1226" t="str">
        <f>'🔵クレーム'!C67</f>
        <v/>
      </c>
      <c r="X76" s="1226" t="str">
        <f>'🔵クレーム'!D67</f>
        <v/>
      </c>
      <c r="Y76" s="1225" t="str">
        <f>'🔵クレーム'!I67</f>
        <v/>
      </c>
      <c r="Z76" s="1226" t="str">
        <f>'🔵クレーム'!J67</f>
        <v/>
      </c>
      <c r="AA76" s="1226" t="str">
        <f>'🔵クレーム'!K67</f>
        <v/>
      </c>
      <c r="AB76" s="1226" t="str">
        <f>'🔵クレーム'!L67</f>
        <v/>
      </c>
      <c r="AC76" s="1228" t="str">
        <f>'🔵クレーム'!N67</f>
        <v/>
      </c>
    </row>
    <row r="77" hidden="1" outlineLevel="1">
      <c r="B77" s="1246"/>
      <c r="C77" s="1249"/>
      <c r="D77" s="1256"/>
      <c r="E77" s="1262"/>
      <c r="F77" s="1256"/>
      <c r="G77" s="1257"/>
      <c r="H77" s="1252"/>
      <c r="I77" s="1247"/>
      <c r="J77" s="1261" t="s">
        <v>877</v>
      </c>
      <c r="O77" s="1225"/>
      <c r="P77" s="1225"/>
      <c r="Q77" s="1225"/>
      <c r="R77" s="1226"/>
      <c r="S77" s="1225"/>
      <c r="T77" s="1225"/>
      <c r="U77" s="1263"/>
      <c r="W77" s="1226" t="str">
        <f>'🔵クレーム'!C68</f>
        <v/>
      </c>
      <c r="X77" s="1226" t="str">
        <f>'🔵クレーム'!D68</f>
        <v/>
      </c>
      <c r="Y77" s="1225" t="str">
        <f>'🔵クレーム'!I68</f>
        <v/>
      </c>
      <c r="Z77" s="1226" t="str">
        <f>'🔵クレーム'!J68</f>
        <v/>
      </c>
      <c r="AA77" s="1226" t="str">
        <f>'🔵クレーム'!K68</f>
        <v/>
      </c>
      <c r="AB77" s="1226" t="str">
        <f>'🔵クレーム'!L68</f>
        <v/>
      </c>
      <c r="AC77" s="1228" t="str">
        <f>'🔵クレーム'!N68</f>
        <v/>
      </c>
    </row>
    <row r="78" hidden="1" outlineLevel="1">
      <c r="B78" s="1246"/>
      <c r="C78" s="1249"/>
      <c r="D78" s="1256"/>
      <c r="E78" s="1262"/>
      <c r="F78" s="1256"/>
      <c r="G78" s="1257"/>
      <c r="H78" s="1252"/>
      <c r="I78" s="1247"/>
      <c r="J78" s="1261" t="s">
        <v>877</v>
      </c>
      <c r="O78" s="1225"/>
      <c r="P78" s="1225"/>
      <c r="Q78" s="1225"/>
      <c r="R78" s="1226"/>
      <c r="S78" s="1225"/>
      <c r="T78" s="1225"/>
      <c r="U78" s="1263"/>
      <c r="W78" s="1226" t="str">
        <f>'🔵クレーム'!C69</f>
        <v/>
      </c>
      <c r="X78" s="1226" t="str">
        <f>'🔵クレーム'!D69</f>
        <v/>
      </c>
      <c r="Y78" s="1225" t="str">
        <f>'🔵クレーム'!I69</f>
        <v/>
      </c>
      <c r="Z78" s="1226" t="str">
        <f>'🔵クレーム'!J69</f>
        <v/>
      </c>
      <c r="AA78" s="1226" t="str">
        <f>'🔵クレーム'!K69</f>
        <v/>
      </c>
      <c r="AB78" s="1226" t="str">
        <f>'🔵クレーム'!L69</f>
        <v/>
      </c>
      <c r="AC78" s="1228" t="str">
        <f>'🔵クレーム'!N69</f>
        <v/>
      </c>
    </row>
    <row r="79" hidden="1" outlineLevel="1">
      <c r="B79" s="1246"/>
      <c r="C79" s="1249"/>
      <c r="D79" s="1256"/>
      <c r="E79" s="1262"/>
      <c r="F79" s="1256"/>
      <c r="G79" s="1257"/>
      <c r="H79" s="1252"/>
      <c r="I79" s="1247"/>
      <c r="J79" s="1261" t="s">
        <v>877</v>
      </c>
      <c r="O79" s="1225"/>
      <c r="P79" s="1225"/>
      <c r="Q79" s="1225"/>
      <c r="R79" s="1226"/>
      <c r="S79" s="1225"/>
      <c r="T79" s="1225"/>
      <c r="U79" s="1263"/>
      <c r="W79" s="1226" t="str">
        <f>'🔵クレーム'!C70</f>
        <v/>
      </c>
      <c r="X79" s="1226" t="str">
        <f>'🔵クレーム'!D70</f>
        <v/>
      </c>
      <c r="Y79" s="1225" t="str">
        <f>'🔵クレーム'!I70</f>
        <v/>
      </c>
      <c r="Z79" s="1226" t="str">
        <f>'🔵クレーム'!J70</f>
        <v/>
      </c>
      <c r="AA79" s="1226" t="str">
        <f>'🔵クレーム'!K70</f>
        <v/>
      </c>
      <c r="AB79" s="1226" t="str">
        <f>'🔵クレーム'!L70</f>
        <v/>
      </c>
      <c r="AC79" s="1228" t="str">
        <f>'🔵クレーム'!N70</f>
        <v/>
      </c>
    </row>
    <row r="80" hidden="1" outlineLevel="1">
      <c r="B80" s="1246"/>
      <c r="C80" s="1249"/>
      <c r="D80" s="1256"/>
      <c r="E80" s="1262"/>
      <c r="F80" s="1256"/>
      <c r="G80" s="1257"/>
      <c r="H80" s="1252"/>
      <c r="I80" s="1247"/>
      <c r="J80" s="1261" t="s">
        <v>877</v>
      </c>
      <c r="O80" s="1225"/>
      <c r="P80" s="1225"/>
      <c r="Q80" s="1225"/>
      <c r="R80" s="1226"/>
      <c r="S80" s="1225"/>
      <c r="T80" s="1225"/>
      <c r="U80" s="1263"/>
      <c r="W80" s="1226" t="str">
        <f>'🔵クレーム'!C71</f>
        <v/>
      </c>
      <c r="X80" s="1226" t="str">
        <f>'🔵クレーム'!D71</f>
        <v/>
      </c>
      <c r="Y80" s="1225" t="str">
        <f>'🔵クレーム'!I71</f>
        <v/>
      </c>
      <c r="Z80" s="1226" t="str">
        <f>'🔵クレーム'!J71</f>
        <v/>
      </c>
      <c r="AA80" s="1226" t="str">
        <f>'🔵クレーム'!K71</f>
        <v/>
      </c>
      <c r="AB80" s="1226" t="str">
        <f>'🔵クレーム'!L71</f>
        <v/>
      </c>
      <c r="AC80" s="1228" t="str">
        <f>'🔵クレーム'!N71</f>
        <v/>
      </c>
    </row>
    <row r="81" hidden="1" outlineLevel="1">
      <c r="B81" s="1246"/>
      <c r="C81" s="1249"/>
      <c r="D81" s="1256"/>
      <c r="E81" s="1262"/>
      <c r="F81" s="1256"/>
      <c r="G81" s="1257"/>
      <c r="H81" s="1252"/>
      <c r="I81" s="1247"/>
      <c r="J81" s="1261" t="s">
        <v>877</v>
      </c>
      <c r="O81" s="1225"/>
      <c r="P81" s="1225"/>
      <c r="Q81" s="1225"/>
      <c r="R81" s="1226"/>
      <c r="S81" s="1225"/>
      <c r="T81" s="1225"/>
      <c r="U81" s="1263"/>
      <c r="W81" s="1226" t="str">
        <f>'🔵クレーム'!C72</f>
        <v/>
      </c>
      <c r="X81" s="1226" t="str">
        <f>'🔵クレーム'!D72</f>
        <v/>
      </c>
      <c r="Y81" s="1225" t="str">
        <f>'🔵クレーム'!I72</f>
        <v/>
      </c>
      <c r="Z81" s="1226" t="str">
        <f>'🔵クレーム'!J72</f>
        <v/>
      </c>
      <c r="AA81" s="1226" t="str">
        <f>'🔵クレーム'!K72</f>
        <v/>
      </c>
      <c r="AB81" s="1226" t="str">
        <f>'🔵クレーム'!L72</f>
        <v/>
      </c>
      <c r="AC81" s="1228" t="str">
        <f>'🔵クレーム'!N72</f>
        <v/>
      </c>
    </row>
    <row r="82" hidden="1" outlineLevel="1">
      <c r="B82" s="1246"/>
      <c r="C82" s="1249"/>
      <c r="D82" s="1256"/>
      <c r="E82" s="1262"/>
      <c r="F82" s="1256"/>
      <c r="G82" s="1257"/>
      <c r="H82" s="1252"/>
      <c r="I82" s="1247"/>
      <c r="J82" s="1261" t="s">
        <v>877</v>
      </c>
      <c r="O82" s="1225"/>
      <c r="P82" s="1225"/>
      <c r="Q82" s="1225"/>
      <c r="R82" s="1226"/>
      <c r="S82" s="1225"/>
      <c r="T82" s="1225"/>
      <c r="U82" s="1263"/>
      <c r="W82" s="1226" t="str">
        <f>'🔵クレーム'!C73</f>
        <v/>
      </c>
      <c r="X82" s="1226" t="str">
        <f>'🔵クレーム'!D73</f>
        <v/>
      </c>
      <c r="Y82" s="1225" t="str">
        <f>'🔵クレーム'!I73</f>
        <v/>
      </c>
      <c r="Z82" s="1226" t="str">
        <f>'🔵クレーム'!J73</f>
        <v/>
      </c>
      <c r="AA82" s="1226" t="str">
        <f>'🔵クレーム'!K73</f>
        <v/>
      </c>
      <c r="AB82" s="1226" t="str">
        <f>'🔵クレーム'!L73</f>
        <v/>
      </c>
      <c r="AC82" s="1228" t="str">
        <f>'🔵クレーム'!N73</f>
        <v/>
      </c>
    </row>
    <row r="83" hidden="1" outlineLevel="1">
      <c r="B83" s="1246"/>
      <c r="C83" s="1249"/>
      <c r="D83" s="1256"/>
      <c r="E83" s="1262"/>
      <c r="F83" s="1256"/>
      <c r="G83" s="1257"/>
      <c r="H83" s="1252"/>
      <c r="I83" s="1247"/>
      <c r="J83" s="1261" t="s">
        <v>877</v>
      </c>
      <c r="O83" s="1225"/>
      <c r="P83" s="1225"/>
      <c r="Q83" s="1225"/>
      <c r="R83" s="1226"/>
      <c r="S83" s="1225"/>
      <c r="T83" s="1225"/>
      <c r="U83" s="1263"/>
      <c r="W83" s="1226" t="str">
        <f>'🔵クレーム'!C74</f>
        <v/>
      </c>
      <c r="X83" s="1226" t="str">
        <f>'🔵クレーム'!D74</f>
        <v/>
      </c>
      <c r="Y83" s="1225" t="str">
        <f>'🔵クレーム'!I74</f>
        <v/>
      </c>
      <c r="Z83" s="1226" t="str">
        <f>'🔵クレーム'!J74</f>
        <v/>
      </c>
      <c r="AA83" s="1226" t="str">
        <f>'🔵クレーム'!K74</f>
        <v/>
      </c>
      <c r="AB83" s="1226" t="str">
        <f>'🔵クレーム'!L74</f>
        <v/>
      </c>
      <c r="AC83" s="1228" t="str">
        <f>'🔵クレーム'!N74</f>
        <v/>
      </c>
    </row>
    <row r="84" hidden="1" outlineLevel="1">
      <c r="B84" s="1246"/>
      <c r="C84" s="1249"/>
      <c r="D84" s="1256"/>
      <c r="E84" s="1262"/>
      <c r="F84" s="1256"/>
      <c r="G84" s="1257"/>
      <c r="H84" s="1252"/>
      <c r="I84" s="1247"/>
      <c r="J84" s="1261" t="s">
        <v>877</v>
      </c>
      <c r="O84" s="1225"/>
      <c r="P84" s="1225"/>
      <c r="Q84" s="1225"/>
      <c r="R84" s="1226"/>
      <c r="S84" s="1225"/>
      <c r="T84" s="1225"/>
      <c r="U84" s="1263"/>
      <c r="W84" s="1226" t="str">
        <f>'🔵クレーム'!C75</f>
        <v/>
      </c>
      <c r="X84" s="1226" t="str">
        <f>'🔵クレーム'!D75</f>
        <v/>
      </c>
      <c r="Y84" s="1225" t="str">
        <f>'🔵クレーム'!I75</f>
        <v/>
      </c>
      <c r="Z84" s="1226" t="str">
        <f>'🔵クレーム'!J75</f>
        <v/>
      </c>
      <c r="AA84" s="1226" t="str">
        <f>'🔵クレーム'!K75</f>
        <v/>
      </c>
      <c r="AB84" s="1226" t="str">
        <f>'🔵クレーム'!L75</f>
        <v/>
      </c>
      <c r="AC84" s="1228" t="str">
        <f>'🔵クレーム'!N75</f>
        <v/>
      </c>
    </row>
    <row r="85" hidden="1" outlineLevel="1">
      <c r="B85" s="1246"/>
      <c r="C85" s="1249"/>
      <c r="D85" s="1256"/>
      <c r="E85" s="1262"/>
      <c r="F85" s="1256"/>
      <c r="G85" s="1257"/>
      <c r="H85" s="1252"/>
      <c r="I85" s="1247"/>
      <c r="J85" s="1261" t="s">
        <v>877</v>
      </c>
      <c r="O85" s="1225"/>
      <c r="P85" s="1225"/>
      <c r="Q85" s="1225"/>
      <c r="R85" s="1226"/>
      <c r="S85" s="1225"/>
      <c r="T85" s="1225"/>
      <c r="U85" s="1263"/>
      <c r="W85" s="1226" t="str">
        <f>'🔵クレーム'!C76</f>
        <v/>
      </c>
      <c r="X85" s="1226" t="str">
        <f>'🔵クレーム'!D76</f>
        <v/>
      </c>
      <c r="Y85" s="1225" t="str">
        <f>'🔵クレーム'!I76</f>
        <v/>
      </c>
      <c r="Z85" s="1226" t="str">
        <f>'🔵クレーム'!J76</f>
        <v/>
      </c>
      <c r="AA85" s="1226" t="str">
        <f>'🔵クレーム'!K76</f>
        <v/>
      </c>
      <c r="AB85" s="1226" t="str">
        <f>'🔵クレーム'!L76</f>
        <v/>
      </c>
      <c r="AC85" s="1228" t="str">
        <f>'🔵クレーム'!N76</f>
        <v/>
      </c>
    </row>
    <row r="86" hidden="1" outlineLevel="1">
      <c r="B86" s="1246"/>
      <c r="C86" s="1249"/>
      <c r="D86" s="1256"/>
      <c r="E86" s="1262"/>
      <c r="F86" s="1256"/>
      <c r="G86" s="1257"/>
      <c r="H86" s="1252"/>
      <c r="I86" s="1247"/>
      <c r="J86" s="1261" t="s">
        <v>877</v>
      </c>
      <c r="O86" s="1225"/>
      <c r="P86" s="1225"/>
      <c r="Q86" s="1225"/>
      <c r="R86" s="1226"/>
      <c r="S86" s="1225"/>
      <c r="T86" s="1225"/>
      <c r="U86" s="1263"/>
      <c r="W86" s="1226" t="str">
        <f>'🔵クレーム'!C77</f>
        <v/>
      </c>
      <c r="X86" s="1226" t="str">
        <f>'🔵クレーム'!D77</f>
        <v/>
      </c>
      <c r="Y86" s="1225" t="str">
        <f>'🔵クレーム'!I77</f>
        <v/>
      </c>
      <c r="Z86" s="1226" t="str">
        <f>'🔵クレーム'!J77</f>
        <v/>
      </c>
      <c r="AA86" s="1226" t="str">
        <f>'🔵クレーム'!K77</f>
        <v/>
      </c>
      <c r="AB86" s="1226" t="str">
        <f>'🔵クレーム'!L77</f>
        <v/>
      </c>
      <c r="AC86" s="1228" t="str">
        <f>'🔵クレーム'!N77</f>
        <v/>
      </c>
    </row>
    <row r="87" hidden="1" outlineLevel="1">
      <c r="B87" s="1246"/>
      <c r="C87" s="1249"/>
      <c r="D87" s="1256"/>
      <c r="E87" s="1262"/>
      <c r="F87" s="1256"/>
      <c r="G87" s="1257"/>
      <c r="H87" s="1252"/>
      <c r="I87" s="1247"/>
      <c r="J87" s="1261" t="s">
        <v>877</v>
      </c>
      <c r="O87" s="1225"/>
      <c r="P87" s="1225"/>
      <c r="Q87" s="1225"/>
      <c r="R87" s="1226"/>
      <c r="S87" s="1225"/>
      <c r="T87" s="1225"/>
      <c r="U87" s="1263"/>
      <c r="W87" s="1226" t="str">
        <f>'🔵クレーム'!C78</f>
        <v/>
      </c>
      <c r="X87" s="1226" t="str">
        <f>'🔵クレーム'!D78</f>
        <v/>
      </c>
      <c r="Y87" s="1225" t="str">
        <f>'🔵クレーム'!I78</f>
        <v/>
      </c>
      <c r="Z87" s="1226" t="str">
        <f>'🔵クレーム'!J78</f>
        <v/>
      </c>
      <c r="AA87" s="1226" t="str">
        <f>'🔵クレーム'!K78</f>
        <v/>
      </c>
      <c r="AB87" s="1226" t="str">
        <f>'🔵クレーム'!L78</f>
        <v/>
      </c>
      <c r="AC87" s="1228" t="str">
        <f>'🔵クレーム'!N78</f>
        <v/>
      </c>
    </row>
    <row r="88" hidden="1" outlineLevel="1">
      <c r="B88" s="1246"/>
      <c r="C88" s="1249"/>
      <c r="D88" s="1256"/>
      <c r="E88" s="1262"/>
      <c r="F88" s="1256"/>
      <c r="G88" s="1257"/>
      <c r="H88" s="1252"/>
      <c r="I88" s="1247"/>
      <c r="J88" s="1261" t="s">
        <v>877</v>
      </c>
      <c r="O88" s="1225"/>
      <c r="P88" s="1225"/>
      <c r="Q88" s="1225"/>
      <c r="R88" s="1226"/>
      <c r="S88" s="1225"/>
      <c r="T88" s="1225"/>
      <c r="U88" s="1263"/>
      <c r="W88" s="1226" t="str">
        <f>'🔵クレーム'!C79</f>
        <v/>
      </c>
      <c r="X88" s="1226" t="str">
        <f>'🔵クレーム'!D79</f>
        <v/>
      </c>
      <c r="Y88" s="1225" t="str">
        <f>'🔵クレーム'!I79</f>
        <v/>
      </c>
      <c r="Z88" s="1226" t="str">
        <f>'🔵クレーム'!J79</f>
        <v/>
      </c>
      <c r="AA88" s="1226" t="str">
        <f>'🔵クレーム'!K79</f>
        <v/>
      </c>
      <c r="AB88" s="1226" t="str">
        <f>'🔵クレーム'!L79</f>
        <v/>
      </c>
      <c r="AC88" s="1228" t="str">
        <f>'🔵クレーム'!N79</f>
        <v/>
      </c>
    </row>
    <row r="89" hidden="1" outlineLevel="1">
      <c r="B89" s="1246"/>
      <c r="C89" s="1249"/>
      <c r="D89" s="1256"/>
      <c r="E89" s="1262"/>
      <c r="F89" s="1256"/>
      <c r="G89" s="1257"/>
      <c r="H89" s="1252"/>
      <c r="I89" s="1247"/>
      <c r="J89" s="1261" t="s">
        <v>877</v>
      </c>
      <c r="O89" s="1225"/>
      <c r="P89" s="1225"/>
      <c r="Q89" s="1225"/>
      <c r="R89" s="1226"/>
      <c r="S89" s="1225"/>
      <c r="T89" s="1225"/>
      <c r="U89" s="1263"/>
      <c r="W89" s="1226" t="str">
        <f>'🔵クレーム'!C80</f>
        <v/>
      </c>
      <c r="X89" s="1226" t="str">
        <f>'🔵クレーム'!D80</f>
        <v/>
      </c>
      <c r="Y89" s="1225" t="str">
        <f>'🔵クレーム'!I80</f>
        <v/>
      </c>
      <c r="Z89" s="1226" t="str">
        <f>'🔵クレーム'!J80</f>
        <v/>
      </c>
      <c r="AA89" s="1226" t="str">
        <f>'🔵クレーム'!K80</f>
        <v/>
      </c>
      <c r="AB89" s="1226" t="str">
        <f>'🔵クレーム'!L80</f>
        <v/>
      </c>
      <c r="AC89" s="1228" t="str">
        <f>'🔵クレーム'!N80</f>
        <v/>
      </c>
    </row>
    <row r="90" hidden="1" outlineLevel="1">
      <c r="B90" s="1265"/>
      <c r="C90" s="1266"/>
      <c r="D90" s="1267"/>
      <c r="E90" s="1268"/>
      <c r="F90" s="1267"/>
      <c r="G90" s="1266"/>
      <c r="H90" s="1267"/>
      <c r="I90" s="1259"/>
      <c r="J90" s="1268" t="s">
        <v>877</v>
      </c>
      <c r="O90" s="1225"/>
      <c r="P90" s="1225"/>
      <c r="Q90" s="1225"/>
      <c r="R90" s="1226"/>
      <c r="S90" s="1225"/>
      <c r="T90" s="1225"/>
      <c r="U90" s="1263"/>
      <c r="W90" s="1226" t="str">
        <f>'🔵クレーム'!C81</f>
        <v/>
      </c>
      <c r="X90" s="1226" t="str">
        <f>'🔵クレーム'!D81</f>
        <v/>
      </c>
      <c r="Y90" s="1225" t="str">
        <f>'🔵クレーム'!I81</f>
        <v/>
      </c>
      <c r="Z90" s="1226" t="str">
        <f>'🔵クレーム'!J81</f>
        <v/>
      </c>
      <c r="AA90" s="1226" t="str">
        <f>'🔵クレーム'!K81</f>
        <v/>
      </c>
      <c r="AB90" s="1226" t="str">
        <f>'🔵クレーム'!L81</f>
        <v/>
      </c>
      <c r="AC90" s="1228" t="str">
        <f>'🔵クレーム'!N81</f>
        <v/>
      </c>
    </row>
    <row r="91">
      <c r="B91" s="18"/>
      <c r="C91" s="18"/>
      <c r="D91" s="18"/>
      <c r="E91" s="18"/>
      <c r="F91" s="18"/>
      <c r="G91" s="18"/>
      <c r="H91" s="18"/>
      <c r="I91" s="18"/>
      <c r="J91" s="18" t="s">
        <v>877</v>
      </c>
      <c r="K91" s="18"/>
      <c r="L91" s="18"/>
      <c r="M91" s="18"/>
      <c r="O91" s="1225"/>
      <c r="P91" s="1225"/>
      <c r="Q91" s="1225"/>
      <c r="R91" s="1226"/>
      <c r="S91" s="1225"/>
      <c r="T91" s="1225"/>
      <c r="U91" s="1263"/>
      <c r="W91" s="1226" t="str">
        <f>'🔵クレーム'!C82</f>
        <v/>
      </c>
      <c r="X91" s="1226" t="str">
        <f>'🔵クレーム'!D82</f>
        <v/>
      </c>
      <c r="Y91" s="1225" t="str">
        <f>'🔵クレーム'!I82</f>
        <v/>
      </c>
      <c r="Z91" s="1226" t="str">
        <f>'🔵クレーム'!J82</f>
        <v/>
      </c>
      <c r="AA91" s="1226" t="str">
        <f>'🔵クレーム'!K82</f>
        <v/>
      </c>
      <c r="AB91" s="1226" t="str">
        <f>'🔵クレーム'!L82</f>
        <v/>
      </c>
      <c r="AC91" s="1228" t="str">
        <f>'🔵クレーム'!N82</f>
        <v/>
      </c>
    </row>
    <row r="92">
      <c r="B92" s="1269" t="s">
        <v>955</v>
      </c>
      <c r="C92" s="1149"/>
      <c r="D92" s="1149"/>
      <c r="E92" s="1149"/>
      <c r="F92" s="1149"/>
      <c r="G92" s="1149"/>
      <c r="H92" s="1149"/>
      <c r="I92" s="1149"/>
      <c r="J92" s="1149"/>
      <c r="K92" s="1149"/>
      <c r="L92" s="1149"/>
      <c r="M92" s="1150"/>
      <c r="O92" s="1225"/>
      <c r="P92" s="1225"/>
      <c r="Q92" s="1225"/>
      <c r="R92" s="1226"/>
      <c r="S92" s="1225"/>
      <c r="T92" s="1225"/>
      <c r="U92" s="1263"/>
      <c r="W92" s="1226" t="str">
        <f>'🔵クレーム'!C83</f>
        <v/>
      </c>
      <c r="X92" s="1226" t="str">
        <f>'🔵クレーム'!D83</f>
        <v/>
      </c>
      <c r="Y92" s="1225" t="str">
        <f>'🔵クレーム'!I83</f>
        <v/>
      </c>
      <c r="Z92" s="1226" t="str">
        <f>'🔵クレーム'!J83</f>
        <v/>
      </c>
      <c r="AA92" s="1226" t="str">
        <f>'🔵クレーム'!K83</f>
        <v/>
      </c>
      <c r="AB92" s="1226" t="str">
        <f>'🔵クレーム'!L83</f>
        <v/>
      </c>
      <c r="AC92" s="1228" t="str">
        <f>'🔵クレーム'!N83</f>
        <v/>
      </c>
    </row>
    <row r="93" ht="30.75" customHeight="1">
      <c r="B93" s="1270" t="s">
        <v>956</v>
      </c>
      <c r="C93" s="236"/>
      <c r="D93" s="1271" t="s">
        <v>897</v>
      </c>
      <c r="F93" s="6"/>
      <c r="M93" s="1220"/>
      <c r="O93" s="1225"/>
      <c r="P93" s="1225"/>
      <c r="Q93" s="1225"/>
      <c r="R93" s="1226"/>
      <c r="S93" s="1225"/>
      <c r="T93" s="1225"/>
      <c r="U93" s="1263"/>
      <c r="W93" s="1226" t="str">
        <f>'🔵クレーム'!C84</f>
        <v/>
      </c>
      <c r="X93" s="1226" t="str">
        <f>'🔵クレーム'!D84</f>
        <v/>
      </c>
      <c r="Y93" s="1225" t="str">
        <f>'🔵クレーム'!I84</f>
        <v/>
      </c>
      <c r="Z93" s="1226" t="str">
        <f>'🔵クレーム'!J84</f>
        <v/>
      </c>
      <c r="AA93" s="1226" t="str">
        <f>'🔵クレーム'!K84</f>
        <v/>
      </c>
      <c r="AB93" s="1226" t="str">
        <f>'🔵クレーム'!L84</f>
        <v/>
      </c>
      <c r="AC93" s="1228" t="str">
        <f>'🔵クレーム'!N84</f>
        <v/>
      </c>
    </row>
    <row r="94">
      <c r="B94" s="1272" t="s">
        <v>83</v>
      </c>
      <c r="C94" s="1273" t="s">
        <v>84</v>
      </c>
      <c r="D94" s="1273" t="s">
        <v>81</v>
      </c>
      <c r="E94" s="1274" t="s">
        <v>91</v>
      </c>
      <c r="F94" s="1274" t="s">
        <v>92</v>
      </c>
      <c r="G94" s="1275" t="s">
        <v>94</v>
      </c>
      <c r="H94" s="1276"/>
      <c r="I94" s="1276"/>
      <c r="J94" s="1276"/>
      <c r="K94" s="1276"/>
      <c r="L94" s="1276"/>
      <c r="M94" s="1277"/>
      <c r="O94" s="1225"/>
      <c r="P94" s="1225"/>
      <c r="Q94" s="1225"/>
      <c r="R94" s="1226"/>
      <c r="S94" s="1225"/>
      <c r="T94" s="1225"/>
      <c r="U94" s="1263"/>
      <c r="W94" s="1226" t="str">
        <f>'🔵クレーム'!C85</f>
        <v/>
      </c>
      <c r="X94" s="1226" t="str">
        <f>'🔵クレーム'!D85</f>
        <v/>
      </c>
      <c r="Y94" s="1225" t="str">
        <f>'🔵クレーム'!I85</f>
        <v/>
      </c>
      <c r="Z94" s="1226" t="str">
        <f>'🔵クレーム'!J85</f>
        <v/>
      </c>
      <c r="AA94" s="1226" t="str">
        <f>'🔵クレーム'!K85</f>
        <v/>
      </c>
      <c r="AB94" s="1226" t="str">
        <f>'🔵クレーム'!L85</f>
        <v/>
      </c>
      <c r="AC94" s="1228"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IFERROR(__xludf.DUMMYFUNCTION("""COMPUTED_VALUE"""),"7日")</f>
        <v>7日</v>
      </c>
      <c r="D95" s="1280" t="str">
        <f>IFERROR(__xludf.DUMMYFUNCTION("""COMPUTED_VALUE"""),"汚れ")</f>
        <v>汚れ</v>
      </c>
      <c r="E95" s="932" t="str">
        <f>IFERROR(__xludf.DUMMYFUNCTION("""COMPUTED_VALUE"""),"ホアン")</f>
        <v>ホアン</v>
      </c>
      <c r="F95" s="932" t="str">
        <f>IFERROR(__xludf.DUMMYFUNCTION("""COMPUTED_VALUE"""),"小林")</f>
        <v>小林</v>
      </c>
      <c r="G95" s="1281" t="str">
        <f>IFERROR(__xludf.DUMMYFUNCTION("""COMPUTED_VALUE"""),"ゴミ箱にゴミ残り、ベッドの上に髪の毛がありました。")</f>
        <v>ゴミ箱にゴミ残り、ベッドの上に髪の毛がありました。</v>
      </c>
      <c r="H95" s="218"/>
      <c r="I95" s="218"/>
      <c r="J95" s="218"/>
      <c r="K95" s="218"/>
      <c r="L95" s="218"/>
      <c r="M95" s="1282"/>
      <c r="O95" s="1225"/>
      <c r="P95" s="1225"/>
      <c r="Q95" s="1225"/>
      <c r="R95" s="1226"/>
      <c r="S95" s="1225"/>
      <c r="T95" s="1225"/>
      <c r="U95" s="1263"/>
      <c r="W95" s="1226" t="str">
        <f>'🔵クレーム'!C86</f>
        <v/>
      </c>
      <c r="X95" s="1226" t="str">
        <f>'🔵クレーム'!D86</f>
        <v/>
      </c>
      <c r="Y95" s="1225" t="str">
        <f>'🔵クレーム'!I86</f>
        <v/>
      </c>
      <c r="Z95" s="1226" t="str">
        <f>'🔵クレーム'!J86</f>
        <v/>
      </c>
      <c r="AA95" s="1226" t="str">
        <f>'🔵クレーム'!K86</f>
        <v/>
      </c>
      <c r="AB95" s="1226" t="str">
        <f>'🔵クレーム'!L86</f>
        <v/>
      </c>
      <c r="AC95" s="1228" t="str">
        <f>'🔵クレーム'!N86</f>
        <v/>
      </c>
    </row>
    <row r="96">
      <c r="B96" s="1283"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81" t="str">
        <f>IFERROR(__xludf.DUMMYFUNCTION("""COMPUTED_VALUE"""),"ベイカンの部屋をドア閉め忘れ")</f>
        <v>ベイカンの部屋をドア閉め忘れ</v>
      </c>
      <c r="H96" s="218"/>
      <c r="I96" s="218"/>
      <c r="J96" s="218"/>
      <c r="K96" s="218"/>
      <c r="L96" s="218"/>
      <c r="M96" s="1282"/>
      <c r="O96" s="1225"/>
      <c r="P96" s="1225"/>
      <c r="Q96" s="1225"/>
      <c r="R96" s="1226"/>
      <c r="S96" s="1225"/>
      <c r="T96" s="1225"/>
      <c r="U96" s="1263"/>
      <c r="W96" s="1226" t="str">
        <f>'🔵クレーム'!C87</f>
        <v/>
      </c>
      <c r="X96" s="1226" t="str">
        <f>'🔵クレーム'!D87</f>
        <v/>
      </c>
      <c r="Y96" s="1225" t="str">
        <f>'🔵クレーム'!I87</f>
        <v/>
      </c>
      <c r="Z96" s="1226" t="str">
        <f>'🔵クレーム'!J87</f>
        <v/>
      </c>
      <c r="AA96" s="1226" t="str">
        <f>'🔵クレーム'!K87</f>
        <v/>
      </c>
      <c r="AB96" s="1226" t="str">
        <f>'🔵クレーム'!L87</f>
        <v/>
      </c>
      <c r="AC96" s="1228" t="str">
        <f>'🔵クレーム'!N87</f>
        <v/>
      </c>
    </row>
    <row r="97">
      <c r="B97" s="1283"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81" t="str">
        <f>IFERROR(__xludf.DUMMYFUNCTION("""COMPUTED_VALUE"""),"バスルーム掃除しない、バスルームの中にゴミ回収忘れ")</f>
        <v>バスルーム掃除しない、バスルームの中にゴミ回収忘れ</v>
      </c>
      <c r="H97" s="218"/>
      <c r="I97" s="218"/>
      <c r="J97" s="218"/>
      <c r="K97" s="218"/>
      <c r="L97" s="218"/>
      <c r="M97" s="1282"/>
      <c r="O97" s="1225"/>
      <c r="P97" s="1225"/>
      <c r="Q97" s="1225"/>
      <c r="R97" s="1226"/>
      <c r="S97" s="1225"/>
      <c r="T97" s="1225"/>
      <c r="U97" s="1263"/>
      <c r="W97" s="1226" t="str">
        <f>'🔵クレーム'!C88</f>
        <v/>
      </c>
      <c r="X97" s="1226" t="str">
        <f>'🔵クレーム'!D88</f>
        <v/>
      </c>
      <c r="Y97" s="1225" t="str">
        <f>'🔵クレーム'!I88</f>
        <v/>
      </c>
      <c r="Z97" s="1226" t="str">
        <f>'🔵クレーム'!J88</f>
        <v/>
      </c>
      <c r="AA97" s="1226" t="str">
        <f>'🔵クレーム'!K88</f>
        <v/>
      </c>
      <c r="AB97" s="1226" t="str">
        <f>'🔵クレーム'!L88</f>
        <v/>
      </c>
      <c r="AC97" s="1228" t="str">
        <f>'🔵クレーム'!N88</f>
        <v/>
      </c>
    </row>
    <row r="98">
      <c r="B98" s="1283"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81" t="str">
        <f>IFERROR(__xludf.DUMMYFUNCTION("""COMPUTED_VALUE"""),"タオル類なし")</f>
        <v>タオル類なし</v>
      </c>
      <c r="H98" s="218"/>
      <c r="I98" s="218"/>
      <c r="J98" s="218"/>
      <c r="K98" s="218"/>
      <c r="L98" s="218"/>
      <c r="M98" s="1282"/>
      <c r="O98" s="1225"/>
      <c r="P98" s="1225"/>
      <c r="Q98" s="1225"/>
      <c r="R98" s="1226"/>
      <c r="S98" s="1225"/>
      <c r="T98" s="1225"/>
      <c r="U98" s="1263"/>
      <c r="W98" s="1226" t="str">
        <f>'🔵クレーム'!C89</f>
        <v/>
      </c>
      <c r="X98" s="1226" t="str">
        <f>'🔵クレーム'!D89</f>
        <v/>
      </c>
      <c r="Y98" s="1225" t="str">
        <f>'🔵クレーム'!I89</f>
        <v/>
      </c>
      <c r="Z98" s="1226" t="str">
        <f>'🔵クレーム'!J89</f>
        <v/>
      </c>
      <c r="AA98" s="1226" t="str">
        <f>'🔵クレーム'!K89</f>
        <v/>
      </c>
      <c r="AB98" s="1226" t="str">
        <f>'🔵クレーム'!L89</f>
        <v/>
      </c>
      <c r="AC98" s="1228" t="str">
        <f>'🔵クレーム'!N89</f>
        <v/>
      </c>
    </row>
    <row r="99">
      <c r="B99" s="1283"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81" t="str">
        <f>IFERROR(__xludf.DUMMYFUNCTION("""COMPUTED_VALUE"""),"便座内が汚れていた")</f>
        <v>便座内が汚れていた</v>
      </c>
      <c r="H99" s="218"/>
      <c r="I99" s="218"/>
      <c r="J99" s="218"/>
      <c r="K99" s="218"/>
      <c r="L99" s="218"/>
      <c r="M99" s="1282"/>
      <c r="O99" s="1225"/>
      <c r="P99" s="1225"/>
      <c r="Q99" s="1225"/>
      <c r="R99" s="1226"/>
      <c r="S99" s="1225"/>
      <c r="T99" s="1226"/>
      <c r="U99" s="1263"/>
      <c r="W99" s="1226" t="str">
        <f>'🔵クレーム'!C90</f>
        <v/>
      </c>
      <c r="X99" s="1226" t="str">
        <f>'🔵クレーム'!D90</f>
        <v/>
      </c>
      <c r="Y99" s="1225" t="str">
        <f>'🔵クレーム'!I90</f>
        <v/>
      </c>
      <c r="Z99" s="1226" t="str">
        <f>'🔵クレーム'!J90</f>
        <v/>
      </c>
      <c r="AA99" s="1226" t="str">
        <f>'🔵クレーム'!K90</f>
        <v/>
      </c>
      <c r="AB99" s="1226" t="str">
        <f>'🔵クレーム'!L90</f>
        <v/>
      </c>
      <c r="AC99" s="1228" t="str">
        <f>'🔵クレーム'!N90</f>
        <v/>
      </c>
    </row>
    <row r="100">
      <c r="B100" s="1283"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81" t="str">
        <f>IFERROR(__xludf.DUMMYFUNCTION("""COMPUTED_VALUE"""),"シャワーカーテン汚れ")</f>
        <v>シャワーカーテン汚れ</v>
      </c>
      <c r="H100" s="218"/>
      <c r="I100" s="218"/>
      <c r="J100" s="218"/>
      <c r="K100" s="218"/>
      <c r="L100" s="218"/>
      <c r="M100" s="1282"/>
      <c r="O100" s="1225"/>
      <c r="P100" s="1225"/>
      <c r="Q100" s="1225"/>
      <c r="R100" s="1226"/>
      <c r="S100" s="1225"/>
      <c r="T100" s="1225"/>
      <c r="U100" s="1263"/>
      <c r="W100" s="1226" t="str">
        <f>'🔵クレーム'!C91</f>
        <v/>
      </c>
      <c r="X100" s="1226" t="str">
        <f>'🔵クレーム'!D91</f>
        <v/>
      </c>
      <c r="Y100" s="1225" t="str">
        <f>'🔵クレーム'!I91</f>
        <v/>
      </c>
      <c r="Z100" s="1226" t="str">
        <f>'🔵クレーム'!J91</f>
        <v/>
      </c>
      <c r="AA100" s="1226" t="str">
        <f>'🔵クレーム'!K91</f>
        <v/>
      </c>
      <c r="AB100" s="1226" t="str">
        <f>'🔵クレーム'!L91</f>
        <v/>
      </c>
      <c r="AC100" s="1228" t="str">
        <f>'🔵クレーム'!N91</f>
        <v/>
      </c>
    </row>
    <row r="101">
      <c r="B101" s="1283"/>
      <c r="C101" s="932"/>
      <c r="D101" s="932"/>
      <c r="E101" s="932"/>
      <c r="F101" s="932"/>
      <c r="G101" s="1281"/>
      <c r="H101" s="218"/>
      <c r="I101" s="218"/>
      <c r="J101" s="218"/>
      <c r="K101" s="218"/>
      <c r="L101" s="218"/>
      <c r="M101" s="1282"/>
      <c r="O101" s="1225"/>
      <c r="P101" s="1225"/>
      <c r="Q101" s="1225"/>
      <c r="R101" s="1226"/>
      <c r="S101" s="1225"/>
      <c r="T101" s="1225"/>
      <c r="U101" s="1263"/>
      <c r="W101" s="1226" t="str">
        <f>'🔵クレーム'!C92</f>
        <v/>
      </c>
      <c r="X101" s="1226" t="str">
        <f>'🔵クレーム'!D92</f>
        <v/>
      </c>
      <c r="Y101" s="1225" t="str">
        <f>'🔵クレーム'!I92</f>
        <v/>
      </c>
      <c r="Z101" s="1226" t="str">
        <f>'🔵クレーム'!J92</f>
        <v/>
      </c>
      <c r="AA101" s="1226" t="str">
        <f>'🔵クレーム'!K92</f>
        <v/>
      </c>
      <c r="AB101" s="1226" t="str">
        <f>'🔵クレーム'!L92</f>
        <v/>
      </c>
      <c r="AC101" s="1228" t="str">
        <f>'🔵クレーム'!N92</f>
        <v/>
      </c>
    </row>
    <row r="102">
      <c r="B102" s="1283"/>
      <c r="C102" s="932"/>
      <c r="D102" s="932"/>
      <c r="E102" s="932"/>
      <c r="F102" s="932"/>
      <c r="G102" s="1281"/>
      <c r="H102" s="218"/>
      <c r="I102" s="218"/>
      <c r="J102" s="218"/>
      <c r="K102" s="218"/>
      <c r="L102" s="218"/>
      <c r="M102" s="1282"/>
      <c r="O102" s="1225"/>
      <c r="P102" s="1225"/>
      <c r="Q102" s="1225"/>
      <c r="R102" s="1226"/>
      <c r="S102" s="1225"/>
      <c r="T102" s="1225"/>
      <c r="U102" s="1263"/>
      <c r="W102" s="1226" t="str">
        <f>'🔵クレーム'!C93</f>
        <v/>
      </c>
      <c r="X102" s="1226" t="str">
        <f>'🔵クレーム'!D93</f>
        <v/>
      </c>
      <c r="Y102" s="1225" t="str">
        <f>'🔵クレーム'!I93</f>
        <v/>
      </c>
      <c r="Z102" s="1226" t="str">
        <f>'🔵クレーム'!J93</f>
        <v/>
      </c>
      <c r="AA102" s="1226" t="str">
        <f>'🔵クレーム'!K93</f>
        <v/>
      </c>
      <c r="AB102" s="1226" t="str">
        <f>'🔵クレーム'!L93</f>
        <v/>
      </c>
      <c r="AC102" s="1228" t="str">
        <f>'🔵クレーム'!N93</f>
        <v/>
      </c>
    </row>
    <row r="103">
      <c r="B103" s="1283"/>
      <c r="C103" s="932"/>
      <c r="D103" s="932"/>
      <c r="E103" s="932"/>
      <c r="F103" s="932"/>
      <c r="G103" s="1281"/>
      <c r="H103" s="218"/>
      <c r="I103" s="218"/>
      <c r="J103" s="218"/>
      <c r="K103" s="218"/>
      <c r="L103" s="218"/>
      <c r="M103" s="1282"/>
      <c r="O103" s="1225"/>
      <c r="P103" s="1225"/>
      <c r="Q103" s="1225"/>
      <c r="R103" s="1226"/>
      <c r="S103" s="1225"/>
      <c r="T103" s="1225"/>
      <c r="U103" s="1263"/>
      <c r="W103" s="1226" t="str">
        <f>'🔵クレーム'!C94</f>
        <v/>
      </c>
      <c r="X103" s="1226" t="str">
        <f>'🔵クレーム'!D94</f>
        <v/>
      </c>
      <c r="Y103" s="1225" t="str">
        <f>'🔵クレーム'!I94</f>
        <v/>
      </c>
      <c r="Z103" s="1226" t="str">
        <f>'🔵クレーム'!J94</f>
        <v/>
      </c>
      <c r="AA103" s="1226" t="str">
        <f>'🔵クレーム'!K94</f>
        <v/>
      </c>
      <c r="AB103" s="1226" t="str">
        <f>'🔵クレーム'!L94</f>
        <v/>
      </c>
      <c r="AC103" s="1228" t="str">
        <f>'🔵クレーム'!N94</f>
        <v/>
      </c>
    </row>
    <row r="104">
      <c r="B104" s="1283"/>
      <c r="C104" s="932"/>
      <c r="D104" s="932"/>
      <c r="E104" s="932"/>
      <c r="F104" s="932"/>
      <c r="G104" s="1281"/>
      <c r="H104" s="218"/>
      <c r="I104" s="218"/>
      <c r="J104" s="218"/>
      <c r="K104" s="218"/>
      <c r="L104" s="218"/>
      <c r="M104" s="1282"/>
      <c r="O104" s="1225"/>
      <c r="P104" s="1225"/>
      <c r="Q104" s="1225"/>
      <c r="R104" s="1226"/>
      <c r="S104" s="1225"/>
      <c r="T104" s="1225"/>
      <c r="U104" s="1263"/>
      <c r="W104" s="1226" t="str">
        <f>'🔵クレーム'!C95</f>
        <v/>
      </c>
      <c r="X104" s="1226" t="str">
        <f>'🔵クレーム'!D95</f>
        <v/>
      </c>
      <c r="Y104" s="1225" t="str">
        <f>'🔵クレーム'!I95</f>
        <v/>
      </c>
      <c r="Z104" s="1226" t="str">
        <f>'🔵クレーム'!J95</f>
        <v/>
      </c>
      <c r="AA104" s="1226" t="str">
        <f>'🔵クレーム'!K95</f>
        <v/>
      </c>
      <c r="AB104" s="1226" t="str">
        <f>'🔵クレーム'!L95</f>
        <v/>
      </c>
      <c r="AC104" s="1228" t="str">
        <f>'🔵クレーム'!N95</f>
        <v/>
      </c>
    </row>
    <row r="105">
      <c r="B105" s="1283"/>
      <c r="C105" s="932"/>
      <c r="D105" s="932"/>
      <c r="E105" s="932"/>
      <c r="F105" s="932"/>
      <c r="G105" s="1281"/>
      <c r="H105" s="218"/>
      <c r="I105" s="218"/>
      <c r="J105" s="218"/>
      <c r="K105" s="218"/>
      <c r="L105" s="218"/>
      <c r="M105" s="1282"/>
      <c r="O105" s="1225"/>
      <c r="P105" s="1225"/>
      <c r="Q105" s="1225"/>
      <c r="R105" s="1226"/>
      <c r="S105" s="1225"/>
      <c r="T105" s="1225"/>
      <c r="U105" s="1263"/>
      <c r="W105" s="1226" t="str">
        <f>'🔵クレーム'!C96</f>
        <v/>
      </c>
      <c r="X105" s="1226" t="str">
        <f>'🔵クレーム'!D96</f>
        <v/>
      </c>
      <c r="Y105" s="1225" t="str">
        <f>'🔵クレーム'!I96</f>
        <v/>
      </c>
      <c r="Z105" s="1226" t="str">
        <f>'🔵クレーム'!J96</f>
        <v/>
      </c>
      <c r="AA105" s="1226" t="str">
        <f>'🔵クレーム'!K96</f>
        <v/>
      </c>
      <c r="AB105" s="1226" t="str">
        <f>'🔵クレーム'!L96</f>
        <v/>
      </c>
      <c r="AC105" s="1228" t="str">
        <f>'🔵クレーム'!N96</f>
        <v/>
      </c>
    </row>
    <row r="106">
      <c r="B106" s="1283"/>
      <c r="C106" s="932"/>
      <c r="D106" s="932"/>
      <c r="E106" s="932"/>
      <c r="F106" s="932"/>
      <c r="G106" s="1281"/>
      <c r="H106" s="218"/>
      <c r="I106" s="218"/>
      <c r="J106" s="218"/>
      <c r="K106" s="218"/>
      <c r="L106" s="218"/>
      <c r="M106" s="1282"/>
      <c r="O106" s="1225"/>
      <c r="P106" s="1225"/>
      <c r="Q106" s="1225"/>
      <c r="R106" s="1226"/>
      <c r="S106" s="1225"/>
      <c r="T106" s="1225"/>
      <c r="U106" s="1263"/>
      <c r="W106" s="1226" t="str">
        <f>'🔵クレーム'!C97</f>
        <v/>
      </c>
      <c r="X106" s="1226" t="str">
        <f>'🔵クレーム'!D97</f>
        <v/>
      </c>
      <c r="Y106" s="1225" t="str">
        <f>'🔵クレーム'!I97</f>
        <v/>
      </c>
      <c r="Z106" s="1226" t="str">
        <f>'🔵クレーム'!J97</f>
        <v/>
      </c>
      <c r="AA106" s="1226" t="str">
        <f>'🔵クレーム'!K97</f>
        <v/>
      </c>
      <c r="AB106" s="1226" t="str">
        <f>'🔵クレーム'!L97</f>
        <v/>
      </c>
      <c r="AC106" s="1228" t="str">
        <f>'🔵クレーム'!N97</f>
        <v/>
      </c>
    </row>
    <row r="107">
      <c r="B107" s="1283"/>
      <c r="C107" s="932"/>
      <c r="D107" s="932"/>
      <c r="E107" s="932"/>
      <c r="F107" s="932"/>
      <c r="G107" s="1281"/>
      <c r="H107" s="218"/>
      <c r="I107" s="218"/>
      <c r="J107" s="218"/>
      <c r="K107" s="218"/>
      <c r="L107" s="218"/>
      <c r="M107" s="1282"/>
      <c r="O107" s="1225"/>
      <c r="P107" s="1225"/>
      <c r="Q107" s="1225"/>
      <c r="R107" s="1226"/>
      <c r="S107" s="1225"/>
      <c r="T107" s="1225"/>
      <c r="U107" s="1263"/>
      <c r="W107" s="1226" t="str">
        <f>'🔵クレーム'!C98</f>
        <v/>
      </c>
      <c r="X107" s="1226" t="str">
        <f>'🔵クレーム'!D98</f>
        <v/>
      </c>
      <c r="Y107" s="1225" t="str">
        <f>'🔵クレーム'!I98</f>
        <v/>
      </c>
      <c r="Z107" s="1226" t="str">
        <f>'🔵クレーム'!J98</f>
        <v/>
      </c>
      <c r="AA107" s="1226" t="str">
        <f>'🔵クレーム'!K98</f>
        <v/>
      </c>
      <c r="AB107" s="1226" t="str">
        <f>'🔵クレーム'!L98</f>
        <v/>
      </c>
      <c r="AC107" s="1228" t="str">
        <f>'🔵クレーム'!N98</f>
        <v/>
      </c>
    </row>
    <row r="108">
      <c r="B108" s="1283"/>
      <c r="C108" s="932"/>
      <c r="D108" s="932"/>
      <c r="E108" s="932"/>
      <c r="F108" s="932"/>
      <c r="G108" s="1281"/>
      <c r="H108" s="218"/>
      <c r="I108" s="218"/>
      <c r="J108" s="218"/>
      <c r="K108" s="218"/>
      <c r="L108" s="218"/>
      <c r="M108" s="1282"/>
      <c r="O108" s="1225"/>
      <c r="P108" s="1225"/>
      <c r="Q108" s="1225"/>
      <c r="R108" s="1226"/>
      <c r="S108" s="1225"/>
      <c r="T108" s="1225"/>
      <c r="U108" s="1263"/>
      <c r="W108" s="1226" t="str">
        <f>'🔵クレーム'!C99</f>
        <v/>
      </c>
      <c r="X108" s="1226" t="str">
        <f>'🔵クレーム'!D99</f>
        <v/>
      </c>
      <c r="Y108" s="1225" t="str">
        <f>'🔵クレーム'!I99</f>
        <v/>
      </c>
      <c r="Z108" s="1226" t="str">
        <f>'🔵クレーム'!J99</f>
        <v/>
      </c>
      <c r="AA108" s="1226" t="str">
        <f>'🔵クレーム'!K99</f>
        <v/>
      </c>
      <c r="AB108" s="1226" t="str">
        <f>'🔵クレーム'!L99</f>
        <v/>
      </c>
      <c r="AC108" s="1228" t="str">
        <f>'🔵クレーム'!N99</f>
        <v/>
      </c>
    </row>
    <row r="109">
      <c r="B109" s="1283"/>
      <c r="C109" s="932"/>
      <c r="D109" s="932"/>
      <c r="E109" s="932"/>
      <c r="F109" s="932"/>
      <c r="G109" s="1281"/>
      <c r="H109" s="218"/>
      <c r="I109" s="218"/>
      <c r="J109" s="218"/>
      <c r="K109" s="218"/>
      <c r="L109" s="218"/>
      <c r="M109" s="1282"/>
      <c r="O109" s="1225"/>
      <c r="P109" s="1225"/>
      <c r="Q109" s="1225"/>
      <c r="R109" s="1226"/>
      <c r="S109" s="1225"/>
      <c r="T109" s="1225"/>
      <c r="U109" s="1263"/>
      <c r="W109" s="1226" t="str">
        <f>'🔵クレーム'!C100</f>
        <v/>
      </c>
      <c r="X109" s="1226" t="str">
        <f>'🔵クレーム'!D100</f>
        <v/>
      </c>
      <c r="Y109" s="1225" t="str">
        <f>'🔵クレーム'!I100</f>
        <v/>
      </c>
      <c r="Z109" s="1226" t="str">
        <f>'🔵クレーム'!J100</f>
        <v/>
      </c>
      <c r="AA109" s="1226" t="str">
        <f>'🔵クレーム'!K100</f>
        <v/>
      </c>
      <c r="AB109" s="1226" t="str">
        <f>'🔵クレーム'!L100</f>
        <v/>
      </c>
      <c r="AC109" s="1228" t="str">
        <f>'🔵クレーム'!N100</f>
        <v/>
      </c>
    </row>
    <row r="110">
      <c r="B110" s="1283"/>
      <c r="C110" s="932"/>
      <c r="D110" s="932"/>
      <c r="E110" s="932"/>
      <c r="F110" s="932"/>
      <c r="G110" s="1281"/>
      <c r="H110" s="218"/>
      <c r="I110" s="218"/>
      <c r="J110" s="218"/>
      <c r="K110" s="218"/>
      <c r="L110" s="218"/>
      <c r="M110" s="1282"/>
      <c r="O110" s="1225"/>
      <c r="P110" s="1225"/>
      <c r="Q110" s="1225"/>
      <c r="R110" s="1226"/>
      <c r="S110" s="1225"/>
      <c r="T110" s="1225"/>
      <c r="U110" s="1263"/>
      <c r="W110" s="1226" t="str">
        <f>'🔵クレーム'!C101</f>
        <v/>
      </c>
      <c r="X110" s="1226" t="str">
        <f>'🔵クレーム'!D101</f>
        <v/>
      </c>
      <c r="Y110" s="1225" t="str">
        <f>'🔵クレーム'!I101</f>
        <v/>
      </c>
      <c r="Z110" s="1226" t="str">
        <f>'🔵クレーム'!J101</f>
        <v/>
      </c>
      <c r="AA110" s="1226" t="str">
        <f>'🔵クレーム'!K101</f>
        <v/>
      </c>
      <c r="AB110" s="1226" t="str">
        <f>'🔵クレーム'!L101</f>
        <v/>
      </c>
      <c r="AC110" s="1228" t="str">
        <f>'🔵クレーム'!N101</f>
        <v/>
      </c>
    </row>
    <row r="111">
      <c r="B111" s="1283"/>
      <c r="C111" s="932"/>
      <c r="D111" s="932"/>
      <c r="E111" s="932"/>
      <c r="F111" s="932"/>
      <c r="G111" s="1281"/>
      <c r="H111" s="218"/>
      <c r="I111" s="218"/>
      <c r="J111" s="218"/>
      <c r="K111" s="218"/>
      <c r="L111" s="218"/>
      <c r="M111" s="1282"/>
      <c r="O111" s="1225"/>
      <c r="P111" s="1225"/>
      <c r="Q111" s="1225"/>
      <c r="R111" s="1226"/>
      <c r="S111" s="1225"/>
      <c r="T111" s="1225"/>
      <c r="U111" s="1263"/>
      <c r="W111" s="1226" t="str">
        <f>'🔵クレーム'!C102</f>
        <v/>
      </c>
      <c r="X111" s="1226" t="str">
        <f>'🔵クレーム'!D102</f>
        <v/>
      </c>
      <c r="Y111" s="1225" t="str">
        <f>'🔵クレーム'!I102</f>
        <v/>
      </c>
      <c r="Z111" s="1226" t="str">
        <f>'🔵クレーム'!J102</f>
        <v/>
      </c>
      <c r="AA111" s="1226" t="str">
        <f>'🔵クレーム'!K102</f>
        <v/>
      </c>
      <c r="AB111" s="1226" t="str">
        <f>'🔵クレーム'!L102</f>
        <v/>
      </c>
      <c r="AC111" s="1228" t="str">
        <f>'🔵クレーム'!N102</f>
        <v/>
      </c>
    </row>
    <row r="112">
      <c r="B112" s="1283"/>
      <c r="C112" s="932"/>
      <c r="D112" s="932"/>
      <c r="E112" s="932"/>
      <c r="F112" s="932"/>
      <c r="G112" s="1281"/>
      <c r="H112" s="218"/>
      <c r="I112" s="218"/>
      <c r="J112" s="218"/>
      <c r="K112" s="218"/>
      <c r="L112" s="218"/>
      <c r="M112" s="1282"/>
      <c r="O112" s="1225"/>
      <c r="P112" s="1225"/>
      <c r="Q112" s="1225"/>
      <c r="R112" s="1226"/>
      <c r="S112" s="1225"/>
      <c r="T112" s="1225"/>
      <c r="U112" s="1263"/>
      <c r="W112" s="1226" t="str">
        <f>'🔵クレーム'!C103</f>
        <v/>
      </c>
      <c r="X112" s="1226" t="str">
        <f>'🔵クレーム'!D103</f>
        <v/>
      </c>
      <c r="Y112" s="1225" t="str">
        <f>'🔵クレーム'!I103</f>
        <v/>
      </c>
      <c r="Z112" s="1226" t="str">
        <f>'🔵クレーム'!J103</f>
        <v/>
      </c>
      <c r="AA112" s="1226" t="str">
        <f>'🔵クレーム'!K103</f>
        <v/>
      </c>
      <c r="AB112" s="1226" t="str">
        <f>'🔵クレーム'!L103</f>
        <v/>
      </c>
      <c r="AC112" s="1228" t="str">
        <f>'🔵クレーム'!N103</f>
        <v/>
      </c>
    </row>
    <row r="113">
      <c r="B113" s="1284"/>
      <c r="C113" s="932"/>
      <c r="D113" s="932"/>
      <c r="E113" s="932"/>
      <c r="F113" s="932"/>
      <c r="G113" s="1281"/>
      <c r="H113" s="218"/>
      <c r="I113" s="218"/>
      <c r="J113" s="218"/>
      <c r="K113" s="218"/>
      <c r="L113" s="218"/>
      <c r="M113" s="1282"/>
      <c r="O113" s="1225"/>
      <c r="P113" s="1225"/>
      <c r="Q113" s="1225"/>
      <c r="R113" s="1226"/>
      <c r="S113" s="1225"/>
      <c r="T113" s="1225"/>
      <c r="U113" s="1263"/>
      <c r="W113" s="1226" t="str">
        <f>'🔵クレーム'!C104</f>
        <v/>
      </c>
      <c r="X113" s="1226" t="str">
        <f>'🔵クレーム'!D104</f>
        <v/>
      </c>
      <c r="Y113" s="1225" t="str">
        <f>'🔵クレーム'!I104</f>
        <v/>
      </c>
      <c r="Z113" s="1226" t="str">
        <f>'🔵クレーム'!J104</f>
        <v/>
      </c>
      <c r="AA113" s="1226" t="str">
        <f>'🔵クレーム'!K104</f>
        <v/>
      </c>
      <c r="AB113" s="1226" t="str">
        <f>'🔵クレーム'!L104</f>
        <v/>
      </c>
      <c r="AC113" s="1228" t="str">
        <f>'🔵クレーム'!N104</f>
        <v/>
      </c>
    </row>
    <row r="114">
      <c r="B114" s="1284"/>
      <c r="C114" s="932"/>
      <c r="D114" s="932"/>
      <c r="E114" s="932"/>
      <c r="F114" s="932"/>
      <c r="G114" s="1281"/>
      <c r="H114" s="218"/>
      <c r="I114" s="218"/>
      <c r="J114" s="218"/>
      <c r="K114" s="218"/>
      <c r="L114" s="218"/>
      <c r="M114" s="1282"/>
      <c r="O114" s="1225"/>
      <c r="P114" s="1225"/>
      <c r="Q114" s="1225"/>
      <c r="R114" s="1226"/>
      <c r="S114" s="1225"/>
      <c r="T114" s="1225"/>
      <c r="U114" s="1263"/>
      <c r="W114" s="1226" t="str">
        <f>'🔵クレーム'!C105</f>
        <v/>
      </c>
      <c r="X114" s="1226" t="str">
        <f>'🔵クレーム'!D105</f>
        <v/>
      </c>
      <c r="Y114" s="1225" t="str">
        <f>'🔵クレーム'!I105</f>
        <v/>
      </c>
      <c r="Z114" s="1226" t="str">
        <f>'🔵クレーム'!J105</f>
        <v/>
      </c>
      <c r="AA114" s="1226" t="str">
        <f>'🔵クレーム'!K105</f>
        <v/>
      </c>
      <c r="AB114" s="1226" t="str">
        <f>'🔵クレーム'!L105</f>
        <v/>
      </c>
      <c r="AC114" s="1228" t="str">
        <f>'🔵クレーム'!N105</f>
        <v/>
      </c>
    </row>
    <row r="115">
      <c r="B115" s="1284"/>
      <c r="C115" s="932"/>
      <c r="D115" s="932"/>
      <c r="E115" s="932"/>
      <c r="F115" s="932"/>
      <c r="G115" s="1281"/>
      <c r="H115" s="218"/>
      <c r="I115" s="218"/>
      <c r="J115" s="218"/>
      <c r="K115" s="218"/>
      <c r="L115" s="218"/>
      <c r="M115" s="1282"/>
      <c r="O115" s="1225"/>
      <c r="P115" s="1225"/>
      <c r="Q115" s="1225"/>
      <c r="R115" s="1226"/>
      <c r="S115" s="1225"/>
      <c r="T115" s="1225"/>
      <c r="U115" s="1263"/>
      <c r="W115" s="1226" t="str">
        <f>'🔵クレーム'!C106</f>
        <v/>
      </c>
      <c r="X115" s="1226" t="str">
        <f>'🔵クレーム'!D106</f>
        <v/>
      </c>
      <c r="Y115" s="1225" t="str">
        <f>'🔵クレーム'!I106</f>
        <v/>
      </c>
      <c r="Z115" s="1226" t="str">
        <f>'🔵クレーム'!J106</f>
        <v/>
      </c>
      <c r="AA115" s="1226" t="str">
        <f>'🔵クレーム'!K106</f>
        <v/>
      </c>
      <c r="AB115" s="1226" t="str">
        <f>'🔵クレーム'!L106</f>
        <v/>
      </c>
      <c r="AC115" s="1228" t="str">
        <f>'🔵クレーム'!N106</f>
        <v/>
      </c>
    </row>
    <row r="116">
      <c r="B116" s="1284"/>
      <c r="C116" s="932"/>
      <c r="D116" s="932"/>
      <c r="E116" s="932"/>
      <c r="F116" s="932"/>
      <c r="G116" s="1281"/>
      <c r="H116" s="218"/>
      <c r="I116" s="218"/>
      <c r="J116" s="218"/>
      <c r="K116" s="218"/>
      <c r="L116" s="218"/>
      <c r="M116" s="1282"/>
      <c r="O116" s="1225"/>
      <c r="P116" s="1225"/>
      <c r="Q116" s="1225"/>
      <c r="R116" s="1226"/>
      <c r="S116" s="1225"/>
      <c r="T116" s="1225"/>
      <c r="U116" s="1263"/>
      <c r="W116" s="1226" t="str">
        <f>'🔵クレーム'!C107</f>
        <v/>
      </c>
      <c r="X116" s="1226" t="str">
        <f>'🔵クレーム'!D107</f>
        <v/>
      </c>
      <c r="Y116" s="1225" t="str">
        <f>'🔵クレーム'!I107</f>
        <v/>
      </c>
      <c r="Z116" s="1226" t="str">
        <f>'🔵クレーム'!J107</f>
        <v/>
      </c>
      <c r="AA116" s="1226" t="str">
        <f>'🔵クレーム'!K107</f>
        <v/>
      </c>
      <c r="AB116" s="1226" t="str">
        <f>'🔵クレーム'!L107</f>
        <v/>
      </c>
      <c r="AC116" s="1228" t="str">
        <f>'🔵クレーム'!N107</f>
        <v/>
      </c>
    </row>
    <row r="117">
      <c r="B117" s="1284"/>
      <c r="C117" s="932"/>
      <c r="D117" s="932"/>
      <c r="E117" s="932"/>
      <c r="F117" s="932"/>
      <c r="G117" s="1281"/>
      <c r="H117" s="218"/>
      <c r="I117" s="218"/>
      <c r="J117" s="218"/>
      <c r="K117" s="218"/>
      <c r="L117" s="218"/>
      <c r="M117" s="1282"/>
      <c r="O117" s="1225"/>
      <c r="P117" s="1225"/>
      <c r="Q117" s="1225"/>
      <c r="R117" s="1226"/>
      <c r="S117" s="1225"/>
      <c r="T117" s="1225"/>
      <c r="U117" s="1263"/>
      <c r="W117" s="1226" t="str">
        <f>'🔵クレーム'!C108</f>
        <v/>
      </c>
      <c r="X117" s="1226" t="str">
        <f>'🔵クレーム'!D108</f>
        <v/>
      </c>
      <c r="Y117" s="1225" t="str">
        <f>'🔵クレーム'!I108</f>
        <v/>
      </c>
      <c r="Z117" s="1226" t="str">
        <f>'🔵クレーム'!J108</f>
        <v/>
      </c>
      <c r="AA117" s="1226" t="str">
        <f>'🔵クレーム'!K108</f>
        <v/>
      </c>
      <c r="AB117" s="1226" t="str">
        <f>'🔵クレーム'!L108</f>
        <v/>
      </c>
      <c r="AC117" s="1228" t="str">
        <f>'🔵クレーム'!N108</f>
        <v/>
      </c>
    </row>
    <row r="118">
      <c r="B118" s="1284"/>
      <c r="C118" s="932"/>
      <c r="D118" s="932"/>
      <c r="E118" s="932"/>
      <c r="F118" s="932"/>
      <c r="G118" s="1281"/>
      <c r="H118" s="218"/>
      <c r="I118" s="218"/>
      <c r="J118" s="218"/>
      <c r="K118" s="218"/>
      <c r="L118" s="218"/>
      <c r="M118" s="1282"/>
      <c r="O118" s="1225"/>
      <c r="P118" s="1225"/>
      <c r="Q118" s="1225"/>
      <c r="R118" s="1226"/>
      <c r="S118" s="1225"/>
      <c r="T118" s="1225"/>
      <c r="U118" s="1263"/>
      <c r="W118" s="1226" t="str">
        <f>'🔵クレーム'!C109</f>
        <v/>
      </c>
      <c r="X118" s="1226" t="str">
        <f>'🔵クレーム'!D109</f>
        <v/>
      </c>
      <c r="Y118" s="1225" t="str">
        <f>'🔵クレーム'!I109</f>
        <v/>
      </c>
      <c r="Z118" s="1226" t="str">
        <f>'🔵クレーム'!J109</f>
        <v/>
      </c>
      <c r="AA118" s="1226" t="str">
        <f>'🔵クレーム'!K109</f>
        <v/>
      </c>
      <c r="AB118" s="1226" t="str">
        <f>'🔵クレーム'!L109</f>
        <v/>
      </c>
      <c r="AC118" s="1228" t="str">
        <f>'🔵クレーム'!N109</f>
        <v/>
      </c>
    </row>
    <row r="119">
      <c r="B119" s="1284"/>
      <c r="C119" s="932"/>
      <c r="D119" s="932"/>
      <c r="E119" s="932"/>
      <c r="F119" s="932"/>
      <c r="G119" s="1281"/>
      <c r="H119" s="218"/>
      <c r="I119" s="218"/>
      <c r="J119" s="218"/>
      <c r="K119" s="218"/>
      <c r="L119" s="218"/>
      <c r="M119" s="1282"/>
      <c r="O119" s="1225"/>
      <c r="P119" s="1225"/>
      <c r="Q119" s="1225"/>
      <c r="R119" s="1226"/>
      <c r="S119" s="1225"/>
      <c r="T119" s="1225"/>
      <c r="U119" s="1263"/>
      <c r="W119" s="1226" t="str">
        <f>'🔵クレーム'!C110</f>
        <v/>
      </c>
      <c r="X119" s="1226" t="str">
        <f>'🔵クレーム'!D110</f>
        <v/>
      </c>
      <c r="Y119" s="1225" t="str">
        <f>'🔵クレーム'!I110</f>
        <v/>
      </c>
      <c r="Z119" s="1226" t="str">
        <f>'🔵クレーム'!J110</f>
        <v/>
      </c>
      <c r="AA119" s="1226" t="str">
        <f>'🔵クレーム'!K110</f>
        <v/>
      </c>
      <c r="AB119" s="1226" t="str">
        <f>'🔵クレーム'!L110</f>
        <v/>
      </c>
      <c r="AC119" s="1228" t="str">
        <f>'🔵クレーム'!N110</f>
        <v/>
      </c>
    </row>
    <row r="120" collapsed="1">
      <c r="B120" s="1284"/>
      <c r="C120" s="932"/>
      <c r="D120" s="932"/>
      <c r="E120" s="932"/>
      <c r="F120" s="932"/>
      <c r="G120" s="1281"/>
      <c r="H120" s="218"/>
      <c r="I120" s="218"/>
      <c r="J120" s="218"/>
      <c r="K120" s="218"/>
      <c r="L120" s="218"/>
      <c r="M120" s="1282"/>
      <c r="O120" s="1225"/>
      <c r="P120" s="1225"/>
      <c r="Q120" s="1225"/>
      <c r="R120" s="1226"/>
      <c r="S120" s="1225"/>
      <c r="T120" s="1225"/>
      <c r="U120" s="1263"/>
      <c r="W120" s="1226" t="str">
        <f>'🔵クレーム'!C111</f>
        <v/>
      </c>
      <c r="X120" s="1226" t="str">
        <f>'🔵クレーム'!D111</f>
        <v/>
      </c>
      <c r="Y120" s="1225" t="str">
        <f>'🔵クレーム'!I111</f>
        <v/>
      </c>
      <c r="Z120" s="1226" t="str">
        <f>'🔵クレーム'!J111</f>
        <v/>
      </c>
      <c r="AA120" s="1226" t="str">
        <f>'🔵クレーム'!K111</f>
        <v/>
      </c>
      <c r="AB120" s="1226" t="str">
        <f>'🔵クレーム'!L111</f>
        <v/>
      </c>
      <c r="AC120" s="1228" t="str">
        <f>'🔵クレーム'!N111</f>
        <v/>
      </c>
    </row>
    <row r="121" hidden="1" outlineLevel="1">
      <c r="B121" s="1284"/>
      <c r="C121" s="932"/>
      <c r="D121" s="932"/>
      <c r="E121" s="932"/>
      <c r="F121" s="932"/>
      <c r="G121" s="1281"/>
      <c r="H121" s="218"/>
      <c r="I121" s="218"/>
      <c r="J121" s="218"/>
      <c r="K121" s="218"/>
      <c r="L121" s="218"/>
      <c r="M121" s="1282"/>
      <c r="O121" s="1225"/>
      <c r="P121" s="1225"/>
      <c r="Q121" s="1225"/>
      <c r="R121" s="1226"/>
      <c r="S121" s="1225"/>
      <c r="T121" s="1225"/>
      <c r="U121" s="1263"/>
      <c r="W121" s="1226" t="str">
        <f>'🔵クレーム'!C112</f>
        <v/>
      </c>
      <c r="X121" s="1226" t="str">
        <f>'🔵クレーム'!D112</f>
        <v/>
      </c>
      <c r="Y121" s="1225" t="str">
        <f>'🔵クレーム'!I112</f>
        <v/>
      </c>
      <c r="Z121" s="1226" t="str">
        <f>'🔵クレーム'!J112</f>
        <v/>
      </c>
      <c r="AA121" s="1226" t="str">
        <f>'🔵クレーム'!K112</f>
        <v/>
      </c>
      <c r="AB121" s="1226" t="str">
        <f>'🔵クレーム'!L112</f>
        <v/>
      </c>
      <c r="AC121" s="1228" t="str">
        <f>'🔵クレーム'!N112</f>
        <v/>
      </c>
    </row>
    <row r="122" hidden="1" outlineLevel="1">
      <c r="B122" s="1284"/>
      <c r="C122" s="932"/>
      <c r="D122" s="932"/>
      <c r="E122" s="932"/>
      <c r="F122" s="932"/>
      <c r="G122" s="1281"/>
      <c r="H122" s="218"/>
      <c r="I122" s="218"/>
      <c r="J122" s="218"/>
      <c r="K122" s="218"/>
      <c r="L122" s="218"/>
      <c r="M122" s="1282"/>
      <c r="O122" s="1225"/>
      <c r="P122" s="1225"/>
      <c r="Q122" s="1225"/>
      <c r="R122" s="1226"/>
      <c r="S122" s="1225"/>
      <c r="T122" s="1225"/>
      <c r="U122" s="1263"/>
      <c r="W122" s="1226" t="str">
        <f>'🔵クレーム'!C113</f>
        <v/>
      </c>
      <c r="X122" s="1226" t="str">
        <f>'🔵クレーム'!D113</f>
        <v/>
      </c>
      <c r="Y122" s="1225" t="str">
        <f>'🔵クレーム'!I113</f>
        <v/>
      </c>
      <c r="Z122" s="1226" t="str">
        <f>'🔵クレーム'!J113</f>
        <v/>
      </c>
      <c r="AA122" s="1226" t="str">
        <f>'🔵クレーム'!K113</f>
        <v/>
      </c>
      <c r="AB122" s="1226" t="str">
        <f>'🔵クレーム'!L113</f>
        <v/>
      </c>
      <c r="AC122" s="1228" t="str">
        <f>'🔵クレーム'!N113</f>
        <v/>
      </c>
    </row>
    <row r="123" hidden="1" outlineLevel="1">
      <c r="B123" s="1284"/>
      <c r="C123" s="932"/>
      <c r="D123" s="932"/>
      <c r="E123" s="932"/>
      <c r="F123" s="932"/>
      <c r="G123" s="1281"/>
      <c r="H123" s="218"/>
      <c r="I123" s="218"/>
      <c r="J123" s="218"/>
      <c r="K123" s="218"/>
      <c r="L123" s="218"/>
      <c r="M123" s="1282"/>
      <c r="O123" s="1225"/>
      <c r="P123" s="1225"/>
      <c r="Q123" s="1225"/>
      <c r="R123" s="1226"/>
      <c r="S123" s="1225"/>
      <c r="T123" s="1225"/>
      <c r="U123" s="1263"/>
      <c r="W123" s="1226" t="str">
        <f>'🔵クレーム'!C114</f>
        <v/>
      </c>
      <c r="X123" s="1226" t="str">
        <f>'🔵クレーム'!D114</f>
        <v/>
      </c>
      <c r="Y123" s="1225" t="str">
        <f>'🔵クレーム'!I114</f>
        <v/>
      </c>
      <c r="Z123" s="1226" t="str">
        <f>'🔵クレーム'!J114</f>
        <v/>
      </c>
      <c r="AA123" s="1226" t="str">
        <f>'🔵クレーム'!K114</f>
        <v/>
      </c>
      <c r="AB123" s="1226" t="str">
        <f>'🔵クレーム'!L114</f>
        <v/>
      </c>
      <c r="AC123" s="1228" t="str">
        <f>'🔵クレーム'!N114</f>
        <v/>
      </c>
    </row>
    <row r="124" hidden="1" outlineLevel="1">
      <c r="B124" s="1284"/>
      <c r="C124" s="932"/>
      <c r="D124" s="932"/>
      <c r="E124" s="932"/>
      <c r="F124" s="932"/>
      <c r="G124" s="1281"/>
      <c r="H124" s="218"/>
      <c r="I124" s="218"/>
      <c r="J124" s="218"/>
      <c r="K124" s="218"/>
      <c r="L124" s="218"/>
      <c r="M124" s="1282"/>
      <c r="O124" s="1225"/>
      <c r="P124" s="1225"/>
      <c r="Q124" s="1225"/>
      <c r="R124" s="1226"/>
      <c r="S124" s="1225"/>
      <c r="T124" s="1225"/>
      <c r="U124" s="1263"/>
      <c r="W124" s="1226" t="str">
        <f>'🔵クレーム'!C115</f>
        <v/>
      </c>
      <c r="X124" s="1226" t="str">
        <f>'🔵クレーム'!D115</f>
        <v/>
      </c>
      <c r="Y124" s="1225" t="str">
        <f>'🔵クレーム'!I115</f>
        <v/>
      </c>
      <c r="Z124" s="1226" t="str">
        <f>'🔵クレーム'!J115</f>
        <v/>
      </c>
      <c r="AA124" s="1226" t="str">
        <f>'🔵クレーム'!K115</f>
        <v/>
      </c>
      <c r="AB124" s="1226" t="str">
        <f>'🔵クレーム'!L115</f>
        <v/>
      </c>
      <c r="AC124" s="1228" t="str">
        <f>'🔵クレーム'!N115</f>
        <v/>
      </c>
    </row>
    <row r="125" hidden="1" outlineLevel="1">
      <c r="B125" s="1284"/>
      <c r="C125" s="932"/>
      <c r="D125" s="932"/>
      <c r="E125" s="932"/>
      <c r="F125" s="932"/>
      <c r="G125" s="1281"/>
      <c r="H125" s="218"/>
      <c r="I125" s="218"/>
      <c r="J125" s="218"/>
      <c r="K125" s="218"/>
      <c r="L125" s="218"/>
      <c r="M125" s="1282"/>
      <c r="O125" s="1225"/>
      <c r="P125" s="1225"/>
      <c r="Q125" s="1225"/>
      <c r="R125" s="1226"/>
      <c r="S125" s="1225"/>
      <c r="T125" s="1225"/>
      <c r="U125" s="1263"/>
      <c r="W125" s="1226" t="str">
        <f>'🔵クレーム'!C116</f>
        <v/>
      </c>
      <c r="X125" s="1226" t="str">
        <f>'🔵クレーム'!D116</f>
        <v/>
      </c>
      <c r="Y125" s="1225" t="str">
        <f>'🔵クレーム'!I116</f>
        <v/>
      </c>
      <c r="Z125" s="1226" t="str">
        <f>'🔵クレーム'!J116</f>
        <v/>
      </c>
      <c r="AA125" s="1226" t="str">
        <f>'🔵クレーム'!K116</f>
        <v/>
      </c>
      <c r="AB125" s="1226" t="str">
        <f>'🔵クレーム'!L116</f>
        <v/>
      </c>
      <c r="AC125" s="1228" t="str">
        <f>'🔵クレーム'!N116</f>
        <v/>
      </c>
    </row>
    <row r="126" hidden="1" outlineLevel="1">
      <c r="B126" s="1284"/>
      <c r="C126" s="932"/>
      <c r="D126" s="932"/>
      <c r="E126" s="932"/>
      <c r="F126" s="932"/>
      <c r="G126" s="1281"/>
      <c r="H126" s="218"/>
      <c r="I126" s="218"/>
      <c r="J126" s="218"/>
      <c r="K126" s="218"/>
      <c r="L126" s="218"/>
      <c r="M126" s="1282"/>
      <c r="O126" s="1225"/>
      <c r="P126" s="1225"/>
      <c r="Q126" s="1225"/>
      <c r="R126" s="1226"/>
      <c r="S126" s="1225"/>
      <c r="T126" s="1225"/>
      <c r="U126" s="1263"/>
      <c r="W126" s="1226" t="str">
        <f>'🔵クレーム'!C117</f>
        <v/>
      </c>
      <c r="X126" s="1226" t="str">
        <f>'🔵クレーム'!D117</f>
        <v/>
      </c>
      <c r="Y126" s="1225" t="str">
        <f>'🔵クレーム'!I117</f>
        <v/>
      </c>
      <c r="Z126" s="1226" t="str">
        <f>'🔵クレーム'!J117</f>
        <v/>
      </c>
      <c r="AA126" s="1226" t="str">
        <f>'🔵クレーム'!K117</f>
        <v/>
      </c>
      <c r="AB126" s="1226" t="str">
        <f>'🔵クレーム'!L117</f>
        <v/>
      </c>
      <c r="AC126" s="1228" t="str">
        <f>'🔵クレーム'!N117</f>
        <v/>
      </c>
    </row>
    <row r="127" hidden="1" outlineLevel="1">
      <c r="B127" s="1284"/>
      <c r="C127" s="932"/>
      <c r="D127" s="932"/>
      <c r="E127" s="932"/>
      <c r="F127" s="932"/>
      <c r="G127" s="1281"/>
      <c r="H127" s="218"/>
      <c r="I127" s="218"/>
      <c r="J127" s="218"/>
      <c r="K127" s="218"/>
      <c r="L127" s="218"/>
      <c r="M127" s="1282"/>
      <c r="O127" s="1225"/>
      <c r="P127" s="1225"/>
      <c r="Q127" s="1225"/>
      <c r="R127" s="1226"/>
      <c r="S127" s="1225"/>
      <c r="T127" s="1225"/>
      <c r="U127" s="1263"/>
      <c r="W127" s="1226" t="str">
        <f>'🔵クレーム'!C118</f>
        <v/>
      </c>
      <c r="X127" s="1226" t="str">
        <f>'🔵クレーム'!D118</f>
        <v/>
      </c>
      <c r="Y127" s="1225" t="str">
        <f>'🔵クレーム'!I118</f>
        <v/>
      </c>
      <c r="Z127" s="1226" t="str">
        <f>'🔵クレーム'!J118</f>
        <v/>
      </c>
      <c r="AA127" s="1226" t="str">
        <f>'🔵クレーム'!K118</f>
        <v/>
      </c>
      <c r="AB127" s="1226" t="str">
        <f>'🔵クレーム'!L118</f>
        <v/>
      </c>
      <c r="AC127" s="1228" t="str">
        <f>'🔵クレーム'!N118</f>
        <v/>
      </c>
    </row>
    <row r="128" hidden="1" outlineLevel="1">
      <c r="B128" s="1284"/>
      <c r="C128" s="932"/>
      <c r="D128" s="932"/>
      <c r="E128" s="932"/>
      <c r="F128" s="932"/>
      <c r="G128" s="1281"/>
      <c r="H128" s="218"/>
      <c r="I128" s="218"/>
      <c r="J128" s="218"/>
      <c r="K128" s="218"/>
      <c r="L128" s="218"/>
      <c r="M128" s="1282"/>
      <c r="O128" s="1225"/>
      <c r="P128" s="1225"/>
      <c r="Q128" s="1225"/>
      <c r="R128" s="1226"/>
      <c r="S128" s="1225"/>
      <c r="T128" s="1225"/>
      <c r="U128" s="1263"/>
      <c r="W128" s="1226" t="str">
        <f>'🔵クレーム'!C119</f>
        <v/>
      </c>
      <c r="X128" s="1226" t="str">
        <f>'🔵クレーム'!D119</f>
        <v/>
      </c>
      <c r="Y128" s="1225" t="str">
        <f>'🔵クレーム'!I119</f>
        <v/>
      </c>
      <c r="Z128" s="1226" t="str">
        <f>'🔵クレーム'!J119</f>
        <v/>
      </c>
      <c r="AA128" s="1226" t="str">
        <f>'🔵クレーム'!K119</f>
        <v/>
      </c>
      <c r="AB128" s="1226" t="str">
        <f>'🔵クレーム'!L119</f>
        <v/>
      </c>
      <c r="AC128" s="1228" t="str">
        <f>'🔵クレーム'!N119</f>
        <v/>
      </c>
    </row>
    <row r="129" hidden="1" outlineLevel="1">
      <c r="B129" s="1284"/>
      <c r="C129" s="932"/>
      <c r="D129" s="932"/>
      <c r="E129" s="932"/>
      <c r="F129" s="932"/>
      <c r="G129" s="1281"/>
      <c r="H129" s="218"/>
      <c r="I129" s="218"/>
      <c r="J129" s="218"/>
      <c r="K129" s="218"/>
      <c r="L129" s="218"/>
      <c r="M129" s="1282"/>
      <c r="O129" s="1225"/>
      <c r="P129" s="1225"/>
      <c r="Q129" s="1225"/>
      <c r="R129" s="1226"/>
      <c r="S129" s="1225"/>
      <c r="T129" s="1225"/>
      <c r="U129" s="1263"/>
      <c r="W129" s="1226" t="str">
        <f>'🔵クレーム'!C120</f>
        <v/>
      </c>
      <c r="X129" s="1226" t="str">
        <f>'🔵クレーム'!D120</f>
        <v/>
      </c>
      <c r="Y129" s="1225" t="str">
        <f>'🔵クレーム'!I120</f>
        <v/>
      </c>
      <c r="Z129" s="1226" t="str">
        <f>'🔵クレーム'!J120</f>
        <v/>
      </c>
      <c r="AA129" s="1226" t="str">
        <f>'🔵クレーム'!K120</f>
        <v/>
      </c>
      <c r="AB129" s="1226" t="str">
        <f>'🔵クレーム'!L120</f>
        <v/>
      </c>
      <c r="AC129" s="1228" t="str">
        <f>'🔵クレーム'!N120</f>
        <v/>
      </c>
    </row>
    <row r="130" hidden="1" outlineLevel="1">
      <c r="B130" s="1284"/>
      <c r="C130" s="932"/>
      <c r="D130" s="932"/>
      <c r="E130" s="932"/>
      <c r="F130" s="932"/>
      <c r="G130" s="1281"/>
      <c r="H130" s="218"/>
      <c r="I130" s="218"/>
      <c r="J130" s="218"/>
      <c r="K130" s="218"/>
      <c r="L130" s="218"/>
      <c r="M130" s="1282"/>
      <c r="O130" s="1225"/>
      <c r="P130" s="1225"/>
      <c r="Q130" s="1225"/>
      <c r="R130" s="1226"/>
      <c r="S130" s="1225"/>
      <c r="T130" s="1225"/>
      <c r="U130" s="1263"/>
      <c r="W130" s="1226" t="str">
        <f>'🔵クレーム'!C121</f>
        <v/>
      </c>
      <c r="X130" s="1226" t="str">
        <f>'🔵クレーム'!D121</f>
        <v/>
      </c>
      <c r="Y130" s="1225" t="str">
        <f>'🔵クレーム'!I121</f>
        <v/>
      </c>
      <c r="Z130" s="1226" t="str">
        <f>'🔵クレーム'!J121</f>
        <v/>
      </c>
      <c r="AA130" s="1226" t="str">
        <f>'🔵クレーム'!K121</f>
        <v/>
      </c>
      <c r="AB130" s="1226" t="str">
        <f>'🔵クレーム'!L121</f>
        <v/>
      </c>
      <c r="AC130" s="1228" t="str">
        <f>'🔵クレーム'!N121</f>
        <v/>
      </c>
    </row>
    <row r="131" hidden="1" outlineLevel="1">
      <c r="B131" s="1284"/>
      <c r="C131" s="932"/>
      <c r="D131" s="932"/>
      <c r="E131" s="932"/>
      <c r="F131" s="932"/>
      <c r="G131" s="1281"/>
      <c r="H131" s="218"/>
      <c r="I131" s="218"/>
      <c r="J131" s="218"/>
      <c r="K131" s="218"/>
      <c r="L131" s="218"/>
      <c r="M131" s="1282"/>
      <c r="O131" s="1225"/>
      <c r="P131" s="1225"/>
      <c r="Q131" s="1225"/>
      <c r="R131" s="1226"/>
      <c r="S131" s="1225"/>
      <c r="T131" s="1225"/>
      <c r="U131" s="1263"/>
      <c r="W131" s="1226" t="str">
        <f>'🔵クレーム'!C122</f>
        <v/>
      </c>
      <c r="X131" s="1226" t="str">
        <f>'🔵クレーム'!D122</f>
        <v/>
      </c>
      <c r="Y131" s="1225" t="str">
        <f>'🔵クレーム'!I122</f>
        <v/>
      </c>
      <c r="Z131" s="1226" t="str">
        <f>'🔵クレーム'!J122</f>
        <v/>
      </c>
      <c r="AA131" s="1226" t="str">
        <f>'🔵クレーム'!K122</f>
        <v/>
      </c>
      <c r="AB131" s="1226" t="str">
        <f>'🔵クレーム'!L122</f>
        <v/>
      </c>
      <c r="AC131" s="1228" t="str">
        <f>'🔵クレーム'!N122</f>
        <v/>
      </c>
    </row>
    <row r="132" hidden="1" outlineLevel="1">
      <c r="B132" s="1284"/>
      <c r="C132" s="932"/>
      <c r="D132" s="932"/>
      <c r="E132" s="932"/>
      <c r="F132" s="932"/>
      <c r="G132" s="1281"/>
      <c r="H132" s="218"/>
      <c r="I132" s="218"/>
      <c r="J132" s="218"/>
      <c r="K132" s="218"/>
      <c r="L132" s="218"/>
      <c r="M132" s="1282"/>
      <c r="O132" s="1225"/>
      <c r="P132" s="1225"/>
      <c r="Q132" s="1225"/>
      <c r="R132" s="1226"/>
      <c r="S132" s="1225"/>
      <c r="T132" s="1225"/>
      <c r="U132" s="1263"/>
      <c r="W132" s="1226" t="str">
        <f>'🔵クレーム'!C123</f>
        <v/>
      </c>
      <c r="X132" s="1226" t="str">
        <f>'🔵クレーム'!D123</f>
        <v/>
      </c>
      <c r="Y132" s="1225" t="str">
        <f>'🔵クレーム'!I123</f>
        <v/>
      </c>
      <c r="Z132" s="1226" t="str">
        <f>'🔵クレーム'!J123</f>
        <v/>
      </c>
      <c r="AA132" s="1226" t="str">
        <f>'🔵クレーム'!K123</f>
        <v/>
      </c>
      <c r="AB132" s="1226" t="str">
        <f>'🔵クレーム'!L123</f>
        <v/>
      </c>
      <c r="AC132" s="1228" t="str">
        <f>'🔵クレーム'!N123</f>
        <v/>
      </c>
    </row>
    <row r="133" hidden="1" outlineLevel="1">
      <c r="B133" s="1284"/>
      <c r="C133" s="932"/>
      <c r="D133" s="932"/>
      <c r="E133" s="932"/>
      <c r="F133" s="932"/>
      <c r="G133" s="1281"/>
      <c r="H133" s="218"/>
      <c r="I133" s="218"/>
      <c r="J133" s="218"/>
      <c r="K133" s="218"/>
      <c r="L133" s="218"/>
      <c r="M133" s="1282"/>
      <c r="O133" s="1225"/>
      <c r="P133" s="1225"/>
      <c r="Q133" s="1225"/>
      <c r="R133" s="1226"/>
      <c r="S133" s="1225"/>
      <c r="T133" s="1225"/>
      <c r="U133" s="1263"/>
      <c r="W133" s="1226" t="str">
        <f>'🔵クレーム'!C124</f>
        <v/>
      </c>
      <c r="X133" s="1226" t="str">
        <f>'🔵クレーム'!D124</f>
        <v/>
      </c>
      <c r="Y133" s="1225" t="str">
        <f>'🔵クレーム'!I124</f>
        <v/>
      </c>
      <c r="Z133" s="1226" t="str">
        <f>'🔵クレーム'!J124</f>
        <v/>
      </c>
      <c r="AA133" s="1226" t="str">
        <f>'🔵クレーム'!K124</f>
        <v/>
      </c>
      <c r="AB133" s="1226" t="str">
        <f>'🔵クレーム'!L124</f>
        <v/>
      </c>
      <c r="AC133" s="1228" t="str">
        <f>'🔵クレーム'!N124</f>
        <v/>
      </c>
    </row>
    <row r="134" hidden="1" outlineLevel="1">
      <c r="B134" s="1284"/>
      <c r="C134" s="932"/>
      <c r="D134" s="932"/>
      <c r="E134" s="932"/>
      <c r="F134" s="932"/>
      <c r="G134" s="1281"/>
      <c r="H134" s="218"/>
      <c r="I134" s="218"/>
      <c r="J134" s="218"/>
      <c r="K134" s="218"/>
      <c r="L134" s="218"/>
      <c r="M134" s="1282"/>
      <c r="O134" s="1225"/>
      <c r="P134" s="1225"/>
      <c r="Q134" s="1225"/>
      <c r="R134" s="1226"/>
      <c r="S134" s="1225"/>
      <c r="T134" s="1225"/>
      <c r="U134" s="1263"/>
      <c r="W134" s="1226" t="str">
        <f>'🔵クレーム'!C125</f>
        <v/>
      </c>
      <c r="X134" s="1226" t="str">
        <f>'🔵クレーム'!D125</f>
        <v/>
      </c>
      <c r="Y134" s="1225" t="str">
        <f>'🔵クレーム'!I125</f>
        <v/>
      </c>
      <c r="Z134" s="1226" t="str">
        <f>'🔵クレーム'!J125</f>
        <v/>
      </c>
      <c r="AA134" s="1226" t="str">
        <f>'🔵クレーム'!K125</f>
        <v/>
      </c>
      <c r="AB134" s="1226" t="str">
        <f>'🔵クレーム'!L125</f>
        <v/>
      </c>
      <c r="AC134" s="1228" t="str">
        <f>'🔵クレーム'!N125</f>
        <v/>
      </c>
    </row>
    <row r="135" hidden="1" outlineLevel="1">
      <c r="B135" s="1284"/>
      <c r="C135" s="932"/>
      <c r="D135" s="932"/>
      <c r="E135" s="932"/>
      <c r="F135" s="932"/>
      <c r="G135" s="1281"/>
      <c r="H135" s="218"/>
      <c r="I135" s="218"/>
      <c r="J135" s="218"/>
      <c r="K135" s="218"/>
      <c r="L135" s="218"/>
      <c r="M135" s="1282"/>
      <c r="O135" s="1225"/>
      <c r="P135" s="1225"/>
      <c r="Q135" s="1225"/>
      <c r="R135" s="1226"/>
      <c r="S135" s="1225"/>
      <c r="T135" s="1225"/>
      <c r="U135" s="1263"/>
      <c r="W135" s="1226" t="str">
        <f>'🔵クレーム'!C126</f>
        <v/>
      </c>
      <c r="X135" s="1226" t="str">
        <f>'🔵クレーム'!D126</f>
        <v/>
      </c>
      <c r="Y135" s="1225" t="str">
        <f>'🔵クレーム'!I126</f>
        <v/>
      </c>
      <c r="Z135" s="1226" t="str">
        <f>'🔵クレーム'!J126</f>
        <v/>
      </c>
      <c r="AA135" s="1226" t="str">
        <f>'🔵クレーム'!K126</f>
        <v/>
      </c>
      <c r="AB135" s="1226" t="str">
        <f>'🔵クレーム'!L126</f>
        <v/>
      </c>
      <c r="AC135" s="1228" t="str">
        <f>'🔵クレーム'!N126</f>
        <v/>
      </c>
    </row>
    <row r="136" hidden="1" outlineLevel="1">
      <c r="B136" s="1284"/>
      <c r="C136" s="932"/>
      <c r="D136" s="932"/>
      <c r="E136" s="932"/>
      <c r="F136" s="932"/>
      <c r="G136" s="1281"/>
      <c r="H136" s="218"/>
      <c r="I136" s="218"/>
      <c r="J136" s="218"/>
      <c r="K136" s="218"/>
      <c r="L136" s="218"/>
      <c r="M136" s="1282"/>
      <c r="O136" s="1225"/>
      <c r="P136" s="1225"/>
      <c r="Q136" s="1225"/>
      <c r="R136" s="1226"/>
      <c r="S136" s="1225"/>
      <c r="T136" s="1225"/>
      <c r="U136" s="1263"/>
      <c r="W136" s="1226" t="str">
        <f>'🔵クレーム'!C127</f>
        <v/>
      </c>
      <c r="X136" s="1226" t="str">
        <f>'🔵クレーム'!D127</f>
        <v/>
      </c>
      <c r="Y136" s="1225" t="str">
        <f>'🔵クレーム'!I127</f>
        <v/>
      </c>
      <c r="Z136" s="1226" t="str">
        <f>'🔵クレーム'!J127</f>
        <v/>
      </c>
      <c r="AA136" s="1226" t="str">
        <f>'🔵クレーム'!K127</f>
        <v/>
      </c>
      <c r="AB136" s="1226" t="str">
        <f>'🔵クレーム'!L127</f>
        <v/>
      </c>
      <c r="AC136" s="1228" t="str">
        <f>'🔵クレーム'!N127</f>
        <v/>
      </c>
    </row>
    <row r="137" hidden="1" outlineLevel="1">
      <c r="B137" s="1284"/>
      <c r="C137" s="932"/>
      <c r="D137" s="932"/>
      <c r="E137" s="932"/>
      <c r="F137" s="932"/>
      <c r="G137" s="1281"/>
      <c r="H137" s="218"/>
      <c r="I137" s="218"/>
      <c r="J137" s="218"/>
      <c r="K137" s="218"/>
      <c r="L137" s="218"/>
      <c r="M137" s="1282"/>
      <c r="O137" s="1225"/>
      <c r="P137" s="1225"/>
      <c r="Q137" s="1225"/>
      <c r="R137" s="1226"/>
      <c r="S137" s="1225"/>
      <c r="T137" s="1225"/>
      <c r="U137" s="1263"/>
      <c r="W137" s="1226" t="str">
        <f>'🔵クレーム'!C128</f>
        <v/>
      </c>
      <c r="X137" s="1226" t="str">
        <f>'🔵クレーム'!D128</f>
        <v/>
      </c>
      <c r="Y137" s="1225" t="str">
        <f>'🔵クレーム'!I128</f>
        <v/>
      </c>
      <c r="Z137" s="1226" t="str">
        <f>'🔵クレーム'!J128</f>
        <v/>
      </c>
      <c r="AA137" s="1226" t="str">
        <f>'🔵クレーム'!K128</f>
        <v/>
      </c>
      <c r="AB137" s="1226" t="str">
        <f>'🔵クレーム'!L128</f>
        <v/>
      </c>
      <c r="AC137" s="1228" t="str">
        <f>'🔵クレーム'!N128</f>
        <v/>
      </c>
    </row>
    <row r="138" hidden="1" outlineLevel="1">
      <c r="B138" s="1284"/>
      <c r="C138" s="932"/>
      <c r="D138" s="932"/>
      <c r="E138" s="932"/>
      <c r="F138" s="932"/>
      <c r="G138" s="1281"/>
      <c r="H138" s="218"/>
      <c r="I138" s="218"/>
      <c r="J138" s="218"/>
      <c r="K138" s="218"/>
      <c r="L138" s="218"/>
      <c r="M138" s="1282"/>
      <c r="O138" s="1225"/>
      <c r="P138" s="1225"/>
      <c r="Q138" s="1225"/>
      <c r="R138" s="1226"/>
      <c r="S138" s="1225"/>
      <c r="T138" s="1225"/>
      <c r="U138" s="1263"/>
      <c r="W138" s="1226" t="str">
        <f>'🔵クレーム'!C129</f>
        <v/>
      </c>
      <c r="X138" s="1226" t="str">
        <f>'🔵クレーム'!D129</f>
        <v/>
      </c>
      <c r="Y138" s="1225" t="str">
        <f>'🔵クレーム'!I129</f>
        <v/>
      </c>
      <c r="Z138" s="1226" t="str">
        <f>'🔵クレーム'!J129</f>
        <v/>
      </c>
      <c r="AA138" s="1226" t="str">
        <f>'🔵クレーム'!K129</f>
        <v/>
      </c>
      <c r="AB138" s="1226" t="str">
        <f>'🔵クレーム'!L129</f>
        <v/>
      </c>
      <c r="AC138" s="1228" t="str">
        <f>'🔵クレーム'!N129</f>
        <v/>
      </c>
    </row>
    <row r="139" hidden="1" outlineLevel="1">
      <c r="B139" s="1284"/>
      <c r="C139" s="932"/>
      <c r="D139" s="932"/>
      <c r="E139" s="932"/>
      <c r="F139" s="932"/>
      <c r="G139" s="1281"/>
      <c r="H139" s="218"/>
      <c r="I139" s="218"/>
      <c r="J139" s="218"/>
      <c r="K139" s="218"/>
      <c r="L139" s="218"/>
      <c r="M139" s="1282"/>
      <c r="O139" s="1225"/>
      <c r="P139" s="1225"/>
      <c r="Q139" s="1225"/>
      <c r="R139" s="1226"/>
      <c r="S139" s="1225"/>
      <c r="T139" s="1225"/>
      <c r="U139" s="1263"/>
      <c r="W139" s="1226" t="str">
        <f>'🔵クレーム'!C130</f>
        <v/>
      </c>
      <c r="X139" s="1226" t="str">
        <f>'🔵クレーム'!D130</f>
        <v/>
      </c>
      <c r="Y139" s="1225" t="str">
        <f>'🔵クレーム'!I130</f>
        <v/>
      </c>
      <c r="Z139" s="1226" t="str">
        <f>'🔵クレーム'!J130</f>
        <v/>
      </c>
      <c r="AA139" s="1226" t="str">
        <f>'🔵クレーム'!K130</f>
        <v/>
      </c>
      <c r="AB139" s="1226" t="str">
        <f>'🔵クレーム'!L130</f>
        <v/>
      </c>
      <c r="AC139" s="1228" t="str">
        <f>'🔵クレーム'!N130</f>
        <v/>
      </c>
    </row>
    <row r="140" hidden="1" outlineLevel="1">
      <c r="B140" s="1284"/>
      <c r="C140" s="932"/>
      <c r="D140" s="932"/>
      <c r="E140" s="932"/>
      <c r="F140" s="932"/>
      <c r="G140" s="1281"/>
      <c r="H140" s="218"/>
      <c r="I140" s="218"/>
      <c r="J140" s="218"/>
      <c r="K140" s="218"/>
      <c r="L140" s="218"/>
      <c r="M140" s="1282"/>
      <c r="O140" s="1225"/>
      <c r="P140" s="1225"/>
      <c r="Q140" s="1225"/>
      <c r="R140" s="1226"/>
      <c r="S140" s="1225"/>
      <c r="T140" s="1225"/>
      <c r="U140" s="1263"/>
      <c r="W140" s="1226" t="str">
        <f>'🔵クレーム'!C131</f>
        <v/>
      </c>
      <c r="X140" s="1226" t="str">
        <f>'🔵クレーム'!D131</f>
        <v/>
      </c>
      <c r="Y140" s="1225" t="str">
        <f>'🔵クレーム'!I131</f>
        <v/>
      </c>
      <c r="Z140" s="1226" t="str">
        <f>'🔵クレーム'!J131</f>
        <v/>
      </c>
      <c r="AA140" s="1226" t="str">
        <f>'🔵クレーム'!K131</f>
        <v/>
      </c>
      <c r="AB140" s="1226" t="str">
        <f>'🔵クレーム'!L131</f>
        <v/>
      </c>
      <c r="AC140" s="1228" t="str">
        <f>'🔵クレーム'!N131</f>
        <v/>
      </c>
    </row>
    <row r="141" hidden="1" outlineLevel="1">
      <c r="B141" s="1284"/>
      <c r="C141" s="932"/>
      <c r="D141" s="932"/>
      <c r="E141" s="932"/>
      <c r="F141" s="932"/>
      <c r="G141" s="1281"/>
      <c r="H141" s="218"/>
      <c r="I141" s="218"/>
      <c r="J141" s="218"/>
      <c r="K141" s="218"/>
      <c r="L141" s="218"/>
      <c r="M141" s="1282"/>
      <c r="O141" s="1225"/>
      <c r="P141" s="1225"/>
      <c r="Q141" s="1225"/>
      <c r="R141" s="1226"/>
      <c r="S141" s="1225"/>
      <c r="T141" s="1225"/>
      <c r="U141" s="1263"/>
      <c r="W141" s="1226" t="str">
        <f>'🔵クレーム'!C132</f>
        <v/>
      </c>
      <c r="X141" s="1226" t="str">
        <f>'🔵クレーム'!D132</f>
        <v/>
      </c>
      <c r="Y141" s="1225" t="str">
        <f>'🔵クレーム'!I132</f>
        <v/>
      </c>
      <c r="Z141" s="1226" t="str">
        <f>'🔵クレーム'!J132</f>
        <v/>
      </c>
      <c r="AA141" s="1226" t="str">
        <f>'🔵クレーム'!K132</f>
        <v/>
      </c>
      <c r="AB141" s="1226" t="str">
        <f>'🔵クレーム'!L132</f>
        <v/>
      </c>
      <c r="AC141" s="1228" t="str">
        <f>'🔵クレーム'!N132</f>
        <v/>
      </c>
    </row>
    <row r="142" hidden="1" outlineLevel="1">
      <c r="B142" s="1284"/>
      <c r="C142" s="932"/>
      <c r="D142" s="932"/>
      <c r="E142" s="932"/>
      <c r="F142" s="932"/>
      <c r="G142" s="1281"/>
      <c r="H142" s="218"/>
      <c r="I142" s="218"/>
      <c r="J142" s="218"/>
      <c r="K142" s="218"/>
      <c r="L142" s="218"/>
      <c r="M142" s="1282"/>
      <c r="O142" s="1225"/>
      <c r="P142" s="1225"/>
      <c r="Q142" s="1225"/>
      <c r="R142" s="1226"/>
      <c r="S142" s="1225"/>
      <c r="T142" s="1225"/>
      <c r="U142" s="1263"/>
      <c r="W142" s="1226" t="str">
        <f>'🔵クレーム'!C133</f>
        <v/>
      </c>
      <c r="X142" s="1226" t="str">
        <f>'🔵クレーム'!D133</f>
        <v/>
      </c>
      <c r="Y142" s="1225" t="str">
        <f>'🔵クレーム'!I133</f>
        <v/>
      </c>
      <c r="Z142" s="1226" t="str">
        <f>'🔵クレーム'!J133</f>
        <v/>
      </c>
      <c r="AA142" s="1226" t="str">
        <f>'🔵クレーム'!K133</f>
        <v/>
      </c>
      <c r="AB142" s="1226" t="str">
        <f>'🔵クレーム'!L133</f>
        <v/>
      </c>
      <c r="AC142" s="1228" t="str">
        <f>'🔵クレーム'!N133</f>
        <v/>
      </c>
    </row>
    <row r="143" hidden="1" outlineLevel="1">
      <c r="B143" s="1284"/>
      <c r="C143" s="932"/>
      <c r="D143" s="932"/>
      <c r="E143" s="932"/>
      <c r="F143" s="932"/>
      <c r="G143" s="1281"/>
      <c r="H143" s="218"/>
      <c r="I143" s="218"/>
      <c r="J143" s="218"/>
      <c r="K143" s="218"/>
      <c r="L143" s="218"/>
      <c r="M143" s="1282"/>
      <c r="O143" s="1225"/>
      <c r="P143" s="1225"/>
      <c r="Q143" s="1225"/>
      <c r="R143" s="1226"/>
      <c r="S143" s="1225"/>
      <c r="T143" s="1225"/>
      <c r="U143" s="1263"/>
      <c r="W143" s="1226" t="str">
        <f>'🔵クレーム'!C134</f>
        <v/>
      </c>
      <c r="X143" s="1226" t="str">
        <f>'🔵クレーム'!D134</f>
        <v/>
      </c>
      <c r="Y143" s="1225" t="str">
        <f>'🔵クレーム'!I134</f>
        <v/>
      </c>
      <c r="Z143" s="1226" t="str">
        <f>'🔵クレーム'!J134</f>
        <v/>
      </c>
      <c r="AA143" s="1226" t="str">
        <f>'🔵クレーム'!K134</f>
        <v/>
      </c>
      <c r="AB143" s="1226" t="str">
        <f>'🔵クレーム'!L134</f>
        <v/>
      </c>
      <c r="AC143" s="1228" t="str">
        <f>'🔵クレーム'!N134</f>
        <v/>
      </c>
    </row>
    <row r="144" hidden="1" outlineLevel="1">
      <c r="B144" s="1284"/>
      <c r="C144" s="932"/>
      <c r="D144" s="932"/>
      <c r="E144" s="932"/>
      <c r="F144" s="932"/>
      <c r="G144" s="1281"/>
      <c r="H144" s="218"/>
      <c r="I144" s="218"/>
      <c r="J144" s="218"/>
      <c r="K144" s="218"/>
      <c r="L144" s="218"/>
      <c r="M144" s="1282"/>
      <c r="O144" s="1225"/>
      <c r="P144" s="1225"/>
      <c r="Q144" s="1225"/>
      <c r="R144" s="1226"/>
      <c r="S144" s="1225"/>
      <c r="T144" s="1225"/>
      <c r="U144" s="1263"/>
      <c r="W144" s="1226" t="str">
        <f>'🔵クレーム'!C135</f>
        <v/>
      </c>
      <c r="X144" s="1226" t="str">
        <f>'🔵クレーム'!D135</f>
        <v/>
      </c>
      <c r="Y144" s="1225" t="str">
        <f>'🔵クレーム'!I135</f>
        <v/>
      </c>
      <c r="Z144" s="1226" t="str">
        <f>'🔵クレーム'!J135</f>
        <v/>
      </c>
      <c r="AA144" s="1226" t="str">
        <f>'🔵クレーム'!K135</f>
        <v/>
      </c>
      <c r="AB144" s="1226" t="str">
        <f>'🔵クレーム'!L135</f>
        <v/>
      </c>
      <c r="AC144" s="1228" t="str">
        <f>'🔵クレーム'!N135</f>
        <v/>
      </c>
    </row>
    <row r="145" hidden="1" outlineLevel="1">
      <c r="B145" s="1284"/>
      <c r="C145" s="932"/>
      <c r="D145" s="932"/>
      <c r="E145" s="932"/>
      <c r="F145" s="932"/>
      <c r="G145" s="1281"/>
      <c r="H145" s="218"/>
      <c r="I145" s="218"/>
      <c r="J145" s="218"/>
      <c r="K145" s="218"/>
      <c r="L145" s="218"/>
      <c r="M145" s="1282"/>
      <c r="O145" s="1225"/>
      <c r="P145" s="1225"/>
      <c r="Q145" s="1225"/>
      <c r="R145" s="1226"/>
      <c r="S145" s="1225"/>
      <c r="T145" s="1225"/>
      <c r="U145" s="1263"/>
      <c r="W145" s="1226" t="str">
        <f>'🔵クレーム'!C136</f>
        <v/>
      </c>
      <c r="X145" s="1226" t="str">
        <f>'🔵クレーム'!D136</f>
        <v/>
      </c>
      <c r="Y145" s="1225" t="str">
        <f>'🔵クレーム'!I136</f>
        <v/>
      </c>
      <c r="Z145" s="1226" t="str">
        <f>'🔵クレーム'!J136</f>
        <v/>
      </c>
      <c r="AA145" s="1226" t="str">
        <f>'🔵クレーム'!K136</f>
        <v/>
      </c>
      <c r="AB145" s="1226" t="str">
        <f>'🔵クレーム'!L136</f>
        <v/>
      </c>
      <c r="AC145" s="1228" t="str">
        <f>'🔵クレーム'!N136</f>
        <v/>
      </c>
    </row>
    <row r="146" hidden="1" outlineLevel="1">
      <c r="B146" s="1284"/>
      <c r="C146" s="932"/>
      <c r="D146" s="932"/>
      <c r="E146" s="932"/>
      <c r="F146" s="932"/>
      <c r="G146" s="1281"/>
      <c r="H146" s="218"/>
      <c r="I146" s="218"/>
      <c r="J146" s="218"/>
      <c r="K146" s="218"/>
      <c r="L146" s="218"/>
      <c r="M146" s="1282"/>
      <c r="O146" s="1225"/>
      <c r="P146" s="1225"/>
      <c r="Q146" s="1225"/>
      <c r="R146" s="1226"/>
      <c r="S146" s="1225"/>
      <c r="T146" s="1225"/>
      <c r="U146" s="1263"/>
      <c r="W146" s="1226" t="str">
        <f>'🔵クレーム'!C137</f>
        <v/>
      </c>
      <c r="X146" s="1226" t="str">
        <f>'🔵クレーム'!D137</f>
        <v/>
      </c>
      <c r="Y146" s="1225" t="str">
        <f>'🔵クレーム'!I137</f>
        <v/>
      </c>
      <c r="Z146" s="1226" t="str">
        <f>'🔵クレーム'!J137</f>
        <v/>
      </c>
      <c r="AA146" s="1226" t="str">
        <f>'🔵クレーム'!K137</f>
        <v/>
      </c>
      <c r="AB146" s="1226" t="str">
        <f>'🔵クレーム'!L137</f>
        <v/>
      </c>
      <c r="AC146" s="1228" t="str">
        <f>'🔵クレーム'!N137</f>
        <v/>
      </c>
    </row>
    <row r="147" hidden="1" outlineLevel="1">
      <c r="B147" s="1284"/>
      <c r="C147" s="932"/>
      <c r="D147" s="932"/>
      <c r="E147" s="932"/>
      <c r="F147" s="932"/>
      <c r="G147" s="1281"/>
      <c r="H147" s="218"/>
      <c r="I147" s="218"/>
      <c r="J147" s="218"/>
      <c r="K147" s="218"/>
      <c r="L147" s="218"/>
      <c r="M147" s="1282"/>
      <c r="O147" s="1226"/>
      <c r="P147" s="1226"/>
      <c r="Q147" s="1226"/>
      <c r="R147" s="1226"/>
      <c r="S147" s="1226"/>
      <c r="T147" s="1226"/>
      <c r="U147" s="1228"/>
      <c r="W147" s="1226" t="str">
        <f>'🔵クレーム'!C138</f>
        <v/>
      </c>
      <c r="X147" s="1226" t="str">
        <f>'🔵クレーム'!D138</f>
        <v/>
      </c>
      <c r="Y147" s="1225" t="str">
        <f>'🔵クレーム'!I138</f>
        <v/>
      </c>
      <c r="Z147" s="1226" t="str">
        <f>'🔵クレーム'!J138</f>
        <v/>
      </c>
      <c r="AA147" s="1226" t="str">
        <f>'🔵クレーム'!K138</f>
        <v/>
      </c>
      <c r="AB147" s="1226" t="str">
        <f>'🔵クレーム'!L138</f>
        <v/>
      </c>
      <c r="AC147" s="1228" t="str">
        <f>'🔵クレーム'!N138</f>
        <v/>
      </c>
    </row>
    <row r="148" hidden="1" outlineLevel="1">
      <c r="B148" s="1284"/>
      <c r="C148" s="932"/>
      <c r="D148" s="932"/>
      <c r="E148" s="932"/>
      <c r="F148" s="932"/>
      <c r="G148" s="1281"/>
      <c r="H148" s="218"/>
      <c r="I148" s="218"/>
      <c r="J148" s="218"/>
      <c r="K148" s="218"/>
      <c r="L148" s="218"/>
      <c r="M148" s="1282"/>
      <c r="O148" s="1226"/>
      <c r="P148" s="1226"/>
      <c r="Q148" s="1226"/>
      <c r="R148" s="1226"/>
      <c r="S148" s="1226"/>
      <c r="T148" s="1226"/>
      <c r="U148" s="1228"/>
      <c r="W148" s="1226" t="str">
        <f>'🔵クレーム'!C139</f>
        <v/>
      </c>
      <c r="X148" s="1226" t="str">
        <f>'🔵クレーム'!D139</f>
        <v/>
      </c>
      <c r="Y148" s="1225" t="str">
        <f>'🔵クレーム'!I139</f>
        <v/>
      </c>
      <c r="Z148" s="1226" t="str">
        <f>'🔵クレーム'!J139</f>
        <v/>
      </c>
      <c r="AA148" s="1226" t="str">
        <f>'🔵クレーム'!K139</f>
        <v/>
      </c>
      <c r="AB148" s="1226" t="str">
        <f>'🔵クレーム'!L139</f>
        <v/>
      </c>
      <c r="AC148" s="1228" t="str">
        <f>'🔵クレーム'!N139</f>
        <v/>
      </c>
    </row>
    <row r="149" hidden="1" outlineLevel="1">
      <c r="B149" s="1284"/>
      <c r="C149" s="932"/>
      <c r="D149" s="932"/>
      <c r="E149" s="932"/>
      <c r="F149" s="932"/>
      <c r="G149" s="1281"/>
      <c r="H149" s="218"/>
      <c r="I149" s="218"/>
      <c r="J149" s="218"/>
      <c r="K149" s="218"/>
      <c r="L149" s="218"/>
      <c r="M149" s="1282"/>
      <c r="O149" s="1226"/>
      <c r="P149" s="1226"/>
      <c r="Q149" s="1226"/>
      <c r="R149" s="1226"/>
      <c r="S149" s="1226"/>
      <c r="T149" s="1226"/>
      <c r="U149" s="1228"/>
      <c r="W149" s="1226" t="str">
        <f>'🔵クレーム'!C140</f>
        <v/>
      </c>
      <c r="X149" s="1226" t="str">
        <f>'🔵クレーム'!D140</f>
        <v/>
      </c>
      <c r="Y149" s="1225" t="str">
        <f>'🔵クレーム'!I140</f>
        <v/>
      </c>
      <c r="Z149" s="1226" t="str">
        <f>'🔵クレーム'!J140</f>
        <v/>
      </c>
      <c r="AA149" s="1226" t="str">
        <f>'🔵クレーム'!K140</f>
        <v/>
      </c>
      <c r="AB149" s="1226" t="str">
        <f>'🔵クレーム'!L140</f>
        <v/>
      </c>
      <c r="AC149" s="1228" t="str">
        <f>'🔵クレーム'!N140</f>
        <v/>
      </c>
    </row>
    <row r="150" hidden="1" outlineLevel="1">
      <c r="B150" s="1284"/>
      <c r="C150" s="932"/>
      <c r="D150" s="932"/>
      <c r="E150" s="932"/>
      <c r="F150" s="932"/>
      <c r="G150" s="1281"/>
      <c r="H150" s="218"/>
      <c r="I150" s="218"/>
      <c r="J150" s="218"/>
      <c r="K150" s="218"/>
      <c r="L150" s="218"/>
      <c r="M150" s="1282"/>
      <c r="O150" s="1226"/>
      <c r="P150" s="1226"/>
      <c r="Q150" s="1226"/>
      <c r="R150" s="1226"/>
      <c r="S150" s="1226"/>
      <c r="T150" s="1226"/>
      <c r="U150" s="1228"/>
      <c r="W150" s="1226" t="str">
        <f>'🔵クレーム'!C141</f>
        <v/>
      </c>
      <c r="X150" s="1226" t="str">
        <f>'🔵クレーム'!D141</f>
        <v/>
      </c>
      <c r="Y150" s="1225" t="str">
        <f>'🔵クレーム'!I141</f>
        <v/>
      </c>
      <c r="Z150" s="1226" t="str">
        <f>'🔵クレーム'!J141</f>
        <v/>
      </c>
      <c r="AA150" s="1226" t="str">
        <f>'🔵クレーム'!K141</f>
        <v/>
      </c>
      <c r="AB150" s="1226" t="str">
        <f>'🔵クレーム'!L141</f>
        <v/>
      </c>
      <c r="AC150" s="1228" t="str">
        <f>'🔵クレーム'!N141</f>
        <v/>
      </c>
    </row>
    <row r="151" hidden="1" outlineLevel="1">
      <c r="B151" s="1284"/>
      <c r="C151" s="932"/>
      <c r="D151" s="932"/>
      <c r="E151" s="932"/>
      <c r="F151" s="932"/>
      <c r="G151" s="1281"/>
      <c r="H151" s="218"/>
      <c r="I151" s="218"/>
      <c r="J151" s="218"/>
      <c r="K151" s="218"/>
      <c r="L151" s="218"/>
      <c r="M151" s="1282"/>
      <c r="O151" s="1226"/>
      <c r="P151" s="1226"/>
      <c r="Q151" s="1226"/>
      <c r="R151" s="1226"/>
      <c r="S151" s="1226"/>
      <c r="T151" s="1226"/>
      <c r="U151" s="1228"/>
      <c r="W151" s="1226" t="str">
        <f>'🔵クレーム'!C142</f>
        <v/>
      </c>
      <c r="X151" s="1226" t="str">
        <f>'🔵クレーム'!D142</f>
        <v/>
      </c>
      <c r="Y151" s="1225" t="str">
        <f>'🔵クレーム'!I142</f>
        <v/>
      </c>
      <c r="Z151" s="1226" t="str">
        <f>'🔵クレーム'!J142</f>
        <v/>
      </c>
      <c r="AA151" s="1226" t="str">
        <f>'🔵クレーム'!K142</f>
        <v/>
      </c>
      <c r="AB151" s="1226" t="str">
        <f>'🔵クレーム'!L142</f>
        <v/>
      </c>
      <c r="AC151" s="1228" t="str">
        <f>'🔵クレーム'!N142</f>
        <v/>
      </c>
    </row>
    <row r="152" hidden="1" outlineLevel="1">
      <c r="B152" s="1284"/>
      <c r="C152" s="932"/>
      <c r="D152" s="932"/>
      <c r="E152" s="932"/>
      <c r="F152" s="932"/>
      <c r="G152" s="1281"/>
      <c r="H152" s="218"/>
      <c r="I152" s="218"/>
      <c r="J152" s="218"/>
      <c r="K152" s="218"/>
      <c r="L152" s="218"/>
      <c r="M152" s="1282"/>
      <c r="O152" s="1226"/>
      <c r="P152" s="1226"/>
      <c r="Q152" s="1226"/>
      <c r="R152" s="1226"/>
      <c r="S152" s="1226"/>
      <c r="T152" s="1226"/>
      <c r="U152" s="1228"/>
      <c r="W152" s="1226" t="str">
        <f>'🔵クレーム'!C143</f>
        <v/>
      </c>
      <c r="X152" s="1226" t="str">
        <f>'🔵クレーム'!D143</f>
        <v/>
      </c>
      <c r="Y152" s="1225" t="str">
        <f>'🔵クレーム'!I143</f>
        <v/>
      </c>
      <c r="Z152" s="1226" t="str">
        <f>'🔵クレーム'!J143</f>
        <v/>
      </c>
      <c r="AA152" s="1226" t="str">
        <f>'🔵クレーム'!K143</f>
        <v/>
      </c>
      <c r="AB152" s="1226" t="str">
        <f>'🔵クレーム'!L143</f>
        <v/>
      </c>
      <c r="AC152" s="1228" t="str">
        <f>'🔵クレーム'!N143</f>
        <v/>
      </c>
    </row>
    <row r="153" hidden="1" outlineLevel="1">
      <c r="B153" s="1284"/>
      <c r="C153" s="932"/>
      <c r="D153" s="932"/>
      <c r="E153" s="932"/>
      <c r="F153" s="932"/>
      <c r="G153" s="1281"/>
      <c r="H153" s="218"/>
      <c r="I153" s="218"/>
      <c r="J153" s="218"/>
      <c r="K153" s="218"/>
      <c r="L153" s="218"/>
      <c r="M153" s="1282"/>
      <c r="O153" s="1226"/>
      <c r="P153" s="1226"/>
      <c r="Q153" s="1226"/>
      <c r="R153" s="1226"/>
      <c r="S153" s="1226"/>
      <c r="T153" s="1226"/>
      <c r="U153" s="1228"/>
      <c r="W153" s="1226" t="str">
        <f>'🔵クレーム'!C144</f>
        <v/>
      </c>
      <c r="X153" s="1226" t="str">
        <f>'🔵クレーム'!D144</f>
        <v/>
      </c>
      <c r="Y153" s="1225" t="str">
        <f>'🔵クレーム'!I144</f>
        <v/>
      </c>
      <c r="Z153" s="1226" t="str">
        <f>'🔵クレーム'!J144</f>
        <v/>
      </c>
      <c r="AA153" s="1226" t="str">
        <f>'🔵クレーム'!K144</f>
        <v/>
      </c>
      <c r="AB153" s="1226" t="str">
        <f>'🔵クレーム'!L144</f>
        <v/>
      </c>
      <c r="AC153" s="1228" t="str">
        <f>'🔵クレーム'!N144</f>
        <v/>
      </c>
    </row>
    <row r="154" hidden="1" outlineLevel="1">
      <c r="B154" s="1284"/>
      <c r="C154" s="932"/>
      <c r="D154" s="932"/>
      <c r="E154" s="932"/>
      <c r="F154" s="932"/>
      <c r="G154" s="1281"/>
      <c r="H154" s="218"/>
      <c r="I154" s="218"/>
      <c r="J154" s="218"/>
      <c r="K154" s="218"/>
      <c r="L154" s="218"/>
      <c r="M154" s="1282"/>
      <c r="O154" s="1226"/>
      <c r="P154" s="1226"/>
      <c r="Q154" s="1226"/>
      <c r="R154" s="1226"/>
      <c r="S154" s="1226"/>
      <c r="T154" s="1226"/>
      <c r="U154" s="1228"/>
      <c r="W154" s="1226" t="str">
        <f>'🔵クレーム'!C145</f>
        <v/>
      </c>
      <c r="X154" s="1226" t="str">
        <f>'🔵クレーム'!D145</f>
        <v/>
      </c>
      <c r="Y154" s="1225" t="str">
        <f>'🔵クレーム'!I145</f>
        <v/>
      </c>
      <c r="Z154" s="1226" t="str">
        <f>'🔵クレーム'!J145</f>
        <v/>
      </c>
      <c r="AA154" s="1226" t="str">
        <f>'🔵クレーム'!K145</f>
        <v/>
      </c>
      <c r="AB154" s="1226" t="str">
        <f>'🔵クレーム'!L145</f>
        <v/>
      </c>
      <c r="AC154" s="1228" t="str">
        <f>'🔵クレーム'!N145</f>
        <v/>
      </c>
    </row>
    <row r="155" hidden="1" outlineLevel="1">
      <c r="B155" s="1284"/>
      <c r="C155" s="932"/>
      <c r="D155" s="932"/>
      <c r="E155" s="932"/>
      <c r="F155" s="932"/>
      <c r="G155" s="1281"/>
      <c r="H155" s="218"/>
      <c r="I155" s="218"/>
      <c r="J155" s="218"/>
      <c r="K155" s="218"/>
      <c r="L155" s="218"/>
      <c r="M155" s="1282"/>
      <c r="O155" s="1226"/>
      <c r="P155" s="1226"/>
      <c r="Q155" s="1226"/>
      <c r="R155" s="1226"/>
      <c r="S155" s="1226"/>
      <c r="T155" s="1226"/>
      <c r="U155" s="1228"/>
      <c r="W155" s="1226" t="str">
        <f>'🔵クレーム'!C146</f>
        <v/>
      </c>
      <c r="X155" s="1226" t="str">
        <f>'🔵クレーム'!D146</f>
        <v/>
      </c>
      <c r="Y155" s="1225" t="str">
        <f>'🔵クレーム'!I146</f>
        <v/>
      </c>
      <c r="Z155" s="1226" t="str">
        <f>'🔵クレーム'!J146</f>
        <v/>
      </c>
      <c r="AA155" s="1226" t="str">
        <f>'🔵クレーム'!K146</f>
        <v/>
      </c>
      <c r="AB155" s="1226" t="str">
        <f>'🔵クレーム'!L146</f>
        <v/>
      </c>
      <c r="AC155" s="1228" t="str">
        <f>'🔵クレーム'!N146</f>
        <v/>
      </c>
    </row>
    <row r="156" hidden="1" outlineLevel="1">
      <c r="B156" s="1284"/>
      <c r="C156" s="932"/>
      <c r="D156" s="932"/>
      <c r="E156" s="932"/>
      <c r="F156" s="932"/>
      <c r="G156" s="1281"/>
      <c r="H156" s="218"/>
      <c r="I156" s="218"/>
      <c r="J156" s="218"/>
      <c r="K156" s="218"/>
      <c r="L156" s="218"/>
      <c r="M156" s="1282"/>
      <c r="O156" s="1226"/>
      <c r="P156" s="1226"/>
      <c r="Q156" s="1226"/>
      <c r="R156" s="1226"/>
      <c r="S156" s="1226"/>
      <c r="T156" s="1226"/>
      <c r="U156" s="1228"/>
      <c r="W156" s="1226" t="str">
        <f>'🔵クレーム'!C147</f>
        <v/>
      </c>
      <c r="X156" s="1226" t="str">
        <f>'🔵クレーム'!D147</f>
        <v/>
      </c>
      <c r="Y156" s="1225" t="str">
        <f>'🔵クレーム'!I147</f>
        <v/>
      </c>
      <c r="Z156" s="1226" t="str">
        <f>'🔵クレーム'!J147</f>
        <v/>
      </c>
      <c r="AA156" s="1226" t="str">
        <f>'🔵クレーム'!K147</f>
        <v/>
      </c>
      <c r="AB156" s="1226" t="str">
        <f>'🔵クレーム'!L147</f>
        <v/>
      </c>
      <c r="AC156" s="1228" t="str">
        <f>'🔵クレーム'!N147</f>
        <v/>
      </c>
    </row>
    <row r="157" hidden="1" outlineLevel="1">
      <c r="B157" s="1284"/>
      <c r="C157" s="932"/>
      <c r="D157" s="932"/>
      <c r="E157" s="932"/>
      <c r="F157" s="932"/>
      <c r="G157" s="1281"/>
      <c r="H157" s="218"/>
      <c r="I157" s="218"/>
      <c r="J157" s="218"/>
      <c r="K157" s="218"/>
      <c r="L157" s="218"/>
      <c r="M157" s="1282"/>
      <c r="O157" s="1226"/>
      <c r="P157" s="1226"/>
      <c r="Q157" s="1226"/>
      <c r="R157" s="1226"/>
      <c r="S157" s="1226"/>
      <c r="T157" s="1226"/>
      <c r="U157" s="1228"/>
      <c r="W157" s="1226" t="str">
        <f>'🔵クレーム'!C148</f>
        <v/>
      </c>
      <c r="X157" s="1226" t="str">
        <f>'🔵クレーム'!D148</f>
        <v/>
      </c>
      <c r="Y157" s="1225" t="str">
        <f>'🔵クレーム'!I148</f>
        <v/>
      </c>
      <c r="Z157" s="1226" t="str">
        <f>'🔵クレーム'!J148</f>
        <v/>
      </c>
      <c r="AA157" s="1226" t="str">
        <f>'🔵クレーム'!K148</f>
        <v/>
      </c>
      <c r="AB157" s="1226" t="str">
        <f>'🔵クレーム'!L148</f>
        <v/>
      </c>
      <c r="AC157" s="1228" t="str">
        <f>'🔵クレーム'!N148</f>
        <v/>
      </c>
    </row>
    <row r="158" hidden="1" outlineLevel="1">
      <c r="B158" s="1284"/>
      <c r="C158" s="932"/>
      <c r="D158" s="932"/>
      <c r="E158" s="932"/>
      <c r="F158" s="932"/>
      <c r="G158" s="1281"/>
      <c r="H158" s="218"/>
      <c r="I158" s="218"/>
      <c r="J158" s="218"/>
      <c r="K158" s="218"/>
      <c r="L158" s="218"/>
      <c r="M158" s="1282"/>
      <c r="O158" s="1226"/>
      <c r="P158" s="1226"/>
      <c r="Q158" s="1226"/>
      <c r="R158" s="1226"/>
      <c r="S158" s="1226"/>
      <c r="T158" s="1226"/>
      <c r="U158" s="1228"/>
      <c r="W158" s="1226" t="str">
        <f>'🔵クレーム'!C149</f>
        <v/>
      </c>
      <c r="X158" s="1226" t="str">
        <f>'🔵クレーム'!D149</f>
        <v/>
      </c>
      <c r="Y158" s="1225" t="str">
        <f>'🔵クレーム'!I149</f>
        <v/>
      </c>
      <c r="Z158" s="1226" t="str">
        <f>'🔵クレーム'!J149</f>
        <v/>
      </c>
      <c r="AA158" s="1226" t="str">
        <f>'🔵クレーム'!K149</f>
        <v/>
      </c>
      <c r="AB158" s="1226" t="str">
        <f>'🔵クレーム'!L149</f>
        <v/>
      </c>
      <c r="AC158" s="1228" t="str">
        <f>'🔵クレーム'!N149</f>
        <v/>
      </c>
    </row>
    <row r="159" hidden="1" outlineLevel="1">
      <c r="B159" s="1284"/>
      <c r="C159" s="932"/>
      <c r="D159" s="932"/>
      <c r="E159" s="932"/>
      <c r="F159" s="932"/>
      <c r="G159" s="1281"/>
      <c r="H159" s="218"/>
      <c r="I159" s="218"/>
      <c r="J159" s="218"/>
      <c r="K159" s="218"/>
      <c r="L159" s="218"/>
      <c r="M159" s="1282"/>
      <c r="O159" s="1226"/>
      <c r="P159" s="1226"/>
      <c r="Q159" s="1226"/>
      <c r="R159" s="1226"/>
      <c r="S159" s="1226"/>
      <c r="T159" s="1226"/>
      <c r="U159" s="1228"/>
      <c r="W159" s="1226" t="str">
        <f>'🔵クレーム'!C150</f>
        <v/>
      </c>
      <c r="X159" s="1226" t="str">
        <f>'🔵クレーム'!D150</f>
        <v/>
      </c>
      <c r="Y159" s="1225" t="str">
        <f>'🔵クレーム'!I150</f>
        <v/>
      </c>
      <c r="Z159" s="1226" t="str">
        <f>'🔵クレーム'!J150</f>
        <v/>
      </c>
      <c r="AA159" s="1226" t="str">
        <f>'🔵クレーム'!K150</f>
        <v/>
      </c>
      <c r="AB159" s="1226" t="str">
        <f>'🔵クレーム'!L150</f>
        <v/>
      </c>
      <c r="AC159" s="1228" t="str">
        <f>'🔵クレーム'!N150</f>
        <v/>
      </c>
    </row>
    <row r="160" hidden="1" outlineLevel="1">
      <c r="B160" s="1284"/>
      <c r="C160" s="932"/>
      <c r="D160" s="932"/>
      <c r="E160" s="932"/>
      <c r="F160" s="932"/>
      <c r="G160" s="1281"/>
      <c r="H160" s="218"/>
      <c r="I160" s="218"/>
      <c r="J160" s="218"/>
      <c r="K160" s="218"/>
      <c r="L160" s="218"/>
      <c r="M160" s="1282"/>
      <c r="O160" s="1226"/>
      <c r="P160" s="1226"/>
      <c r="Q160" s="1226"/>
      <c r="R160" s="1226"/>
      <c r="S160" s="1226"/>
      <c r="T160" s="1226"/>
      <c r="U160" s="1228"/>
      <c r="W160" s="1226" t="str">
        <f>'🔵クレーム'!C151</f>
        <v/>
      </c>
      <c r="X160" s="1226" t="str">
        <f>'🔵クレーム'!D151</f>
        <v/>
      </c>
      <c r="Y160" s="1225" t="str">
        <f>'🔵クレーム'!I151</f>
        <v/>
      </c>
      <c r="Z160" s="1226" t="str">
        <f>'🔵クレーム'!J151</f>
        <v/>
      </c>
      <c r="AA160" s="1226" t="str">
        <f>'🔵クレーム'!K151</f>
        <v/>
      </c>
      <c r="AB160" s="1226" t="str">
        <f>'🔵クレーム'!L151</f>
        <v/>
      </c>
      <c r="AC160" s="1228" t="str">
        <f>'🔵クレーム'!N151</f>
        <v/>
      </c>
    </row>
    <row r="161" hidden="1" outlineLevel="1">
      <c r="B161" s="1284"/>
      <c r="C161" s="932"/>
      <c r="D161" s="932"/>
      <c r="E161" s="932"/>
      <c r="F161" s="932"/>
      <c r="G161" s="1281"/>
      <c r="H161" s="218"/>
      <c r="I161" s="218"/>
      <c r="J161" s="218"/>
      <c r="K161" s="218"/>
      <c r="L161" s="218"/>
      <c r="M161" s="1282"/>
      <c r="O161" s="1226"/>
      <c r="P161" s="1226"/>
      <c r="Q161" s="1226"/>
      <c r="R161" s="1226"/>
      <c r="S161" s="1226"/>
      <c r="T161" s="1226"/>
      <c r="U161" s="1228"/>
      <c r="W161" s="1226" t="str">
        <f>'🔵クレーム'!C152</f>
        <v/>
      </c>
      <c r="X161" s="1226" t="str">
        <f>'🔵クレーム'!D152</f>
        <v/>
      </c>
      <c r="Y161" s="1225" t="str">
        <f>'🔵クレーム'!I152</f>
        <v/>
      </c>
      <c r="Z161" s="1226" t="str">
        <f>'🔵クレーム'!J152</f>
        <v/>
      </c>
      <c r="AA161" s="1226" t="str">
        <f>'🔵クレーム'!K152</f>
        <v/>
      </c>
      <c r="AB161" s="1226" t="str">
        <f>'🔵クレーム'!L152</f>
        <v/>
      </c>
      <c r="AC161" s="1228" t="str">
        <f>'🔵クレーム'!N152</f>
        <v/>
      </c>
    </row>
    <row r="162" hidden="1" outlineLevel="1">
      <c r="B162" s="1284"/>
      <c r="C162" s="932"/>
      <c r="D162" s="932"/>
      <c r="E162" s="932"/>
      <c r="F162" s="932"/>
      <c r="G162" s="1281"/>
      <c r="H162" s="218"/>
      <c r="I162" s="218"/>
      <c r="J162" s="218"/>
      <c r="K162" s="218"/>
      <c r="L162" s="218"/>
      <c r="M162" s="1282"/>
      <c r="O162" s="1226"/>
      <c r="P162" s="1226"/>
      <c r="Q162" s="1226"/>
      <c r="R162" s="1226"/>
      <c r="S162" s="1226"/>
      <c r="T162" s="1226"/>
      <c r="U162" s="1228"/>
      <c r="W162" s="1226" t="str">
        <f>'🔵クレーム'!C153</f>
        <v/>
      </c>
      <c r="X162" s="1226" t="str">
        <f>'🔵クレーム'!D153</f>
        <v/>
      </c>
      <c r="Y162" s="1225" t="str">
        <f>'🔵クレーム'!I153</f>
        <v/>
      </c>
      <c r="Z162" s="1226" t="str">
        <f>'🔵クレーム'!J153</f>
        <v/>
      </c>
      <c r="AA162" s="1226" t="str">
        <f>'🔵クレーム'!K153</f>
        <v/>
      </c>
      <c r="AB162" s="1226" t="str">
        <f>'🔵クレーム'!L153</f>
        <v/>
      </c>
      <c r="AC162" s="1228" t="str">
        <f>'🔵クレーム'!N153</f>
        <v/>
      </c>
    </row>
    <row r="163" hidden="1" outlineLevel="1">
      <c r="B163" s="1284"/>
      <c r="C163" s="932"/>
      <c r="D163" s="932"/>
      <c r="E163" s="932"/>
      <c r="F163" s="932"/>
      <c r="G163" s="1281"/>
      <c r="H163" s="218"/>
      <c r="I163" s="218"/>
      <c r="J163" s="218"/>
      <c r="K163" s="218"/>
      <c r="L163" s="218"/>
      <c r="M163" s="1282"/>
      <c r="O163" s="1226"/>
      <c r="P163" s="1226"/>
      <c r="Q163" s="1226"/>
      <c r="R163" s="1226"/>
      <c r="S163" s="1226"/>
      <c r="T163" s="1226"/>
      <c r="U163" s="1228"/>
      <c r="W163" s="1226" t="str">
        <f>'🔵クレーム'!C154</f>
        <v/>
      </c>
      <c r="X163" s="1226" t="str">
        <f>'🔵クレーム'!D154</f>
        <v/>
      </c>
      <c r="Y163" s="1225" t="str">
        <f>'🔵クレーム'!I154</f>
        <v/>
      </c>
      <c r="Z163" s="1226" t="str">
        <f>'🔵クレーム'!J154</f>
        <v/>
      </c>
      <c r="AA163" s="1226" t="str">
        <f>'🔵クレーム'!K154</f>
        <v/>
      </c>
      <c r="AB163" s="1226" t="str">
        <f>'🔵クレーム'!L154</f>
        <v/>
      </c>
      <c r="AC163" s="1228" t="str">
        <f>'🔵クレーム'!N154</f>
        <v/>
      </c>
    </row>
    <row r="164" hidden="1" outlineLevel="1">
      <c r="B164" s="1284"/>
      <c r="C164" s="932"/>
      <c r="D164" s="932"/>
      <c r="E164" s="932"/>
      <c r="F164" s="932"/>
      <c r="G164" s="1281"/>
      <c r="H164" s="218"/>
      <c r="I164" s="218"/>
      <c r="J164" s="218"/>
      <c r="K164" s="218"/>
      <c r="L164" s="218"/>
      <c r="M164" s="1282"/>
      <c r="O164" s="1226"/>
      <c r="P164" s="1226"/>
      <c r="Q164" s="1226"/>
      <c r="R164" s="1226"/>
      <c r="S164" s="1226"/>
      <c r="T164" s="1226"/>
      <c r="U164" s="1228"/>
      <c r="W164" s="1226" t="str">
        <f>'🔵クレーム'!C155</f>
        <v/>
      </c>
      <c r="X164" s="1226" t="str">
        <f>'🔵クレーム'!D155</f>
        <v/>
      </c>
      <c r="Y164" s="1225" t="str">
        <f>'🔵クレーム'!I155</f>
        <v/>
      </c>
      <c r="Z164" s="1226" t="str">
        <f>'🔵クレーム'!J155</f>
        <v/>
      </c>
      <c r="AA164" s="1226" t="str">
        <f>'🔵クレーム'!K155</f>
        <v/>
      </c>
      <c r="AB164" s="1226" t="str">
        <f>'🔵クレーム'!L155</f>
        <v/>
      </c>
      <c r="AC164" s="1228" t="str">
        <f>'🔵クレーム'!N155</f>
        <v/>
      </c>
    </row>
    <row r="165" hidden="1" outlineLevel="1">
      <c r="B165" s="1284"/>
      <c r="C165" s="932"/>
      <c r="D165" s="932"/>
      <c r="E165" s="932"/>
      <c r="F165" s="932"/>
      <c r="G165" s="1281"/>
      <c r="H165" s="218"/>
      <c r="I165" s="218"/>
      <c r="J165" s="218"/>
      <c r="K165" s="218"/>
      <c r="L165" s="218"/>
      <c r="M165" s="1282"/>
      <c r="O165" s="1226"/>
      <c r="P165" s="1226"/>
      <c r="Q165" s="1226"/>
      <c r="R165" s="1226"/>
      <c r="S165" s="1226"/>
      <c r="T165" s="1226"/>
      <c r="U165" s="1228"/>
      <c r="W165" s="1226" t="str">
        <f>'🔵クレーム'!C156</f>
        <v/>
      </c>
      <c r="X165" s="1226" t="str">
        <f>'🔵クレーム'!D156</f>
        <v/>
      </c>
      <c r="Y165" s="1225" t="str">
        <f>'🔵クレーム'!I156</f>
        <v/>
      </c>
      <c r="Z165" s="1226" t="str">
        <f>'🔵クレーム'!J156</f>
        <v/>
      </c>
      <c r="AA165" s="1226" t="str">
        <f>'🔵クレーム'!K156</f>
        <v/>
      </c>
      <c r="AB165" s="1226" t="str">
        <f>'🔵クレーム'!L156</f>
        <v/>
      </c>
      <c r="AC165" s="1228" t="str">
        <f>'🔵クレーム'!N156</f>
        <v/>
      </c>
    </row>
    <row r="166" hidden="1" outlineLevel="1">
      <c r="B166" s="1284"/>
      <c r="C166" s="932"/>
      <c r="D166" s="932"/>
      <c r="E166" s="932"/>
      <c r="F166" s="932"/>
      <c r="G166" s="1281"/>
      <c r="H166" s="218"/>
      <c r="I166" s="218"/>
      <c r="J166" s="218"/>
      <c r="K166" s="218"/>
      <c r="L166" s="218"/>
      <c r="M166" s="1282"/>
      <c r="O166" s="1226"/>
      <c r="P166" s="1226"/>
      <c r="Q166" s="1226"/>
      <c r="R166" s="1226"/>
      <c r="S166" s="1226"/>
      <c r="T166" s="1226"/>
      <c r="U166" s="1228"/>
      <c r="W166" s="1226" t="str">
        <f>'🔵クレーム'!C157</f>
        <v/>
      </c>
      <c r="X166" s="1226" t="str">
        <f>'🔵クレーム'!D157</f>
        <v/>
      </c>
      <c r="Y166" s="1225" t="str">
        <f>'🔵クレーム'!I157</f>
        <v/>
      </c>
      <c r="Z166" s="1226" t="str">
        <f>'🔵クレーム'!J157</f>
        <v/>
      </c>
      <c r="AA166" s="1226" t="str">
        <f>'🔵クレーム'!K157</f>
        <v/>
      </c>
      <c r="AB166" s="1226" t="str">
        <f>'🔵クレーム'!L157</f>
        <v/>
      </c>
      <c r="AC166" s="1228" t="str">
        <f>'🔵クレーム'!N157</f>
        <v/>
      </c>
    </row>
    <row r="167" hidden="1" outlineLevel="1">
      <c r="B167" s="1284"/>
      <c r="C167" s="932"/>
      <c r="D167" s="932"/>
      <c r="E167" s="932"/>
      <c r="F167" s="932"/>
      <c r="G167" s="1281"/>
      <c r="H167" s="218"/>
      <c r="I167" s="218"/>
      <c r="J167" s="218"/>
      <c r="K167" s="218"/>
      <c r="L167" s="218"/>
      <c r="M167" s="1282"/>
      <c r="O167" s="1226"/>
      <c r="P167" s="1226"/>
      <c r="Q167" s="1226"/>
      <c r="R167" s="1226"/>
      <c r="S167" s="1226"/>
      <c r="T167" s="1226"/>
      <c r="U167" s="1228"/>
      <c r="W167" s="1226" t="str">
        <f>'🔵クレーム'!C158</f>
        <v/>
      </c>
      <c r="X167" s="1226" t="str">
        <f>'🔵クレーム'!D158</f>
        <v/>
      </c>
      <c r="Y167" s="1225" t="str">
        <f>'🔵クレーム'!I158</f>
        <v/>
      </c>
      <c r="Z167" s="1226" t="str">
        <f>'🔵クレーム'!J158</f>
        <v/>
      </c>
      <c r="AA167" s="1226" t="str">
        <f>'🔵クレーム'!K158</f>
        <v/>
      </c>
      <c r="AB167" s="1226" t="str">
        <f>'🔵クレーム'!L158</f>
        <v/>
      </c>
      <c r="AC167" s="1228" t="str">
        <f>'🔵クレーム'!N158</f>
        <v/>
      </c>
    </row>
    <row r="168" hidden="1" outlineLevel="1">
      <c r="B168" s="1284"/>
      <c r="C168" s="932"/>
      <c r="D168" s="932"/>
      <c r="E168" s="932"/>
      <c r="F168" s="932"/>
      <c r="G168" s="1281"/>
      <c r="H168" s="218"/>
      <c r="I168" s="218"/>
      <c r="J168" s="218"/>
      <c r="K168" s="218"/>
      <c r="L168" s="218"/>
      <c r="M168" s="1282"/>
      <c r="O168" s="1226"/>
      <c r="P168" s="1226"/>
      <c r="Q168" s="1226"/>
      <c r="R168" s="1226"/>
      <c r="S168" s="1226"/>
      <c r="T168" s="1226"/>
      <c r="U168" s="1228"/>
      <c r="W168" s="1226" t="str">
        <f>'🔵クレーム'!C159</f>
        <v/>
      </c>
      <c r="X168" s="1226" t="str">
        <f>'🔵クレーム'!D159</f>
        <v/>
      </c>
      <c r="Y168" s="1225" t="str">
        <f>'🔵クレーム'!I159</f>
        <v/>
      </c>
      <c r="Z168" s="1226" t="str">
        <f>'🔵クレーム'!J159</f>
        <v/>
      </c>
      <c r="AA168" s="1226" t="str">
        <f>'🔵クレーム'!K159</f>
        <v/>
      </c>
      <c r="AB168" s="1226" t="str">
        <f>'🔵クレーム'!L159</f>
        <v/>
      </c>
      <c r="AC168" s="1228" t="str">
        <f>'🔵クレーム'!N159</f>
        <v/>
      </c>
    </row>
    <row r="169" hidden="1" outlineLevel="1">
      <c r="B169" s="1284"/>
      <c r="C169" s="932"/>
      <c r="D169" s="932"/>
      <c r="E169" s="932"/>
      <c r="F169" s="932"/>
      <c r="G169" s="1281"/>
      <c r="H169" s="218"/>
      <c r="I169" s="218"/>
      <c r="J169" s="218"/>
      <c r="K169" s="218"/>
      <c r="L169" s="218"/>
      <c r="M169" s="1282"/>
      <c r="O169" s="1226"/>
      <c r="P169" s="1226"/>
      <c r="Q169" s="1226"/>
      <c r="R169" s="1226"/>
      <c r="S169" s="1226"/>
      <c r="T169" s="1226"/>
      <c r="U169" s="1226"/>
      <c r="W169" s="1226" t="str">
        <f>'🔵クレーム'!C160</f>
        <v/>
      </c>
      <c r="X169" s="1226" t="str">
        <f>'🔵クレーム'!D160</f>
        <v/>
      </c>
      <c r="Y169" s="1225" t="str">
        <f>'🔵クレーム'!I160</f>
        <v/>
      </c>
      <c r="Z169" s="1226" t="str">
        <f>'🔵クレーム'!J160</f>
        <v/>
      </c>
      <c r="AA169" s="1226" t="str">
        <f>'🔵クレーム'!K160</f>
        <v/>
      </c>
      <c r="AB169" s="1226" t="str">
        <f>'🔵クレーム'!L160</f>
        <v/>
      </c>
      <c r="AC169" s="1228" t="str">
        <f>'🔵クレーム'!N160</f>
        <v/>
      </c>
    </row>
    <row r="170" hidden="1" outlineLevel="1">
      <c r="B170" s="1284"/>
      <c r="C170" s="932"/>
      <c r="D170" s="932"/>
      <c r="E170" s="932"/>
      <c r="F170" s="932"/>
      <c r="G170" s="1281"/>
      <c r="H170" s="218"/>
      <c r="I170" s="218"/>
      <c r="J170" s="218"/>
      <c r="K170" s="218"/>
      <c r="L170" s="218"/>
      <c r="M170" s="1282"/>
      <c r="O170" s="1226"/>
      <c r="P170" s="1226"/>
      <c r="Q170" s="1226"/>
      <c r="R170" s="1226"/>
      <c r="S170" s="1226"/>
      <c r="T170" s="1226"/>
      <c r="U170" s="1226"/>
      <c r="W170" s="1226" t="str">
        <f>'🔵クレーム'!C161</f>
        <v/>
      </c>
      <c r="X170" s="1226" t="str">
        <f>'🔵クレーム'!D161</f>
        <v/>
      </c>
      <c r="Y170" s="1225" t="str">
        <f>'🔵クレーム'!I161</f>
        <v/>
      </c>
      <c r="Z170" s="1226" t="str">
        <f>'🔵クレーム'!J161</f>
        <v/>
      </c>
      <c r="AA170" s="1226" t="str">
        <f>'🔵クレーム'!K161</f>
        <v/>
      </c>
      <c r="AB170" s="1226" t="str">
        <f>'🔵クレーム'!L161</f>
        <v/>
      </c>
      <c r="AC170" s="1228" t="str">
        <f>'🔵クレーム'!N161</f>
        <v/>
      </c>
    </row>
    <row r="171" hidden="1" outlineLevel="1">
      <c r="B171" s="1284"/>
      <c r="C171" s="932"/>
      <c r="D171" s="932"/>
      <c r="E171" s="932"/>
      <c r="F171" s="932"/>
      <c r="G171" s="1281"/>
      <c r="H171" s="218"/>
      <c r="I171" s="218"/>
      <c r="J171" s="218"/>
      <c r="K171" s="218"/>
      <c r="L171" s="218"/>
      <c r="M171" s="1282"/>
      <c r="O171" s="1226"/>
      <c r="P171" s="1226"/>
      <c r="Q171" s="1226"/>
      <c r="R171" s="1226"/>
      <c r="S171" s="1226"/>
      <c r="T171" s="1226"/>
      <c r="U171" s="1226"/>
      <c r="W171" s="1226" t="str">
        <f>'🔵クレーム'!C162</f>
        <v/>
      </c>
      <c r="X171" s="1226" t="str">
        <f>'🔵クレーム'!D162</f>
        <v/>
      </c>
      <c r="Y171" s="1225" t="str">
        <f>'🔵クレーム'!I162</f>
        <v/>
      </c>
      <c r="Z171" s="1226" t="str">
        <f>'🔵クレーム'!J162</f>
        <v/>
      </c>
      <c r="AA171" s="1226" t="str">
        <f>'🔵クレーム'!K162</f>
        <v/>
      </c>
      <c r="AB171" s="1226" t="str">
        <f>'🔵クレーム'!L162</f>
        <v/>
      </c>
      <c r="AC171" s="1228" t="str">
        <f>'🔵クレーム'!N162</f>
        <v/>
      </c>
    </row>
    <row r="172" hidden="1" outlineLevel="1">
      <c r="B172" s="1284"/>
      <c r="C172" s="932"/>
      <c r="D172" s="932"/>
      <c r="E172" s="932"/>
      <c r="F172" s="932"/>
      <c r="G172" s="1281"/>
      <c r="H172" s="218"/>
      <c r="I172" s="218"/>
      <c r="J172" s="218"/>
      <c r="K172" s="218"/>
      <c r="L172" s="218"/>
      <c r="M172" s="1282"/>
      <c r="O172" s="1226"/>
      <c r="P172" s="1226"/>
      <c r="Q172" s="1226"/>
      <c r="R172" s="1226"/>
      <c r="S172" s="1226"/>
      <c r="T172" s="1226"/>
      <c r="U172" s="1226"/>
      <c r="W172" s="1226" t="str">
        <f>'🔵クレーム'!C163</f>
        <v/>
      </c>
      <c r="X172" s="1226" t="str">
        <f>'🔵クレーム'!D163</f>
        <v/>
      </c>
      <c r="Y172" s="1225" t="str">
        <f>'🔵クレーム'!I163</f>
        <v/>
      </c>
      <c r="Z172" s="1226" t="str">
        <f>'🔵クレーム'!J163</f>
        <v/>
      </c>
      <c r="AA172" s="1226" t="str">
        <f>'🔵クレーム'!K163</f>
        <v/>
      </c>
      <c r="AB172" s="1226" t="str">
        <f>'🔵クレーム'!L163</f>
        <v/>
      </c>
      <c r="AC172" s="1228" t="str">
        <f>'🔵クレーム'!N163</f>
        <v/>
      </c>
    </row>
    <row r="173" hidden="1" outlineLevel="1">
      <c r="B173" s="1284"/>
      <c r="C173" s="932"/>
      <c r="D173" s="932"/>
      <c r="E173" s="932"/>
      <c r="F173" s="932"/>
      <c r="G173" s="1281"/>
      <c r="H173" s="218"/>
      <c r="I173" s="218"/>
      <c r="J173" s="218"/>
      <c r="K173" s="218"/>
      <c r="L173" s="218"/>
      <c r="M173" s="1282"/>
      <c r="O173" s="1226"/>
      <c r="P173" s="1226"/>
      <c r="Q173" s="1226"/>
      <c r="R173" s="1226"/>
      <c r="S173" s="1226"/>
      <c r="T173" s="1226"/>
      <c r="U173" s="1226"/>
      <c r="W173" s="1226" t="str">
        <f>'🔵クレーム'!C164</f>
        <v/>
      </c>
      <c r="X173" s="1226" t="str">
        <f>'🔵クレーム'!D164</f>
        <v/>
      </c>
      <c r="Y173" s="1225" t="str">
        <f>'🔵クレーム'!I164</f>
        <v/>
      </c>
      <c r="Z173" s="1226" t="str">
        <f>'🔵クレーム'!J164</f>
        <v/>
      </c>
      <c r="AA173" s="1226" t="str">
        <f>'🔵クレーム'!K164</f>
        <v/>
      </c>
      <c r="AB173" s="1226" t="str">
        <f>'🔵クレーム'!L164</f>
        <v/>
      </c>
      <c r="AC173" s="1228" t="str">
        <f>'🔵クレーム'!N164</f>
        <v/>
      </c>
    </row>
    <row r="174" hidden="1" outlineLevel="1">
      <c r="B174" s="1284"/>
      <c r="C174" s="932"/>
      <c r="D174" s="932"/>
      <c r="E174" s="932"/>
      <c r="F174" s="932"/>
      <c r="G174" s="1281"/>
      <c r="H174" s="218"/>
      <c r="I174" s="218"/>
      <c r="J174" s="218"/>
      <c r="K174" s="218"/>
      <c r="L174" s="218"/>
      <c r="M174" s="1282"/>
      <c r="O174" s="1226"/>
      <c r="P174" s="1226"/>
      <c r="Q174" s="1226"/>
      <c r="R174" s="1226"/>
      <c r="S174" s="1226"/>
      <c r="T174" s="1226"/>
      <c r="U174" s="1226"/>
      <c r="W174" s="1226" t="str">
        <f>'🔵クレーム'!C165</f>
        <v/>
      </c>
      <c r="X174" s="1226" t="str">
        <f>'🔵クレーム'!D165</f>
        <v/>
      </c>
      <c r="Y174" s="1225" t="str">
        <f>'🔵クレーム'!I165</f>
        <v/>
      </c>
      <c r="Z174" s="1226" t="str">
        <f>'🔵クレーム'!J165</f>
        <v/>
      </c>
      <c r="AA174" s="1226" t="str">
        <f>'🔵クレーム'!K165</f>
        <v/>
      </c>
      <c r="AB174" s="1226" t="str">
        <f>'🔵クレーム'!L165</f>
        <v/>
      </c>
      <c r="AC174" s="1228" t="str">
        <f>'🔵クレーム'!N165</f>
        <v/>
      </c>
    </row>
    <row r="175" hidden="1" outlineLevel="1">
      <c r="B175" s="1284"/>
      <c r="C175" s="932"/>
      <c r="D175" s="932"/>
      <c r="E175" s="932"/>
      <c r="F175" s="932"/>
      <c r="G175" s="1281"/>
      <c r="H175" s="218"/>
      <c r="I175" s="218"/>
      <c r="J175" s="218"/>
      <c r="K175" s="218"/>
      <c r="L175" s="218"/>
      <c r="M175" s="1282"/>
      <c r="O175" s="1226"/>
      <c r="P175" s="1226"/>
      <c r="Q175" s="1226"/>
      <c r="R175" s="1226"/>
      <c r="S175" s="1226"/>
      <c r="T175" s="1226"/>
      <c r="U175" s="1226"/>
      <c r="W175" s="1226" t="str">
        <f>'🔵クレーム'!C166</f>
        <v/>
      </c>
      <c r="X175" s="1226" t="str">
        <f>'🔵クレーム'!D166</f>
        <v/>
      </c>
      <c r="Y175" s="1225" t="str">
        <f>'🔵クレーム'!I166</f>
        <v/>
      </c>
      <c r="Z175" s="1226" t="str">
        <f>'🔵クレーム'!J166</f>
        <v/>
      </c>
      <c r="AA175" s="1226" t="str">
        <f>'🔵クレーム'!K166</f>
        <v/>
      </c>
      <c r="AB175" s="1226" t="str">
        <f>'🔵クレーム'!L166</f>
        <v/>
      </c>
      <c r="AC175" s="1228" t="str">
        <f>'🔵クレーム'!N166</f>
        <v/>
      </c>
    </row>
    <row r="176" hidden="1" outlineLevel="1">
      <c r="B176" s="1284"/>
      <c r="C176" s="932"/>
      <c r="D176" s="932"/>
      <c r="E176" s="932"/>
      <c r="F176" s="932"/>
      <c r="G176" s="1281"/>
      <c r="H176" s="218"/>
      <c r="I176" s="218"/>
      <c r="J176" s="218"/>
      <c r="K176" s="218"/>
      <c r="L176" s="218"/>
      <c r="M176" s="1282"/>
      <c r="O176" s="1226"/>
      <c r="P176" s="1226"/>
      <c r="Q176" s="1226"/>
      <c r="R176" s="1226"/>
      <c r="S176" s="1226"/>
      <c r="T176" s="1226"/>
      <c r="U176" s="1226"/>
      <c r="W176" s="1226" t="str">
        <f>'🔵クレーム'!C167</f>
        <v/>
      </c>
      <c r="X176" s="1226" t="str">
        <f>'🔵クレーム'!D167</f>
        <v/>
      </c>
      <c r="Y176" s="1225" t="str">
        <f>'🔵クレーム'!I167</f>
        <v/>
      </c>
      <c r="Z176" s="1226" t="str">
        <f>'🔵クレーム'!J167</f>
        <v/>
      </c>
      <c r="AA176" s="1226" t="str">
        <f>'🔵クレーム'!K167</f>
        <v/>
      </c>
      <c r="AB176" s="1226" t="str">
        <f>'🔵クレーム'!L167</f>
        <v/>
      </c>
      <c r="AC176" s="1228" t="str">
        <f>'🔵クレーム'!N167</f>
        <v/>
      </c>
    </row>
    <row r="177" hidden="1" outlineLevel="1">
      <c r="B177" s="1284"/>
      <c r="C177" s="932"/>
      <c r="D177" s="932"/>
      <c r="E177" s="932"/>
      <c r="F177" s="932"/>
      <c r="G177" s="1281"/>
      <c r="H177" s="218"/>
      <c r="I177" s="218"/>
      <c r="J177" s="218"/>
      <c r="K177" s="218"/>
      <c r="L177" s="218"/>
      <c r="M177" s="1282"/>
      <c r="O177" s="1226"/>
      <c r="P177" s="1226"/>
      <c r="Q177" s="1226"/>
      <c r="R177" s="1226"/>
      <c r="S177" s="1226"/>
      <c r="T177" s="1226"/>
      <c r="U177" s="1226"/>
      <c r="W177" s="1226" t="str">
        <f>'🔵クレーム'!C168</f>
        <v/>
      </c>
      <c r="X177" s="1226" t="str">
        <f>'🔵クレーム'!D168</f>
        <v/>
      </c>
      <c r="Y177" s="1225" t="str">
        <f>'🔵クレーム'!I168</f>
        <v/>
      </c>
      <c r="Z177" s="1226" t="str">
        <f>'🔵クレーム'!J168</f>
        <v/>
      </c>
      <c r="AA177" s="1226" t="str">
        <f>'🔵クレーム'!K168</f>
        <v/>
      </c>
      <c r="AB177" s="1226" t="str">
        <f>'🔵クレーム'!L168</f>
        <v/>
      </c>
      <c r="AC177" s="1228" t="str">
        <f>'🔵クレーム'!N168</f>
        <v/>
      </c>
    </row>
    <row r="178" hidden="1" outlineLevel="1">
      <c r="B178" s="1284"/>
      <c r="C178" s="932"/>
      <c r="D178" s="932"/>
      <c r="E178" s="932"/>
      <c r="F178" s="932"/>
      <c r="G178" s="1281"/>
      <c r="H178" s="218"/>
      <c r="I178" s="218"/>
      <c r="J178" s="218"/>
      <c r="K178" s="218"/>
      <c r="L178" s="218"/>
      <c r="M178" s="1282"/>
      <c r="O178" s="1226"/>
      <c r="P178" s="1226"/>
      <c r="Q178" s="1226"/>
      <c r="R178" s="1226"/>
      <c r="S178" s="1226"/>
      <c r="T178" s="1226"/>
      <c r="U178" s="1226"/>
      <c r="W178" s="1226" t="str">
        <f>'🔵クレーム'!C169</f>
        <v/>
      </c>
      <c r="X178" s="1226" t="str">
        <f>'🔵クレーム'!D169</f>
        <v/>
      </c>
      <c r="Y178" s="1225" t="str">
        <f>'🔵クレーム'!I169</f>
        <v/>
      </c>
      <c r="Z178" s="1226" t="str">
        <f>'🔵クレーム'!J169</f>
        <v/>
      </c>
      <c r="AA178" s="1226" t="str">
        <f>'🔵クレーム'!K169</f>
        <v/>
      </c>
      <c r="AB178" s="1226" t="str">
        <f>'🔵クレーム'!L169</f>
        <v/>
      </c>
      <c r="AC178" s="1228" t="str">
        <f>'🔵クレーム'!N169</f>
        <v/>
      </c>
    </row>
    <row r="179" hidden="1" outlineLevel="1">
      <c r="B179" s="1284"/>
      <c r="C179" s="932"/>
      <c r="D179" s="932"/>
      <c r="E179" s="932"/>
      <c r="F179" s="932"/>
      <c r="G179" s="1281"/>
      <c r="H179" s="218"/>
      <c r="I179" s="218"/>
      <c r="J179" s="218"/>
      <c r="K179" s="218"/>
      <c r="L179" s="218"/>
      <c r="M179" s="1282"/>
      <c r="O179" s="1226"/>
      <c r="P179" s="1226"/>
      <c r="Q179" s="1226"/>
      <c r="R179" s="1226"/>
      <c r="S179" s="1226"/>
      <c r="T179" s="1226"/>
      <c r="U179" s="1226"/>
      <c r="W179" s="1226" t="str">
        <f>'🔵クレーム'!C170</f>
        <v/>
      </c>
      <c r="X179" s="1226" t="str">
        <f>'🔵クレーム'!D170</f>
        <v/>
      </c>
      <c r="Y179" s="1225" t="str">
        <f>'🔵クレーム'!I170</f>
        <v/>
      </c>
      <c r="Z179" s="1226" t="str">
        <f>'🔵クレーム'!J170</f>
        <v/>
      </c>
      <c r="AA179" s="1226" t="str">
        <f>'🔵クレーム'!K170</f>
        <v/>
      </c>
      <c r="AB179" s="1226" t="str">
        <f>'🔵クレーム'!L170</f>
        <v/>
      </c>
      <c r="AC179" s="1228" t="str">
        <f>'🔵クレーム'!N170</f>
        <v/>
      </c>
    </row>
    <row r="180" hidden="1" outlineLevel="1">
      <c r="B180" s="1284"/>
      <c r="C180" s="932"/>
      <c r="D180" s="932"/>
      <c r="E180" s="932"/>
      <c r="F180" s="932"/>
      <c r="G180" s="1281"/>
      <c r="H180" s="218"/>
      <c r="I180" s="218"/>
      <c r="J180" s="218"/>
      <c r="K180" s="218"/>
      <c r="L180" s="218"/>
      <c r="M180" s="1282"/>
      <c r="O180" s="1226"/>
      <c r="P180" s="1226"/>
      <c r="Q180" s="1226"/>
      <c r="R180" s="1226"/>
      <c r="S180" s="1226"/>
      <c r="T180" s="1226"/>
      <c r="U180" s="1226"/>
      <c r="W180" s="1226" t="str">
        <f>'🔵クレーム'!C171</f>
        <v/>
      </c>
      <c r="X180" s="1226" t="str">
        <f>'🔵クレーム'!D171</f>
        <v/>
      </c>
      <c r="Y180" s="1225" t="str">
        <f>'🔵クレーム'!I171</f>
        <v/>
      </c>
      <c r="Z180" s="1226" t="str">
        <f>'🔵クレーム'!J171</f>
        <v/>
      </c>
      <c r="AA180" s="1226" t="str">
        <f>'🔵クレーム'!K171</f>
        <v/>
      </c>
      <c r="AB180" s="1226" t="str">
        <f>'🔵クレーム'!L171</f>
        <v/>
      </c>
      <c r="AC180" s="1228" t="str">
        <f>'🔵クレーム'!N171</f>
        <v/>
      </c>
    </row>
    <row r="181" hidden="1" outlineLevel="1">
      <c r="B181" s="1284"/>
      <c r="C181" s="932"/>
      <c r="D181" s="932"/>
      <c r="E181" s="932"/>
      <c r="F181" s="932"/>
      <c r="G181" s="1281"/>
      <c r="H181" s="218"/>
      <c r="I181" s="218"/>
      <c r="J181" s="218"/>
      <c r="K181" s="218"/>
      <c r="L181" s="218"/>
      <c r="M181" s="1282"/>
      <c r="O181" s="1226"/>
      <c r="P181" s="1226"/>
      <c r="Q181" s="1226"/>
      <c r="R181" s="1226"/>
      <c r="S181" s="1226"/>
      <c r="T181" s="1226"/>
      <c r="U181" s="1226"/>
      <c r="W181" s="1226" t="str">
        <f>'🔵クレーム'!C172</f>
        <v/>
      </c>
      <c r="X181" s="1226" t="str">
        <f>'🔵クレーム'!D172</f>
        <v/>
      </c>
      <c r="Y181" s="1225" t="str">
        <f>'🔵クレーム'!I172</f>
        <v/>
      </c>
      <c r="Z181" s="1226" t="str">
        <f>'🔵クレーム'!J172</f>
        <v/>
      </c>
      <c r="AA181" s="1226" t="str">
        <f>'🔵クレーム'!K172</f>
        <v/>
      </c>
      <c r="AB181" s="1226" t="str">
        <f>'🔵クレーム'!L172</f>
        <v/>
      </c>
      <c r="AC181" s="1228" t="str">
        <f>'🔵クレーム'!N172</f>
        <v/>
      </c>
    </row>
    <row r="182" hidden="1" outlineLevel="1">
      <c r="B182" s="1284"/>
      <c r="C182" s="932"/>
      <c r="D182" s="932"/>
      <c r="E182" s="932"/>
      <c r="F182" s="932"/>
      <c r="G182" s="1281"/>
      <c r="H182" s="218"/>
      <c r="I182" s="218"/>
      <c r="J182" s="218"/>
      <c r="K182" s="218"/>
      <c r="L182" s="218"/>
      <c r="M182" s="1282"/>
      <c r="O182" s="1226"/>
      <c r="P182" s="1226"/>
      <c r="Q182" s="1226"/>
      <c r="R182" s="1226"/>
      <c r="S182" s="1226"/>
      <c r="T182" s="1226"/>
      <c r="U182" s="1226"/>
      <c r="W182" s="1226" t="str">
        <f>'🔵クレーム'!C173</f>
        <v/>
      </c>
      <c r="X182" s="1226" t="str">
        <f>'🔵クレーム'!D173</f>
        <v/>
      </c>
      <c r="Y182" s="1225" t="str">
        <f>'🔵クレーム'!I173</f>
        <v/>
      </c>
      <c r="Z182" s="1226" t="str">
        <f>'🔵クレーム'!J173</f>
        <v/>
      </c>
      <c r="AA182" s="1226" t="str">
        <f>'🔵クレーム'!K173</f>
        <v/>
      </c>
      <c r="AB182" s="1226" t="str">
        <f>'🔵クレーム'!L173</f>
        <v/>
      </c>
      <c r="AC182" s="1228" t="str">
        <f>'🔵クレーム'!N173</f>
        <v/>
      </c>
    </row>
    <row r="183" hidden="1" outlineLevel="1">
      <c r="B183" s="1284"/>
      <c r="C183" s="932"/>
      <c r="D183" s="932"/>
      <c r="E183" s="932"/>
      <c r="F183" s="932"/>
      <c r="G183" s="1281"/>
      <c r="H183" s="218"/>
      <c r="I183" s="218"/>
      <c r="J183" s="218"/>
      <c r="K183" s="218"/>
      <c r="L183" s="218"/>
      <c r="M183" s="1282"/>
      <c r="O183" s="1226"/>
      <c r="P183" s="1226"/>
      <c r="Q183" s="1226"/>
      <c r="R183" s="1226"/>
      <c r="S183" s="1226"/>
      <c r="T183" s="1226"/>
      <c r="U183" s="1226"/>
      <c r="W183" s="1226" t="str">
        <f>'🔵クレーム'!C174</f>
        <v/>
      </c>
      <c r="X183" s="1226" t="str">
        <f>'🔵クレーム'!D174</f>
        <v/>
      </c>
      <c r="Y183" s="1225" t="str">
        <f>'🔵クレーム'!I174</f>
        <v/>
      </c>
      <c r="Z183" s="1226" t="str">
        <f>'🔵クレーム'!J174</f>
        <v/>
      </c>
      <c r="AA183" s="1226" t="str">
        <f>'🔵クレーム'!K174</f>
        <v/>
      </c>
      <c r="AB183" s="1226" t="str">
        <f>'🔵クレーム'!L174</f>
        <v/>
      </c>
      <c r="AC183" s="1228" t="str">
        <f>'🔵クレーム'!N174</f>
        <v/>
      </c>
    </row>
    <row r="184" hidden="1" outlineLevel="1">
      <c r="B184" s="1284"/>
      <c r="C184" s="932"/>
      <c r="D184" s="932"/>
      <c r="E184" s="932"/>
      <c r="F184" s="932"/>
      <c r="G184" s="1281"/>
      <c r="H184" s="218"/>
      <c r="I184" s="218"/>
      <c r="J184" s="218"/>
      <c r="K184" s="218"/>
      <c r="L184" s="218"/>
      <c r="M184" s="1282"/>
      <c r="O184" s="1226"/>
      <c r="P184" s="1226"/>
      <c r="Q184" s="1226"/>
      <c r="R184" s="1226"/>
      <c r="S184" s="1226"/>
      <c r="T184" s="1226"/>
      <c r="U184" s="1226"/>
      <c r="W184" s="1226" t="str">
        <f>'🔵クレーム'!C175</f>
        <v/>
      </c>
      <c r="X184" s="1226" t="str">
        <f>'🔵クレーム'!D175</f>
        <v/>
      </c>
      <c r="Y184" s="1225" t="str">
        <f>'🔵クレーム'!I175</f>
        <v/>
      </c>
      <c r="Z184" s="1226" t="str">
        <f>'🔵クレーム'!J175</f>
        <v/>
      </c>
      <c r="AA184" s="1226" t="str">
        <f>'🔵クレーム'!K175</f>
        <v/>
      </c>
      <c r="AB184" s="1226" t="str">
        <f>'🔵クレーム'!L175</f>
        <v/>
      </c>
      <c r="AC184" s="1228" t="str">
        <f>'🔵クレーム'!N175</f>
        <v/>
      </c>
    </row>
    <row r="185" hidden="1" outlineLevel="1">
      <c r="B185" s="1284"/>
      <c r="C185" s="932"/>
      <c r="D185" s="932"/>
      <c r="E185" s="932"/>
      <c r="F185" s="932"/>
      <c r="G185" s="1281"/>
      <c r="H185" s="218"/>
      <c r="I185" s="218"/>
      <c r="J185" s="218"/>
      <c r="K185" s="218"/>
      <c r="L185" s="218"/>
      <c r="M185" s="1282"/>
      <c r="O185" s="1226"/>
      <c r="P185" s="1226"/>
      <c r="Q185" s="1226"/>
      <c r="R185" s="1226"/>
      <c r="S185" s="1226"/>
      <c r="T185" s="1226"/>
      <c r="U185" s="1226"/>
      <c r="W185" s="1226" t="str">
        <f>'🔵クレーム'!C176</f>
        <v/>
      </c>
      <c r="X185" s="1226" t="str">
        <f>'🔵クレーム'!D176</f>
        <v/>
      </c>
      <c r="Y185" s="1225" t="str">
        <f>'🔵クレーム'!I176</f>
        <v/>
      </c>
      <c r="Z185" s="1226" t="str">
        <f>'🔵クレーム'!J176</f>
        <v/>
      </c>
      <c r="AA185" s="1226" t="str">
        <f>'🔵クレーム'!K176</f>
        <v/>
      </c>
      <c r="AB185" s="1226" t="str">
        <f>'🔵クレーム'!L176</f>
        <v/>
      </c>
      <c r="AC185" s="1228" t="str">
        <f>'🔵クレーム'!N176</f>
        <v/>
      </c>
    </row>
    <row r="186" hidden="1" outlineLevel="1">
      <c r="B186" s="1284"/>
      <c r="C186" s="932"/>
      <c r="D186" s="932"/>
      <c r="E186" s="932"/>
      <c r="F186" s="932"/>
      <c r="G186" s="1281"/>
      <c r="H186" s="218"/>
      <c r="I186" s="218"/>
      <c r="J186" s="218"/>
      <c r="K186" s="218"/>
      <c r="L186" s="218"/>
      <c r="M186" s="1282"/>
      <c r="O186" s="1226"/>
      <c r="P186" s="1226"/>
      <c r="Q186" s="1226"/>
      <c r="R186" s="1226"/>
      <c r="S186" s="1226"/>
      <c r="T186" s="1226"/>
      <c r="U186" s="1226"/>
      <c r="W186" s="1226" t="str">
        <f>'🔵クレーム'!C177</f>
        <v/>
      </c>
      <c r="X186" s="1226" t="str">
        <f>'🔵クレーム'!D177</f>
        <v/>
      </c>
      <c r="Y186" s="1225" t="str">
        <f>'🔵クレーム'!I177</f>
        <v/>
      </c>
      <c r="Z186" s="1226" t="str">
        <f>'🔵クレーム'!J177</f>
        <v/>
      </c>
      <c r="AA186" s="1226" t="str">
        <f>'🔵クレーム'!K177</f>
        <v/>
      </c>
      <c r="AB186" s="1226" t="str">
        <f>'🔵クレーム'!L177</f>
        <v/>
      </c>
      <c r="AC186" s="1228" t="str">
        <f>'🔵クレーム'!N177</f>
        <v/>
      </c>
    </row>
    <row r="187" hidden="1" outlineLevel="1">
      <c r="B187" s="1284"/>
      <c r="C187" s="932"/>
      <c r="D187" s="932"/>
      <c r="E187" s="932"/>
      <c r="F187" s="932"/>
      <c r="G187" s="1281"/>
      <c r="H187" s="218"/>
      <c r="I187" s="218"/>
      <c r="J187" s="218"/>
      <c r="K187" s="218"/>
      <c r="L187" s="218"/>
      <c r="M187" s="1282"/>
      <c r="O187" s="1226"/>
      <c r="P187" s="1226"/>
      <c r="Q187" s="1226"/>
      <c r="R187" s="1226"/>
      <c r="S187" s="1226"/>
      <c r="T187" s="1226"/>
      <c r="U187" s="1226"/>
      <c r="W187" s="1226" t="str">
        <f>'🔵クレーム'!C178</f>
        <v/>
      </c>
      <c r="X187" s="1226" t="str">
        <f>'🔵クレーム'!D178</f>
        <v/>
      </c>
      <c r="Y187" s="1225" t="str">
        <f>'🔵クレーム'!I178</f>
        <v/>
      </c>
      <c r="Z187" s="1226" t="str">
        <f>'🔵クレーム'!J178</f>
        <v/>
      </c>
      <c r="AA187" s="1226" t="str">
        <f>'🔵クレーム'!K178</f>
        <v/>
      </c>
      <c r="AB187" s="1226" t="str">
        <f>'🔵クレーム'!L178</f>
        <v/>
      </c>
      <c r="AC187" s="1228" t="str">
        <f>'🔵クレーム'!N178</f>
        <v/>
      </c>
    </row>
    <row r="188" hidden="1" outlineLevel="1">
      <c r="B188" s="1284"/>
      <c r="C188" s="932"/>
      <c r="D188" s="932"/>
      <c r="E188" s="932"/>
      <c r="F188" s="932"/>
      <c r="G188" s="1281"/>
      <c r="H188" s="218"/>
      <c r="I188" s="218"/>
      <c r="J188" s="218"/>
      <c r="K188" s="218"/>
      <c r="L188" s="218"/>
      <c r="M188" s="1282"/>
      <c r="O188" s="1226"/>
      <c r="P188" s="1226"/>
      <c r="Q188" s="1226"/>
      <c r="R188" s="1226"/>
      <c r="S188" s="1226"/>
      <c r="T188" s="1226"/>
      <c r="U188" s="1226"/>
      <c r="W188" s="1226" t="str">
        <f>'🔵クレーム'!C179</f>
        <v/>
      </c>
      <c r="X188" s="1226" t="str">
        <f>'🔵クレーム'!D179</f>
        <v/>
      </c>
      <c r="Y188" s="1225" t="str">
        <f>'🔵クレーム'!I179</f>
        <v/>
      </c>
      <c r="Z188" s="1226" t="str">
        <f>'🔵クレーム'!J179</f>
        <v/>
      </c>
      <c r="AA188" s="1226" t="str">
        <f>'🔵クレーム'!K179</f>
        <v/>
      </c>
      <c r="AB188" s="1226" t="str">
        <f>'🔵クレーム'!L179</f>
        <v/>
      </c>
      <c r="AC188" s="1228" t="str">
        <f>'🔵クレーム'!N179</f>
        <v/>
      </c>
    </row>
    <row r="189" hidden="1" outlineLevel="1">
      <c r="B189" s="1284"/>
      <c r="C189" s="932"/>
      <c r="D189" s="932"/>
      <c r="E189" s="932"/>
      <c r="F189" s="932"/>
      <c r="G189" s="1281"/>
      <c r="H189" s="218"/>
      <c r="I189" s="218"/>
      <c r="J189" s="218"/>
      <c r="K189" s="218"/>
      <c r="L189" s="218"/>
      <c r="M189" s="1282"/>
      <c r="O189" s="1226"/>
      <c r="P189" s="1226"/>
      <c r="Q189" s="1226"/>
      <c r="R189" s="1226"/>
      <c r="S189" s="1226"/>
      <c r="T189" s="1226"/>
      <c r="U189" s="1226"/>
      <c r="W189" s="1226" t="str">
        <f>'🔵クレーム'!C180</f>
        <v/>
      </c>
      <c r="X189" s="1226" t="str">
        <f>'🔵クレーム'!D180</f>
        <v/>
      </c>
      <c r="Y189" s="1225" t="str">
        <f>'🔵クレーム'!I180</f>
        <v/>
      </c>
      <c r="Z189" s="1226" t="str">
        <f>'🔵クレーム'!J180</f>
        <v/>
      </c>
      <c r="AA189" s="1226" t="str">
        <f>'🔵クレーム'!K180</f>
        <v/>
      </c>
      <c r="AB189" s="1226" t="str">
        <f>'🔵クレーム'!L180</f>
        <v/>
      </c>
      <c r="AC189" s="1228" t="str">
        <f>'🔵クレーム'!N180</f>
        <v/>
      </c>
    </row>
    <row r="190" hidden="1" outlineLevel="1">
      <c r="B190" s="1284"/>
      <c r="C190" s="932"/>
      <c r="D190" s="932"/>
      <c r="E190" s="932"/>
      <c r="F190" s="932"/>
      <c r="G190" s="1281"/>
      <c r="H190" s="218"/>
      <c r="I190" s="218"/>
      <c r="J190" s="218"/>
      <c r="K190" s="218"/>
      <c r="L190" s="218"/>
      <c r="M190" s="1282"/>
      <c r="O190" s="1226"/>
      <c r="P190" s="1226"/>
      <c r="Q190" s="1226"/>
      <c r="R190" s="1226"/>
      <c r="S190" s="1226"/>
      <c r="T190" s="1226"/>
      <c r="U190" s="1226"/>
      <c r="W190" s="1226" t="str">
        <f>'🔵クレーム'!C181</f>
        <v/>
      </c>
      <c r="X190" s="1226" t="str">
        <f>'🔵クレーム'!D181</f>
        <v/>
      </c>
      <c r="Y190" s="1225" t="str">
        <f>'🔵クレーム'!I181</f>
        <v/>
      </c>
      <c r="Z190" s="1226" t="str">
        <f>'🔵クレーム'!J181</f>
        <v/>
      </c>
      <c r="AA190" s="1226" t="str">
        <f>'🔵クレーム'!K181</f>
        <v/>
      </c>
      <c r="AB190" s="1226" t="str">
        <f>'🔵クレーム'!L181</f>
        <v/>
      </c>
      <c r="AC190" s="1228" t="str">
        <f>'🔵クレーム'!N181</f>
        <v/>
      </c>
    </row>
    <row r="191" hidden="1" outlineLevel="1">
      <c r="B191" s="1284"/>
      <c r="C191" s="932"/>
      <c r="D191" s="932"/>
      <c r="E191" s="932"/>
      <c r="F191" s="932"/>
      <c r="G191" s="1281"/>
      <c r="H191" s="218"/>
      <c r="I191" s="218"/>
      <c r="J191" s="218"/>
      <c r="K191" s="218"/>
      <c r="L191" s="218"/>
      <c r="M191" s="1282"/>
      <c r="O191" s="1226"/>
      <c r="P191" s="1226"/>
      <c r="Q191" s="1226"/>
      <c r="R191" s="1226"/>
      <c r="S191" s="1226"/>
      <c r="T191" s="1226"/>
      <c r="U191" s="1226"/>
      <c r="W191" s="1226" t="str">
        <f>'🔵クレーム'!C182</f>
        <v/>
      </c>
      <c r="X191" s="1226" t="str">
        <f>'🔵クレーム'!D182</f>
        <v/>
      </c>
      <c r="Y191" s="1225" t="str">
        <f>'🔵クレーム'!I182</f>
        <v/>
      </c>
      <c r="Z191" s="1226" t="str">
        <f>'🔵クレーム'!J182</f>
        <v/>
      </c>
      <c r="AA191" s="1226" t="str">
        <f>'🔵クレーム'!K182</f>
        <v/>
      </c>
      <c r="AB191" s="1226" t="str">
        <f>'🔵クレーム'!L182</f>
        <v/>
      </c>
      <c r="AC191" s="1228" t="str">
        <f>'🔵クレーム'!N182</f>
        <v/>
      </c>
    </row>
    <row r="192" hidden="1" outlineLevel="1">
      <c r="B192" s="1284"/>
      <c r="C192" s="932"/>
      <c r="D192" s="932"/>
      <c r="E192" s="932"/>
      <c r="F192" s="932"/>
      <c r="G192" s="1281"/>
      <c r="H192" s="218"/>
      <c r="I192" s="218"/>
      <c r="J192" s="218"/>
      <c r="K192" s="218"/>
      <c r="L192" s="218"/>
      <c r="M192" s="1282"/>
      <c r="O192" s="1226"/>
      <c r="P192" s="1226"/>
      <c r="Q192" s="1226"/>
      <c r="R192" s="1226"/>
      <c r="S192" s="1226"/>
      <c r="T192" s="1226"/>
      <c r="U192" s="1226"/>
      <c r="W192" s="1226" t="str">
        <f>'🔵クレーム'!C183</f>
        <v/>
      </c>
      <c r="X192" s="1226" t="str">
        <f>'🔵クレーム'!D183</f>
        <v/>
      </c>
      <c r="Y192" s="1225" t="str">
        <f>'🔵クレーム'!I183</f>
        <v/>
      </c>
      <c r="Z192" s="1226" t="str">
        <f>'🔵クレーム'!J183</f>
        <v/>
      </c>
      <c r="AA192" s="1226" t="str">
        <f>'🔵クレーム'!K183</f>
        <v/>
      </c>
      <c r="AB192" s="1226" t="str">
        <f>'🔵クレーム'!L183</f>
        <v/>
      </c>
      <c r="AC192" s="1228" t="str">
        <f>'🔵クレーム'!N183</f>
        <v/>
      </c>
    </row>
    <row r="193" hidden="1" outlineLevel="1">
      <c r="B193" s="1284"/>
      <c r="C193" s="932"/>
      <c r="D193" s="932"/>
      <c r="E193" s="932"/>
      <c r="F193" s="932"/>
      <c r="G193" s="1281"/>
      <c r="H193" s="218"/>
      <c r="I193" s="218"/>
      <c r="J193" s="218"/>
      <c r="K193" s="218"/>
      <c r="L193" s="218"/>
      <c r="M193" s="1282"/>
      <c r="O193" s="1226"/>
      <c r="P193" s="1226"/>
      <c r="Q193" s="1226"/>
      <c r="R193" s="1226"/>
      <c r="S193" s="1226"/>
      <c r="T193" s="1226"/>
      <c r="U193" s="1226"/>
      <c r="W193" s="1226" t="str">
        <f>'🔵クレーム'!C184</f>
        <v/>
      </c>
      <c r="X193" s="1226" t="str">
        <f>'🔵クレーム'!D184</f>
        <v/>
      </c>
      <c r="Y193" s="1225" t="str">
        <f>'🔵クレーム'!I184</f>
        <v/>
      </c>
      <c r="Z193" s="1226" t="str">
        <f>'🔵クレーム'!J184</f>
        <v/>
      </c>
      <c r="AA193" s="1226" t="str">
        <f>'🔵クレーム'!K184</f>
        <v/>
      </c>
      <c r="AB193" s="1226" t="str">
        <f>'🔵クレーム'!L184</f>
        <v/>
      </c>
      <c r="AC193" s="1228" t="str">
        <f>'🔵クレーム'!N184</f>
        <v/>
      </c>
    </row>
    <row r="194" hidden="1" outlineLevel="1">
      <c r="B194" s="1284"/>
      <c r="C194" s="932"/>
      <c r="D194" s="932"/>
      <c r="E194" s="932"/>
      <c r="F194" s="932"/>
      <c r="G194" s="1281"/>
      <c r="H194" s="218"/>
      <c r="I194" s="218"/>
      <c r="J194" s="218"/>
      <c r="K194" s="218"/>
      <c r="L194" s="218"/>
      <c r="M194" s="1282"/>
      <c r="O194" s="1226"/>
      <c r="P194" s="1226"/>
      <c r="Q194" s="1226"/>
      <c r="R194" s="1226"/>
      <c r="S194" s="1226"/>
      <c r="T194" s="1226"/>
      <c r="U194" s="1226"/>
      <c r="W194" s="1226" t="str">
        <f>'🔵クレーム'!C185</f>
        <v/>
      </c>
      <c r="X194" s="1226" t="str">
        <f>'🔵クレーム'!D185</f>
        <v/>
      </c>
      <c r="Y194" s="1225" t="str">
        <f>'🔵クレーム'!I185</f>
        <v/>
      </c>
      <c r="Z194" s="1226" t="str">
        <f>'🔵クレーム'!J185</f>
        <v/>
      </c>
      <c r="AA194" s="1226" t="str">
        <f>'🔵クレーム'!K185</f>
        <v/>
      </c>
      <c r="AB194" s="1226" t="str">
        <f>'🔵クレーム'!L185</f>
        <v/>
      </c>
      <c r="AC194" s="1228" t="str">
        <f>'🔵クレーム'!N185</f>
        <v/>
      </c>
    </row>
    <row r="195" hidden="1" outlineLevel="1">
      <c r="B195" s="1284"/>
      <c r="C195" s="932"/>
      <c r="D195" s="932"/>
      <c r="E195" s="932"/>
      <c r="F195" s="932"/>
      <c r="G195" s="1281"/>
      <c r="H195" s="218"/>
      <c r="I195" s="218"/>
      <c r="J195" s="218"/>
      <c r="K195" s="218"/>
      <c r="L195" s="218"/>
      <c r="M195" s="1282"/>
      <c r="O195" s="1226"/>
      <c r="P195" s="1226"/>
      <c r="Q195" s="1226"/>
      <c r="R195" s="1226"/>
      <c r="S195" s="1226"/>
      <c r="T195" s="1226"/>
      <c r="U195" s="1226"/>
      <c r="W195" s="1226" t="str">
        <f>'🔵クレーム'!C186</f>
        <v/>
      </c>
      <c r="X195" s="1226" t="str">
        <f>'🔵クレーム'!D186</f>
        <v/>
      </c>
      <c r="Y195" s="1225" t="str">
        <f>'🔵クレーム'!I186</f>
        <v/>
      </c>
      <c r="Z195" s="1226" t="str">
        <f>'🔵クレーム'!J186</f>
        <v/>
      </c>
      <c r="AA195" s="1226" t="str">
        <f>'🔵クレーム'!K186</f>
        <v/>
      </c>
      <c r="AB195" s="1226" t="str">
        <f>'🔵クレーム'!L186</f>
        <v/>
      </c>
      <c r="AC195" s="1228" t="str">
        <f>'🔵クレーム'!N186</f>
        <v/>
      </c>
    </row>
    <row r="196" hidden="1" outlineLevel="1">
      <c r="B196" s="1284"/>
      <c r="C196" s="932"/>
      <c r="D196" s="932"/>
      <c r="E196" s="932"/>
      <c r="F196" s="932"/>
      <c r="G196" s="1281"/>
      <c r="H196" s="218"/>
      <c r="I196" s="218"/>
      <c r="J196" s="218"/>
      <c r="K196" s="218"/>
      <c r="L196" s="218"/>
      <c r="M196" s="1282"/>
      <c r="O196" s="1226"/>
      <c r="P196" s="1226"/>
      <c r="Q196" s="1226"/>
      <c r="R196" s="1226"/>
      <c r="S196" s="1226"/>
      <c r="T196" s="1226"/>
      <c r="U196" s="1226"/>
      <c r="W196" s="1226" t="str">
        <f>'🔵クレーム'!C187</f>
        <v/>
      </c>
      <c r="X196" s="1226" t="str">
        <f>'🔵クレーム'!D187</f>
        <v/>
      </c>
      <c r="Y196" s="1225" t="str">
        <f>'🔵クレーム'!I187</f>
        <v/>
      </c>
      <c r="Z196" s="1226" t="str">
        <f>'🔵クレーム'!J187</f>
        <v/>
      </c>
      <c r="AA196" s="1226" t="str">
        <f>'🔵クレーム'!K187</f>
        <v/>
      </c>
      <c r="AB196" s="1226" t="str">
        <f>'🔵クレーム'!L187</f>
        <v/>
      </c>
      <c r="AC196" s="1228" t="str">
        <f>'🔵クレーム'!N187</f>
        <v/>
      </c>
    </row>
    <row r="197" hidden="1" outlineLevel="1">
      <c r="B197" s="1284"/>
      <c r="C197" s="932"/>
      <c r="D197" s="932"/>
      <c r="E197" s="932"/>
      <c r="F197" s="932"/>
      <c r="G197" s="1281"/>
      <c r="H197" s="218"/>
      <c r="I197" s="218"/>
      <c r="J197" s="218"/>
      <c r="K197" s="218"/>
      <c r="L197" s="218"/>
      <c r="M197" s="1282"/>
      <c r="O197" s="1226"/>
      <c r="P197" s="1226"/>
      <c r="Q197" s="1226"/>
      <c r="R197" s="1226"/>
      <c r="S197" s="1226"/>
      <c r="T197" s="1226"/>
      <c r="U197" s="1226"/>
      <c r="W197" s="1226" t="str">
        <f>'🔵クレーム'!C188</f>
        <v/>
      </c>
      <c r="X197" s="1226" t="str">
        <f>'🔵クレーム'!D188</f>
        <v/>
      </c>
      <c r="Y197" s="1225" t="str">
        <f>'🔵クレーム'!I188</f>
        <v/>
      </c>
      <c r="Z197" s="1226" t="str">
        <f>'🔵クレーム'!J188</f>
        <v/>
      </c>
      <c r="AA197" s="1226" t="str">
        <f>'🔵クレーム'!K188</f>
        <v/>
      </c>
      <c r="AB197" s="1226" t="str">
        <f>'🔵クレーム'!L188</f>
        <v/>
      </c>
      <c r="AC197" s="1228" t="str">
        <f>'🔵クレーム'!N188</f>
        <v/>
      </c>
    </row>
    <row r="198" hidden="1" outlineLevel="1">
      <c r="B198" s="1284"/>
      <c r="C198" s="932"/>
      <c r="D198" s="932"/>
      <c r="E198" s="932"/>
      <c r="F198" s="932"/>
      <c r="G198" s="1281"/>
      <c r="H198" s="218"/>
      <c r="I198" s="218"/>
      <c r="J198" s="218"/>
      <c r="K198" s="218"/>
      <c r="L198" s="218"/>
      <c r="M198" s="1282"/>
      <c r="O198" s="1226"/>
      <c r="P198" s="1226"/>
      <c r="Q198" s="1226"/>
      <c r="R198" s="1226"/>
      <c r="S198" s="1226"/>
      <c r="T198" s="1226"/>
      <c r="U198" s="1226"/>
      <c r="W198" s="1226" t="str">
        <f>'🔵クレーム'!C189</f>
        <v/>
      </c>
      <c r="X198" s="1226" t="str">
        <f>'🔵クレーム'!D189</f>
        <v/>
      </c>
      <c r="Y198" s="1225" t="str">
        <f>'🔵クレーム'!I189</f>
        <v/>
      </c>
      <c r="Z198" s="1226" t="str">
        <f>'🔵クレーム'!J189</f>
        <v/>
      </c>
      <c r="AA198" s="1226" t="str">
        <f>'🔵クレーム'!K189</f>
        <v/>
      </c>
      <c r="AB198" s="1226" t="str">
        <f>'🔵クレーム'!L189</f>
        <v/>
      </c>
      <c r="AC198" s="1228" t="str">
        <f>'🔵クレーム'!N189</f>
        <v/>
      </c>
    </row>
    <row r="199" hidden="1" outlineLevel="1">
      <c r="B199" s="1284"/>
      <c r="C199" s="932"/>
      <c r="D199" s="932"/>
      <c r="E199" s="932"/>
      <c r="F199" s="932"/>
      <c r="G199" s="1281"/>
      <c r="H199" s="218"/>
      <c r="I199" s="218"/>
      <c r="J199" s="218"/>
      <c r="K199" s="218"/>
      <c r="L199" s="218"/>
      <c r="M199" s="1282"/>
      <c r="O199" s="1226"/>
      <c r="P199" s="1226"/>
      <c r="Q199" s="1226"/>
      <c r="R199" s="1226"/>
      <c r="S199" s="1226"/>
      <c r="T199" s="1226"/>
      <c r="U199" s="1226"/>
      <c r="W199" s="1226" t="str">
        <f>'🔵クレーム'!C190</f>
        <v/>
      </c>
      <c r="X199" s="1226" t="str">
        <f>'🔵クレーム'!D190</f>
        <v/>
      </c>
      <c r="Y199" s="1225" t="str">
        <f>'🔵クレーム'!I190</f>
        <v/>
      </c>
      <c r="Z199" s="1226" t="str">
        <f>'🔵クレーム'!J190</f>
        <v/>
      </c>
      <c r="AA199" s="1226" t="str">
        <f>'🔵クレーム'!K190</f>
        <v/>
      </c>
      <c r="AB199" s="1226" t="str">
        <f>'🔵クレーム'!L190</f>
        <v/>
      </c>
      <c r="AC199" s="1228" t="str">
        <f>'🔵クレーム'!N190</f>
        <v/>
      </c>
    </row>
    <row r="200" hidden="1" outlineLevel="1">
      <c r="B200" s="1284"/>
      <c r="C200" s="932"/>
      <c r="D200" s="932"/>
      <c r="E200" s="932"/>
      <c r="F200" s="932"/>
      <c r="G200" s="1281"/>
      <c r="H200" s="218"/>
      <c r="I200" s="218"/>
      <c r="J200" s="218"/>
      <c r="K200" s="218"/>
      <c r="L200" s="218"/>
      <c r="M200" s="1282"/>
      <c r="O200" s="1226"/>
      <c r="P200" s="1226"/>
      <c r="Q200" s="1226"/>
      <c r="R200" s="1226"/>
      <c r="S200" s="1226"/>
      <c r="T200" s="1226"/>
      <c r="U200" s="1226"/>
      <c r="W200" s="1226" t="str">
        <f>'🔵クレーム'!C191</f>
        <v/>
      </c>
      <c r="X200" s="1226" t="str">
        <f>'🔵クレーム'!D191</f>
        <v/>
      </c>
      <c r="Y200" s="1225" t="str">
        <f>'🔵クレーム'!I191</f>
        <v/>
      </c>
      <c r="Z200" s="1226" t="str">
        <f>'🔵クレーム'!J191</f>
        <v/>
      </c>
      <c r="AA200" s="1226" t="str">
        <f>'🔵クレーム'!K191</f>
        <v/>
      </c>
      <c r="AB200" s="1226" t="str">
        <f>'🔵クレーム'!L191</f>
        <v/>
      </c>
      <c r="AC200" s="1228" t="str">
        <f>'🔵クレーム'!N191</f>
        <v/>
      </c>
    </row>
    <row r="201" hidden="1" outlineLevel="1">
      <c r="B201" s="1284"/>
      <c r="C201" s="932"/>
      <c r="D201" s="932"/>
      <c r="E201" s="932"/>
      <c r="F201" s="932"/>
      <c r="G201" s="1281"/>
      <c r="H201" s="218"/>
      <c r="I201" s="218"/>
      <c r="J201" s="218"/>
      <c r="K201" s="218"/>
      <c r="L201" s="218"/>
      <c r="M201" s="1282"/>
      <c r="O201" s="1226"/>
      <c r="P201" s="1226"/>
      <c r="Q201" s="1226"/>
      <c r="R201" s="1226"/>
      <c r="S201" s="1226"/>
      <c r="T201" s="1226"/>
      <c r="U201" s="1226"/>
      <c r="W201" s="1226" t="str">
        <f>'🔵クレーム'!C192</f>
        <v/>
      </c>
      <c r="X201" s="1226" t="str">
        <f>'🔵クレーム'!D192</f>
        <v/>
      </c>
      <c r="Y201" s="1225" t="str">
        <f>'🔵クレーム'!I192</f>
        <v/>
      </c>
      <c r="Z201" s="1226" t="str">
        <f>'🔵クレーム'!J192</f>
        <v/>
      </c>
      <c r="AA201" s="1226" t="str">
        <f>'🔵クレーム'!K192</f>
        <v/>
      </c>
      <c r="AB201" s="1226" t="str">
        <f>'🔵クレーム'!L192</f>
        <v/>
      </c>
      <c r="AC201" s="1228" t="str">
        <f>'🔵クレーム'!N192</f>
        <v/>
      </c>
    </row>
    <row r="202" hidden="1" outlineLevel="1">
      <c r="B202" s="1284"/>
      <c r="C202" s="932"/>
      <c r="D202" s="932"/>
      <c r="E202" s="932"/>
      <c r="F202" s="932"/>
      <c r="G202" s="1281"/>
      <c r="H202" s="218"/>
      <c r="I202" s="218"/>
      <c r="J202" s="218"/>
      <c r="K202" s="218"/>
      <c r="L202" s="218"/>
      <c r="M202" s="1282"/>
      <c r="O202" s="1226"/>
      <c r="P202" s="1226"/>
      <c r="Q202" s="1226"/>
      <c r="R202" s="1226"/>
      <c r="S202" s="1226"/>
      <c r="T202" s="1226"/>
      <c r="U202" s="1226"/>
      <c r="W202" s="1226" t="str">
        <f>'🔵クレーム'!C193</f>
        <v/>
      </c>
      <c r="X202" s="1226" t="str">
        <f>'🔵クレーム'!D193</f>
        <v/>
      </c>
      <c r="Y202" s="1225" t="str">
        <f>'🔵クレーム'!I193</f>
        <v/>
      </c>
      <c r="Z202" s="1226" t="str">
        <f>'🔵クレーム'!J193</f>
        <v/>
      </c>
      <c r="AA202" s="1226" t="str">
        <f>'🔵クレーム'!K193</f>
        <v/>
      </c>
      <c r="AB202" s="1226" t="str">
        <f>'🔵クレーム'!L193</f>
        <v/>
      </c>
      <c r="AC202" s="1228" t="str">
        <f>'🔵クレーム'!N193</f>
        <v/>
      </c>
    </row>
    <row r="203" hidden="1" outlineLevel="1">
      <c r="B203" s="1284"/>
      <c r="C203" s="932"/>
      <c r="D203" s="932"/>
      <c r="E203" s="932"/>
      <c r="F203" s="932"/>
      <c r="G203" s="1281"/>
      <c r="H203" s="218"/>
      <c r="I203" s="218"/>
      <c r="J203" s="218"/>
      <c r="K203" s="218"/>
      <c r="L203" s="218"/>
      <c r="M203" s="1282"/>
      <c r="O203" s="1226"/>
      <c r="P203" s="1226"/>
      <c r="Q203" s="1226"/>
      <c r="R203" s="1226"/>
      <c r="S203" s="1226"/>
      <c r="T203" s="1226"/>
      <c r="U203" s="1226"/>
      <c r="W203" s="1226" t="str">
        <f>'🔵クレーム'!C194</f>
        <v/>
      </c>
      <c r="X203" s="1226" t="str">
        <f>'🔵クレーム'!D194</f>
        <v/>
      </c>
      <c r="Y203" s="1225" t="str">
        <f>'🔵クレーム'!I194</f>
        <v/>
      </c>
      <c r="Z203" s="1226" t="str">
        <f>'🔵クレーム'!J194</f>
        <v/>
      </c>
      <c r="AA203" s="1226" t="str">
        <f>'🔵クレーム'!K194</f>
        <v/>
      </c>
      <c r="AB203" s="1226" t="str">
        <f>'🔵クレーム'!L194</f>
        <v/>
      </c>
      <c r="AC203" s="1228" t="str">
        <f>'🔵クレーム'!N194</f>
        <v/>
      </c>
    </row>
    <row r="204" hidden="1" outlineLevel="1">
      <c r="B204" s="1284"/>
      <c r="C204" s="932"/>
      <c r="D204" s="932"/>
      <c r="E204" s="932"/>
      <c r="F204" s="932"/>
      <c r="G204" s="1281"/>
      <c r="H204" s="218"/>
      <c r="I204" s="218"/>
      <c r="J204" s="218"/>
      <c r="K204" s="218"/>
      <c r="L204" s="218"/>
      <c r="M204" s="1282"/>
      <c r="O204" s="1226"/>
      <c r="P204" s="1226"/>
      <c r="Q204" s="1226"/>
      <c r="R204" s="1226"/>
      <c r="S204" s="1226"/>
      <c r="T204" s="1226"/>
      <c r="U204" s="1226"/>
      <c r="W204" s="1226" t="str">
        <f>'🔵クレーム'!C195</f>
        <v/>
      </c>
      <c r="X204" s="1226" t="str">
        <f>'🔵クレーム'!D195</f>
        <v/>
      </c>
      <c r="Y204" s="1225" t="str">
        <f>'🔵クレーム'!I195</f>
        <v/>
      </c>
      <c r="Z204" s="1226" t="str">
        <f>'🔵クレーム'!J195</f>
        <v/>
      </c>
      <c r="AA204" s="1226" t="str">
        <f>'🔵クレーム'!K195</f>
        <v/>
      </c>
      <c r="AB204" s="1226" t="str">
        <f>'🔵クレーム'!L195</f>
        <v/>
      </c>
      <c r="AC204" s="1228" t="str">
        <f>'🔵クレーム'!N195</f>
        <v/>
      </c>
    </row>
    <row r="205" hidden="1" outlineLevel="1">
      <c r="B205" s="1284"/>
      <c r="C205" s="932"/>
      <c r="D205" s="932"/>
      <c r="E205" s="932"/>
      <c r="F205" s="932"/>
      <c r="G205" s="1281"/>
      <c r="H205" s="218"/>
      <c r="I205" s="218"/>
      <c r="J205" s="218"/>
      <c r="K205" s="218"/>
      <c r="L205" s="218"/>
      <c r="M205" s="1282"/>
      <c r="O205" s="1226"/>
      <c r="P205" s="1226"/>
      <c r="Q205" s="1226"/>
      <c r="R205" s="1226"/>
      <c r="S205" s="1226"/>
      <c r="T205" s="1226"/>
      <c r="U205" s="1226"/>
      <c r="W205" s="1226" t="str">
        <f>'🔵クレーム'!C196</f>
        <v/>
      </c>
      <c r="X205" s="1226" t="str">
        <f>'🔵クレーム'!D196</f>
        <v/>
      </c>
      <c r="Y205" s="1225" t="str">
        <f>'🔵クレーム'!I196</f>
        <v/>
      </c>
      <c r="Z205" s="1226" t="str">
        <f>'🔵クレーム'!J196</f>
        <v/>
      </c>
      <c r="AA205" s="1226" t="str">
        <f>'🔵クレーム'!K196</f>
        <v/>
      </c>
      <c r="AB205" s="1226" t="str">
        <f>'🔵クレーム'!L196</f>
        <v/>
      </c>
      <c r="AC205" s="1228" t="str">
        <f>'🔵クレーム'!N196</f>
        <v/>
      </c>
    </row>
    <row r="206" hidden="1" outlineLevel="1">
      <c r="B206" s="1284"/>
      <c r="C206" s="932"/>
      <c r="D206" s="932"/>
      <c r="E206" s="932"/>
      <c r="F206" s="932"/>
      <c r="G206" s="1281"/>
      <c r="H206" s="218"/>
      <c r="I206" s="218"/>
      <c r="J206" s="218"/>
      <c r="K206" s="218"/>
      <c r="L206" s="218"/>
      <c r="M206" s="1282"/>
      <c r="O206" s="1226"/>
      <c r="P206" s="1226"/>
      <c r="Q206" s="1226"/>
      <c r="R206" s="1226"/>
      <c r="S206" s="1226"/>
      <c r="T206" s="1226"/>
      <c r="U206" s="1226"/>
      <c r="W206" s="1226" t="str">
        <f>'🔵クレーム'!C197</f>
        <v/>
      </c>
      <c r="X206" s="1226" t="str">
        <f>'🔵クレーム'!D197</f>
        <v/>
      </c>
      <c r="Y206" s="1225" t="str">
        <f>'🔵クレーム'!I197</f>
        <v/>
      </c>
      <c r="Z206" s="1226" t="str">
        <f>'🔵クレーム'!J197</f>
        <v/>
      </c>
      <c r="AA206" s="1226" t="str">
        <f>'🔵クレーム'!K197</f>
        <v/>
      </c>
      <c r="AB206" s="1226" t="str">
        <f>'🔵クレーム'!L197</f>
        <v/>
      </c>
      <c r="AC206" s="1228" t="str">
        <f>'🔵クレーム'!N197</f>
        <v/>
      </c>
    </row>
    <row r="207" hidden="1" outlineLevel="1">
      <c r="B207" s="1284"/>
      <c r="C207" s="932"/>
      <c r="D207" s="932"/>
      <c r="E207" s="932"/>
      <c r="F207" s="932"/>
      <c r="G207" s="1281"/>
      <c r="H207" s="218"/>
      <c r="I207" s="218"/>
      <c r="J207" s="218"/>
      <c r="K207" s="218"/>
      <c r="L207" s="218"/>
      <c r="M207" s="1282"/>
      <c r="O207" s="1226"/>
      <c r="P207" s="1226"/>
      <c r="Q207" s="1226"/>
      <c r="R207" s="1226"/>
      <c r="S207" s="1226"/>
      <c r="T207" s="1226"/>
      <c r="U207" s="1226"/>
      <c r="W207" s="1226" t="str">
        <f>'🔵クレーム'!C198</f>
        <v/>
      </c>
      <c r="X207" s="1226" t="str">
        <f>'🔵クレーム'!D198</f>
        <v/>
      </c>
      <c r="Y207" s="1225" t="str">
        <f>'🔵クレーム'!I198</f>
        <v/>
      </c>
      <c r="Z207" s="1226" t="str">
        <f>'🔵クレーム'!J198</f>
        <v/>
      </c>
      <c r="AA207" s="1226" t="str">
        <f>'🔵クレーム'!K198</f>
        <v/>
      </c>
      <c r="AB207" s="1226" t="str">
        <f>'🔵クレーム'!L198</f>
        <v/>
      </c>
      <c r="AC207" s="1228" t="str">
        <f>'🔵クレーム'!N198</f>
        <v/>
      </c>
    </row>
    <row r="208" hidden="1" outlineLevel="1">
      <c r="B208" s="1284"/>
      <c r="C208" s="932"/>
      <c r="D208" s="932"/>
      <c r="E208" s="932"/>
      <c r="F208" s="932"/>
      <c r="G208" s="1281"/>
      <c r="H208" s="218"/>
      <c r="I208" s="218"/>
      <c r="J208" s="218"/>
      <c r="K208" s="218"/>
      <c r="L208" s="218"/>
      <c r="M208" s="1282"/>
      <c r="O208" s="1226"/>
      <c r="P208" s="1226"/>
      <c r="Q208" s="1226"/>
      <c r="R208" s="1226"/>
      <c r="S208" s="1226"/>
      <c r="T208" s="1226"/>
      <c r="U208" s="1226"/>
      <c r="W208" s="1226" t="str">
        <f>'🔵クレーム'!C199</f>
        <v/>
      </c>
      <c r="X208" s="1226" t="str">
        <f>'🔵クレーム'!D199</f>
        <v/>
      </c>
      <c r="Y208" s="1225" t="str">
        <f>'🔵クレーム'!I199</f>
        <v/>
      </c>
      <c r="Z208" s="1226" t="str">
        <f>'🔵クレーム'!J199</f>
        <v/>
      </c>
      <c r="AA208" s="1226" t="str">
        <f>'🔵クレーム'!K199</f>
        <v/>
      </c>
      <c r="AB208" s="1226" t="str">
        <f>'🔵クレーム'!L199</f>
        <v/>
      </c>
      <c r="AC208" s="1228" t="str">
        <f>'🔵クレーム'!N199</f>
        <v/>
      </c>
    </row>
    <row r="209" hidden="1" outlineLevel="1">
      <c r="B209" s="1284"/>
      <c r="C209" s="932"/>
      <c r="D209" s="932"/>
      <c r="E209" s="932"/>
      <c r="F209" s="932"/>
      <c r="G209" s="1281"/>
      <c r="H209" s="218"/>
      <c r="I209" s="218"/>
      <c r="J209" s="218"/>
      <c r="K209" s="218"/>
      <c r="L209" s="218"/>
      <c r="M209" s="1282"/>
      <c r="O209" s="1226"/>
      <c r="P209" s="1226"/>
      <c r="Q209" s="1226"/>
      <c r="R209" s="1226"/>
      <c r="S209" s="1226"/>
      <c r="T209" s="1226"/>
      <c r="U209" s="1226"/>
      <c r="W209" s="1226" t="str">
        <f>'🔵クレーム'!C200</f>
        <v/>
      </c>
      <c r="X209" s="1226" t="str">
        <f>'🔵クレーム'!D200</f>
        <v/>
      </c>
      <c r="Y209" s="1225" t="str">
        <f>'🔵クレーム'!I200</f>
        <v/>
      </c>
      <c r="Z209" s="1226" t="str">
        <f>'🔵クレーム'!J200</f>
        <v/>
      </c>
      <c r="AA209" s="1226" t="str">
        <f>'🔵クレーム'!K200</f>
        <v/>
      </c>
      <c r="AB209" s="1226" t="str">
        <f>'🔵クレーム'!L200</f>
        <v/>
      </c>
      <c r="AC209" s="1228" t="str">
        <f>'🔵クレーム'!N200</f>
        <v/>
      </c>
    </row>
    <row r="210" hidden="1" outlineLevel="1">
      <c r="B210" s="1284"/>
      <c r="C210" s="932"/>
      <c r="D210" s="932"/>
      <c r="E210" s="932"/>
      <c r="F210" s="932"/>
      <c r="G210" s="1281"/>
      <c r="H210" s="218"/>
      <c r="I210" s="218"/>
      <c r="J210" s="218"/>
      <c r="K210" s="218"/>
      <c r="L210" s="218"/>
      <c r="M210" s="1282"/>
      <c r="O210" s="1226"/>
      <c r="P210" s="1226"/>
      <c r="Q210" s="1226"/>
      <c r="R210" s="1226"/>
      <c r="S210" s="1226"/>
      <c r="T210" s="1226"/>
      <c r="U210" s="1226"/>
      <c r="W210" s="1226" t="str">
        <f>'🔵クレーム'!C201</f>
        <v/>
      </c>
      <c r="X210" s="1226" t="str">
        <f>'🔵クレーム'!D201</f>
        <v/>
      </c>
      <c r="Y210" s="1225" t="str">
        <f>'🔵クレーム'!I201</f>
        <v/>
      </c>
      <c r="Z210" s="1226" t="str">
        <f>'🔵クレーム'!J201</f>
        <v/>
      </c>
      <c r="AA210" s="1226" t="str">
        <f>'🔵クレーム'!K201</f>
        <v/>
      </c>
      <c r="AB210" s="1226" t="str">
        <f>'🔵クレーム'!L201</f>
        <v/>
      </c>
      <c r="AC210" s="1228" t="str">
        <f>'🔵クレーム'!N201</f>
        <v/>
      </c>
    </row>
    <row r="211" hidden="1" outlineLevel="1">
      <c r="B211" s="1284"/>
      <c r="C211" s="932"/>
      <c r="D211" s="932"/>
      <c r="E211" s="932"/>
      <c r="F211" s="932"/>
      <c r="G211" s="1281"/>
      <c r="H211" s="218"/>
      <c r="I211" s="218"/>
      <c r="J211" s="218"/>
      <c r="K211" s="218"/>
      <c r="L211" s="218"/>
      <c r="M211" s="1282"/>
      <c r="O211" s="1226"/>
      <c r="P211" s="1226"/>
      <c r="Q211" s="1226"/>
      <c r="R211" s="1226"/>
      <c r="S211" s="1226"/>
      <c r="T211" s="1226"/>
      <c r="U211" s="1226"/>
      <c r="W211" s="1226" t="str">
        <f>'🔵クレーム'!C202</f>
        <v/>
      </c>
      <c r="X211" s="1226" t="str">
        <f>'🔵クレーム'!D202</f>
        <v/>
      </c>
      <c r="Y211" s="1225" t="str">
        <f>'🔵クレーム'!I202</f>
        <v/>
      </c>
      <c r="Z211" s="1226" t="str">
        <f>'🔵クレーム'!J202</f>
        <v/>
      </c>
      <c r="AA211" s="1226" t="str">
        <f>'🔵クレーム'!K202</f>
        <v/>
      </c>
      <c r="AB211" s="1226" t="str">
        <f>'🔵クレーム'!L202</f>
        <v/>
      </c>
      <c r="AC211" s="1228" t="str">
        <f>'🔵クレーム'!N202</f>
        <v/>
      </c>
    </row>
    <row r="212" hidden="1" outlineLevel="1">
      <c r="B212" s="1284"/>
      <c r="C212" s="932"/>
      <c r="D212" s="932"/>
      <c r="E212" s="932"/>
      <c r="F212" s="932"/>
      <c r="G212" s="1281"/>
      <c r="H212" s="218"/>
      <c r="I212" s="218"/>
      <c r="J212" s="218"/>
      <c r="K212" s="218"/>
      <c r="L212" s="218"/>
      <c r="M212" s="1282"/>
      <c r="O212" s="1226"/>
      <c r="P212" s="1226"/>
      <c r="Q212" s="1226"/>
      <c r="R212" s="1226"/>
      <c r="S212" s="1226"/>
      <c r="T212" s="1226"/>
      <c r="U212" s="1226"/>
      <c r="W212" s="1226" t="str">
        <f>'🔵クレーム'!C203</f>
        <v/>
      </c>
      <c r="X212" s="1226" t="str">
        <f>'🔵クレーム'!D203</f>
        <v/>
      </c>
      <c r="Y212" s="1225" t="str">
        <f>'🔵クレーム'!I203</f>
        <v/>
      </c>
      <c r="Z212" s="1226" t="str">
        <f>'🔵クレーム'!J203</f>
        <v/>
      </c>
      <c r="AA212" s="1226" t="str">
        <f>'🔵クレーム'!K203</f>
        <v/>
      </c>
      <c r="AB212" s="1226" t="str">
        <f>'🔵クレーム'!L203</f>
        <v/>
      </c>
      <c r="AC212" s="1228" t="str">
        <f>'🔵クレーム'!N203</f>
        <v/>
      </c>
    </row>
    <row r="213" hidden="1" outlineLevel="1">
      <c r="B213" s="1284"/>
      <c r="C213" s="932"/>
      <c r="D213" s="932"/>
      <c r="E213" s="932"/>
      <c r="F213" s="932"/>
      <c r="G213" s="1281"/>
      <c r="H213" s="218"/>
      <c r="I213" s="218"/>
      <c r="J213" s="218"/>
      <c r="K213" s="218"/>
      <c r="L213" s="218"/>
      <c r="M213" s="1282"/>
      <c r="O213" s="1226"/>
      <c r="P213" s="1226"/>
      <c r="Q213" s="1226"/>
      <c r="R213" s="1226"/>
      <c r="S213" s="1226"/>
      <c r="T213" s="1226"/>
      <c r="U213" s="1226"/>
      <c r="W213" s="1226" t="str">
        <f>'🔵クレーム'!C204</f>
        <v/>
      </c>
      <c r="X213" s="1226" t="str">
        <f>'🔵クレーム'!D204</f>
        <v/>
      </c>
      <c r="Y213" s="1225" t="str">
        <f>'🔵クレーム'!I204</f>
        <v/>
      </c>
      <c r="Z213" s="1226" t="str">
        <f>'🔵クレーム'!J204</f>
        <v/>
      </c>
      <c r="AA213" s="1226" t="str">
        <f>'🔵クレーム'!K204</f>
        <v/>
      </c>
      <c r="AB213" s="1226" t="str">
        <f>'🔵クレーム'!L204</f>
        <v/>
      </c>
      <c r="AC213" s="1228" t="str">
        <f>'🔵クレーム'!N204</f>
        <v/>
      </c>
    </row>
    <row r="214" hidden="1" outlineLevel="1">
      <c r="B214" s="1284"/>
      <c r="C214" s="932"/>
      <c r="D214" s="932"/>
      <c r="E214" s="932"/>
      <c r="F214" s="932"/>
      <c r="G214" s="1281"/>
      <c r="H214" s="218"/>
      <c r="I214" s="218"/>
      <c r="J214" s="218"/>
      <c r="K214" s="218"/>
      <c r="L214" s="218"/>
      <c r="M214" s="1282"/>
      <c r="O214" s="1226"/>
      <c r="P214" s="1226"/>
      <c r="Q214" s="1226"/>
      <c r="R214" s="1226"/>
      <c r="S214" s="1226"/>
      <c r="T214" s="1226"/>
      <c r="U214" s="1226"/>
      <c r="W214" s="1226" t="str">
        <f>'🔵クレーム'!C205</f>
        <v/>
      </c>
      <c r="X214" s="1226" t="str">
        <f>'🔵クレーム'!D205</f>
        <v/>
      </c>
      <c r="Y214" s="1225" t="str">
        <f>'🔵クレーム'!I205</f>
        <v/>
      </c>
      <c r="Z214" s="1226" t="str">
        <f>'🔵クレーム'!J205</f>
        <v/>
      </c>
      <c r="AA214" s="1226" t="str">
        <f>'🔵クレーム'!K205</f>
        <v/>
      </c>
      <c r="AB214" s="1226" t="str">
        <f>'🔵クレーム'!L205</f>
        <v/>
      </c>
      <c r="AC214" s="1228" t="str">
        <f>'🔵クレーム'!N205</f>
        <v/>
      </c>
    </row>
    <row r="215" hidden="1" outlineLevel="1">
      <c r="B215" s="1284"/>
      <c r="C215" s="932"/>
      <c r="D215" s="932"/>
      <c r="E215" s="932"/>
      <c r="F215" s="932"/>
      <c r="G215" s="1281"/>
      <c r="H215" s="218"/>
      <c r="I215" s="218"/>
      <c r="J215" s="218"/>
      <c r="K215" s="218"/>
      <c r="L215" s="218"/>
      <c r="M215" s="1282"/>
      <c r="O215" s="1226"/>
      <c r="P215" s="1226"/>
      <c r="Q215" s="1226"/>
      <c r="R215" s="1226"/>
      <c r="S215" s="1226"/>
      <c r="T215" s="1226"/>
      <c r="U215" s="1226"/>
      <c r="W215" s="1226" t="str">
        <f>'🔵クレーム'!C206</f>
        <v/>
      </c>
      <c r="X215" s="1226" t="str">
        <f>'🔵クレーム'!D206</f>
        <v/>
      </c>
      <c r="Y215" s="1225" t="str">
        <f>'🔵クレーム'!I206</f>
        <v/>
      </c>
      <c r="Z215" s="1226" t="str">
        <f>'🔵クレーム'!J206</f>
        <v/>
      </c>
      <c r="AA215" s="1226" t="str">
        <f>'🔵クレーム'!K206</f>
        <v/>
      </c>
      <c r="AB215" s="1226" t="str">
        <f>'🔵クレーム'!L206</f>
        <v/>
      </c>
      <c r="AC215" s="1228" t="str">
        <f>'🔵クレーム'!N206</f>
        <v/>
      </c>
    </row>
    <row r="216" hidden="1" outlineLevel="1">
      <c r="B216" s="1284"/>
      <c r="C216" s="932"/>
      <c r="D216" s="932"/>
      <c r="E216" s="932"/>
      <c r="F216" s="932"/>
      <c r="G216" s="1281"/>
      <c r="H216" s="218"/>
      <c r="I216" s="218"/>
      <c r="J216" s="218"/>
      <c r="K216" s="218"/>
      <c r="L216" s="218"/>
      <c r="M216" s="1282"/>
      <c r="O216" s="1226"/>
      <c r="P216" s="1226"/>
      <c r="Q216" s="1226"/>
      <c r="R216" s="1226"/>
      <c r="S216" s="1226"/>
      <c r="T216" s="1226"/>
      <c r="U216" s="1226"/>
      <c r="W216" s="1226" t="str">
        <f>'🔵クレーム'!C207</f>
        <v/>
      </c>
      <c r="X216" s="1226" t="str">
        <f>'🔵クレーム'!D207</f>
        <v/>
      </c>
      <c r="Y216" s="1225" t="str">
        <f>'🔵クレーム'!I207</f>
        <v/>
      </c>
      <c r="Z216" s="1226" t="str">
        <f>'🔵クレーム'!J207</f>
        <v/>
      </c>
      <c r="AA216" s="1226" t="str">
        <f>'🔵クレーム'!K207</f>
        <v/>
      </c>
      <c r="AB216" s="1226" t="str">
        <f>'🔵クレーム'!L207</f>
        <v/>
      </c>
      <c r="AC216" s="1228" t="str">
        <f>'🔵クレーム'!N207</f>
        <v/>
      </c>
    </row>
    <row r="217" hidden="1" outlineLevel="1">
      <c r="B217" s="1284"/>
      <c r="C217" s="932"/>
      <c r="D217" s="932"/>
      <c r="E217" s="932"/>
      <c r="F217" s="932"/>
      <c r="G217" s="1281"/>
      <c r="H217" s="218"/>
      <c r="I217" s="218"/>
      <c r="J217" s="218"/>
      <c r="K217" s="218"/>
      <c r="L217" s="218"/>
      <c r="M217" s="1282"/>
      <c r="O217" s="1226"/>
      <c r="P217" s="1226"/>
      <c r="Q217" s="1226"/>
      <c r="R217" s="1226"/>
      <c r="S217" s="1226"/>
      <c r="T217" s="1226"/>
      <c r="U217" s="1226"/>
      <c r="W217" s="1226" t="str">
        <f>'🔵クレーム'!C208</f>
        <v/>
      </c>
      <c r="X217" s="1226" t="str">
        <f>'🔵クレーム'!D208</f>
        <v/>
      </c>
      <c r="Y217" s="1225" t="str">
        <f>'🔵クレーム'!I208</f>
        <v/>
      </c>
      <c r="Z217" s="1226" t="str">
        <f>'🔵クレーム'!J208</f>
        <v/>
      </c>
      <c r="AA217" s="1226" t="str">
        <f>'🔵クレーム'!K208</f>
        <v/>
      </c>
      <c r="AB217" s="1226" t="str">
        <f>'🔵クレーム'!L208</f>
        <v/>
      </c>
      <c r="AC217" s="1228" t="str">
        <f>'🔵クレーム'!N208</f>
        <v/>
      </c>
    </row>
    <row r="218" hidden="1" outlineLevel="1">
      <c r="B218" s="1284"/>
      <c r="C218" s="932"/>
      <c r="D218" s="932"/>
      <c r="E218" s="932"/>
      <c r="F218" s="932"/>
      <c r="G218" s="1281"/>
      <c r="H218" s="218"/>
      <c r="I218" s="218"/>
      <c r="J218" s="218"/>
      <c r="K218" s="218"/>
      <c r="L218" s="218"/>
      <c r="M218" s="1282"/>
      <c r="O218" s="1226"/>
      <c r="P218" s="1226"/>
      <c r="Q218" s="1226"/>
      <c r="R218" s="1226"/>
      <c r="S218" s="1226"/>
      <c r="T218" s="1226"/>
      <c r="U218" s="1226"/>
      <c r="W218" s="1226" t="str">
        <f>'🔵クレーム'!C209</f>
        <v/>
      </c>
      <c r="X218" s="1226" t="str">
        <f>'🔵クレーム'!D209</f>
        <v/>
      </c>
      <c r="Y218" s="1225" t="str">
        <f>'🔵クレーム'!I209</f>
        <v/>
      </c>
      <c r="Z218" s="1226" t="str">
        <f>'🔵クレーム'!J209</f>
        <v/>
      </c>
      <c r="AA218" s="1226" t="str">
        <f>'🔵クレーム'!K209</f>
        <v/>
      </c>
      <c r="AB218" s="1226" t="str">
        <f>'🔵クレーム'!L209</f>
        <v/>
      </c>
      <c r="AC218" s="1228" t="str">
        <f>'🔵クレーム'!N209</f>
        <v/>
      </c>
    </row>
    <row r="219" hidden="1" outlineLevel="1">
      <c r="B219" s="1284"/>
      <c r="C219" s="932"/>
      <c r="D219" s="932"/>
      <c r="E219" s="932"/>
      <c r="F219" s="932"/>
      <c r="G219" s="1281"/>
      <c r="H219" s="218"/>
      <c r="I219" s="218"/>
      <c r="J219" s="218"/>
      <c r="K219" s="218"/>
      <c r="L219" s="218"/>
      <c r="M219" s="1282"/>
      <c r="O219" s="1226"/>
      <c r="P219" s="1226"/>
      <c r="Q219" s="1226"/>
      <c r="R219" s="1226"/>
      <c r="S219" s="1226"/>
      <c r="T219" s="1226"/>
      <c r="U219" s="1226"/>
      <c r="W219" s="1226" t="str">
        <f>'🔵クレーム'!C210</f>
        <v/>
      </c>
      <c r="X219" s="1226" t="str">
        <f>'🔵クレーム'!D210</f>
        <v/>
      </c>
      <c r="Y219" s="1225" t="str">
        <f>'🔵クレーム'!I210</f>
        <v/>
      </c>
      <c r="Z219" s="1226" t="str">
        <f>'🔵クレーム'!J210</f>
        <v/>
      </c>
      <c r="AA219" s="1226" t="str">
        <f>'🔵クレーム'!K210</f>
        <v/>
      </c>
      <c r="AB219" s="1226" t="str">
        <f>'🔵クレーム'!L210</f>
        <v/>
      </c>
      <c r="AC219" s="1228" t="str">
        <f>'🔵クレーム'!N210</f>
        <v/>
      </c>
    </row>
    <row r="220" hidden="1" outlineLevel="1">
      <c r="B220" s="1284"/>
      <c r="C220" s="932"/>
      <c r="D220" s="932"/>
      <c r="E220" s="932"/>
      <c r="F220" s="932"/>
      <c r="G220" s="1281"/>
      <c r="H220" s="218"/>
      <c r="I220" s="218"/>
      <c r="J220" s="218"/>
      <c r="K220" s="218"/>
      <c r="L220" s="218"/>
      <c r="M220" s="1282"/>
      <c r="O220" s="1226"/>
      <c r="P220" s="1226"/>
      <c r="Q220" s="1226"/>
      <c r="R220" s="1226"/>
      <c r="S220" s="1226"/>
      <c r="T220" s="1226"/>
      <c r="U220" s="1226"/>
      <c r="W220" s="1226" t="str">
        <f>'🔵クレーム'!C211</f>
        <v/>
      </c>
      <c r="X220" s="1226" t="str">
        <f>'🔵クレーム'!D211</f>
        <v/>
      </c>
      <c r="Y220" s="1225" t="str">
        <f>'🔵クレーム'!I211</f>
        <v/>
      </c>
      <c r="Z220" s="1226" t="str">
        <f>'🔵クレーム'!J211</f>
        <v/>
      </c>
      <c r="AA220" s="1226" t="str">
        <f>'🔵クレーム'!K211</f>
        <v/>
      </c>
      <c r="AB220" s="1226" t="str">
        <f>'🔵クレーム'!L211</f>
        <v/>
      </c>
      <c r="AC220" s="1228" t="str">
        <f>'🔵クレーム'!N211</f>
        <v/>
      </c>
    </row>
    <row r="221" hidden="1" outlineLevel="1">
      <c r="B221" s="1284"/>
      <c r="C221" s="932"/>
      <c r="D221" s="932"/>
      <c r="E221" s="932"/>
      <c r="F221" s="932"/>
      <c r="G221" s="1281"/>
      <c r="H221" s="218"/>
      <c r="I221" s="218"/>
      <c r="J221" s="218"/>
      <c r="K221" s="218"/>
      <c r="L221" s="218"/>
      <c r="M221" s="1282"/>
      <c r="O221" s="1226"/>
      <c r="P221" s="1226"/>
      <c r="Q221" s="1226"/>
      <c r="R221" s="1226"/>
      <c r="S221" s="1226"/>
      <c r="T221" s="1226"/>
      <c r="U221" s="1226"/>
      <c r="W221" s="1226" t="str">
        <f>'🔵クレーム'!C212</f>
        <v/>
      </c>
      <c r="X221" s="1226" t="str">
        <f>'🔵クレーム'!D212</f>
        <v/>
      </c>
      <c r="Y221" s="1225" t="str">
        <f>'🔵クレーム'!I212</f>
        <v/>
      </c>
      <c r="Z221" s="1226" t="str">
        <f>'🔵クレーム'!J212</f>
        <v/>
      </c>
      <c r="AA221" s="1226" t="str">
        <f>'🔵クレーム'!K212</f>
        <v/>
      </c>
      <c r="AB221" s="1226" t="str">
        <f>'🔵クレーム'!L212</f>
        <v/>
      </c>
      <c r="AC221" s="1228" t="str">
        <f>'🔵クレーム'!N212</f>
        <v/>
      </c>
    </row>
    <row r="222" hidden="1" outlineLevel="1">
      <c r="B222" s="1284"/>
      <c r="C222" s="932"/>
      <c r="D222" s="932"/>
      <c r="E222" s="932"/>
      <c r="F222" s="932"/>
      <c r="G222" s="1281"/>
      <c r="H222" s="218"/>
      <c r="I222" s="218"/>
      <c r="J222" s="218"/>
      <c r="K222" s="218"/>
      <c r="L222" s="218"/>
      <c r="M222" s="1282"/>
      <c r="O222" s="1226"/>
      <c r="P222" s="1226"/>
      <c r="Q222" s="1226"/>
      <c r="R222" s="1226"/>
      <c r="S222" s="1226"/>
      <c r="T222" s="1226"/>
      <c r="U222" s="1226"/>
      <c r="W222" s="1226" t="str">
        <f>'🔵クレーム'!C213</f>
        <v/>
      </c>
      <c r="X222" s="1226" t="str">
        <f>'🔵クレーム'!D213</f>
        <v/>
      </c>
      <c r="Y222" s="1225" t="str">
        <f>'🔵クレーム'!I213</f>
        <v/>
      </c>
      <c r="Z222" s="1226" t="str">
        <f>'🔵クレーム'!J213</f>
        <v/>
      </c>
      <c r="AA222" s="1226" t="str">
        <f>'🔵クレーム'!K213</f>
        <v/>
      </c>
      <c r="AB222" s="1226" t="str">
        <f>'🔵クレーム'!L213</f>
        <v/>
      </c>
      <c r="AC222" s="1228" t="str">
        <f>'🔵クレーム'!N213</f>
        <v/>
      </c>
    </row>
    <row r="223" hidden="1" outlineLevel="1">
      <c r="B223" s="1284"/>
      <c r="C223" s="932"/>
      <c r="D223" s="932"/>
      <c r="E223" s="932"/>
      <c r="F223" s="932"/>
      <c r="G223" s="1281"/>
      <c r="H223" s="218"/>
      <c r="I223" s="218"/>
      <c r="J223" s="218"/>
      <c r="K223" s="218"/>
      <c r="L223" s="218"/>
      <c r="M223" s="1282"/>
      <c r="O223" s="1226"/>
      <c r="P223" s="1226"/>
      <c r="Q223" s="1226"/>
      <c r="R223" s="1226"/>
      <c r="S223" s="1226"/>
      <c r="T223" s="1226"/>
      <c r="U223" s="1226"/>
      <c r="W223" s="1226" t="str">
        <f>'🔵クレーム'!C214</f>
        <v/>
      </c>
      <c r="X223" s="1226" t="str">
        <f>'🔵クレーム'!D214</f>
        <v/>
      </c>
      <c r="Y223" s="1225" t="str">
        <f>'🔵クレーム'!I214</f>
        <v/>
      </c>
      <c r="Z223" s="1226" t="str">
        <f>'🔵クレーム'!J214</f>
        <v/>
      </c>
      <c r="AA223" s="1226" t="str">
        <f>'🔵クレーム'!K214</f>
        <v/>
      </c>
      <c r="AB223" s="1226" t="str">
        <f>'🔵クレーム'!L214</f>
        <v/>
      </c>
      <c r="AC223" s="1228" t="str">
        <f>'🔵クレーム'!N214</f>
        <v/>
      </c>
    </row>
    <row r="224" hidden="1" outlineLevel="1">
      <c r="B224" s="1284"/>
      <c r="C224" s="932"/>
      <c r="D224" s="932"/>
      <c r="E224" s="932"/>
      <c r="F224" s="932"/>
      <c r="G224" s="1281"/>
      <c r="H224" s="218"/>
      <c r="I224" s="218"/>
      <c r="J224" s="218"/>
      <c r="K224" s="218"/>
      <c r="L224" s="218"/>
      <c r="M224" s="1282"/>
      <c r="O224" s="1226"/>
      <c r="P224" s="1226"/>
      <c r="Q224" s="1226"/>
      <c r="R224" s="1226"/>
      <c r="S224" s="1226"/>
      <c r="T224" s="1226"/>
      <c r="U224" s="1226"/>
      <c r="W224" s="1226" t="str">
        <f>'🔵クレーム'!C215</f>
        <v/>
      </c>
      <c r="X224" s="1226" t="str">
        <f>'🔵クレーム'!D215</f>
        <v/>
      </c>
      <c r="Y224" s="1225" t="str">
        <f>'🔵クレーム'!I215</f>
        <v/>
      </c>
      <c r="Z224" s="1226" t="str">
        <f>'🔵クレーム'!J215</f>
        <v/>
      </c>
      <c r="AA224" s="1226" t="str">
        <f>'🔵クレーム'!K215</f>
        <v/>
      </c>
      <c r="AB224" s="1226" t="str">
        <f>'🔵クレーム'!L215</f>
        <v/>
      </c>
      <c r="AC224" s="1228" t="str">
        <f>'🔵クレーム'!N215</f>
        <v/>
      </c>
    </row>
    <row r="225" hidden="1" outlineLevel="1">
      <c r="B225" s="1284"/>
      <c r="C225" s="932"/>
      <c r="D225" s="932"/>
      <c r="E225" s="932"/>
      <c r="F225" s="932"/>
      <c r="G225" s="1281"/>
      <c r="H225" s="218"/>
      <c r="I225" s="218"/>
      <c r="J225" s="218"/>
      <c r="K225" s="218"/>
      <c r="L225" s="218"/>
      <c r="M225" s="1282"/>
      <c r="O225" s="1226"/>
      <c r="P225" s="1226"/>
      <c r="Q225" s="1226"/>
      <c r="R225" s="1226"/>
      <c r="S225" s="1226"/>
      <c r="T225" s="1226"/>
      <c r="U225" s="1226"/>
      <c r="W225" s="1226" t="str">
        <f>'🔵クレーム'!C216</f>
        <v/>
      </c>
      <c r="X225" s="1226" t="str">
        <f>'🔵クレーム'!D216</f>
        <v/>
      </c>
      <c r="Y225" s="1225" t="str">
        <f>'🔵クレーム'!I216</f>
        <v/>
      </c>
      <c r="Z225" s="1226" t="str">
        <f>'🔵クレーム'!J216</f>
        <v/>
      </c>
      <c r="AA225" s="1226" t="str">
        <f>'🔵クレーム'!K216</f>
        <v/>
      </c>
      <c r="AB225" s="1226" t="str">
        <f>'🔵クレーム'!L216</f>
        <v/>
      </c>
      <c r="AC225" s="1228" t="str">
        <f>'🔵クレーム'!N216</f>
        <v/>
      </c>
    </row>
    <row r="226" hidden="1" outlineLevel="1">
      <c r="B226" s="1284"/>
      <c r="C226" s="932"/>
      <c r="D226" s="932"/>
      <c r="E226" s="932"/>
      <c r="F226" s="932"/>
      <c r="G226" s="1281"/>
      <c r="H226" s="218"/>
      <c r="I226" s="218"/>
      <c r="J226" s="218"/>
      <c r="K226" s="218"/>
      <c r="L226" s="218"/>
      <c r="M226" s="1282"/>
      <c r="O226" s="1226"/>
      <c r="P226" s="1226"/>
      <c r="Q226" s="1226"/>
      <c r="R226" s="1226"/>
      <c r="S226" s="1226"/>
      <c r="T226" s="1226"/>
      <c r="U226" s="1226"/>
      <c r="W226" s="1226" t="str">
        <f>'🔵クレーム'!C217</f>
        <v/>
      </c>
      <c r="X226" s="1226" t="str">
        <f>'🔵クレーム'!D217</f>
        <v/>
      </c>
      <c r="Y226" s="1225" t="str">
        <f>'🔵クレーム'!I217</f>
        <v/>
      </c>
      <c r="Z226" s="1226" t="str">
        <f>'🔵クレーム'!J217</f>
        <v/>
      </c>
      <c r="AA226" s="1226" t="str">
        <f>'🔵クレーム'!K217</f>
        <v/>
      </c>
      <c r="AB226" s="1226" t="str">
        <f>'🔵クレーム'!L217</f>
        <v/>
      </c>
      <c r="AC226" s="1228" t="str">
        <f>'🔵クレーム'!N217</f>
        <v/>
      </c>
    </row>
    <row r="227" hidden="1" outlineLevel="1">
      <c r="B227" s="1284"/>
      <c r="C227" s="932"/>
      <c r="D227" s="932"/>
      <c r="E227" s="932"/>
      <c r="F227" s="932"/>
      <c r="G227" s="1281"/>
      <c r="H227" s="218"/>
      <c r="I227" s="218"/>
      <c r="J227" s="218"/>
      <c r="K227" s="218"/>
      <c r="L227" s="218"/>
      <c r="M227" s="1282"/>
      <c r="O227" s="1226"/>
      <c r="P227" s="1226"/>
      <c r="Q227" s="1226"/>
      <c r="R227" s="1226"/>
      <c r="S227" s="1226"/>
      <c r="T227" s="1226"/>
      <c r="U227" s="1226"/>
      <c r="W227" s="1226" t="str">
        <f>'🔵クレーム'!C218</f>
        <v/>
      </c>
      <c r="X227" s="1226" t="str">
        <f>'🔵クレーム'!D218</f>
        <v/>
      </c>
      <c r="Y227" s="1225" t="str">
        <f>'🔵クレーム'!I218</f>
        <v/>
      </c>
      <c r="Z227" s="1226" t="str">
        <f>'🔵クレーム'!J218</f>
        <v/>
      </c>
      <c r="AA227" s="1226" t="str">
        <f>'🔵クレーム'!K218</f>
        <v/>
      </c>
      <c r="AB227" s="1226" t="str">
        <f>'🔵クレーム'!L218</f>
        <v/>
      </c>
      <c r="AC227" s="1228" t="str">
        <f>'🔵クレーム'!N218</f>
        <v/>
      </c>
    </row>
    <row r="228" hidden="1" outlineLevel="1">
      <c r="B228" s="1284"/>
      <c r="C228" s="932"/>
      <c r="D228" s="932"/>
      <c r="E228" s="932"/>
      <c r="F228" s="932"/>
      <c r="G228" s="1281"/>
      <c r="H228" s="218"/>
      <c r="I228" s="218"/>
      <c r="J228" s="218"/>
      <c r="K228" s="218"/>
      <c r="L228" s="218"/>
      <c r="M228" s="1282"/>
      <c r="O228" s="1226"/>
      <c r="P228" s="1226"/>
      <c r="Q228" s="1226"/>
      <c r="R228" s="1226"/>
      <c r="S228" s="1226"/>
      <c r="T228" s="1226"/>
      <c r="U228" s="1226"/>
      <c r="W228" s="1226" t="str">
        <f>'🔵クレーム'!C219</f>
        <v/>
      </c>
      <c r="X228" s="1226" t="str">
        <f>'🔵クレーム'!D219</f>
        <v/>
      </c>
      <c r="Y228" s="1225" t="str">
        <f>'🔵クレーム'!I219</f>
        <v/>
      </c>
      <c r="Z228" s="1226" t="str">
        <f>'🔵クレーム'!J219</f>
        <v/>
      </c>
      <c r="AA228" s="1226" t="str">
        <f>'🔵クレーム'!K219</f>
        <v/>
      </c>
      <c r="AB228" s="1226" t="str">
        <f>'🔵クレーム'!L219</f>
        <v/>
      </c>
      <c r="AC228" s="1228" t="str">
        <f>'🔵クレーム'!N219</f>
        <v/>
      </c>
    </row>
    <row r="229" hidden="1" outlineLevel="1">
      <c r="B229" s="1284"/>
      <c r="C229" s="932"/>
      <c r="D229" s="932"/>
      <c r="E229" s="932"/>
      <c r="F229" s="932"/>
      <c r="G229" s="1281"/>
      <c r="H229" s="218"/>
      <c r="I229" s="218"/>
      <c r="J229" s="218"/>
      <c r="K229" s="218"/>
      <c r="L229" s="218"/>
      <c r="M229" s="1282"/>
      <c r="O229" s="1226"/>
      <c r="P229" s="1226"/>
      <c r="Q229" s="1226"/>
      <c r="R229" s="1226"/>
      <c r="S229" s="1226"/>
      <c r="T229" s="1226"/>
      <c r="U229" s="1226"/>
      <c r="W229" s="1226" t="str">
        <f>'🔵クレーム'!C220</f>
        <v/>
      </c>
      <c r="X229" s="1226" t="str">
        <f>'🔵クレーム'!D220</f>
        <v/>
      </c>
      <c r="Y229" s="1225" t="str">
        <f>'🔵クレーム'!I220</f>
        <v/>
      </c>
      <c r="Z229" s="1226" t="str">
        <f>'🔵クレーム'!J220</f>
        <v/>
      </c>
      <c r="AA229" s="1226" t="str">
        <f>'🔵クレーム'!K220</f>
        <v/>
      </c>
      <c r="AB229" s="1226" t="str">
        <f>'🔵クレーム'!L220</f>
        <v/>
      </c>
      <c r="AC229" s="1228" t="str">
        <f>'🔵クレーム'!N220</f>
        <v/>
      </c>
    </row>
    <row r="230" hidden="1" outlineLevel="1">
      <c r="B230" s="1284"/>
      <c r="C230" s="932"/>
      <c r="D230" s="932"/>
      <c r="E230" s="932"/>
      <c r="F230" s="932"/>
      <c r="G230" s="1281"/>
      <c r="H230" s="218"/>
      <c r="I230" s="218"/>
      <c r="J230" s="218"/>
      <c r="K230" s="218"/>
      <c r="L230" s="218"/>
      <c r="M230" s="1282"/>
      <c r="O230" s="1226"/>
      <c r="P230" s="1226"/>
      <c r="Q230" s="1226"/>
      <c r="R230" s="1226"/>
      <c r="S230" s="1226"/>
      <c r="T230" s="1226"/>
      <c r="U230" s="1226"/>
      <c r="W230" s="1226" t="str">
        <f>'🔵クレーム'!C221</f>
        <v/>
      </c>
      <c r="X230" s="1226" t="str">
        <f>'🔵クレーム'!D221</f>
        <v/>
      </c>
      <c r="Y230" s="1225" t="str">
        <f>'🔵クレーム'!I221</f>
        <v/>
      </c>
      <c r="Z230" s="1226" t="str">
        <f>'🔵クレーム'!J221</f>
        <v/>
      </c>
      <c r="AA230" s="1226" t="str">
        <f>'🔵クレーム'!K221</f>
        <v/>
      </c>
      <c r="AB230" s="1226" t="str">
        <f>'🔵クレーム'!L221</f>
        <v/>
      </c>
      <c r="AC230" s="1228" t="str">
        <f>'🔵クレーム'!N221</f>
        <v/>
      </c>
    </row>
    <row r="231" hidden="1" outlineLevel="1">
      <c r="B231" s="1284"/>
      <c r="C231" s="932"/>
      <c r="D231" s="932"/>
      <c r="E231" s="932"/>
      <c r="F231" s="932"/>
      <c r="G231" s="1281"/>
      <c r="H231" s="218"/>
      <c r="I231" s="218"/>
      <c r="J231" s="218"/>
      <c r="K231" s="218"/>
      <c r="L231" s="218"/>
      <c r="M231" s="1282"/>
      <c r="O231" s="1226"/>
      <c r="P231" s="1226"/>
      <c r="Q231" s="1226"/>
      <c r="R231" s="1226"/>
      <c r="S231" s="1226"/>
      <c r="T231" s="1226"/>
      <c r="U231" s="1226"/>
      <c r="W231" s="1226" t="str">
        <f>'🔵クレーム'!C222</f>
        <v/>
      </c>
      <c r="X231" s="1226" t="str">
        <f>'🔵クレーム'!D222</f>
        <v/>
      </c>
      <c r="Y231" s="1225" t="str">
        <f>'🔵クレーム'!I222</f>
        <v/>
      </c>
      <c r="Z231" s="1226" t="str">
        <f>'🔵クレーム'!J222</f>
        <v/>
      </c>
      <c r="AA231" s="1226" t="str">
        <f>'🔵クレーム'!K222</f>
        <v/>
      </c>
      <c r="AB231" s="1226" t="str">
        <f>'🔵クレーム'!L222</f>
        <v/>
      </c>
      <c r="AC231" s="1228" t="str">
        <f>'🔵クレーム'!N222</f>
        <v/>
      </c>
    </row>
    <row r="232" hidden="1" outlineLevel="1">
      <c r="B232" s="1284"/>
      <c r="C232" s="932"/>
      <c r="D232" s="932"/>
      <c r="E232" s="932"/>
      <c r="F232" s="932"/>
      <c r="G232" s="1281"/>
      <c r="H232" s="218"/>
      <c r="I232" s="218"/>
      <c r="J232" s="218"/>
      <c r="K232" s="218"/>
      <c r="L232" s="218"/>
      <c r="M232" s="1282"/>
      <c r="O232" s="1226"/>
      <c r="P232" s="1226"/>
      <c r="Q232" s="1226"/>
      <c r="R232" s="1226"/>
      <c r="S232" s="1226"/>
      <c r="T232" s="1226"/>
      <c r="U232" s="1226"/>
      <c r="W232" s="1226" t="str">
        <f>'🔵クレーム'!C223</f>
        <v/>
      </c>
      <c r="X232" s="1226" t="str">
        <f>'🔵クレーム'!D223</f>
        <v/>
      </c>
      <c r="Y232" s="1225" t="str">
        <f>'🔵クレーム'!I223</f>
        <v/>
      </c>
      <c r="Z232" s="1226" t="str">
        <f>'🔵クレーム'!J223</f>
        <v/>
      </c>
      <c r="AA232" s="1226" t="str">
        <f>'🔵クレーム'!K223</f>
        <v/>
      </c>
      <c r="AB232" s="1226" t="str">
        <f>'🔵クレーム'!L223</f>
        <v/>
      </c>
      <c r="AC232" s="1228" t="str">
        <f>'🔵クレーム'!N223</f>
        <v/>
      </c>
    </row>
    <row r="233" hidden="1" outlineLevel="1">
      <c r="B233" s="1284"/>
      <c r="C233" s="932"/>
      <c r="D233" s="932"/>
      <c r="E233" s="932"/>
      <c r="F233" s="932"/>
      <c r="G233" s="1281"/>
      <c r="H233" s="218"/>
      <c r="I233" s="218"/>
      <c r="J233" s="218"/>
      <c r="K233" s="218"/>
      <c r="L233" s="218"/>
      <c r="M233" s="1282"/>
      <c r="O233" s="1226"/>
      <c r="P233" s="1226"/>
      <c r="Q233" s="1226"/>
      <c r="R233" s="1226"/>
      <c r="S233" s="1226"/>
      <c r="T233" s="1226"/>
      <c r="U233" s="1226"/>
      <c r="W233" s="1226" t="str">
        <f>'🔵クレーム'!C224</f>
        <v/>
      </c>
      <c r="X233" s="1226" t="str">
        <f>'🔵クレーム'!D224</f>
        <v/>
      </c>
      <c r="Y233" s="1225" t="str">
        <f>'🔵クレーム'!I224</f>
        <v/>
      </c>
      <c r="Z233" s="1226" t="str">
        <f>'🔵クレーム'!J224</f>
        <v/>
      </c>
      <c r="AA233" s="1226" t="str">
        <f>'🔵クレーム'!K224</f>
        <v/>
      </c>
      <c r="AB233" s="1226" t="str">
        <f>'🔵クレーム'!L224</f>
        <v/>
      </c>
      <c r="AC233" s="1228" t="str">
        <f>'🔵クレーム'!N224</f>
        <v/>
      </c>
    </row>
    <row r="234" hidden="1" outlineLevel="1">
      <c r="B234" s="1284"/>
      <c r="C234" s="932"/>
      <c r="D234" s="932"/>
      <c r="E234" s="932"/>
      <c r="F234" s="932"/>
      <c r="G234" s="1281"/>
      <c r="H234" s="218"/>
      <c r="I234" s="218"/>
      <c r="J234" s="218"/>
      <c r="K234" s="218"/>
      <c r="L234" s="218"/>
      <c r="M234" s="1282"/>
      <c r="O234" s="1226"/>
      <c r="P234" s="1226"/>
      <c r="Q234" s="1226"/>
      <c r="R234" s="1226"/>
      <c r="S234" s="1226"/>
      <c r="T234" s="1226"/>
      <c r="U234" s="1226"/>
      <c r="W234" s="1226" t="str">
        <f>'🔵クレーム'!C225</f>
        <v/>
      </c>
      <c r="X234" s="1226" t="str">
        <f>'🔵クレーム'!D225</f>
        <v/>
      </c>
      <c r="Y234" s="1225" t="str">
        <f>'🔵クレーム'!I225</f>
        <v/>
      </c>
      <c r="Z234" s="1226" t="str">
        <f>'🔵クレーム'!J225</f>
        <v/>
      </c>
      <c r="AA234" s="1226" t="str">
        <f>'🔵クレーム'!K225</f>
        <v/>
      </c>
      <c r="AB234" s="1226" t="str">
        <f>'🔵クレーム'!L225</f>
        <v/>
      </c>
      <c r="AC234" s="1228" t="str">
        <f>'🔵クレーム'!N225</f>
        <v/>
      </c>
    </row>
    <row r="235" hidden="1" outlineLevel="1">
      <c r="B235" s="1284"/>
      <c r="C235" s="932"/>
      <c r="D235" s="932"/>
      <c r="E235" s="932"/>
      <c r="F235" s="932"/>
      <c r="G235" s="1281"/>
      <c r="H235" s="218"/>
      <c r="I235" s="218"/>
      <c r="J235" s="218"/>
      <c r="K235" s="218"/>
      <c r="L235" s="218"/>
      <c r="M235" s="1282"/>
      <c r="O235" s="1226"/>
      <c r="P235" s="1226"/>
      <c r="Q235" s="1226"/>
      <c r="R235" s="1226"/>
      <c r="S235" s="1226"/>
      <c r="T235" s="1226"/>
      <c r="U235" s="1226"/>
      <c r="W235" s="1226" t="str">
        <f>'🔵クレーム'!C226</f>
        <v/>
      </c>
      <c r="X235" s="1226" t="str">
        <f>'🔵クレーム'!D226</f>
        <v/>
      </c>
      <c r="Y235" s="1225" t="str">
        <f>'🔵クレーム'!I226</f>
        <v/>
      </c>
      <c r="Z235" s="1226" t="str">
        <f>'🔵クレーム'!J226</f>
        <v/>
      </c>
      <c r="AA235" s="1226" t="str">
        <f>'🔵クレーム'!K226</f>
        <v/>
      </c>
      <c r="AB235" s="1226" t="str">
        <f>'🔵クレーム'!L226</f>
        <v/>
      </c>
      <c r="AC235" s="1228" t="str">
        <f>'🔵クレーム'!N226</f>
        <v/>
      </c>
    </row>
    <row r="236" hidden="1" outlineLevel="1">
      <c r="B236" s="1284"/>
      <c r="C236" s="932"/>
      <c r="D236" s="932"/>
      <c r="E236" s="932"/>
      <c r="F236" s="932"/>
      <c r="G236" s="1281"/>
      <c r="H236" s="218"/>
      <c r="I236" s="218"/>
      <c r="J236" s="218"/>
      <c r="K236" s="218"/>
      <c r="L236" s="218"/>
      <c r="M236" s="1282"/>
      <c r="O236" s="1226"/>
      <c r="P236" s="1226"/>
      <c r="Q236" s="1226"/>
      <c r="R236" s="1226"/>
      <c r="S236" s="1226"/>
      <c r="T236" s="1226"/>
      <c r="U236" s="1226"/>
      <c r="W236" s="1226" t="str">
        <f>'🔵クレーム'!C227</f>
        <v/>
      </c>
      <c r="X236" s="1226" t="str">
        <f>'🔵クレーム'!D227</f>
        <v/>
      </c>
      <c r="Y236" s="1225" t="str">
        <f>'🔵クレーム'!I227</f>
        <v/>
      </c>
      <c r="Z236" s="1226" t="str">
        <f>'🔵クレーム'!J227</f>
        <v/>
      </c>
      <c r="AA236" s="1226" t="str">
        <f>'🔵クレーム'!K227</f>
        <v/>
      </c>
      <c r="AB236" s="1226" t="str">
        <f>'🔵クレーム'!L227</f>
        <v/>
      </c>
      <c r="AC236" s="1228" t="str">
        <f>'🔵クレーム'!N227</f>
        <v/>
      </c>
    </row>
    <row r="237" hidden="1" outlineLevel="1">
      <c r="B237" s="1284"/>
      <c r="C237" s="932"/>
      <c r="D237" s="932"/>
      <c r="E237" s="932"/>
      <c r="F237" s="932"/>
      <c r="G237" s="1281"/>
      <c r="H237" s="218"/>
      <c r="I237" s="218"/>
      <c r="J237" s="218"/>
      <c r="K237" s="218"/>
      <c r="L237" s="218"/>
      <c r="M237" s="1282"/>
      <c r="O237" s="1226"/>
      <c r="P237" s="1226"/>
      <c r="Q237" s="1226"/>
      <c r="R237" s="1226"/>
      <c r="S237" s="1226"/>
      <c r="T237" s="1226"/>
      <c r="U237" s="1226"/>
      <c r="W237" s="1226" t="str">
        <f>'🔵クレーム'!C228</f>
        <v/>
      </c>
      <c r="X237" s="1226" t="str">
        <f>'🔵クレーム'!D228</f>
        <v/>
      </c>
      <c r="Y237" s="1225" t="str">
        <f>'🔵クレーム'!I228</f>
        <v/>
      </c>
      <c r="Z237" s="1226" t="str">
        <f>'🔵クレーム'!J228</f>
        <v/>
      </c>
      <c r="AA237" s="1226" t="str">
        <f>'🔵クレーム'!K228</f>
        <v/>
      </c>
      <c r="AB237" s="1226" t="str">
        <f>'🔵クレーム'!L228</f>
        <v/>
      </c>
      <c r="AC237" s="1228" t="str">
        <f>'🔵クレーム'!N228</f>
        <v/>
      </c>
    </row>
    <row r="238" hidden="1" outlineLevel="1">
      <c r="B238" s="1284"/>
      <c r="C238" s="932"/>
      <c r="D238" s="932"/>
      <c r="E238" s="932"/>
      <c r="F238" s="932"/>
      <c r="G238" s="1281"/>
      <c r="H238" s="218"/>
      <c r="I238" s="218"/>
      <c r="J238" s="218"/>
      <c r="K238" s="218"/>
      <c r="L238" s="218"/>
      <c r="M238" s="1282"/>
      <c r="O238" s="1226"/>
      <c r="P238" s="1226"/>
      <c r="Q238" s="1226"/>
      <c r="R238" s="1226"/>
      <c r="S238" s="1226"/>
      <c r="T238" s="1226"/>
      <c r="U238" s="1226"/>
      <c r="W238" s="1226" t="str">
        <f>'🔵クレーム'!C229</f>
        <v/>
      </c>
      <c r="X238" s="1226" t="str">
        <f>'🔵クレーム'!D229</f>
        <v/>
      </c>
      <c r="Y238" s="1225" t="str">
        <f>'🔵クレーム'!I229</f>
        <v/>
      </c>
      <c r="Z238" s="1226" t="str">
        <f>'🔵クレーム'!J229</f>
        <v/>
      </c>
      <c r="AA238" s="1226" t="str">
        <f>'🔵クレーム'!K229</f>
        <v/>
      </c>
      <c r="AB238" s="1226" t="str">
        <f>'🔵クレーム'!L229</f>
        <v/>
      </c>
      <c r="AC238" s="1228" t="str">
        <f>'🔵クレーム'!N229</f>
        <v/>
      </c>
    </row>
    <row r="239" hidden="1" outlineLevel="1">
      <c r="B239" s="1284"/>
      <c r="C239" s="932"/>
      <c r="D239" s="932"/>
      <c r="E239" s="932"/>
      <c r="F239" s="932"/>
      <c r="G239" s="1281"/>
      <c r="H239" s="218"/>
      <c r="I239" s="218"/>
      <c r="J239" s="218"/>
      <c r="K239" s="218"/>
      <c r="L239" s="218"/>
      <c r="M239" s="1282"/>
      <c r="O239" s="1226"/>
      <c r="P239" s="1226"/>
      <c r="Q239" s="1226"/>
      <c r="R239" s="1226"/>
      <c r="S239" s="1226"/>
      <c r="T239" s="1226"/>
      <c r="U239" s="1226"/>
      <c r="W239" s="1226" t="str">
        <f>'🔵クレーム'!C230</f>
        <v/>
      </c>
      <c r="X239" s="1226" t="str">
        <f>'🔵クレーム'!D230</f>
        <v/>
      </c>
      <c r="Y239" s="1225" t="str">
        <f>'🔵クレーム'!I230</f>
        <v/>
      </c>
      <c r="Z239" s="1226" t="str">
        <f>'🔵クレーム'!J230</f>
        <v/>
      </c>
      <c r="AA239" s="1226" t="str">
        <f>'🔵クレーム'!K230</f>
        <v/>
      </c>
      <c r="AB239" s="1226" t="str">
        <f>'🔵クレーム'!L230</f>
        <v/>
      </c>
      <c r="AC239" s="1228" t="str">
        <f>'🔵クレーム'!N230</f>
        <v/>
      </c>
    </row>
    <row r="240" hidden="1" outlineLevel="1">
      <c r="B240" s="1284"/>
      <c r="C240" s="932"/>
      <c r="D240" s="932"/>
      <c r="E240" s="932"/>
      <c r="F240" s="932"/>
      <c r="G240" s="1281"/>
      <c r="H240" s="218"/>
      <c r="I240" s="218"/>
      <c r="J240" s="218"/>
      <c r="K240" s="218"/>
      <c r="L240" s="218"/>
      <c r="M240" s="1282"/>
      <c r="O240" s="1226"/>
      <c r="P240" s="1226"/>
      <c r="Q240" s="1226"/>
      <c r="R240" s="1226"/>
      <c r="S240" s="1226"/>
      <c r="T240" s="1226"/>
      <c r="U240" s="1226"/>
      <c r="W240" s="1226" t="str">
        <f>'🔵クレーム'!C231</f>
        <v/>
      </c>
      <c r="X240" s="1226" t="str">
        <f>'🔵クレーム'!D231</f>
        <v/>
      </c>
      <c r="Y240" s="1225" t="str">
        <f>'🔵クレーム'!I231</f>
        <v/>
      </c>
      <c r="Z240" s="1226" t="str">
        <f>'🔵クレーム'!J231</f>
        <v/>
      </c>
      <c r="AA240" s="1226" t="str">
        <f>'🔵クレーム'!K231</f>
        <v/>
      </c>
      <c r="AB240" s="1226" t="str">
        <f>'🔵クレーム'!L231</f>
        <v/>
      </c>
      <c r="AC240" s="1228" t="str">
        <f>'🔵クレーム'!N231</f>
        <v/>
      </c>
    </row>
    <row r="241" hidden="1" outlineLevel="1">
      <c r="B241" s="1284"/>
      <c r="C241" s="932"/>
      <c r="D241" s="932"/>
      <c r="E241" s="932"/>
      <c r="F241" s="932"/>
      <c r="G241" s="1281"/>
      <c r="H241" s="218"/>
      <c r="I241" s="218"/>
      <c r="J241" s="218"/>
      <c r="K241" s="218"/>
      <c r="L241" s="218"/>
      <c r="M241" s="1282"/>
      <c r="O241" s="1226"/>
      <c r="P241" s="1226"/>
      <c r="Q241" s="1226"/>
      <c r="R241" s="1226"/>
      <c r="S241" s="1226"/>
      <c r="T241" s="1226"/>
      <c r="U241" s="1226"/>
      <c r="W241" s="1226" t="str">
        <f>'🔵クレーム'!C232</f>
        <v/>
      </c>
      <c r="X241" s="1226" t="str">
        <f>'🔵クレーム'!D232</f>
        <v/>
      </c>
      <c r="Y241" s="1225" t="str">
        <f>'🔵クレーム'!I232</f>
        <v/>
      </c>
      <c r="Z241" s="1226" t="str">
        <f>'🔵クレーム'!J232</f>
        <v/>
      </c>
      <c r="AA241" s="1226" t="str">
        <f>'🔵クレーム'!K232</f>
        <v/>
      </c>
      <c r="AB241" s="1226" t="str">
        <f>'🔵クレーム'!L232</f>
        <v/>
      </c>
      <c r="AC241" s="1228" t="str">
        <f>'🔵クレーム'!N232</f>
        <v/>
      </c>
    </row>
    <row r="242" hidden="1" outlineLevel="1">
      <c r="B242" s="1284"/>
      <c r="C242" s="932"/>
      <c r="D242" s="932"/>
      <c r="E242" s="932"/>
      <c r="F242" s="932"/>
      <c r="G242" s="1281"/>
      <c r="H242" s="218"/>
      <c r="I242" s="218"/>
      <c r="J242" s="218"/>
      <c r="K242" s="218"/>
      <c r="L242" s="218"/>
      <c r="M242" s="1282"/>
      <c r="O242" s="1226"/>
      <c r="P242" s="1226"/>
      <c r="Q242" s="1226"/>
      <c r="R242" s="1226"/>
      <c r="S242" s="1226"/>
      <c r="T242" s="1226"/>
      <c r="U242" s="1226"/>
      <c r="W242" s="1226" t="str">
        <f>'🔵クレーム'!C233</f>
        <v/>
      </c>
      <c r="X242" s="1226" t="str">
        <f>'🔵クレーム'!D233</f>
        <v/>
      </c>
      <c r="Y242" s="1225" t="str">
        <f>'🔵クレーム'!I233</f>
        <v/>
      </c>
      <c r="Z242" s="1226" t="str">
        <f>'🔵クレーム'!J233</f>
        <v/>
      </c>
      <c r="AA242" s="1226" t="str">
        <f>'🔵クレーム'!K233</f>
        <v/>
      </c>
      <c r="AB242" s="1226" t="str">
        <f>'🔵クレーム'!L233</f>
        <v/>
      </c>
      <c r="AC242" s="1228" t="str">
        <f>'🔵クレーム'!N233</f>
        <v/>
      </c>
    </row>
    <row r="243" hidden="1" outlineLevel="1">
      <c r="B243" s="1284"/>
      <c r="C243" s="932"/>
      <c r="D243" s="932"/>
      <c r="E243" s="932"/>
      <c r="F243" s="932"/>
      <c r="G243" s="1281"/>
      <c r="H243" s="218"/>
      <c r="I243" s="218"/>
      <c r="J243" s="218"/>
      <c r="K243" s="218"/>
      <c r="L243" s="218"/>
      <c r="M243" s="1282"/>
      <c r="O243" s="1226"/>
      <c r="P243" s="1226"/>
      <c r="Q243" s="1226"/>
      <c r="R243" s="1226"/>
      <c r="S243" s="1226"/>
      <c r="T243" s="1226"/>
      <c r="U243" s="1226"/>
      <c r="W243" s="1226" t="str">
        <f>'🔵クレーム'!C234</f>
        <v/>
      </c>
      <c r="X243" s="1226" t="str">
        <f>'🔵クレーム'!D234</f>
        <v/>
      </c>
      <c r="Y243" s="1225" t="str">
        <f>'🔵クレーム'!I234</f>
        <v/>
      </c>
      <c r="Z243" s="1226" t="str">
        <f>'🔵クレーム'!J234</f>
        <v/>
      </c>
      <c r="AA243" s="1226" t="str">
        <f>'🔵クレーム'!K234</f>
        <v/>
      </c>
      <c r="AB243" s="1226" t="str">
        <f>'🔵クレーム'!L234</f>
        <v/>
      </c>
      <c r="AC243" s="1228" t="str">
        <f>'🔵クレーム'!N234</f>
        <v/>
      </c>
    </row>
    <row r="244" hidden="1" outlineLevel="1">
      <c r="B244" s="1284"/>
      <c r="C244" s="932"/>
      <c r="D244" s="932"/>
      <c r="E244" s="932"/>
      <c r="F244" s="932"/>
      <c r="G244" s="1281"/>
      <c r="H244" s="218"/>
      <c r="I244" s="218"/>
      <c r="J244" s="218"/>
      <c r="K244" s="218"/>
      <c r="L244" s="218"/>
      <c r="M244" s="1282"/>
      <c r="O244" s="1226"/>
      <c r="P244" s="1226"/>
      <c r="Q244" s="1226"/>
      <c r="R244" s="1226"/>
      <c r="S244" s="1226"/>
      <c r="T244" s="1226"/>
      <c r="U244" s="1226"/>
      <c r="W244" s="1226" t="str">
        <f>'🔵クレーム'!C235</f>
        <v/>
      </c>
      <c r="X244" s="1226" t="str">
        <f>'🔵クレーム'!D235</f>
        <v/>
      </c>
      <c r="Y244" s="1225" t="str">
        <f>'🔵クレーム'!I235</f>
        <v/>
      </c>
      <c r="Z244" s="1226" t="str">
        <f>'🔵クレーム'!J235</f>
        <v/>
      </c>
      <c r="AA244" s="1226" t="str">
        <f>'🔵クレーム'!K235</f>
        <v/>
      </c>
      <c r="AB244" s="1226" t="str">
        <f>'🔵クレーム'!L235</f>
        <v/>
      </c>
      <c r="AC244" s="1228" t="str">
        <f>'🔵クレーム'!N235</f>
        <v/>
      </c>
    </row>
    <row r="245" hidden="1" outlineLevel="1">
      <c r="B245" s="1284"/>
      <c r="C245" s="932"/>
      <c r="D245" s="932"/>
      <c r="E245" s="932"/>
      <c r="F245" s="932"/>
      <c r="G245" s="1281"/>
      <c r="H245" s="218"/>
      <c r="I245" s="218"/>
      <c r="J245" s="218"/>
      <c r="K245" s="218"/>
      <c r="L245" s="218"/>
      <c r="M245" s="1282"/>
      <c r="O245" s="1226"/>
      <c r="P245" s="1226"/>
      <c r="Q245" s="1226"/>
      <c r="R245" s="1226"/>
      <c r="S245" s="1226"/>
      <c r="T245" s="1226"/>
      <c r="U245" s="1226"/>
      <c r="W245" s="1226" t="str">
        <f>'🔵クレーム'!C236</f>
        <v/>
      </c>
      <c r="X245" s="1226" t="str">
        <f>'🔵クレーム'!D236</f>
        <v/>
      </c>
      <c r="Y245" s="1225" t="str">
        <f>'🔵クレーム'!I236</f>
        <v/>
      </c>
      <c r="Z245" s="1226" t="str">
        <f>'🔵クレーム'!J236</f>
        <v/>
      </c>
      <c r="AA245" s="1226" t="str">
        <f>'🔵クレーム'!K236</f>
        <v/>
      </c>
      <c r="AB245" s="1226" t="str">
        <f>'🔵クレーム'!L236</f>
        <v/>
      </c>
      <c r="AC245" s="1228" t="str">
        <f>'🔵クレーム'!N236</f>
        <v/>
      </c>
    </row>
    <row r="246" hidden="1" outlineLevel="1">
      <c r="B246" s="1284"/>
      <c r="C246" s="932"/>
      <c r="D246" s="932"/>
      <c r="E246" s="932"/>
      <c r="F246" s="932"/>
      <c r="G246" s="1281"/>
      <c r="H246" s="218"/>
      <c r="I246" s="218"/>
      <c r="J246" s="218"/>
      <c r="K246" s="218"/>
      <c r="L246" s="218"/>
      <c r="M246" s="1282"/>
      <c r="O246" s="1226"/>
      <c r="P246" s="1226"/>
      <c r="Q246" s="1226"/>
      <c r="R246" s="1226"/>
      <c r="S246" s="1226"/>
      <c r="T246" s="1226"/>
      <c r="U246" s="1226"/>
      <c r="W246" s="1226" t="str">
        <f>'🔵クレーム'!C237</f>
        <v/>
      </c>
      <c r="X246" s="1226" t="str">
        <f>'🔵クレーム'!D237</f>
        <v/>
      </c>
      <c r="Y246" s="1225" t="str">
        <f>'🔵クレーム'!I237</f>
        <v/>
      </c>
      <c r="Z246" s="1226" t="str">
        <f>'🔵クレーム'!J237</f>
        <v/>
      </c>
      <c r="AA246" s="1226" t="str">
        <f>'🔵クレーム'!K237</f>
        <v/>
      </c>
      <c r="AB246" s="1226" t="str">
        <f>'🔵クレーム'!L237</f>
        <v/>
      </c>
      <c r="AC246" s="1228" t="str">
        <f>'🔵クレーム'!N237</f>
        <v/>
      </c>
    </row>
    <row r="247" hidden="1" outlineLevel="1">
      <c r="B247" s="1284"/>
      <c r="C247" s="932"/>
      <c r="D247" s="932"/>
      <c r="E247" s="932"/>
      <c r="F247" s="932"/>
      <c r="G247" s="1281"/>
      <c r="H247" s="218"/>
      <c r="I247" s="218"/>
      <c r="J247" s="218"/>
      <c r="K247" s="218"/>
      <c r="L247" s="218"/>
      <c r="M247" s="1282"/>
      <c r="O247" s="1226"/>
      <c r="P247" s="1226"/>
      <c r="Q247" s="1226"/>
      <c r="R247" s="1226"/>
      <c r="S247" s="1226"/>
      <c r="T247" s="1226"/>
      <c r="U247" s="1226"/>
      <c r="W247" s="1226" t="str">
        <f>'🔵クレーム'!C238</f>
        <v/>
      </c>
      <c r="X247" s="1226" t="str">
        <f>'🔵クレーム'!D238</f>
        <v/>
      </c>
      <c r="Y247" s="1225" t="str">
        <f>'🔵クレーム'!I238</f>
        <v/>
      </c>
      <c r="Z247" s="1226" t="str">
        <f>'🔵クレーム'!J238</f>
        <v/>
      </c>
      <c r="AA247" s="1226" t="str">
        <f>'🔵クレーム'!K238</f>
        <v/>
      </c>
      <c r="AB247" s="1226" t="str">
        <f>'🔵クレーム'!L238</f>
        <v/>
      </c>
      <c r="AC247" s="1228" t="str">
        <f>'🔵クレーム'!N238</f>
        <v/>
      </c>
    </row>
    <row r="248" hidden="1" outlineLevel="1">
      <c r="B248" s="1284"/>
      <c r="C248" s="932"/>
      <c r="D248" s="932"/>
      <c r="E248" s="932"/>
      <c r="F248" s="932"/>
      <c r="G248" s="1281"/>
      <c r="H248" s="218"/>
      <c r="I248" s="218"/>
      <c r="J248" s="218"/>
      <c r="K248" s="218"/>
      <c r="L248" s="218"/>
      <c r="M248" s="1282"/>
      <c r="O248" s="1226"/>
      <c r="P248" s="1226"/>
      <c r="Q248" s="1226"/>
      <c r="R248" s="1226"/>
      <c r="S248" s="1226"/>
      <c r="T248" s="1226"/>
      <c r="U248" s="1226"/>
      <c r="W248" s="1226" t="str">
        <f>'🔵クレーム'!C239</f>
        <v/>
      </c>
      <c r="X248" s="1226" t="str">
        <f>'🔵クレーム'!D239</f>
        <v/>
      </c>
      <c r="Y248" s="1225" t="str">
        <f>'🔵クレーム'!I239</f>
        <v/>
      </c>
      <c r="Z248" s="1226" t="str">
        <f>'🔵クレーム'!J239</f>
        <v/>
      </c>
      <c r="AA248" s="1226" t="str">
        <f>'🔵クレーム'!K239</f>
        <v/>
      </c>
      <c r="AB248" s="1226" t="str">
        <f>'🔵クレーム'!L239</f>
        <v/>
      </c>
      <c r="AC248" s="1228" t="str">
        <f>'🔵クレーム'!N239</f>
        <v/>
      </c>
    </row>
    <row r="249" hidden="1" outlineLevel="1">
      <c r="B249" s="1284"/>
      <c r="C249" s="932"/>
      <c r="D249" s="932"/>
      <c r="E249" s="932"/>
      <c r="F249" s="932"/>
      <c r="G249" s="1281"/>
      <c r="H249" s="218"/>
      <c r="I249" s="218"/>
      <c r="J249" s="218"/>
      <c r="K249" s="218"/>
      <c r="L249" s="218"/>
      <c r="M249" s="1282"/>
      <c r="O249" s="1226"/>
      <c r="P249" s="1226"/>
      <c r="Q249" s="1226"/>
      <c r="R249" s="1226"/>
      <c r="S249" s="1226"/>
      <c r="T249" s="1226"/>
      <c r="U249" s="1226"/>
      <c r="W249" s="1226" t="str">
        <f>'🔵クレーム'!C240</f>
        <v/>
      </c>
      <c r="X249" s="1226" t="str">
        <f>'🔵クレーム'!D240</f>
        <v/>
      </c>
      <c r="Y249" s="1225" t="str">
        <f>'🔵クレーム'!I240</f>
        <v/>
      </c>
      <c r="Z249" s="1226" t="str">
        <f>'🔵クレーム'!J240</f>
        <v/>
      </c>
      <c r="AA249" s="1226" t="str">
        <f>'🔵クレーム'!K240</f>
        <v/>
      </c>
      <c r="AB249" s="1226" t="str">
        <f>'🔵クレーム'!L240</f>
        <v/>
      </c>
      <c r="AC249" s="1228" t="str">
        <f>'🔵クレーム'!N240</f>
        <v/>
      </c>
    </row>
    <row r="250" hidden="1" outlineLevel="1">
      <c r="B250" s="1284"/>
      <c r="C250" s="932"/>
      <c r="D250" s="932"/>
      <c r="E250" s="932"/>
      <c r="F250" s="932"/>
      <c r="G250" s="1281"/>
      <c r="H250" s="218"/>
      <c r="I250" s="218"/>
      <c r="J250" s="218"/>
      <c r="K250" s="218"/>
      <c r="L250" s="218"/>
      <c r="M250" s="1282"/>
      <c r="O250" s="1226"/>
      <c r="P250" s="1226"/>
      <c r="Q250" s="1226"/>
      <c r="R250" s="1226"/>
      <c r="S250" s="1226"/>
      <c r="T250" s="1226"/>
      <c r="U250" s="1226"/>
      <c r="W250" s="1226" t="str">
        <f>'🔵クレーム'!C241</f>
        <v/>
      </c>
      <c r="X250" s="1226" t="str">
        <f>'🔵クレーム'!D241</f>
        <v/>
      </c>
      <c r="Y250" s="1225" t="str">
        <f>'🔵クレーム'!I241</f>
        <v/>
      </c>
      <c r="Z250" s="1226" t="str">
        <f>'🔵クレーム'!J241</f>
        <v/>
      </c>
      <c r="AA250" s="1226" t="str">
        <f>'🔵クレーム'!K241</f>
        <v/>
      </c>
      <c r="AB250" s="1226" t="str">
        <f>'🔵クレーム'!L241</f>
        <v/>
      </c>
      <c r="AC250" s="1228" t="str">
        <f>'🔵クレーム'!N241</f>
        <v/>
      </c>
    </row>
    <row r="251" hidden="1" outlineLevel="1">
      <c r="B251" s="1284"/>
      <c r="C251" s="932"/>
      <c r="D251" s="932"/>
      <c r="E251" s="932"/>
      <c r="F251" s="932"/>
      <c r="G251" s="1281"/>
      <c r="H251" s="218"/>
      <c r="I251" s="218"/>
      <c r="J251" s="218"/>
      <c r="K251" s="218"/>
      <c r="L251" s="218"/>
      <c r="M251" s="1282"/>
      <c r="O251" s="1226"/>
      <c r="P251" s="1226"/>
      <c r="Q251" s="1226"/>
      <c r="R251" s="1226"/>
      <c r="S251" s="1226"/>
      <c r="T251" s="1226"/>
      <c r="U251" s="1226"/>
      <c r="W251" s="1226" t="str">
        <f>'🔵クレーム'!C242</f>
        <v/>
      </c>
      <c r="X251" s="1226" t="str">
        <f>'🔵クレーム'!D242</f>
        <v/>
      </c>
      <c r="Y251" s="1225" t="str">
        <f>'🔵クレーム'!I242</f>
        <v/>
      </c>
      <c r="Z251" s="1226" t="str">
        <f>'🔵クレーム'!J242</f>
        <v/>
      </c>
      <c r="AA251" s="1226" t="str">
        <f>'🔵クレーム'!K242</f>
        <v/>
      </c>
      <c r="AB251" s="1226" t="str">
        <f>'🔵クレーム'!L242</f>
        <v/>
      </c>
      <c r="AC251" s="1228" t="str">
        <f>'🔵クレーム'!N242</f>
        <v/>
      </c>
    </row>
    <row r="252" hidden="1" outlineLevel="1">
      <c r="B252" s="1284"/>
      <c r="C252" s="932"/>
      <c r="D252" s="932"/>
      <c r="E252" s="932"/>
      <c r="F252" s="932"/>
      <c r="G252" s="1281"/>
      <c r="H252" s="218"/>
      <c r="I252" s="218"/>
      <c r="J252" s="218"/>
      <c r="K252" s="218"/>
      <c r="L252" s="218"/>
      <c r="M252" s="1282"/>
      <c r="O252" s="1226"/>
      <c r="P252" s="1226"/>
      <c r="Q252" s="1226"/>
      <c r="R252" s="1226"/>
      <c r="S252" s="1226"/>
      <c r="T252" s="1226"/>
      <c r="U252" s="1226"/>
      <c r="W252" s="1226" t="str">
        <f>'🔵クレーム'!C243</f>
        <v/>
      </c>
      <c r="X252" s="1226" t="str">
        <f>'🔵クレーム'!D243</f>
        <v/>
      </c>
      <c r="Y252" s="1225" t="str">
        <f>'🔵クレーム'!I243</f>
        <v/>
      </c>
      <c r="Z252" s="1226" t="str">
        <f>'🔵クレーム'!J243</f>
        <v/>
      </c>
      <c r="AA252" s="1226" t="str">
        <f>'🔵クレーム'!K243</f>
        <v/>
      </c>
      <c r="AB252" s="1226" t="str">
        <f>'🔵クレーム'!L243</f>
        <v/>
      </c>
      <c r="AC252" s="1228" t="str">
        <f>'🔵クレーム'!N243</f>
        <v/>
      </c>
    </row>
    <row r="253" hidden="1" outlineLevel="1">
      <c r="B253" s="1284"/>
      <c r="C253" s="932"/>
      <c r="D253" s="932"/>
      <c r="E253" s="932"/>
      <c r="F253" s="932"/>
      <c r="G253" s="1281"/>
      <c r="H253" s="218"/>
      <c r="I253" s="218"/>
      <c r="J253" s="218"/>
      <c r="K253" s="218"/>
      <c r="L253" s="218"/>
      <c r="M253" s="1282"/>
      <c r="O253" s="1226"/>
      <c r="P253" s="1226"/>
      <c r="Q253" s="1226"/>
      <c r="R253" s="1226"/>
      <c r="S253" s="1226"/>
      <c r="T253" s="1226"/>
      <c r="U253" s="1226"/>
      <c r="W253" s="1226" t="str">
        <f>'🔵クレーム'!C244</f>
        <v/>
      </c>
      <c r="X253" s="1226" t="str">
        <f>'🔵クレーム'!D244</f>
        <v/>
      </c>
      <c r="Y253" s="1225" t="str">
        <f>'🔵クレーム'!I244</f>
        <v/>
      </c>
      <c r="Z253" s="1226" t="str">
        <f>'🔵クレーム'!J244</f>
        <v/>
      </c>
      <c r="AA253" s="1226" t="str">
        <f>'🔵クレーム'!K244</f>
        <v/>
      </c>
      <c r="AB253" s="1226" t="str">
        <f>'🔵クレーム'!L244</f>
        <v/>
      </c>
      <c r="AC253" s="1228" t="str">
        <f>'🔵クレーム'!N244</f>
        <v/>
      </c>
    </row>
    <row r="254" hidden="1" outlineLevel="1">
      <c r="B254" s="1284"/>
      <c r="C254" s="932"/>
      <c r="D254" s="932"/>
      <c r="E254" s="932"/>
      <c r="F254" s="932"/>
      <c r="G254" s="1281"/>
      <c r="H254" s="218"/>
      <c r="I254" s="218"/>
      <c r="J254" s="218"/>
      <c r="K254" s="218"/>
      <c r="L254" s="218"/>
      <c r="M254" s="1282"/>
      <c r="O254" s="1226"/>
      <c r="P254" s="1226"/>
      <c r="Q254" s="1226"/>
      <c r="R254" s="1226"/>
      <c r="S254" s="1226"/>
      <c r="T254" s="1226"/>
      <c r="U254" s="1226"/>
      <c r="W254" s="1226" t="str">
        <f>'🔵クレーム'!C245</f>
        <v/>
      </c>
      <c r="X254" s="1226" t="str">
        <f>'🔵クレーム'!D245</f>
        <v/>
      </c>
      <c r="Y254" s="1225" t="str">
        <f>'🔵クレーム'!I245</f>
        <v/>
      </c>
      <c r="Z254" s="1226" t="str">
        <f>'🔵クレーム'!J245</f>
        <v/>
      </c>
      <c r="AA254" s="1226" t="str">
        <f>'🔵クレーム'!K245</f>
        <v/>
      </c>
      <c r="AB254" s="1226" t="str">
        <f>'🔵クレーム'!L245</f>
        <v/>
      </c>
      <c r="AC254" s="1228" t="str">
        <f>'🔵クレーム'!N245</f>
        <v/>
      </c>
    </row>
    <row r="255" hidden="1" outlineLevel="1">
      <c r="B255" s="1284"/>
      <c r="C255" s="932"/>
      <c r="D255" s="932"/>
      <c r="E255" s="932"/>
      <c r="F255" s="932"/>
      <c r="G255" s="1281"/>
      <c r="H255" s="218"/>
      <c r="I255" s="218"/>
      <c r="J255" s="218"/>
      <c r="K255" s="218"/>
      <c r="L255" s="218"/>
      <c r="M255" s="1282"/>
      <c r="O255" s="1226"/>
      <c r="P255" s="1226"/>
      <c r="Q255" s="1226"/>
      <c r="R255" s="1226"/>
      <c r="S255" s="1226"/>
      <c r="T255" s="1226"/>
      <c r="U255" s="1226"/>
      <c r="W255" s="1226" t="str">
        <f>'🔵クレーム'!C246</f>
        <v/>
      </c>
      <c r="X255" s="1226" t="str">
        <f>'🔵クレーム'!D246</f>
        <v/>
      </c>
      <c r="Y255" s="1225" t="str">
        <f>'🔵クレーム'!I246</f>
        <v/>
      </c>
      <c r="Z255" s="1226" t="str">
        <f>'🔵クレーム'!J246</f>
        <v/>
      </c>
      <c r="AA255" s="1226" t="str">
        <f>'🔵クレーム'!K246</f>
        <v/>
      </c>
      <c r="AB255" s="1226" t="str">
        <f>'🔵クレーム'!L246</f>
        <v/>
      </c>
      <c r="AC255" s="1228" t="str">
        <f>'🔵クレーム'!N246</f>
        <v/>
      </c>
    </row>
    <row r="256" hidden="1" outlineLevel="1">
      <c r="B256" s="1284"/>
      <c r="C256" s="932"/>
      <c r="D256" s="932"/>
      <c r="E256" s="932"/>
      <c r="F256" s="932"/>
      <c r="G256" s="1281"/>
      <c r="H256" s="218"/>
      <c r="I256" s="218"/>
      <c r="J256" s="218"/>
      <c r="K256" s="218"/>
      <c r="L256" s="218"/>
      <c r="M256" s="1282"/>
      <c r="O256" s="1226"/>
      <c r="P256" s="1226"/>
      <c r="Q256" s="1226"/>
      <c r="R256" s="1226"/>
      <c r="S256" s="1226"/>
      <c r="T256" s="1226"/>
      <c r="U256" s="1226"/>
      <c r="W256" s="1226" t="str">
        <f>'🔵クレーム'!C247</f>
        <v/>
      </c>
      <c r="X256" s="1226" t="str">
        <f>'🔵クレーム'!D247</f>
        <v/>
      </c>
      <c r="Y256" s="1225" t="str">
        <f>'🔵クレーム'!I247</f>
        <v/>
      </c>
      <c r="Z256" s="1226" t="str">
        <f>'🔵クレーム'!J247</f>
        <v/>
      </c>
      <c r="AA256" s="1226" t="str">
        <f>'🔵クレーム'!K247</f>
        <v/>
      </c>
      <c r="AB256" s="1226" t="str">
        <f>'🔵クレーム'!L247</f>
        <v/>
      </c>
      <c r="AC256" s="1228" t="str">
        <f>'🔵クレーム'!N247</f>
        <v/>
      </c>
    </row>
    <row r="257" hidden="1" outlineLevel="1">
      <c r="B257" s="1284"/>
      <c r="C257" s="932"/>
      <c r="D257" s="932"/>
      <c r="E257" s="932"/>
      <c r="F257" s="932"/>
      <c r="G257" s="1281"/>
      <c r="H257" s="218"/>
      <c r="I257" s="218"/>
      <c r="J257" s="218"/>
      <c r="K257" s="218"/>
      <c r="L257" s="218"/>
      <c r="M257" s="1282"/>
      <c r="O257" s="1226"/>
      <c r="P257" s="1226"/>
      <c r="Q257" s="1226"/>
      <c r="R257" s="1226"/>
      <c r="S257" s="1226"/>
      <c r="T257" s="1226"/>
      <c r="U257" s="1226"/>
      <c r="W257" s="1226" t="str">
        <f>'🔵クレーム'!C248</f>
        <v/>
      </c>
      <c r="X257" s="1226" t="str">
        <f>'🔵クレーム'!D248</f>
        <v/>
      </c>
      <c r="Y257" s="1225" t="str">
        <f>'🔵クレーム'!I248</f>
        <v/>
      </c>
      <c r="Z257" s="1226" t="str">
        <f>'🔵クレーム'!J248</f>
        <v/>
      </c>
      <c r="AA257" s="1226" t="str">
        <f>'🔵クレーム'!K248</f>
        <v/>
      </c>
      <c r="AB257" s="1226" t="str">
        <f>'🔵クレーム'!L248</f>
        <v/>
      </c>
      <c r="AC257" s="1228" t="str">
        <f>'🔵クレーム'!N248</f>
        <v/>
      </c>
    </row>
    <row r="258" hidden="1" outlineLevel="1">
      <c r="B258" s="1284"/>
      <c r="C258" s="932"/>
      <c r="D258" s="932"/>
      <c r="E258" s="932"/>
      <c r="F258" s="932"/>
      <c r="G258" s="1281"/>
      <c r="H258" s="218"/>
      <c r="I258" s="218"/>
      <c r="J258" s="218"/>
      <c r="K258" s="218"/>
      <c r="L258" s="218"/>
      <c r="M258" s="1282"/>
      <c r="O258" s="1226"/>
      <c r="P258" s="1226"/>
      <c r="Q258" s="1226"/>
      <c r="R258" s="1226"/>
      <c r="S258" s="1226"/>
      <c r="T258" s="1226"/>
      <c r="U258" s="1226"/>
      <c r="W258" s="1226" t="str">
        <f>'🔵クレーム'!C249</f>
        <v/>
      </c>
      <c r="X258" s="1226" t="str">
        <f>'🔵クレーム'!D249</f>
        <v/>
      </c>
      <c r="Y258" s="1225" t="str">
        <f>'🔵クレーム'!I249</f>
        <v/>
      </c>
      <c r="Z258" s="1226" t="str">
        <f>'🔵クレーム'!J249</f>
        <v/>
      </c>
      <c r="AA258" s="1226" t="str">
        <f>'🔵クレーム'!K249</f>
        <v/>
      </c>
      <c r="AB258" s="1226" t="str">
        <f>'🔵クレーム'!L249</f>
        <v/>
      </c>
      <c r="AC258" s="1228" t="str">
        <f>'🔵クレーム'!N249</f>
        <v/>
      </c>
    </row>
    <row r="259" hidden="1" outlineLevel="1">
      <c r="B259" s="1284"/>
      <c r="C259" s="932"/>
      <c r="D259" s="932"/>
      <c r="E259" s="932"/>
      <c r="F259" s="932"/>
      <c r="G259" s="1281"/>
      <c r="H259" s="218"/>
      <c r="I259" s="218"/>
      <c r="J259" s="218"/>
      <c r="K259" s="218"/>
      <c r="L259" s="218"/>
      <c r="M259" s="1282"/>
      <c r="O259" s="1226"/>
      <c r="P259" s="1226"/>
      <c r="Q259" s="1226"/>
      <c r="R259" s="1226"/>
      <c r="S259" s="1226"/>
      <c r="T259" s="1226"/>
      <c r="U259" s="1226"/>
      <c r="W259" s="1226" t="str">
        <f>'🔵クレーム'!C250</f>
        <v/>
      </c>
      <c r="X259" s="1226" t="str">
        <f>'🔵クレーム'!D250</f>
        <v/>
      </c>
      <c r="Y259" s="1225" t="str">
        <f>'🔵クレーム'!I250</f>
        <v/>
      </c>
      <c r="Z259" s="1226" t="str">
        <f>'🔵クレーム'!J250</f>
        <v/>
      </c>
      <c r="AA259" s="1226" t="str">
        <f>'🔵クレーム'!K250</f>
        <v/>
      </c>
      <c r="AB259" s="1226" t="str">
        <f>'🔵クレーム'!L250</f>
        <v/>
      </c>
      <c r="AC259" s="1228" t="str">
        <f>'🔵クレーム'!N250</f>
        <v/>
      </c>
    </row>
    <row r="260" hidden="1" outlineLevel="1">
      <c r="B260" s="1284"/>
      <c r="C260" s="932"/>
      <c r="D260" s="932"/>
      <c r="E260" s="932"/>
      <c r="F260" s="932"/>
      <c r="G260" s="1281"/>
      <c r="H260" s="218"/>
      <c r="I260" s="218"/>
      <c r="J260" s="218"/>
      <c r="K260" s="218"/>
      <c r="L260" s="218"/>
      <c r="M260" s="1282"/>
      <c r="O260" s="1226"/>
      <c r="P260" s="1226"/>
      <c r="Q260" s="1226"/>
      <c r="R260" s="1226"/>
      <c r="S260" s="1226"/>
      <c r="T260" s="1226"/>
      <c r="U260" s="1226"/>
      <c r="W260" s="1226" t="str">
        <f>'🔵クレーム'!C251</f>
        <v/>
      </c>
      <c r="X260" s="1226" t="str">
        <f>'🔵クレーム'!D251</f>
        <v/>
      </c>
      <c r="Y260" s="1225" t="str">
        <f>'🔵クレーム'!I251</f>
        <v/>
      </c>
      <c r="Z260" s="1226" t="str">
        <f>'🔵クレーム'!J251</f>
        <v/>
      </c>
      <c r="AA260" s="1226" t="str">
        <f>'🔵クレーム'!K251</f>
        <v/>
      </c>
      <c r="AB260" s="1226" t="str">
        <f>'🔵クレーム'!L251</f>
        <v/>
      </c>
      <c r="AC260" s="1228" t="str">
        <f>'🔵クレーム'!N251</f>
        <v/>
      </c>
    </row>
    <row r="261" hidden="1" outlineLevel="1">
      <c r="B261" s="1284"/>
      <c r="C261" s="932"/>
      <c r="D261" s="932"/>
      <c r="E261" s="932"/>
      <c r="F261" s="932"/>
      <c r="G261" s="1281"/>
      <c r="H261" s="218"/>
      <c r="I261" s="218"/>
      <c r="J261" s="218"/>
      <c r="K261" s="218"/>
      <c r="L261" s="218"/>
      <c r="M261" s="1282"/>
      <c r="O261" s="1226"/>
      <c r="P261" s="1226"/>
      <c r="Q261" s="1226"/>
      <c r="R261" s="1226"/>
      <c r="S261" s="1226"/>
      <c r="T261" s="1226"/>
      <c r="U261" s="1226"/>
      <c r="W261" s="1226" t="str">
        <f>'🔵クレーム'!C252</f>
        <v/>
      </c>
      <c r="X261" s="1226" t="str">
        <f>'🔵クレーム'!D252</f>
        <v/>
      </c>
      <c r="Y261" s="1225" t="str">
        <f>'🔵クレーム'!I252</f>
        <v/>
      </c>
      <c r="Z261" s="1226" t="str">
        <f>'🔵クレーム'!J252</f>
        <v/>
      </c>
      <c r="AA261" s="1226" t="str">
        <f>'🔵クレーム'!K252</f>
        <v/>
      </c>
      <c r="AB261" s="1226" t="str">
        <f>'🔵クレーム'!L252</f>
        <v/>
      </c>
      <c r="AC261" s="1228" t="str">
        <f>'🔵クレーム'!N252</f>
        <v/>
      </c>
    </row>
    <row r="262" hidden="1" outlineLevel="1">
      <c r="B262" s="1284"/>
      <c r="C262" s="932"/>
      <c r="D262" s="932"/>
      <c r="E262" s="932"/>
      <c r="F262" s="932"/>
      <c r="G262" s="1281"/>
      <c r="H262" s="218"/>
      <c r="I262" s="218"/>
      <c r="J262" s="218"/>
      <c r="K262" s="218"/>
      <c r="L262" s="218"/>
      <c r="M262" s="1282"/>
      <c r="O262" s="1226"/>
      <c r="P262" s="1226"/>
      <c r="Q262" s="1226"/>
      <c r="R262" s="1226"/>
      <c r="S262" s="1226"/>
      <c r="T262" s="1226"/>
      <c r="U262" s="1226"/>
      <c r="W262" s="1226" t="str">
        <f>'🔵クレーム'!C253</f>
        <v/>
      </c>
      <c r="X262" s="1226" t="str">
        <f>'🔵クレーム'!D253</f>
        <v/>
      </c>
      <c r="Y262" s="1225" t="str">
        <f>'🔵クレーム'!I253</f>
        <v/>
      </c>
      <c r="Z262" s="1226" t="str">
        <f>'🔵クレーム'!J253</f>
        <v/>
      </c>
      <c r="AA262" s="1226" t="str">
        <f>'🔵クレーム'!K253</f>
        <v/>
      </c>
      <c r="AB262" s="1226" t="str">
        <f>'🔵クレーム'!L253</f>
        <v/>
      </c>
      <c r="AC262" s="1228" t="str">
        <f>'🔵クレーム'!N253</f>
        <v/>
      </c>
    </row>
    <row r="263" hidden="1" outlineLevel="1">
      <c r="B263" s="1284"/>
      <c r="C263" s="932"/>
      <c r="D263" s="932"/>
      <c r="E263" s="932"/>
      <c r="F263" s="932"/>
      <c r="G263" s="1281"/>
      <c r="H263" s="218"/>
      <c r="I263" s="218"/>
      <c r="J263" s="218"/>
      <c r="K263" s="218"/>
      <c r="L263" s="218"/>
      <c r="M263" s="1282"/>
      <c r="O263" s="1226"/>
      <c r="P263" s="1226"/>
      <c r="Q263" s="1226"/>
      <c r="R263" s="1226"/>
      <c r="S263" s="1226"/>
      <c r="T263" s="1226"/>
      <c r="U263" s="1226"/>
      <c r="W263" s="1226" t="str">
        <f>'🔵クレーム'!C254</f>
        <v/>
      </c>
      <c r="X263" s="1226" t="str">
        <f>'🔵クレーム'!D254</f>
        <v/>
      </c>
      <c r="Y263" s="1225" t="str">
        <f>'🔵クレーム'!I254</f>
        <v/>
      </c>
      <c r="Z263" s="1226" t="str">
        <f>'🔵クレーム'!J254</f>
        <v/>
      </c>
      <c r="AA263" s="1226" t="str">
        <f>'🔵クレーム'!K254</f>
        <v/>
      </c>
      <c r="AB263" s="1226" t="str">
        <f>'🔵クレーム'!L254</f>
        <v/>
      </c>
      <c r="AC263" s="1228" t="str">
        <f>'🔵クレーム'!N254</f>
        <v/>
      </c>
    </row>
    <row r="264" hidden="1" outlineLevel="1">
      <c r="B264" s="1284"/>
      <c r="C264" s="932"/>
      <c r="D264" s="932"/>
      <c r="E264" s="932"/>
      <c r="F264" s="932"/>
      <c r="G264" s="1281"/>
      <c r="H264" s="218"/>
      <c r="I264" s="218"/>
      <c r="J264" s="218"/>
      <c r="K264" s="218"/>
      <c r="L264" s="218"/>
      <c r="M264" s="1282"/>
      <c r="O264" s="1226"/>
      <c r="P264" s="1226"/>
      <c r="Q264" s="1226"/>
      <c r="R264" s="1226"/>
      <c r="S264" s="1226"/>
      <c r="T264" s="1226"/>
      <c r="U264" s="1226"/>
      <c r="W264" s="1226" t="str">
        <f>'🔵クレーム'!C255</f>
        <v/>
      </c>
      <c r="X264" s="1226" t="str">
        <f>'🔵クレーム'!D255</f>
        <v/>
      </c>
      <c r="Y264" s="1225" t="str">
        <f>'🔵クレーム'!I255</f>
        <v/>
      </c>
      <c r="Z264" s="1226" t="str">
        <f>'🔵クレーム'!J255</f>
        <v/>
      </c>
      <c r="AA264" s="1226" t="str">
        <f>'🔵クレーム'!K255</f>
        <v/>
      </c>
      <c r="AB264" s="1226" t="str">
        <f>'🔵クレーム'!L255</f>
        <v/>
      </c>
      <c r="AC264" s="1228" t="str">
        <f>'🔵クレーム'!N255</f>
        <v/>
      </c>
    </row>
    <row r="265" hidden="1" outlineLevel="1">
      <c r="B265" s="1284"/>
      <c r="C265" s="932"/>
      <c r="D265" s="932"/>
      <c r="E265" s="932"/>
      <c r="F265" s="932"/>
      <c r="G265" s="1281"/>
      <c r="H265" s="218"/>
      <c r="I265" s="218"/>
      <c r="J265" s="218"/>
      <c r="K265" s="218"/>
      <c r="L265" s="218"/>
      <c r="M265" s="1282"/>
      <c r="O265" s="1226"/>
      <c r="P265" s="1226"/>
      <c r="Q265" s="1226"/>
      <c r="R265" s="1226"/>
      <c r="S265" s="1226"/>
      <c r="T265" s="1226"/>
      <c r="U265" s="1226"/>
      <c r="W265" s="1226" t="str">
        <f>'🔵クレーム'!C256</f>
        <v/>
      </c>
      <c r="X265" s="1226" t="str">
        <f>'🔵クレーム'!D256</f>
        <v/>
      </c>
      <c r="Y265" s="1225" t="str">
        <f>'🔵クレーム'!I256</f>
        <v/>
      </c>
      <c r="Z265" s="1226" t="str">
        <f>'🔵クレーム'!J256</f>
        <v/>
      </c>
      <c r="AA265" s="1226" t="str">
        <f>'🔵クレーム'!K256</f>
        <v/>
      </c>
      <c r="AB265" s="1226" t="str">
        <f>'🔵クレーム'!L256</f>
        <v/>
      </c>
      <c r="AC265" s="1228" t="str">
        <f>'🔵クレーム'!N256</f>
        <v/>
      </c>
    </row>
    <row r="266" hidden="1" outlineLevel="1">
      <c r="B266" s="1284"/>
      <c r="C266" s="932"/>
      <c r="D266" s="932"/>
      <c r="E266" s="932"/>
      <c r="F266" s="932"/>
      <c r="G266" s="1281"/>
      <c r="H266" s="218"/>
      <c r="I266" s="218"/>
      <c r="J266" s="218"/>
      <c r="K266" s="218"/>
      <c r="L266" s="218"/>
      <c r="M266" s="1282"/>
      <c r="O266" s="1226"/>
      <c r="P266" s="1226"/>
      <c r="Q266" s="1226"/>
      <c r="R266" s="1226"/>
      <c r="S266" s="1226"/>
      <c r="T266" s="1226"/>
      <c r="U266" s="1226"/>
      <c r="W266" s="1226" t="str">
        <f>'🔵クレーム'!C257</f>
        <v/>
      </c>
      <c r="X266" s="1226" t="str">
        <f>'🔵クレーム'!D257</f>
        <v/>
      </c>
      <c r="Y266" s="1225" t="str">
        <f>'🔵クレーム'!I257</f>
        <v/>
      </c>
      <c r="Z266" s="1226" t="str">
        <f>'🔵クレーム'!J257</f>
        <v/>
      </c>
      <c r="AA266" s="1226" t="str">
        <f>'🔵クレーム'!K257</f>
        <v/>
      </c>
      <c r="AB266" s="1226" t="str">
        <f>'🔵クレーム'!L257</f>
        <v/>
      </c>
      <c r="AC266" s="1228" t="str">
        <f>'🔵クレーム'!N257</f>
        <v/>
      </c>
    </row>
    <row r="267" hidden="1" outlineLevel="1">
      <c r="B267" s="1284"/>
      <c r="C267" s="932"/>
      <c r="D267" s="932"/>
      <c r="E267" s="932"/>
      <c r="F267" s="932"/>
      <c r="G267" s="1281"/>
      <c r="H267" s="218"/>
      <c r="I267" s="218"/>
      <c r="J267" s="218"/>
      <c r="K267" s="218"/>
      <c r="L267" s="218"/>
      <c r="M267" s="1282"/>
      <c r="O267" s="1226"/>
      <c r="P267" s="1226"/>
      <c r="Q267" s="1226"/>
      <c r="R267" s="1226"/>
      <c r="S267" s="1226"/>
      <c r="T267" s="1226"/>
      <c r="U267" s="1226"/>
      <c r="W267" s="1226" t="str">
        <f>'🔵クレーム'!C258</f>
        <v/>
      </c>
      <c r="X267" s="1226" t="str">
        <f>'🔵クレーム'!D258</f>
        <v/>
      </c>
      <c r="Y267" s="1225" t="str">
        <f>'🔵クレーム'!I258</f>
        <v/>
      </c>
      <c r="Z267" s="1226" t="str">
        <f>'🔵クレーム'!J258</f>
        <v/>
      </c>
      <c r="AA267" s="1226" t="str">
        <f>'🔵クレーム'!K258</f>
        <v/>
      </c>
      <c r="AB267" s="1226" t="str">
        <f>'🔵クレーム'!L258</f>
        <v/>
      </c>
      <c r="AC267" s="1228" t="str">
        <f>'🔵クレーム'!N258</f>
        <v/>
      </c>
    </row>
    <row r="268" hidden="1" outlineLevel="1">
      <c r="B268" s="1284"/>
      <c r="C268" s="932"/>
      <c r="D268" s="932"/>
      <c r="E268" s="932"/>
      <c r="F268" s="932"/>
      <c r="G268" s="1281"/>
      <c r="H268" s="218"/>
      <c r="I268" s="218"/>
      <c r="J268" s="218"/>
      <c r="K268" s="218"/>
      <c r="L268" s="218"/>
      <c r="M268" s="1282"/>
      <c r="O268" s="1226"/>
      <c r="P268" s="1226"/>
      <c r="Q268" s="1226"/>
      <c r="R268" s="1226"/>
      <c r="S268" s="1226"/>
      <c r="T268" s="1226"/>
      <c r="U268" s="1226"/>
      <c r="W268" s="1226" t="str">
        <f>'🔵クレーム'!C259</f>
        <v/>
      </c>
      <c r="X268" s="1226" t="str">
        <f>'🔵クレーム'!D259</f>
        <v/>
      </c>
      <c r="Y268" s="1225" t="str">
        <f>'🔵クレーム'!I259</f>
        <v/>
      </c>
      <c r="Z268" s="1226" t="str">
        <f>'🔵クレーム'!J259</f>
        <v/>
      </c>
      <c r="AA268" s="1226" t="str">
        <f>'🔵クレーム'!K259</f>
        <v/>
      </c>
      <c r="AB268" s="1226" t="str">
        <f>'🔵クレーム'!L259</f>
        <v/>
      </c>
      <c r="AC268" s="1228" t="str">
        <f>'🔵クレーム'!N259</f>
        <v/>
      </c>
    </row>
    <row r="269" hidden="1" outlineLevel="1">
      <c r="B269" s="1284"/>
      <c r="C269" s="932"/>
      <c r="D269" s="932"/>
      <c r="E269" s="932"/>
      <c r="F269" s="932"/>
      <c r="G269" s="1281"/>
      <c r="H269" s="218"/>
      <c r="I269" s="218"/>
      <c r="J269" s="218"/>
      <c r="K269" s="218"/>
      <c r="L269" s="218"/>
      <c r="M269" s="1282"/>
      <c r="O269" s="1226"/>
      <c r="P269" s="1226"/>
      <c r="Q269" s="1226"/>
      <c r="R269" s="1226"/>
      <c r="S269" s="1226"/>
      <c r="T269" s="1226"/>
      <c r="U269" s="1226"/>
      <c r="W269" s="1226" t="str">
        <f>'🔵クレーム'!C260</f>
        <v/>
      </c>
      <c r="X269" s="1226" t="str">
        <f>'🔵クレーム'!D260</f>
        <v/>
      </c>
      <c r="Y269" s="1225" t="str">
        <f>'🔵クレーム'!I260</f>
        <v/>
      </c>
      <c r="Z269" s="1226" t="str">
        <f>'🔵クレーム'!J260</f>
        <v/>
      </c>
      <c r="AA269" s="1226" t="str">
        <f>'🔵クレーム'!K260</f>
        <v/>
      </c>
      <c r="AB269" s="1226" t="str">
        <f>'🔵クレーム'!L260</f>
        <v/>
      </c>
      <c r="AC269" s="1228" t="str">
        <f>'🔵クレーム'!N260</f>
        <v/>
      </c>
    </row>
    <row r="270" hidden="1" outlineLevel="1">
      <c r="B270" s="1284"/>
      <c r="C270" s="932"/>
      <c r="D270" s="932"/>
      <c r="E270" s="932"/>
      <c r="F270" s="932"/>
      <c r="G270" s="1281"/>
      <c r="H270" s="218"/>
      <c r="I270" s="218"/>
      <c r="J270" s="218"/>
      <c r="K270" s="218"/>
      <c r="L270" s="218"/>
      <c r="M270" s="1282"/>
      <c r="O270" s="1226"/>
      <c r="P270" s="1226"/>
      <c r="Q270" s="1226"/>
      <c r="R270" s="1226"/>
      <c r="S270" s="1226"/>
      <c r="T270" s="1226"/>
      <c r="U270" s="1226"/>
      <c r="W270" s="1226" t="str">
        <f>'🔵クレーム'!C261</f>
        <v/>
      </c>
      <c r="X270" s="1226" t="str">
        <f>'🔵クレーム'!D261</f>
        <v/>
      </c>
      <c r="Y270" s="1225" t="str">
        <f>'🔵クレーム'!I261</f>
        <v/>
      </c>
      <c r="Z270" s="1226" t="str">
        <f>'🔵クレーム'!J261</f>
        <v/>
      </c>
      <c r="AA270" s="1226" t="str">
        <f>'🔵クレーム'!K261</f>
        <v/>
      </c>
      <c r="AB270" s="1226" t="str">
        <f>'🔵クレーム'!L261</f>
        <v/>
      </c>
      <c r="AC270" s="1228" t="str">
        <f>'🔵クレーム'!N261</f>
        <v/>
      </c>
    </row>
    <row r="271" hidden="1" outlineLevel="1">
      <c r="B271" s="1284"/>
      <c r="C271" s="932"/>
      <c r="D271" s="932"/>
      <c r="E271" s="932"/>
      <c r="F271" s="932"/>
      <c r="G271" s="1281"/>
      <c r="H271" s="218"/>
      <c r="I271" s="218"/>
      <c r="J271" s="218"/>
      <c r="K271" s="218"/>
      <c r="L271" s="218"/>
      <c r="M271" s="1282"/>
      <c r="O271" s="1226"/>
      <c r="P271" s="1226"/>
      <c r="Q271" s="1226"/>
      <c r="R271" s="1226"/>
      <c r="S271" s="1226"/>
      <c r="T271" s="1226"/>
      <c r="U271" s="1226"/>
      <c r="W271" s="1226" t="str">
        <f>'🔵クレーム'!C262</f>
        <v/>
      </c>
      <c r="X271" s="1226" t="str">
        <f>'🔵クレーム'!D262</f>
        <v/>
      </c>
      <c r="Y271" s="1225" t="str">
        <f>'🔵クレーム'!I262</f>
        <v/>
      </c>
      <c r="Z271" s="1226" t="str">
        <f>'🔵クレーム'!J262</f>
        <v/>
      </c>
      <c r="AA271" s="1226" t="str">
        <f>'🔵クレーム'!K262</f>
        <v/>
      </c>
      <c r="AB271" s="1226" t="str">
        <f>'🔵クレーム'!L262</f>
        <v/>
      </c>
      <c r="AC271" s="1228" t="str">
        <f>'🔵クレーム'!N262</f>
        <v/>
      </c>
    </row>
    <row r="272" hidden="1" outlineLevel="1">
      <c r="B272" s="1284"/>
      <c r="C272" s="932"/>
      <c r="D272" s="932"/>
      <c r="E272" s="932"/>
      <c r="F272" s="932"/>
      <c r="G272" s="1281"/>
      <c r="H272" s="218"/>
      <c r="I272" s="218"/>
      <c r="J272" s="218"/>
      <c r="K272" s="218"/>
      <c r="L272" s="218"/>
      <c r="M272" s="1282"/>
      <c r="O272" s="1226"/>
      <c r="P272" s="1226"/>
      <c r="Q272" s="1226"/>
      <c r="R272" s="1226"/>
      <c r="S272" s="1226"/>
      <c r="T272" s="1226"/>
      <c r="U272" s="1226"/>
      <c r="W272" s="1226" t="str">
        <f>'🔵クレーム'!C263</f>
        <v/>
      </c>
      <c r="X272" s="1226" t="str">
        <f>'🔵クレーム'!D263</f>
        <v/>
      </c>
      <c r="Y272" s="1225" t="str">
        <f>'🔵クレーム'!I263</f>
        <v/>
      </c>
      <c r="Z272" s="1226" t="str">
        <f>'🔵クレーム'!J263</f>
        <v/>
      </c>
      <c r="AA272" s="1226" t="str">
        <f>'🔵クレーム'!K263</f>
        <v/>
      </c>
      <c r="AB272" s="1226" t="str">
        <f>'🔵クレーム'!L263</f>
        <v/>
      </c>
      <c r="AC272" s="1228" t="str">
        <f>'🔵クレーム'!N263</f>
        <v/>
      </c>
    </row>
    <row r="273" hidden="1" outlineLevel="1">
      <c r="B273" s="1284"/>
      <c r="C273" s="932"/>
      <c r="D273" s="932"/>
      <c r="E273" s="932"/>
      <c r="F273" s="932"/>
      <c r="G273" s="1281"/>
      <c r="H273" s="218"/>
      <c r="I273" s="218"/>
      <c r="J273" s="218"/>
      <c r="K273" s="218"/>
      <c r="L273" s="218"/>
      <c r="M273" s="1282"/>
      <c r="O273" s="1226"/>
      <c r="P273" s="1226"/>
      <c r="Q273" s="1226"/>
      <c r="R273" s="1226"/>
      <c r="S273" s="1226"/>
      <c r="T273" s="1226"/>
      <c r="U273" s="1226"/>
      <c r="W273" s="1226" t="str">
        <f>'🔵クレーム'!C264</f>
        <v/>
      </c>
      <c r="X273" s="1226" t="str">
        <f>'🔵クレーム'!D264</f>
        <v/>
      </c>
      <c r="Y273" s="1225" t="str">
        <f>'🔵クレーム'!I264</f>
        <v/>
      </c>
      <c r="Z273" s="1226" t="str">
        <f>'🔵クレーム'!J264</f>
        <v/>
      </c>
      <c r="AA273" s="1226" t="str">
        <f>'🔵クレーム'!K264</f>
        <v/>
      </c>
      <c r="AB273" s="1226" t="str">
        <f>'🔵クレーム'!L264</f>
        <v/>
      </c>
      <c r="AC273" s="1228" t="str">
        <f>'🔵クレーム'!N264</f>
        <v/>
      </c>
    </row>
    <row r="274" hidden="1" outlineLevel="1">
      <c r="B274" s="1284"/>
      <c r="C274" s="932"/>
      <c r="D274" s="932"/>
      <c r="E274" s="932"/>
      <c r="F274" s="932"/>
      <c r="G274" s="1281"/>
      <c r="H274" s="218"/>
      <c r="I274" s="218"/>
      <c r="J274" s="218"/>
      <c r="K274" s="218"/>
      <c r="L274" s="218"/>
      <c r="M274" s="1282"/>
      <c r="O274" s="1226"/>
      <c r="P274" s="1226"/>
      <c r="Q274" s="1226"/>
      <c r="R274" s="1226"/>
      <c r="S274" s="1226"/>
      <c r="T274" s="1226"/>
      <c r="U274" s="1226"/>
      <c r="W274" s="1226" t="str">
        <f>'🔵クレーム'!C265</f>
        <v/>
      </c>
      <c r="X274" s="1226" t="str">
        <f>'🔵クレーム'!D265</f>
        <v/>
      </c>
      <c r="Y274" s="1225" t="str">
        <f>'🔵クレーム'!I265</f>
        <v/>
      </c>
      <c r="Z274" s="1226" t="str">
        <f>'🔵クレーム'!J265</f>
        <v/>
      </c>
      <c r="AA274" s="1226" t="str">
        <f>'🔵クレーム'!K265</f>
        <v/>
      </c>
      <c r="AB274" s="1226" t="str">
        <f>'🔵クレーム'!L265</f>
        <v/>
      </c>
      <c r="AC274" s="1228" t="str">
        <f>'🔵クレーム'!N265</f>
        <v/>
      </c>
    </row>
    <row r="275" hidden="1" outlineLevel="1">
      <c r="B275" s="1284"/>
      <c r="C275" s="932"/>
      <c r="D275" s="932"/>
      <c r="E275" s="932"/>
      <c r="F275" s="932"/>
      <c r="G275" s="1281"/>
      <c r="H275" s="218"/>
      <c r="I275" s="218"/>
      <c r="J275" s="218"/>
      <c r="K275" s="218"/>
      <c r="L275" s="218"/>
      <c r="M275" s="1282"/>
      <c r="O275" s="1226"/>
      <c r="P275" s="1226"/>
      <c r="Q275" s="1226"/>
      <c r="R275" s="1226"/>
      <c r="S275" s="1226"/>
      <c r="T275" s="1226"/>
      <c r="U275" s="1226"/>
      <c r="W275" s="1226" t="str">
        <f>'🔵クレーム'!C266</f>
        <v/>
      </c>
      <c r="X275" s="1226" t="str">
        <f>'🔵クレーム'!D266</f>
        <v/>
      </c>
      <c r="Y275" s="1225" t="str">
        <f>'🔵クレーム'!I266</f>
        <v/>
      </c>
      <c r="Z275" s="1226" t="str">
        <f>'🔵クレーム'!J266</f>
        <v/>
      </c>
      <c r="AA275" s="1226" t="str">
        <f>'🔵クレーム'!K266</f>
        <v/>
      </c>
      <c r="AB275" s="1226" t="str">
        <f>'🔵クレーム'!L266</f>
        <v/>
      </c>
      <c r="AC275" s="1228" t="str">
        <f>'🔵クレーム'!N266</f>
        <v/>
      </c>
    </row>
    <row r="276" hidden="1" outlineLevel="1">
      <c r="B276" s="1284"/>
      <c r="C276" s="932"/>
      <c r="D276" s="932"/>
      <c r="E276" s="932"/>
      <c r="F276" s="932"/>
      <c r="G276" s="1281"/>
      <c r="H276" s="218"/>
      <c r="I276" s="218"/>
      <c r="J276" s="218"/>
      <c r="K276" s="218"/>
      <c r="L276" s="218"/>
      <c r="M276" s="1282"/>
      <c r="O276" s="1226"/>
      <c r="P276" s="1226"/>
      <c r="Q276" s="1226"/>
      <c r="R276" s="1226"/>
      <c r="S276" s="1226"/>
      <c r="T276" s="1226"/>
      <c r="U276" s="1226"/>
      <c r="W276" s="1226" t="str">
        <f>'🔵クレーム'!C267</f>
        <v/>
      </c>
      <c r="X276" s="1226" t="str">
        <f>'🔵クレーム'!D267</f>
        <v/>
      </c>
      <c r="Y276" s="1225" t="str">
        <f>'🔵クレーム'!I267</f>
        <v/>
      </c>
      <c r="Z276" s="1226" t="str">
        <f>'🔵クレーム'!J267</f>
        <v/>
      </c>
      <c r="AA276" s="1226" t="str">
        <f>'🔵クレーム'!K267</f>
        <v/>
      </c>
      <c r="AB276" s="1226" t="str">
        <f>'🔵クレーム'!L267</f>
        <v/>
      </c>
      <c r="AC276" s="1228" t="str">
        <f>'🔵クレーム'!N267</f>
        <v/>
      </c>
    </row>
    <row r="277" hidden="1" outlineLevel="1">
      <c r="B277" s="1284"/>
      <c r="C277" s="932"/>
      <c r="D277" s="932"/>
      <c r="E277" s="932"/>
      <c r="F277" s="932"/>
      <c r="G277" s="1281"/>
      <c r="H277" s="218"/>
      <c r="I277" s="218"/>
      <c r="J277" s="218"/>
      <c r="K277" s="218"/>
      <c r="L277" s="218"/>
      <c r="M277" s="1282"/>
      <c r="O277" s="1226"/>
      <c r="P277" s="1226"/>
      <c r="Q277" s="1226"/>
      <c r="R277" s="1226"/>
      <c r="S277" s="1226"/>
      <c r="T277" s="1226"/>
      <c r="U277" s="1226"/>
      <c r="W277" s="1226" t="str">
        <f>'🔵クレーム'!C268</f>
        <v/>
      </c>
      <c r="X277" s="1226" t="str">
        <f>'🔵クレーム'!D268</f>
        <v/>
      </c>
      <c r="Y277" s="1225" t="str">
        <f>'🔵クレーム'!I268</f>
        <v/>
      </c>
      <c r="Z277" s="1226" t="str">
        <f>'🔵クレーム'!J268</f>
        <v/>
      </c>
      <c r="AA277" s="1226" t="str">
        <f>'🔵クレーム'!K268</f>
        <v/>
      </c>
      <c r="AB277" s="1226" t="str">
        <f>'🔵クレーム'!L268</f>
        <v/>
      </c>
      <c r="AC277" s="1228" t="str">
        <f>'🔵クレーム'!N268</f>
        <v/>
      </c>
    </row>
    <row r="278" hidden="1" outlineLevel="1">
      <c r="B278" s="1284"/>
      <c r="C278" s="932"/>
      <c r="D278" s="932"/>
      <c r="E278" s="932"/>
      <c r="F278" s="932"/>
      <c r="G278" s="1281"/>
      <c r="H278" s="218"/>
      <c r="I278" s="218"/>
      <c r="J278" s="218"/>
      <c r="K278" s="218"/>
      <c r="L278" s="218"/>
      <c r="M278" s="1282"/>
      <c r="O278" s="1226"/>
      <c r="P278" s="1226"/>
      <c r="Q278" s="1226"/>
      <c r="R278" s="1226"/>
      <c r="S278" s="1226"/>
      <c r="T278" s="1226"/>
      <c r="U278" s="1226"/>
      <c r="W278" s="1226" t="str">
        <f>'🔵クレーム'!C269</f>
        <v/>
      </c>
      <c r="X278" s="1226" t="str">
        <f>'🔵クレーム'!D269</f>
        <v/>
      </c>
      <c r="Y278" s="1225" t="str">
        <f>'🔵クレーム'!I269</f>
        <v/>
      </c>
      <c r="Z278" s="1226" t="str">
        <f>'🔵クレーム'!J269</f>
        <v/>
      </c>
      <c r="AA278" s="1226" t="str">
        <f>'🔵クレーム'!K269</f>
        <v/>
      </c>
      <c r="AB278" s="1226" t="str">
        <f>'🔵クレーム'!L269</f>
        <v/>
      </c>
      <c r="AC278" s="1228" t="str">
        <f>'🔵クレーム'!N269</f>
        <v/>
      </c>
    </row>
    <row r="279" hidden="1" outlineLevel="1">
      <c r="B279" s="1284"/>
      <c r="C279" s="932"/>
      <c r="D279" s="932"/>
      <c r="E279" s="932"/>
      <c r="F279" s="932"/>
      <c r="G279" s="1281"/>
      <c r="H279" s="218"/>
      <c r="I279" s="218"/>
      <c r="J279" s="218"/>
      <c r="K279" s="218"/>
      <c r="L279" s="218"/>
      <c r="M279" s="1282"/>
      <c r="O279" s="1226"/>
      <c r="P279" s="1226"/>
      <c r="Q279" s="1226"/>
      <c r="R279" s="1226"/>
      <c r="S279" s="1226"/>
      <c r="T279" s="1226"/>
      <c r="U279" s="1226"/>
      <c r="W279" s="1226" t="str">
        <f>'🔵クレーム'!C270</f>
        <v/>
      </c>
      <c r="X279" s="1226" t="str">
        <f>'🔵クレーム'!D270</f>
        <v/>
      </c>
      <c r="Y279" s="1225" t="str">
        <f>'🔵クレーム'!I270</f>
        <v/>
      </c>
      <c r="Z279" s="1226" t="str">
        <f>'🔵クレーム'!J270</f>
        <v/>
      </c>
      <c r="AA279" s="1226" t="str">
        <f>'🔵クレーム'!K270</f>
        <v/>
      </c>
      <c r="AB279" s="1226" t="str">
        <f>'🔵クレーム'!L270</f>
        <v/>
      </c>
      <c r="AC279" s="1228" t="str">
        <f>'🔵クレーム'!N270</f>
        <v/>
      </c>
    </row>
    <row r="280" hidden="1" outlineLevel="1">
      <c r="B280" s="1284"/>
      <c r="C280" s="932"/>
      <c r="D280" s="932"/>
      <c r="E280" s="932"/>
      <c r="F280" s="932"/>
      <c r="G280" s="1281"/>
      <c r="H280" s="218"/>
      <c r="I280" s="218"/>
      <c r="J280" s="218"/>
      <c r="K280" s="218"/>
      <c r="L280" s="218"/>
      <c r="M280" s="1282"/>
      <c r="O280" s="1226"/>
      <c r="P280" s="1226"/>
      <c r="Q280" s="1226"/>
      <c r="R280" s="1226"/>
      <c r="S280" s="1226"/>
      <c r="T280" s="1226"/>
      <c r="U280" s="1226"/>
      <c r="W280" s="1226" t="str">
        <f>'🔵クレーム'!C271</f>
        <v/>
      </c>
      <c r="X280" s="1226" t="str">
        <f>'🔵クレーム'!D271</f>
        <v/>
      </c>
      <c r="Y280" s="1225" t="str">
        <f>'🔵クレーム'!I271</f>
        <v/>
      </c>
      <c r="Z280" s="1226" t="str">
        <f>'🔵クレーム'!J271</f>
        <v/>
      </c>
      <c r="AA280" s="1226" t="str">
        <f>'🔵クレーム'!K271</f>
        <v/>
      </c>
      <c r="AB280" s="1226" t="str">
        <f>'🔵クレーム'!L271</f>
        <v/>
      </c>
      <c r="AC280" s="1228" t="str">
        <f>'🔵クレーム'!N271</f>
        <v/>
      </c>
    </row>
    <row r="281" hidden="1" outlineLevel="1">
      <c r="B281" s="1284"/>
      <c r="C281" s="932"/>
      <c r="D281" s="932"/>
      <c r="E281" s="932"/>
      <c r="F281" s="932"/>
      <c r="G281" s="1281"/>
      <c r="H281" s="218"/>
      <c r="I281" s="218"/>
      <c r="J281" s="218"/>
      <c r="K281" s="218"/>
      <c r="L281" s="218"/>
      <c r="M281" s="1282"/>
      <c r="O281" s="1226"/>
      <c r="P281" s="1226"/>
      <c r="Q281" s="1226"/>
      <c r="R281" s="1226"/>
      <c r="S281" s="1226"/>
      <c r="T281" s="1226"/>
      <c r="U281" s="1226"/>
      <c r="W281" s="1226" t="str">
        <f>'🔵クレーム'!C272</f>
        <v/>
      </c>
      <c r="X281" s="1226" t="str">
        <f>'🔵クレーム'!D272</f>
        <v/>
      </c>
      <c r="Y281" s="1225" t="str">
        <f>'🔵クレーム'!I272</f>
        <v/>
      </c>
      <c r="Z281" s="1226" t="str">
        <f>'🔵クレーム'!J272</f>
        <v/>
      </c>
      <c r="AA281" s="1226" t="str">
        <f>'🔵クレーム'!K272</f>
        <v/>
      </c>
      <c r="AB281" s="1226" t="str">
        <f>'🔵クレーム'!L272</f>
        <v/>
      </c>
      <c r="AC281" s="1228" t="str">
        <f>'🔵クレーム'!N272</f>
        <v/>
      </c>
    </row>
    <row r="282" hidden="1" outlineLevel="1">
      <c r="B282" s="1284"/>
      <c r="C282" s="932"/>
      <c r="D282" s="932"/>
      <c r="E282" s="932"/>
      <c r="F282" s="932"/>
      <c r="G282" s="1281"/>
      <c r="H282" s="218"/>
      <c r="I282" s="218"/>
      <c r="J282" s="218"/>
      <c r="K282" s="218"/>
      <c r="L282" s="218"/>
      <c r="M282" s="1282"/>
      <c r="O282" s="1226"/>
      <c r="P282" s="1226"/>
      <c r="Q282" s="1226"/>
      <c r="R282" s="1226"/>
      <c r="S282" s="1226"/>
      <c r="T282" s="1226"/>
      <c r="U282" s="1226"/>
      <c r="W282" s="1226" t="str">
        <f>'🔵クレーム'!C273</f>
        <v/>
      </c>
      <c r="X282" s="1226" t="str">
        <f>'🔵クレーム'!D273</f>
        <v/>
      </c>
      <c r="Y282" s="1225" t="str">
        <f>'🔵クレーム'!I273</f>
        <v/>
      </c>
      <c r="Z282" s="1226" t="str">
        <f>'🔵クレーム'!J273</f>
        <v/>
      </c>
      <c r="AA282" s="1226" t="str">
        <f>'🔵クレーム'!K273</f>
        <v/>
      </c>
      <c r="AB282" s="1226" t="str">
        <f>'🔵クレーム'!L273</f>
        <v/>
      </c>
      <c r="AC282" s="1228" t="str">
        <f>'🔵クレーム'!N273</f>
        <v/>
      </c>
    </row>
    <row r="283" hidden="1" outlineLevel="1">
      <c r="B283" s="1284"/>
      <c r="C283" s="932"/>
      <c r="D283" s="932"/>
      <c r="E283" s="932"/>
      <c r="F283" s="932"/>
      <c r="G283" s="1281"/>
      <c r="H283" s="218"/>
      <c r="I283" s="218"/>
      <c r="J283" s="218"/>
      <c r="K283" s="218"/>
      <c r="L283" s="218"/>
      <c r="M283" s="1282"/>
      <c r="O283" s="1226"/>
      <c r="P283" s="1226"/>
      <c r="Q283" s="1226"/>
      <c r="R283" s="1226"/>
      <c r="S283" s="1226"/>
      <c r="T283" s="1226"/>
      <c r="U283" s="1226"/>
      <c r="W283" s="1226" t="str">
        <f>'🔵クレーム'!C274</f>
        <v/>
      </c>
      <c r="X283" s="1226" t="str">
        <f>'🔵クレーム'!D274</f>
        <v/>
      </c>
      <c r="Y283" s="1225" t="str">
        <f>'🔵クレーム'!I274</f>
        <v/>
      </c>
      <c r="Z283" s="1226" t="str">
        <f>'🔵クレーム'!J274</f>
        <v/>
      </c>
      <c r="AA283" s="1226" t="str">
        <f>'🔵クレーム'!K274</f>
        <v/>
      </c>
      <c r="AB283" s="1226" t="str">
        <f>'🔵クレーム'!L274</f>
        <v/>
      </c>
      <c r="AC283" s="1228" t="str">
        <f>'🔵クレーム'!N274</f>
        <v/>
      </c>
    </row>
    <row r="284" hidden="1" outlineLevel="1">
      <c r="B284" s="1284"/>
      <c r="C284" s="932"/>
      <c r="D284" s="932"/>
      <c r="E284" s="932"/>
      <c r="F284" s="932"/>
      <c r="G284" s="1281"/>
      <c r="H284" s="218"/>
      <c r="I284" s="218"/>
      <c r="J284" s="218"/>
      <c r="K284" s="218"/>
      <c r="L284" s="218"/>
      <c r="M284" s="1282"/>
      <c r="O284" s="1226"/>
      <c r="P284" s="1226"/>
      <c r="Q284" s="1226"/>
      <c r="R284" s="1226"/>
      <c r="S284" s="1226"/>
      <c r="T284" s="1226"/>
      <c r="U284" s="1226"/>
      <c r="W284" s="1226" t="str">
        <f>'🔵クレーム'!C275</f>
        <v/>
      </c>
      <c r="X284" s="1226" t="str">
        <f>'🔵クレーム'!D275</f>
        <v/>
      </c>
      <c r="Y284" s="1225" t="str">
        <f>'🔵クレーム'!I275</f>
        <v/>
      </c>
      <c r="Z284" s="1226" t="str">
        <f>'🔵クレーム'!J275</f>
        <v/>
      </c>
      <c r="AA284" s="1226" t="str">
        <f>'🔵クレーム'!K275</f>
        <v/>
      </c>
      <c r="AB284" s="1226" t="str">
        <f>'🔵クレーム'!L275</f>
        <v/>
      </c>
      <c r="AC284" s="1228" t="str">
        <f>'🔵クレーム'!N275</f>
        <v/>
      </c>
    </row>
    <row r="285" hidden="1" outlineLevel="1">
      <c r="B285" s="1284"/>
      <c r="C285" s="932"/>
      <c r="D285" s="932"/>
      <c r="E285" s="932"/>
      <c r="F285" s="932"/>
      <c r="G285" s="1281"/>
      <c r="H285" s="218"/>
      <c r="I285" s="218"/>
      <c r="J285" s="218"/>
      <c r="K285" s="218"/>
      <c r="L285" s="218"/>
      <c r="M285" s="1282"/>
      <c r="O285" s="1226"/>
      <c r="P285" s="1226"/>
      <c r="Q285" s="1226"/>
      <c r="R285" s="1226"/>
      <c r="S285" s="1226"/>
      <c r="T285" s="1226"/>
      <c r="U285" s="1226"/>
      <c r="W285" s="1226" t="str">
        <f>'🔵クレーム'!C276</f>
        <v/>
      </c>
      <c r="X285" s="1226" t="str">
        <f>'🔵クレーム'!D276</f>
        <v/>
      </c>
      <c r="Y285" s="1225" t="str">
        <f>'🔵クレーム'!I276</f>
        <v/>
      </c>
      <c r="Z285" s="1226" t="str">
        <f>'🔵クレーム'!J276</f>
        <v/>
      </c>
      <c r="AA285" s="1226" t="str">
        <f>'🔵クレーム'!K276</f>
        <v/>
      </c>
      <c r="AB285" s="1226" t="str">
        <f>'🔵クレーム'!L276</f>
        <v/>
      </c>
      <c r="AC285" s="1228" t="str">
        <f>'🔵クレーム'!N276</f>
        <v/>
      </c>
    </row>
    <row r="286" hidden="1" outlineLevel="1">
      <c r="B286" s="1284"/>
      <c r="C286" s="932"/>
      <c r="D286" s="932"/>
      <c r="E286" s="932"/>
      <c r="F286" s="932"/>
      <c r="G286" s="1281"/>
      <c r="H286" s="218"/>
      <c r="I286" s="218"/>
      <c r="J286" s="218"/>
      <c r="K286" s="218"/>
      <c r="L286" s="218"/>
      <c r="M286" s="1282"/>
      <c r="O286" s="1226"/>
      <c r="P286" s="1226"/>
      <c r="Q286" s="1226"/>
      <c r="R286" s="1226"/>
      <c r="S286" s="1226"/>
      <c r="T286" s="1226"/>
      <c r="U286" s="1226"/>
      <c r="W286" s="1226" t="str">
        <f>'🔵クレーム'!C277</f>
        <v/>
      </c>
      <c r="X286" s="1226" t="str">
        <f>'🔵クレーム'!D277</f>
        <v/>
      </c>
      <c r="Y286" s="1225" t="str">
        <f>'🔵クレーム'!I277</f>
        <v/>
      </c>
      <c r="Z286" s="1226" t="str">
        <f>'🔵クレーム'!J277</f>
        <v/>
      </c>
      <c r="AA286" s="1226" t="str">
        <f>'🔵クレーム'!K277</f>
        <v/>
      </c>
      <c r="AB286" s="1226" t="str">
        <f>'🔵クレーム'!L277</f>
        <v/>
      </c>
      <c r="AC286" s="1228" t="str">
        <f>'🔵クレーム'!N277</f>
        <v/>
      </c>
    </row>
    <row r="287" hidden="1" outlineLevel="1">
      <c r="B287" s="1284"/>
      <c r="C287" s="932"/>
      <c r="D287" s="932"/>
      <c r="E287" s="932"/>
      <c r="F287" s="932"/>
      <c r="G287" s="1281"/>
      <c r="H287" s="218"/>
      <c r="I287" s="218"/>
      <c r="J287" s="218"/>
      <c r="K287" s="218"/>
      <c r="L287" s="218"/>
      <c r="M287" s="1282"/>
      <c r="O287" s="1226"/>
      <c r="P287" s="1226"/>
      <c r="Q287" s="1226"/>
      <c r="R287" s="1226"/>
      <c r="S287" s="1226"/>
      <c r="T287" s="1226"/>
      <c r="U287" s="1226"/>
      <c r="W287" s="1226" t="str">
        <f>'🔵クレーム'!C278</f>
        <v/>
      </c>
      <c r="X287" s="1226" t="str">
        <f>'🔵クレーム'!D278</f>
        <v/>
      </c>
      <c r="Y287" s="1225" t="str">
        <f>'🔵クレーム'!I278</f>
        <v/>
      </c>
      <c r="Z287" s="1226" t="str">
        <f>'🔵クレーム'!J278</f>
        <v/>
      </c>
      <c r="AA287" s="1226" t="str">
        <f>'🔵クレーム'!K278</f>
        <v/>
      </c>
      <c r="AB287" s="1226" t="str">
        <f>'🔵クレーム'!L278</f>
        <v/>
      </c>
      <c r="AC287" s="1228" t="str">
        <f>'🔵クレーム'!N278</f>
        <v/>
      </c>
    </row>
    <row r="288" hidden="1" outlineLevel="1">
      <c r="B288" s="1284"/>
      <c r="C288" s="932"/>
      <c r="D288" s="932"/>
      <c r="E288" s="932"/>
      <c r="F288" s="932"/>
      <c r="G288" s="1281"/>
      <c r="H288" s="218"/>
      <c r="I288" s="218"/>
      <c r="J288" s="218"/>
      <c r="K288" s="218"/>
      <c r="L288" s="218"/>
      <c r="M288" s="1282"/>
      <c r="O288" s="1226"/>
      <c r="P288" s="1226"/>
      <c r="Q288" s="1226"/>
      <c r="R288" s="1226"/>
      <c r="S288" s="1226"/>
      <c r="T288" s="1226"/>
      <c r="U288" s="1226"/>
      <c r="W288" s="1226" t="str">
        <f>'🔵クレーム'!C279</f>
        <v/>
      </c>
      <c r="X288" s="1226" t="str">
        <f>'🔵クレーム'!D279</f>
        <v/>
      </c>
      <c r="Y288" s="1225" t="str">
        <f>'🔵クレーム'!I279</f>
        <v/>
      </c>
      <c r="Z288" s="1226" t="str">
        <f>'🔵クレーム'!J279</f>
        <v/>
      </c>
      <c r="AA288" s="1226" t="str">
        <f>'🔵クレーム'!K279</f>
        <v/>
      </c>
      <c r="AB288" s="1226" t="str">
        <f>'🔵クレーム'!L279</f>
        <v/>
      </c>
      <c r="AC288" s="1228" t="str">
        <f>'🔵クレーム'!N279</f>
        <v/>
      </c>
    </row>
    <row r="289" hidden="1" outlineLevel="1">
      <c r="B289" s="1284"/>
      <c r="C289" s="932"/>
      <c r="D289" s="932"/>
      <c r="E289" s="932"/>
      <c r="F289" s="932"/>
      <c r="G289" s="1281"/>
      <c r="H289" s="218"/>
      <c r="I289" s="218"/>
      <c r="J289" s="218"/>
      <c r="K289" s="218"/>
      <c r="L289" s="218"/>
      <c r="M289" s="1282"/>
      <c r="O289" s="1226"/>
      <c r="P289" s="1226"/>
      <c r="Q289" s="1226"/>
      <c r="R289" s="1226"/>
      <c r="S289" s="1226"/>
      <c r="T289" s="1226"/>
      <c r="U289" s="1226"/>
      <c r="W289" s="1226" t="str">
        <f>'🔵クレーム'!C280</f>
        <v/>
      </c>
      <c r="X289" s="1226" t="str">
        <f>'🔵クレーム'!D280</f>
        <v/>
      </c>
      <c r="Y289" s="1225" t="str">
        <f>'🔵クレーム'!I280</f>
        <v/>
      </c>
      <c r="Z289" s="1226" t="str">
        <f>'🔵クレーム'!J280</f>
        <v/>
      </c>
      <c r="AA289" s="1226" t="str">
        <f>'🔵クレーム'!K280</f>
        <v/>
      </c>
      <c r="AB289" s="1226" t="str">
        <f>'🔵クレーム'!L280</f>
        <v/>
      </c>
      <c r="AC289" s="1228" t="str">
        <f>'🔵クレーム'!N280</f>
        <v/>
      </c>
    </row>
    <row r="290" hidden="1" outlineLevel="1">
      <c r="B290" s="1284"/>
      <c r="C290" s="932"/>
      <c r="D290" s="932"/>
      <c r="E290" s="932"/>
      <c r="F290" s="932"/>
      <c r="G290" s="1281"/>
      <c r="H290" s="218"/>
      <c r="I290" s="218"/>
      <c r="J290" s="218"/>
      <c r="K290" s="218"/>
      <c r="L290" s="218"/>
      <c r="M290" s="1282"/>
      <c r="O290" s="1226"/>
      <c r="P290" s="1226"/>
      <c r="Q290" s="1226"/>
      <c r="R290" s="1226"/>
      <c r="S290" s="1226"/>
      <c r="T290" s="1226"/>
      <c r="U290" s="1226"/>
      <c r="W290" s="1226" t="str">
        <f>'🔵クレーム'!C281</f>
        <v/>
      </c>
      <c r="X290" s="1226" t="str">
        <f>'🔵クレーム'!D281</f>
        <v/>
      </c>
      <c r="Y290" s="1225" t="str">
        <f>'🔵クレーム'!I281</f>
        <v/>
      </c>
      <c r="Z290" s="1226" t="str">
        <f>'🔵クレーム'!J281</f>
        <v/>
      </c>
      <c r="AA290" s="1226" t="str">
        <f>'🔵クレーム'!K281</f>
        <v/>
      </c>
      <c r="AB290" s="1226" t="str">
        <f>'🔵クレーム'!L281</f>
        <v/>
      </c>
      <c r="AC290" s="1228" t="str">
        <f>'🔵クレーム'!N281</f>
        <v/>
      </c>
    </row>
    <row r="291" hidden="1" outlineLevel="1">
      <c r="B291" s="1284"/>
      <c r="C291" s="932"/>
      <c r="D291" s="932"/>
      <c r="E291" s="932"/>
      <c r="F291" s="932"/>
      <c r="G291" s="1281"/>
      <c r="H291" s="218"/>
      <c r="I291" s="218"/>
      <c r="J291" s="218"/>
      <c r="K291" s="218"/>
      <c r="L291" s="218"/>
      <c r="M291" s="1282"/>
      <c r="O291" s="1226"/>
      <c r="P291" s="1226"/>
      <c r="Q291" s="1226"/>
      <c r="R291" s="1226"/>
      <c r="S291" s="1226"/>
      <c r="T291" s="1226"/>
      <c r="U291" s="1226"/>
      <c r="W291" s="1226" t="str">
        <f>'🔵クレーム'!C282</f>
        <v/>
      </c>
      <c r="X291" s="1226" t="str">
        <f>'🔵クレーム'!D282</f>
        <v/>
      </c>
      <c r="Y291" s="1225" t="str">
        <f>'🔵クレーム'!I282</f>
        <v/>
      </c>
      <c r="Z291" s="1226" t="str">
        <f>'🔵クレーム'!J282</f>
        <v/>
      </c>
      <c r="AA291" s="1226" t="str">
        <f>'🔵クレーム'!K282</f>
        <v/>
      </c>
      <c r="AB291" s="1226" t="str">
        <f>'🔵クレーム'!L282</f>
        <v/>
      </c>
      <c r="AC291" s="1228" t="str">
        <f>'🔵クレーム'!N282</f>
        <v/>
      </c>
    </row>
    <row r="292" hidden="1" outlineLevel="1">
      <c r="B292" s="1284"/>
      <c r="C292" s="932"/>
      <c r="D292" s="932"/>
      <c r="E292" s="932"/>
      <c r="F292" s="932"/>
      <c r="G292" s="1281"/>
      <c r="H292" s="218"/>
      <c r="I292" s="218"/>
      <c r="J292" s="218"/>
      <c r="K292" s="218"/>
      <c r="L292" s="218"/>
      <c r="M292" s="1282"/>
      <c r="O292" s="1226"/>
      <c r="P292" s="1226"/>
      <c r="Q292" s="1226"/>
      <c r="R292" s="1226"/>
      <c r="S292" s="1226"/>
      <c r="T292" s="1226"/>
      <c r="U292" s="1226"/>
      <c r="W292" s="1226" t="str">
        <f>'🔵クレーム'!C283</f>
        <v/>
      </c>
      <c r="X292" s="1226" t="str">
        <f>'🔵クレーム'!D283</f>
        <v/>
      </c>
      <c r="Y292" s="1225" t="str">
        <f>'🔵クレーム'!I283</f>
        <v/>
      </c>
      <c r="Z292" s="1226" t="str">
        <f>'🔵クレーム'!J283</f>
        <v/>
      </c>
      <c r="AA292" s="1226" t="str">
        <f>'🔵クレーム'!K283</f>
        <v/>
      </c>
      <c r="AB292" s="1226" t="str">
        <f>'🔵クレーム'!L283</f>
        <v/>
      </c>
      <c r="AC292" s="1228" t="str">
        <f>'🔵クレーム'!N283</f>
        <v/>
      </c>
    </row>
    <row r="293" hidden="1" outlineLevel="1">
      <c r="B293" s="1284"/>
      <c r="C293" s="932"/>
      <c r="D293" s="932"/>
      <c r="E293" s="932"/>
      <c r="F293" s="932"/>
      <c r="G293" s="1281"/>
      <c r="H293" s="218"/>
      <c r="I293" s="218"/>
      <c r="J293" s="218"/>
      <c r="K293" s="218"/>
      <c r="L293" s="218"/>
      <c r="M293" s="1282"/>
      <c r="O293" s="1226"/>
      <c r="P293" s="1226"/>
      <c r="Q293" s="1226"/>
      <c r="R293" s="1226"/>
      <c r="S293" s="1226"/>
      <c r="T293" s="1226"/>
      <c r="U293" s="1226"/>
      <c r="W293" s="1226" t="str">
        <f>'🔵クレーム'!C284</f>
        <v/>
      </c>
      <c r="X293" s="1226" t="str">
        <f>'🔵クレーム'!D284</f>
        <v/>
      </c>
      <c r="Y293" s="1225" t="str">
        <f>'🔵クレーム'!I284</f>
        <v/>
      </c>
      <c r="Z293" s="1226" t="str">
        <f>'🔵クレーム'!J284</f>
        <v/>
      </c>
      <c r="AA293" s="1226" t="str">
        <f>'🔵クレーム'!K284</f>
        <v/>
      </c>
      <c r="AB293" s="1226" t="str">
        <f>'🔵クレーム'!L284</f>
        <v/>
      </c>
      <c r="AC293" s="1228" t="str">
        <f>'🔵クレーム'!N284</f>
        <v/>
      </c>
    </row>
    <row r="294" hidden="1" outlineLevel="1">
      <c r="B294" s="1284"/>
      <c r="C294" s="932"/>
      <c r="D294" s="932"/>
      <c r="E294" s="932"/>
      <c r="F294" s="932"/>
      <c r="G294" s="1281"/>
      <c r="H294" s="218"/>
      <c r="I294" s="218"/>
      <c r="J294" s="218"/>
      <c r="K294" s="218"/>
      <c r="L294" s="218"/>
      <c r="M294" s="1282"/>
      <c r="O294" s="1226"/>
      <c r="P294" s="1226"/>
      <c r="Q294" s="1226"/>
      <c r="R294" s="1226"/>
      <c r="S294" s="1226"/>
      <c r="T294" s="1226"/>
      <c r="U294" s="1226"/>
      <c r="W294" s="1226" t="str">
        <f>'🔵クレーム'!C285</f>
        <v/>
      </c>
      <c r="X294" s="1226" t="str">
        <f>'🔵クレーム'!D285</f>
        <v/>
      </c>
      <c r="Y294" s="1225" t="str">
        <f>'🔵クレーム'!I285</f>
        <v/>
      </c>
      <c r="Z294" s="1226" t="str">
        <f>'🔵クレーム'!J285</f>
        <v/>
      </c>
      <c r="AA294" s="1226" t="str">
        <f>'🔵クレーム'!K285</f>
        <v/>
      </c>
      <c r="AB294" s="1226" t="str">
        <f>'🔵クレーム'!L285</f>
        <v/>
      </c>
      <c r="AC294" s="1228" t="str">
        <f>'🔵クレーム'!N285</f>
        <v/>
      </c>
    </row>
    <row r="295" hidden="1" outlineLevel="1">
      <c r="B295" s="1284"/>
      <c r="C295" s="932"/>
      <c r="D295" s="932"/>
      <c r="E295" s="932"/>
      <c r="F295" s="932"/>
      <c r="G295" s="1281"/>
      <c r="H295" s="218"/>
      <c r="I295" s="218"/>
      <c r="J295" s="218"/>
      <c r="K295" s="218"/>
      <c r="L295" s="218"/>
      <c r="M295" s="1282"/>
      <c r="O295" s="1226"/>
      <c r="P295" s="1226"/>
      <c r="Q295" s="1226"/>
      <c r="R295" s="1226"/>
      <c r="S295" s="1226"/>
      <c r="T295" s="1226"/>
      <c r="U295" s="1226"/>
      <c r="W295" s="1226" t="str">
        <f>'🔵クレーム'!C286</f>
        <v/>
      </c>
      <c r="X295" s="1226" t="str">
        <f>'🔵クレーム'!D286</f>
        <v/>
      </c>
      <c r="Y295" s="1225" t="str">
        <f>'🔵クレーム'!I286</f>
        <v/>
      </c>
      <c r="Z295" s="1226" t="str">
        <f>'🔵クレーム'!J286</f>
        <v/>
      </c>
      <c r="AA295" s="1226" t="str">
        <f>'🔵クレーム'!K286</f>
        <v/>
      </c>
      <c r="AB295" s="1226" t="str">
        <f>'🔵クレーム'!L286</f>
        <v/>
      </c>
      <c r="AC295" s="1228" t="str">
        <f>'🔵クレーム'!N286</f>
        <v/>
      </c>
    </row>
    <row r="296" hidden="1" outlineLevel="1">
      <c r="B296" s="1284"/>
      <c r="C296" s="932"/>
      <c r="D296" s="932"/>
      <c r="E296" s="932"/>
      <c r="F296" s="932"/>
      <c r="G296" s="1281"/>
      <c r="H296" s="218"/>
      <c r="I296" s="218"/>
      <c r="J296" s="218"/>
      <c r="K296" s="218"/>
      <c r="L296" s="218"/>
      <c r="M296" s="1282"/>
      <c r="O296" s="1226"/>
      <c r="P296" s="1226"/>
      <c r="Q296" s="1226"/>
      <c r="R296" s="1226"/>
      <c r="S296" s="1226"/>
      <c r="T296" s="1226"/>
      <c r="U296" s="1226"/>
      <c r="W296" s="1226" t="str">
        <f>'🔵クレーム'!C287</f>
        <v/>
      </c>
      <c r="X296" s="1226" t="str">
        <f>'🔵クレーム'!D287</f>
        <v/>
      </c>
      <c r="Y296" s="1225" t="str">
        <f>'🔵クレーム'!I287</f>
        <v/>
      </c>
      <c r="Z296" s="1226" t="str">
        <f>'🔵クレーム'!J287</f>
        <v/>
      </c>
      <c r="AA296" s="1226" t="str">
        <f>'🔵クレーム'!K287</f>
        <v/>
      </c>
      <c r="AB296" s="1226" t="str">
        <f>'🔵クレーム'!L287</f>
        <v/>
      </c>
      <c r="AC296" s="1228" t="str">
        <f>'🔵クレーム'!N287</f>
        <v/>
      </c>
    </row>
    <row r="297" hidden="1" outlineLevel="1">
      <c r="B297" s="1284"/>
      <c r="C297" s="932"/>
      <c r="D297" s="932"/>
      <c r="E297" s="932"/>
      <c r="F297" s="932"/>
      <c r="G297" s="1281"/>
      <c r="H297" s="218"/>
      <c r="I297" s="218"/>
      <c r="J297" s="218"/>
      <c r="K297" s="218"/>
      <c r="L297" s="218"/>
      <c r="M297" s="1282"/>
      <c r="O297" s="1226"/>
      <c r="P297" s="1226"/>
      <c r="Q297" s="1226"/>
      <c r="R297" s="1226"/>
      <c r="S297" s="1226"/>
      <c r="T297" s="1226"/>
      <c r="U297" s="1226"/>
      <c r="W297" s="1226" t="str">
        <f>'🔵クレーム'!C288</f>
        <v/>
      </c>
      <c r="X297" s="1226" t="str">
        <f>'🔵クレーム'!D288</f>
        <v/>
      </c>
      <c r="Y297" s="1225" t="str">
        <f>'🔵クレーム'!I288</f>
        <v/>
      </c>
      <c r="Z297" s="1226" t="str">
        <f>'🔵クレーム'!J288</f>
        <v/>
      </c>
      <c r="AA297" s="1226" t="str">
        <f>'🔵クレーム'!K288</f>
        <v/>
      </c>
      <c r="AB297" s="1226" t="str">
        <f>'🔵クレーム'!L288</f>
        <v/>
      </c>
      <c r="AC297" s="1228" t="str">
        <f>'🔵クレーム'!N288</f>
        <v/>
      </c>
    </row>
    <row r="298" hidden="1" outlineLevel="1">
      <c r="B298" s="1284"/>
      <c r="C298" s="932"/>
      <c r="D298" s="932"/>
      <c r="E298" s="932"/>
      <c r="F298" s="932"/>
      <c r="G298" s="1281"/>
      <c r="H298" s="218"/>
      <c r="I298" s="218"/>
      <c r="J298" s="218"/>
      <c r="K298" s="218"/>
      <c r="L298" s="218"/>
      <c r="M298" s="1282"/>
      <c r="O298" s="1226"/>
      <c r="P298" s="1226"/>
      <c r="Q298" s="1226"/>
      <c r="R298" s="1226"/>
      <c r="S298" s="1226"/>
      <c r="T298" s="1226"/>
      <c r="U298" s="1226"/>
      <c r="W298" s="1226" t="str">
        <f>'🔵クレーム'!C289</f>
        <v/>
      </c>
      <c r="X298" s="1226" t="str">
        <f>'🔵クレーム'!D289</f>
        <v/>
      </c>
      <c r="Y298" s="1225" t="str">
        <f>'🔵クレーム'!I289</f>
        <v/>
      </c>
      <c r="Z298" s="1226" t="str">
        <f>'🔵クレーム'!J289</f>
        <v/>
      </c>
      <c r="AA298" s="1226" t="str">
        <f>'🔵クレーム'!K289</f>
        <v/>
      </c>
      <c r="AB298" s="1226" t="str">
        <f>'🔵クレーム'!L289</f>
        <v/>
      </c>
      <c r="AC298" s="1228" t="str">
        <f>'🔵クレーム'!N289</f>
        <v/>
      </c>
    </row>
    <row r="299" hidden="1" outlineLevel="1">
      <c r="B299" s="1284"/>
      <c r="C299" s="932"/>
      <c r="D299" s="932"/>
      <c r="E299" s="932"/>
      <c r="F299" s="932"/>
      <c r="G299" s="1281"/>
      <c r="H299" s="218"/>
      <c r="I299" s="218"/>
      <c r="J299" s="218"/>
      <c r="K299" s="218"/>
      <c r="L299" s="218"/>
      <c r="M299" s="1282"/>
      <c r="O299" s="1226"/>
      <c r="P299" s="1226"/>
      <c r="Q299" s="1226"/>
      <c r="R299" s="1226"/>
      <c r="S299" s="1226"/>
      <c r="T299" s="1226"/>
      <c r="U299" s="1226"/>
      <c r="W299" s="1226" t="str">
        <f>'🔵クレーム'!C290</f>
        <v/>
      </c>
      <c r="X299" s="1226" t="str">
        <f>'🔵クレーム'!D290</f>
        <v/>
      </c>
      <c r="Y299" s="1225" t="str">
        <f>'🔵クレーム'!I290</f>
        <v/>
      </c>
      <c r="Z299" s="1226" t="str">
        <f>'🔵クレーム'!J290</f>
        <v/>
      </c>
      <c r="AA299" s="1226" t="str">
        <f>'🔵クレーム'!K290</f>
        <v/>
      </c>
      <c r="AB299" s="1226" t="str">
        <f>'🔵クレーム'!L290</f>
        <v/>
      </c>
      <c r="AC299" s="1228" t="str">
        <f>'🔵クレーム'!N290</f>
        <v/>
      </c>
    </row>
    <row r="300" hidden="1" outlineLevel="1">
      <c r="B300" s="1285"/>
      <c r="C300" s="1286"/>
      <c r="D300" s="1286"/>
      <c r="E300" s="1286"/>
      <c r="F300" s="1286"/>
      <c r="G300" s="1287"/>
      <c r="H300" s="250"/>
      <c r="I300" s="250"/>
      <c r="J300" s="250"/>
      <c r="K300" s="250"/>
      <c r="L300" s="250"/>
      <c r="M300" s="1288"/>
      <c r="O300" s="1226"/>
      <c r="P300" s="1226"/>
      <c r="Q300" s="1226"/>
      <c r="R300" s="1226"/>
      <c r="S300" s="1226"/>
      <c r="T300" s="1226"/>
      <c r="U300" s="1226"/>
      <c r="W300" s="1226" t="str">
        <f>'🔵クレーム'!C291</f>
        <v/>
      </c>
      <c r="X300" s="1226" t="str">
        <f>'🔵クレーム'!D291</f>
        <v/>
      </c>
      <c r="Y300" s="1225" t="str">
        <f>'🔵クレーム'!I291</f>
        <v/>
      </c>
      <c r="Z300" s="1226" t="str">
        <f>'🔵クレーム'!J291</f>
        <v/>
      </c>
      <c r="AA300" s="1226" t="str">
        <f>'🔵クレーム'!K291</f>
        <v/>
      </c>
      <c r="AB300" s="1226" t="str">
        <f>'🔵クレーム'!L291</f>
        <v/>
      </c>
      <c r="AC300" s="1228" t="str">
        <f>'🔵クレーム'!N291</f>
        <v/>
      </c>
    </row>
    <row r="301">
      <c r="B301" s="18"/>
      <c r="C301" s="18"/>
      <c r="D301" s="18"/>
      <c r="E301" s="310"/>
      <c r="F301" s="18"/>
      <c r="G301" s="18"/>
      <c r="H301" s="18"/>
      <c r="I301" s="18"/>
      <c r="J301" s="18" t="s">
        <v>877</v>
      </c>
      <c r="K301" s="18"/>
      <c r="L301" s="18"/>
      <c r="O301" s="1226"/>
      <c r="P301" s="1226"/>
      <c r="Q301" s="1226"/>
      <c r="R301" s="1226"/>
      <c r="S301" s="1226"/>
      <c r="T301" s="1226"/>
      <c r="U301" s="1226"/>
      <c r="W301" s="1226" t="str">
        <f>'🔵クレーム'!C292</f>
        <v/>
      </c>
      <c r="X301" s="1226" t="str">
        <f>'🔵クレーム'!D292</f>
        <v/>
      </c>
      <c r="Y301" s="1225" t="str">
        <f>'🔵クレーム'!I292</f>
        <v/>
      </c>
      <c r="Z301" s="1226" t="str">
        <f>'🔵クレーム'!J292</f>
        <v/>
      </c>
      <c r="AA301" s="1226" t="str">
        <f>'🔵クレーム'!K292</f>
        <v/>
      </c>
      <c r="AB301" s="1226" t="str">
        <f>'🔵クレーム'!L292</f>
        <v/>
      </c>
      <c r="AC301" s="1228" t="str">
        <f>'🔵クレーム'!N292</f>
        <v/>
      </c>
    </row>
    <row r="302">
      <c r="B302" s="18"/>
      <c r="C302" s="18"/>
      <c r="D302" s="18"/>
      <c r="E302" s="310"/>
      <c r="F302" s="18"/>
      <c r="G302" s="18"/>
      <c r="H302" s="18"/>
      <c r="I302" s="18"/>
      <c r="J302" s="18" t="s">
        <v>877</v>
      </c>
      <c r="K302" s="18"/>
      <c r="L302" s="18"/>
      <c r="O302" s="1226"/>
      <c r="P302" s="1226"/>
      <c r="Q302" s="1226"/>
      <c r="R302" s="1226"/>
      <c r="S302" s="1226"/>
      <c r="T302" s="1226"/>
      <c r="U302" s="1226"/>
      <c r="W302" s="1226" t="str">
        <f>'🔵クレーム'!C293</f>
        <v/>
      </c>
      <c r="X302" s="1226" t="str">
        <f>'🔵クレーム'!D293</f>
        <v/>
      </c>
      <c r="Y302" s="1225" t="str">
        <f>'🔵クレーム'!I293</f>
        <v/>
      </c>
      <c r="Z302" s="1226" t="str">
        <f>'🔵クレーム'!J293</f>
        <v/>
      </c>
      <c r="AA302" s="1226" t="str">
        <f>'🔵クレーム'!K293</f>
        <v/>
      </c>
      <c r="AB302" s="1226" t="str">
        <f>'🔵クレーム'!L293</f>
        <v/>
      </c>
      <c r="AC302" s="1228" t="str">
        <f>'🔵クレーム'!N293</f>
        <v/>
      </c>
    </row>
    <row r="303">
      <c r="B303" s="18"/>
      <c r="C303" s="18"/>
      <c r="D303" s="18"/>
      <c r="E303" s="310"/>
      <c r="F303" s="18"/>
      <c r="G303" s="18"/>
      <c r="H303" s="18"/>
      <c r="I303" s="18"/>
      <c r="J303" s="18" t="s">
        <v>877</v>
      </c>
      <c r="K303" s="18"/>
      <c r="L303" s="18"/>
      <c r="O303" s="1226"/>
      <c r="P303" s="1226"/>
      <c r="Q303" s="1226"/>
      <c r="R303" s="1226"/>
      <c r="S303" s="1226"/>
      <c r="T303" s="1226"/>
      <c r="U303" s="1226"/>
      <c r="W303" s="1226" t="str">
        <f>'🔵クレーム'!C294</f>
        <v/>
      </c>
      <c r="X303" s="1226" t="str">
        <f>'🔵クレーム'!D294</f>
        <v/>
      </c>
      <c r="Y303" s="1225" t="str">
        <f>'🔵クレーム'!I294</f>
        <v/>
      </c>
      <c r="Z303" s="1226" t="str">
        <f>'🔵クレーム'!J294</f>
        <v/>
      </c>
      <c r="AA303" s="1226" t="str">
        <f>'🔵クレーム'!K294</f>
        <v/>
      </c>
      <c r="AB303" s="1226" t="str">
        <f>'🔵クレーム'!L294</f>
        <v/>
      </c>
      <c r="AC303" s="1228" t="str">
        <f>'🔵クレーム'!N294</f>
        <v/>
      </c>
    </row>
    <row r="304">
      <c r="B304" s="18"/>
      <c r="C304" s="18"/>
      <c r="D304" s="18"/>
      <c r="E304" s="310"/>
      <c r="F304" s="18"/>
      <c r="G304" s="18"/>
      <c r="H304" s="18"/>
      <c r="I304" s="18"/>
      <c r="J304" s="18" t="s">
        <v>877</v>
      </c>
      <c r="K304" s="18"/>
      <c r="L304" s="18"/>
      <c r="O304" s="1226"/>
      <c r="P304" s="1226"/>
      <c r="Q304" s="1226"/>
      <c r="R304" s="1226"/>
      <c r="S304" s="1226"/>
      <c r="T304" s="1226"/>
      <c r="U304" s="1226"/>
      <c r="W304" s="1226" t="str">
        <f>'🔵クレーム'!C295</f>
        <v/>
      </c>
      <c r="X304" s="1226" t="str">
        <f>'🔵クレーム'!D295</f>
        <v/>
      </c>
      <c r="Y304" s="1225" t="str">
        <f>'🔵クレーム'!I295</f>
        <v/>
      </c>
      <c r="Z304" s="1226" t="str">
        <f>'🔵クレーム'!J295</f>
        <v/>
      </c>
      <c r="AA304" s="1226" t="str">
        <f>'🔵クレーム'!K295</f>
        <v/>
      </c>
      <c r="AB304" s="1226" t="str">
        <f>'🔵クレーム'!L295</f>
        <v/>
      </c>
      <c r="AC304" s="1228" t="str">
        <f>'🔵クレーム'!N295</f>
        <v/>
      </c>
    </row>
    <row r="305">
      <c r="B305" s="18"/>
      <c r="C305" s="18"/>
      <c r="D305" s="18"/>
      <c r="E305" s="310"/>
      <c r="F305" s="18"/>
      <c r="G305" s="18"/>
      <c r="H305" s="18"/>
      <c r="I305" s="18"/>
      <c r="J305" s="18" t="s">
        <v>877</v>
      </c>
      <c r="K305" s="18"/>
      <c r="L305" s="18"/>
      <c r="O305" s="1226"/>
      <c r="P305" s="1226"/>
      <c r="Q305" s="1226"/>
      <c r="R305" s="1226"/>
      <c r="S305" s="1226"/>
      <c r="T305" s="1226"/>
      <c r="U305" s="1226"/>
      <c r="W305" s="1226" t="str">
        <f>'🔵クレーム'!C296</f>
        <v/>
      </c>
      <c r="X305" s="1226" t="str">
        <f>'🔵クレーム'!D296</f>
        <v/>
      </c>
      <c r="Y305" s="1225" t="str">
        <f>'🔵クレーム'!I296</f>
        <v/>
      </c>
      <c r="Z305" s="1226" t="str">
        <f>'🔵クレーム'!J296</f>
        <v/>
      </c>
      <c r="AA305" s="1226" t="str">
        <f>'🔵クレーム'!K296</f>
        <v/>
      </c>
      <c r="AB305" s="1226" t="str">
        <f>'🔵クレーム'!L296</f>
        <v/>
      </c>
      <c r="AC305" s="1228" t="str">
        <f>'🔵クレーム'!N296</f>
        <v/>
      </c>
    </row>
    <row r="306">
      <c r="B306" s="18"/>
      <c r="C306" s="18"/>
      <c r="D306" s="18"/>
      <c r="E306" s="310"/>
      <c r="F306" s="18"/>
      <c r="G306" s="18"/>
      <c r="H306" s="18"/>
      <c r="I306" s="18"/>
      <c r="J306" s="18" t="s">
        <v>877</v>
      </c>
      <c r="K306" s="18"/>
      <c r="L306" s="18"/>
      <c r="O306" s="1226"/>
      <c r="P306" s="1226"/>
      <c r="Q306" s="1226"/>
      <c r="R306" s="1226"/>
      <c r="S306" s="1226"/>
      <c r="T306" s="1226"/>
      <c r="U306" s="1226"/>
      <c r="W306" s="1226" t="str">
        <f>'🔵クレーム'!C297</f>
        <v/>
      </c>
      <c r="X306" s="1226" t="str">
        <f>'🔵クレーム'!D297</f>
        <v/>
      </c>
      <c r="Y306" s="1225" t="str">
        <f>'🔵クレーム'!I297</f>
        <v/>
      </c>
      <c r="Z306" s="1226" t="str">
        <f>'🔵クレーム'!J297</f>
        <v/>
      </c>
      <c r="AA306" s="1226" t="str">
        <f>'🔵クレーム'!K297</f>
        <v/>
      </c>
      <c r="AB306" s="1226" t="str">
        <f>'🔵クレーム'!L297</f>
        <v/>
      </c>
      <c r="AC306" s="1228" t="str">
        <f>'🔵クレーム'!N297</f>
        <v/>
      </c>
    </row>
    <row r="307">
      <c r="B307" s="18"/>
      <c r="C307" s="18"/>
      <c r="D307" s="18"/>
      <c r="E307" s="310"/>
      <c r="F307" s="18"/>
      <c r="G307" s="18"/>
      <c r="H307" s="18"/>
      <c r="I307" s="18"/>
      <c r="J307" s="18" t="s">
        <v>877</v>
      </c>
      <c r="K307" s="18"/>
      <c r="L307" s="18"/>
      <c r="O307" s="1226"/>
      <c r="P307" s="1226"/>
      <c r="Q307" s="1226"/>
      <c r="R307" s="1226"/>
      <c r="S307" s="1226"/>
      <c r="T307" s="1226"/>
      <c r="U307" s="1226"/>
      <c r="W307" s="1226" t="str">
        <f>'🔵クレーム'!C298</f>
        <v/>
      </c>
      <c r="X307" s="1226" t="str">
        <f>'🔵クレーム'!D298</f>
        <v/>
      </c>
      <c r="Y307" s="1225" t="str">
        <f>'🔵クレーム'!I298</f>
        <v/>
      </c>
      <c r="Z307" s="1226" t="str">
        <f>'🔵クレーム'!J298</f>
        <v/>
      </c>
      <c r="AA307" s="1226" t="str">
        <f>'🔵クレーム'!K298</f>
        <v/>
      </c>
      <c r="AB307" s="1226" t="str">
        <f>'🔵クレーム'!L298</f>
        <v/>
      </c>
      <c r="AC307" s="1228" t="str">
        <f>'🔵クレーム'!N298</f>
        <v/>
      </c>
    </row>
    <row r="308">
      <c r="B308" s="18"/>
      <c r="C308" s="18"/>
      <c r="D308" s="18"/>
      <c r="E308" s="310"/>
      <c r="F308" s="18"/>
      <c r="G308" s="18"/>
      <c r="H308" s="18"/>
      <c r="I308" s="18"/>
      <c r="J308" s="18" t="s">
        <v>877</v>
      </c>
      <c r="K308" s="18"/>
      <c r="L308" s="18"/>
      <c r="O308" s="1226"/>
      <c r="P308" s="1226"/>
      <c r="Q308" s="1226"/>
      <c r="R308" s="1226"/>
      <c r="S308" s="1226"/>
      <c r="T308" s="1226"/>
      <c r="U308" s="1226"/>
      <c r="W308" s="1226" t="str">
        <f>'🔵クレーム'!C299</f>
        <v/>
      </c>
      <c r="X308" s="1226" t="str">
        <f>'🔵クレーム'!D299</f>
        <v/>
      </c>
      <c r="Y308" s="1225" t="str">
        <f>'🔵クレーム'!I299</f>
        <v/>
      </c>
      <c r="Z308" s="1226" t="str">
        <f>'🔵クレーム'!J299</f>
        <v/>
      </c>
      <c r="AA308" s="1226" t="str">
        <f>'🔵クレーム'!K299</f>
        <v/>
      </c>
      <c r="AB308" s="1226" t="str">
        <f>'🔵クレーム'!L299</f>
        <v/>
      </c>
      <c r="AC308" s="1228" t="str">
        <f>'🔵クレーム'!N299</f>
        <v/>
      </c>
    </row>
    <row r="309">
      <c r="B309" s="18"/>
      <c r="C309" s="18"/>
      <c r="D309" s="18"/>
      <c r="E309" s="310"/>
      <c r="F309" s="18"/>
      <c r="G309" s="18"/>
      <c r="H309" s="18"/>
      <c r="I309" s="18"/>
      <c r="J309" s="18" t="s">
        <v>877</v>
      </c>
      <c r="K309" s="18"/>
      <c r="L309" s="18"/>
      <c r="O309" s="1226"/>
      <c r="P309" s="1226"/>
      <c r="Q309" s="1226"/>
      <c r="R309" s="1226"/>
      <c r="S309" s="1226"/>
      <c r="T309" s="1226"/>
      <c r="U309" s="1226"/>
      <c r="W309" s="1226" t="str">
        <f>'🔵クレーム'!C300</f>
        <v/>
      </c>
      <c r="X309" s="1226" t="str">
        <f>'🔵クレーム'!D300</f>
        <v/>
      </c>
      <c r="Y309" s="1225" t="str">
        <f>'🔵クレーム'!I300</f>
        <v/>
      </c>
      <c r="Z309" s="1226" t="str">
        <f>'🔵クレーム'!J300</f>
        <v/>
      </c>
      <c r="AA309" s="1226" t="str">
        <f>'🔵クレーム'!K300</f>
        <v/>
      </c>
      <c r="AB309" s="1226" t="str">
        <f>'🔵クレーム'!L300</f>
        <v/>
      </c>
      <c r="AC309" s="1228" t="str">
        <f>'🔵クレーム'!N300</f>
        <v/>
      </c>
    </row>
    <row r="310">
      <c r="B310" s="18"/>
      <c r="C310" s="18"/>
      <c r="D310" s="18"/>
      <c r="E310" s="310"/>
      <c r="F310" s="18"/>
      <c r="G310" s="18"/>
      <c r="H310" s="18"/>
      <c r="I310" s="18"/>
      <c r="J310" s="18" t="s">
        <v>877</v>
      </c>
      <c r="K310" s="18"/>
      <c r="L310" s="18"/>
      <c r="O310" s="1226"/>
      <c r="P310" s="1226"/>
      <c r="Q310" s="1226"/>
      <c r="R310" s="1226"/>
      <c r="S310" s="1226"/>
      <c r="T310" s="1226"/>
      <c r="U310" s="1226"/>
      <c r="W310" s="1226" t="str">
        <f>'🔵クレーム'!C301</f>
        <v/>
      </c>
      <c r="X310" s="1226" t="str">
        <f>'🔵クレーム'!D301</f>
        <v/>
      </c>
      <c r="Y310" s="1225" t="str">
        <f>'🔵クレーム'!I301</f>
        <v/>
      </c>
      <c r="Z310" s="1226" t="str">
        <f>'🔵クレーム'!J301</f>
        <v/>
      </c>
      <c r="AA310" s="1226" t="str">
        <f>'🔵クレーム'!K301</f>
        <v/>
      </c>
      <c r="AB310" s="1226" t="str">
        <f>'🔵クレーム'!L301</f>
        <v/>
      </c>
      <c r="AC310" s="1228" t="str">
        <f>'🔵クレーム'!N301</f>
        <v/>
      </c>
    </row>
    <row r="311">
      <c r="B311" s="18"/>
      <c r="C311" s="18"/>
      <c r="D311" s="18"/>
      <c r="E311" s="310"/>
      <c r="F311" s="18"/>
      <c r="G311" s="18"/>
      <c r="H311" s="18"/>
      <c r="I311" s="18"/>
      <c r="J311" s="18" t="s">
        <v>877</v>
      </c>
      <c r="K311" s="18"/>
      <c r="L311" s="18"/>
      <c r="O311" s="1226"/>
      <c r="P311" s="1226"/>
      <c r="Q311" s="1226"/>
      <c r="R311" s="1226"/>
      <c r="S311" s="1226"/>
      <c r="T311" s="1226"/>
      <c r="U311" s="1226"/>
      <c r="W311" s="1226" t="str">
        <f>'🔵クレーム'!C302</f>
        <v/>
      </c>
      <c r="X311" s="1226" t="str">
        <f>'🔵クレーム'!D302</f>
        <v/>
      </c>
      <c r="Y311" s="1225" t="str">
        <f>'🔵クレーム'!I302</f>
        <v/>
      </c>
      <c r="Z311" s="1226" t="str">
        <f>'🔵クレーム'!J302</f>
        <v/>
      </c>
      <c r="AA311" s="1226" t="str">
        <f>'🔵クレーム'!K302</f>
        <v/>
      </c>
      <c r="AB311" s="1226" t="str">
        <f>'🔵クレーム'!L302</f>
        <v/>
      </c>
      <c r="AC311" s="1228" t="str">
        <f>'🔵クレーム'!N302</f>
        <v/>
      </c>
    </row>
    <row r="312">
      <c r="B312" s="18"/>
      <c r="C312" s="18"/>
      <c r="D312" s="18"/>
      <c r="E312" s="310"/>
      <c r="F312" s="18"/>
      <c r="G312" s="18"/>
      <c r="H312" s="18"/>
      <c r="I312" s="18"/>
      <c r="J312" s="18" t="s">
        <v>877</v>
      </c>
      <c r="K312" s="18"/>
      <c r="L312" s="18"/>
      <c r="O312" s="1226"/>
      <c r="P312" s="1226"/>
      <c r="Q312" s="1226"/>
      <c r="R312" s="1226"/>
      <c r="S312" s="1226"/>
      <c r="T312" s="1226"/>
      <c r="U312" s="1226"/>
      <c r="W312" s="1226" t="str">
        <f>'🔵クレーム'!C303</f>
        <v/>
      </c>
      <c r="X312" s="1226" t="str">
        <f>'🔵クレーム'!D303</f>
        <v/>
      </c>
      <c r="Y312" s="1225" t="str">
        <f>'🔵クレーム'!I303</f>
        <v/>
      </c>
      <c r="Z312" s="1226" t="str">
        <f>'🔵クレーム'!J303</f>
        <v/>
      </c>
      <c r="AA312" s="1226" t="str">
        <f>'🔵クレーム'!K303</f>
        <v/>
      </c>
      <c r="AB312" s="1226" t="str">
        <f>'🔵クレーム'!L303</f>
        <v/>
      </c>
      <c r="AC312" s="1228" t="str">
        <f>'🔵クレーム'!N303</f>
        <v/>
      </c>
    </row>
    <row r="313">
      <c r="B313" s="18"/>
      <c r="C313" s="18"/>
      <c r="D313" s="18"/>
      <c r="E313" s="310"/>
      <c r="F313" s="18"/>
      <c r="G313" s="18"/>
      <c r="H313" s="18"/>
      <c r="I313" s="18"/>
      <c r="J313" s="18" t="s">
        <v>877</v>
      </c>
      <c r="K313" s="18"/>
      <c r="L313" s="18"/>
      <c r="O313" s="1226"/>
      <c r="P313" s="1226"/>
      <c r="Q313" s="1226"/>
      <c r="R313" s="1226"/>
      <c r="S313" s="1226"/>
      <c r="T313" s="1226"/>
      <c r="U313" s="1226"/>
      <c r="W313" s="1226" t="str">
        <f>'🔵クレーム'!C304</f>
        <v/>
      </c>
      <c r="X313" s="1226" t="str">
        <f>'🔵クレーム'!D304</f>
        <v/>
      </c>
      <c r="Y313" s="1225" t="str">
        <f>'🔵クレーム'!I304</f>
        <v/>
      </c>
      <c r="Z313" s="1226" t="str">
        <f>'🔵クレーム'!J304</f>
        <v/>
      </c>
      <c r="AA313" s="1226" t="str">
        <f>'🔵クレーム'!K304</f>
        <v/>
      </c>
      <c r="AB313" s="1226" t="str">
        <f>'🔵クレーム'!L304</f>
        <v/>
      </c>
      <c r="AC313" s="1228" t="str">
        <f>'🔵クレーム'!N304</f>
        <v/>
      </c>
    </row>
    <row r="314">
      <c r="B314" s="18"/>
      <c r="C314" s="18"/>
      <c r="D314" s="18"/>
      <c r="E314" s="310"/>
      <c r="F314" s="18"/>
      <c r="G314" s="18"/>
      <c r="H314" s="18"/>
      <c r="I314" s="18"/>
      <c r="J314" s="18" t="s">
        <v>877</v>
      </c>
      <c r="K314" s="18"/>
      <c r="L314" s="18"/>
      <c r="O314" s="1226"/>
      <c r="P314" s="1226"/>
      <c r="Q314" s="1226"/>
      <c r="R314" s="1226"/>
      <c r="S314" s="1226"/>
      <c r="T314" s="1226"/>
      <c r="U314" s="1226"/>
      <c r="W314" s="1226" t="str">
        <f>'🔵クレーム'!C305</f>
        <v/>
      </c>
      <c r="X314" s="1226" t="str">
        <f>'🔵クレーム'!D305</f>
        <v/>
      </c>
      <c r="Y314" s="1225" t="str">
        <f>'🔵クレーム'!I305</f>
        <v/>
      </c>
      <c r="Z314" s="1226" t="str">
        <f>'🔵クレーム'!J305</f>
        <v/>
      </c>
      <c r="AA314" s="1226" t="str">
        <f>'🔵クレーム'!K305</f>
        <v/>
      </c>
      <c r="AB314" s="1226" t="str">
        <f>'🔵クレーム'!L305</f>
        <v/>
      </c>
      <c r="AC314" s="1228" t="str">
        <f>'🔵クレーム'!N305</f>
        <v/>
      </c>
    </row>
    <row r="315">
      <c r="B315" s="18"/>
      <c r="C315" s="18"/>
      <c r="D315" s="18"/>
      <c r="E315" s="310"/>
      <c r="F315" s="18"/>
      <c r="G315" s="18"/>
      <c r="H315" s="18"/>
      <c r="I315" s="18"/>
      <c r="J315" s="18" t="s">
        <v>877</v>
      </c>
      <c r="K315" s="18"/>
      <c r="L315" s="18"/>
      <c r="O315" s="1226"/>
      <c r="P315" s="1226"/>
      <c r="Q315" s="1226"/>
      <c r="R315" s="1226"/>
      <c r="S315" s="1226"/>
      <c r="T315" s="1226"/>
      <c r="U315" s="1226"/>
      <c r="W315" s="1226" t="str">
        <f>'🔵クレーム'!C306</f>
        <v/>
      </c>
      <c r="X315" s="1226" t="str">
        <f>'🔵クレーム'!D306</f>
        <v/>
      </c>
      <c r="Y315" s="1225" t="str">
        <f>'🔵クレーム'!I306</f>
        <v/>
      </c>
      <c r="Z315" s="1226" t="str">
        <f>'🔵クレーム'!J306</f>
        <v/>
      </c>
      <c r="AA315" s="1226" t="str">
        <f>'🔵クレーム'!K306</f>
        <v/>
      </c>
      <c r="AB315" s="1226" t="str">
        <f>'🔵クレーム'!L306</f>
        <v/>
      </c>
      <c r="AC315" s="1228" t="str">
        <f>'🔵クレーム'!N306</f>
        <v/>
      </c>
    </row>
    <row r="316">
      <c r="B316" s="18"/>
      <c r="C316" s="18"/>
      <c r="D316" s="18"/>
      <c r="E316" s="310"/>
      <c r="F316" s="18"/>
      <c r="G316" s="18"/>
      <c r="H316" s="18"/>
      <c r="I316" s="18"/>
      <c r="J316" s="18" t="s">
        <v>877</v>
      </c>
      <c r="K316" s="18"/>
      <c r="L316" s="18"/>
      <c r="O316" s="1226"/>
      <c r="P316" s="1226"/>
      <c r="Q316" s="1226"/>
      <c r="R316" s="1226"/>
      <c r="S316" s="1226"/>
      <c r="T316" s="1226"/>
      <c r="U316" s="1226"/>
      <c r="W316" s="1226" t="str">
        <f>'🔵クレーム'!C307</f>
        <v/>
      </c>
      <c r="X316" s="1226" t="str">
        <f>'🔵クレーム'!D307</f>
        <v/>
      </c>
      <c r="Y316" s="1225" t="str">
        <f>'🔵クレーム'!I307</f>
        <v/>
      </c>
      <c r="Z316" s="1226" t="str">
        <f>'🔵クレーム'!J307</f>
        <v/>
      </c>
      <c r="AA316" s="1226" t="str">
        <f>'🔵クレーム'!K307</f>
        <v/>
      </c>
      <c r="AB316" s="1226" t="str">
        <f>'🔵クレーム'!L307</f>
        <v/>
      </c>
      <c r="AC316" s="1228" t="str">
        <f>'🔵クレーム'!N307</f>
        <v/>
      </c>
    </row>
    <row r="317">
      <c r="B317" s="18"/>
      <c r="C317" s="18"/>
      <c r="D317" s="18"/>
      <c r="E317" s="310"/>
      <c r="F317" s="18"/>
      <c r="G317" s="18"/>
      <c r="H317" s="18"/>
      <c r="I317" s="18"/>
      <c r="J317" s="18" t="s">
        <v>877</v>
      </c>
      <c r="K317" s="18"/>
      <c r="L317" s="18"/>
      <c r="O317" s="1226"/>
      <c r="P317" s="1226"/>
      <c r="Q317" s="1226"/>
      <c r="R317" s="1226"/>
      <c r="S317" s="1226"/>
      <c r="T317" s="1226"/>
      <c r="U317" s="1226"/>
      <c r="W317" s="1226" t="str">
        <f>'🔵クレーム'!C308</f>
        <v/>
      </c>
      <c r="X317" s="1226" t="str">
        <f>'🔵クレーム'!D308</f>
        <v/>
      </c>
      <c r="Y317" s="1225" t="str">
        <f>'🔵クレーム'!I308</f>
        <v/>
      </c>
      <c r="Z317" s="1226" t="str">
        <f>'🔵クレーム'!J308</f>
        <v/>
      </c>
      <c r="AA317" s="1226" t="str">
        <f>'🔵クレーム'!K308</f>
        <v/>
      </c>
      <c r="AB317" s="1226" t="str">
        <f>'🔵クレーム'!L308</f>
        <v/>
      </c>
      <c r="AC317" s="1228" t="str">
        <f>'🔵クレーム'!N308</f>
        <v/>
      </c>
    </row>
    <row r="318">
      <c r="B318" s="18"/>
      <c r="C318" s="18"/>
      <c r="D318" s="18"/>
      <c r="E318" s="310"/>
      <c r="F318" s="18"/>
      <c r="G318" s="18"/>
      <c r="H318" s="18"/>
      <c r="I318" s="18"/>
      <c r="J318" s="18" t="s">
        <v>877</v>
      </c>
      <c r="K318" s="18"/>
      <c r="L318" s="18"/>
      <c r="O318" s="1226"/>
      <c r="P318" s="1226"/>
      <c r="Q318" s="1226"/>
      <c r="R318" s="1226"/>
      <c r="S318" s="1226"/>
      <c r="T318" s="1226"/>
      <c r="U318" s="1226"/>
      <c r="W318" s="1226" t="str">
        <f>'🔵クレーム'!C309</f>
        <v/>
      </c>
      <c r="X318" s="1226" t="str">
        <f>'🔵クレーム'!D309</f>
        <v/>
      </c>
      <c r="Y318" s="1225" t="str">
        <f>'🔵クレーム'!I309</f>
        <v/>
      </c>
      <c r="Z318" s="1226" t="str">
        <f>'🔵クレーム'!J309</f>
        <v/>
      </c>
      <c r="AA318" s="1226" t="str">
        <f>'🔵クレーム'!K309</f>
        <v/>
      </c>
      <c r="AB318" s="1226" t="str">
        <f>'🔵クレーム'!L309</f>
        <v/>
      </c>
      <c r="AC318" s="1228" t="str">
        <f>'🔵クレーム'!N309</f>
        <v/>
      </c>
    </row>
    <row r="319">
      <c r="B319" s="18"/>
      <c r="C319" s="18"/>
      <c r="D319" s="18"/>
      <c r="E319" s="310"/>
      <c r="F319" s="18"/>
      <c r="G319" s="18"/>
      <c r="H319" s="18"/>
      <c r="I319" s="18"/>
      <c r="J319" s="18" t="s">
        <v>877</v>
      </c>
      <c r="K319" s="18"/>
      <c r="L319" s="18"/>
      <c r="O319" s="1226"/>
      <c r="P319" s="1226"/>
      <c r="Q319" s="1226"/>
      <c r="R319" s="1226"/>
      <c r="S319" s="1226"/>
      <c r="T319" s="1226"/>
      <c r="U319" s="1226"/>
      <c r="W319" s="1226" t="str">
        <f>'🔵クレーム'!C310</f>
        <v/>
      </c>
      <c r="X319" s="1226" t="str">
        <f>'🔵クレーム'!D310</f>
        <v/>
      </c>
      <c r="Y319" s="1225" t="str">
        <f>'🔵クレーム'!I310</f>
        <v/>
      </c>
      <c r="Z319" s="1226" t="str">
        <f>'🔵クレーム'!J310</f>
        <v/>
      </c>
      <c r="AA319" s="1226" t="str">
        <f>'🔵クレーム'!K310</f>
        <v/>
      </c>
      <c r="AB319" s="1226" t="str">
        <f>'🔵クレーム'!L310</f>
        <v/>
      </c>
      <c r="AC319" s="1228" t="str">
        <f>'🔵クレーム'!N310</f>
        <v/>
      </c>
    </row>
    <row r="320">
      <c r="B320" s="18"/>
      <c r="C320" s="18"/>
      <c r="D320" s="18"/>
      <c r="E320" s="310"/>
      <c r="F320" s="18"/>
      <c r="G320" s="18"/>
      <c r="H320" s="18"/>
      <c r="I320" s="18"/>
      <c r="J320" s="18" t="s">
        <v>877</v>
      </c>
      <c r="K320" s="18"/>
      <c r="L320" s="18"/>
      <c r="O320" s="1226"/>
      <c r="P320" s="1226"/>
      <c r="Q320" s="1226"/>
      <c r="R320" s="1226"/>
      <c r="S320" s="1226"/>
      <c r="T320" s="1226"/>
      <c r="U320" s="1226"/>
      <c r="W320" s="1226" t="str">
        <f>'🔵クレーム'!C311</f>
        <v/>
      </c>
      <c r="X320" s="1226" t="str">
        <f>'🔵クレーム'!D311</f>
        <v/>
      </c>
      <c r="Y320" s="1225" t="str">
        <f>'🔵クレーム'!I311</f>
        <v/>
      </c>
      <c r="Z320" s="1226" t="str">
        <f>'🔵クレーム'!J311</f>
        <v/>
      </c>
      <c r="AA320" s="1226" t="str">
        <f>'🔵クレーム'!K311</f>
        <v/>
      </c>
      <c r="AB320" s="1226" t="str">
        <f>'🔵クレーム'!L311</f>
        <v/>
      </c>
      <c r="AC320" s="1228" t="str">
        <f>'🔵クレーム'!N311</f>
        <v/>
      </c>
    </row>
    <row r="321">
      <c r="B321" s="18"/>
      <c r="C321" s="18"/>
      <c r="D321" s="18"/>
      <c r="E321" s="310"/>
      <c r="F321" s="18"/>
      <c r="G321" s="18"/>
      <c r="H321" s="18"/>
      <c r="I321" s="18"/>
      <c r="J321" s="18" t="s">
        <v>877</v>
      </c>
      <c r="K321" s="18"/>
      <c r="L321" s="18"/>
      <c r="O321" s="1226"/>
      <c r="P321" s="1226"/>
      <c r="Q321" s="1226"/>
      <c r="R321" s="1226"/>
      <c r="S321" s="1226"/>
      <c r="T321" s="1226"/>
      <c r="U321" s="1226"/>
      <c r="W321" s="1226" t="str">
        <f>'🔵クレーム'!C312</f>
        <v/>
      </c>
      <c r="X321" s="1226" t="str">
        <f>'🔵クレーム'!D312</f>
        <v/>
      </c>
      <c r="Y321" s="1225" t="str">
        <f>'🔵クレーム'!I312</f>
        <v/>
      </c>
      <c r="Z321" s="1226" t="str">
        <f>'🔵クレーム'!J312</f>
        <v/>
      </c>
      <c r="AA321" s="1226" t="str">
        <f>'🔵クレーム'!K312</f>
        <v/>
      </c>
      <c r="AB321" s="1226" t="str">
        <f>'🔵クレーム'!L312</f>
        <v/>
      </c>
      <c r="AC321" s="1228" t="str">
        <f>'🔵クレーム'!N312</f>
        <v/>
      </c>
    </row>
    <row r="322">
      <c r="B322" s="18"/>
      <c r="C322" s="18"/>
      <c r="D322" s="18"/>
      <c r="E322" s="310"/>
      <c r="F322" s="18"/>
      <c r="G322" s="18"/>
      <c r="H322" s="18"/>
      <c r="I322" s="18"/>
      <c r="J322" s="18" t="s">
        <v>877</v>
      </c>
      <c r="K322" s="18"/>
      <c r="L322" s="18"/>
      <c r="O322" s="1226"/>
      <c r="P322" s="1226"/>
      <c r="Q322" s="1226"/>
      <c r="R322" s="1226"/>
      <c r="S322" s="1226"/>
      <c r="T322" s="1226"/>
      <c r="U322" s="1226"/>
      <c r="W322" s="1226" t="str">
        <f>'🔵クレーム'!C313</f>
        <v/>
      </c>
      <c r="X322" s="1226" t="str">
        <f>'🔵クレーム'!D313</f>
        <v/>
      </c>
      <c r="Y322" s="1225" t="str">
        <f>'🔵クレーム'!I313</f>
        <v/>
      </c>
      <c r="Z322" s="1226" t="str">
        <f>'🔵クレーム'!J313</f>
        <v/>
      </c>
      <c r="AA322" s="1226" t="str">
        <f>'🔵クレーム'!K313</f>
        <v/>
      </c>
      <c r="AB322" s="1226" t="str">
        <f>'🔵クレーム'!L313</f>
        <v/>
      </c>
      <c r="AC322" s="1228" t="str">
        <f>'🔵クレーム'!N313</f>
        <v/>
      </c>
    </row>
    <row r="323">
      <c r="B323" s="18"/>
      <c r="C323" s="18"/>
      <c r="D323" s="18"/>
      <c r="E323" s="310"/>
      <c r="F323" s="18"/>
      <c r="G323" s="18"/>
      <c r="H323" s="18"/>
      <c r="I323" s="18"/>
      <c r="J323" s="18" t="s">
        <v>877</v>
      </c>
      <c r="K323" s="18"/>
      <c r="L323" s="18"/>
      <c r="O323" s="1226"/>
      <c r="P323" s="1226"/>
      <c r="Q323" s="1226"/>
      <c r="R323" s="1226"/>
      <c r="S323" s="1226"/>
      <c r="T323" s="1226"/>
      <c r="U323" s="1226"/>
      <c r="W323" s="1226" t="str">
        <f>'🔵クレーム'!C314</f>
        <v/>
      </c>
      <c r="X323" s="1226" t="str">
        <f>'🔵クレーム'!D314</f>
        <v/>
      </c>
      <c r="Y323" s="1225" t="str">
        <f>'🔵クレーム'!I314</f>
        <v/>
      </c>
      <c r="Z323" s="1226" t="str">
        <f>'🔵クレーム'!J314</f>
        <v/>
      </c>
      <c r="AA323" s="1226" t="str">
        <f>'🔵クレーム'!K314</f>
        <v/>
      </c>
      <c r="AB323" s="1226" t="str">
        <f>'🔵クレーム'!L314</f>
        <v/>
      </c>
      <c r="AC323" s="1228" t="str">
        <f>'🔵クレーム'!N314</f>
        <v/>
      </c>
    </row>
    <row r="324">
      <c r="B324" s="18"/>
      <c r="C324" s="18"/>
      <c r="D324" s="18"/>
      <c r="E324" s="310"/>
      <c r="F324" s="18"/>
      <c r="G324" s="18"/>
      <c r="H324" s="18"/>
      <c r="I324" s="18"/>
      <c r="J324" s="18" t="s">
        <v>877</v>
      </c>
      <c r="K324" s="18"/>
      <c r="L324" s="18"/>
      <c r="O324" s="1226"/>
      <c r="P324" s="1226"/>
      <c r="Q324" s="1226"/>
      <c r="R324" s="1226"/>
      <c r="S324" s="1226"/>
      <c r="T324" s="1226"/>
      <c r="U324" s="1226"/>
      <c r="W324" s="1226" t="str">
        <f>'🔵クレーム'!C315</f>
        <v/>
      </c>
      <c r="X324" s="1226" t="str">
        <f>'🔵クレーム'!D315</f>
        <v/>
      </c>
      <c r="Y324" s="1225" t="str">
        <f>'🔵クレーム'!I315</f>
        <v/>
      </c>
      <c r="Z324" s="1226" t="str">
        <f>'🔵クレーム'!J315</f>
        <v/>
      </c>
      <c r="AA324" s="1226" t="str">
        <f>'🔵クレーム'!K315</f>
        <v/>
      </c>
      <c r="AB324" s="1226" t="str">
        <f>'🔵クレーム'!L315</f>
        <v/>
      </c>
      <c r="AC324" s="1228" t="str">
        <f>'🔵クレーム'!N315</f>
        <v/>
      </c>
    </row>
    <row r="325">
      <c r="B325" s="18"/>
      <c r="C325" s="18"/>
      <c r="D325" s="18"/>
      <c r="E325" s="310"/>
      <c r="F325" s="18"/>
      <c r="G325" s="18"/>
      <c r="H325" s="18"/>
      <c r="I325" s="18"/>
      <c r="J325" s="18" t="s">
        <v>877</v>
      </c>
      <c r="K325" s="18"/>
      <c r="L325" s="18"/>
      <c r="O325" s="1226"/>
      <c r="P325" s="1226"/>
      <c r="Q325" s="1226"/>
      <c r="R325" s="1226"/>
      <c r="S325" s="1226"/>
      <c r="T325" s="1226"/>
      <c r="U325" s="1226"/>
      <c r="W325" s="1226" t="str">
        <f>'🔵クレーム'!C316</f>
        <v/>
      </c>
      <c r="X325" s="1226" t="str">
        <f>'🔵クレーム'!D316</f>
        <v/>
      </c>
      <c r="Y325" s="1225" t="str">
        <f>'🔵クレーム'!I316</f>
        <v/>
      </c>
      <c r="Z325" s="1226" t="str">
        <f>'🔵クレーム'!J316</f>
        <v/>
      </c>
      <c r="AA325" s="1226" t="str">
        <f>'🔵クレーム'!K316</f>
        <v/>
      </c>
      <c r="AB325" s="1226" t="str">
        <f>'🔵クレーム'!L316</f>
        <v/>
      </c>
      <c r="AC325" s="1228" t="str">
        <f>'🔵クレーム'!N316</f>
        <v/>
      </c>
    </row>
    <row r="326">
      <c r="B326" s="18"/>
      <c r="C326" s="18"/>
      <c r="D326" s="18"/>
      <c r="E326" s="310"/>
      <c r="F326" s="18"/>
      <c r="G326" s="18"/>
      <c r="H326" s="18"/>
      <c r="I326" s="18"/>
      <c r="J326" s="18" t="s">
        <v>877</v>
      </c>
      <c r="K326" s="18"/>
      <c r="L326" s="18"/>
      <c r="O326" s="1226"/>
      <c r="P326" s="1226"/>
      <c r="Q326" s="1226"/>
      <c r="R326" s="1226"/>
      <c r="S326" s="1226"/>
      <c r="T326" s="1226"/>
      <c r="U326" s="1226"/>
      <c r="W326" s="1226" t="str">
        <f>'🔵クレーム'!C317</f>
        <v/>
      </c>
      <c r="X326" s="1226" t="str">
        <f>'🔵クレーム'!D317</f>
        <v/>
      </c>
      <c r="Y326" s="1225" t="str">
        <f>'🔵クレーム'!I317</f>
        <v/>
      </c>
      <c r="Z326" s="1226" t="str">
        <f>'🔵クレーム'!J317</f>
        <v/>
      </c>
      <c r="AA326" s="1226" t="str">
        <f>'🔵クレーム'!K317</f>
        <v/>
      </c>
      <c r="AB326" s="1226" t="str">
        <f>'🔵クレーム'!L317</f>
        <v/>
      </c>
      <c r="AC326" s="1228" t="str">
        <f>'🔵クレーム'!N317</f>
        <v/>
      </c>
    </row>
    <row r="327">
      <c r="B327" s="18"/>
      <c r="C327" s="18"/>
      <c r="D327" s="18"/>
      <c r="E327" s="310"/>
      <c r="F327" s="18"/>
      <c r="G327" s="18"/>
      <c r="H327" s="18"/>
      <c r="I327" s="18"/>
      <c r="J327" s="18" t="s">
        <v>877</v>
      </c>
      <c r="K327" s="18"/>
      <c r="L327" s="18"/>
      <c r="O327" s="1226"/>
      <c r="P327" s="1226"/>
      <c r="Q327" s="1226"/>
      <c r="R327" s="1226"/>
      <c r="S327" s="1226"/>
      <c r="T327" s="1226"/>
      <c r="U327" s="1226"/>
      <c r="W327" s="1226" t="str">
        <f>'🔵クレーム'!C318</f>
        <v/>
      </c>
      <c r="X327" s="1226" t="str">
        <f>'🔵クレーム'!D318</f>
        <v/>
      </c>
      <c r="Y327" s="1225" t="str">
        <f>'🔵クレーム'!I318</f>
        <v/>
      </c>
      <c r="Z327" s="1226" t="str">
        <f>'🔵クレーム'!J318</f>
        <v/>
      </c>
      <c r="AA327" s="1226" t="str">
        <f>'🔵クレーム'!K318</f>
        <v/>
      </c>
      <c r="AB327" s="1226" t="str">
        <f>'🔵クレーム'!L318</f>
        <v/>
      </c>
      <c r="AC327" s="1228" t="str">
        <f>'🔵クレーム'!N318</f>
        <v/>
      </c>
    </row>
    <row r="328">
      <c r="B328" s="18"/>
      <c r="C328" s="18"/>
      <c r="D328" s="18"/>
      <c r="E328" s="310"/>
      <c r="F328" s="18"/>
      <c r="G328" s="18"/>
      <c r="H328" s="18"/>
      <c r="I328" s="18"/>
      <c r="J328" s="18" t="s">
        <v>877</v>
      </c>
      <c r="K328" s="18"/>
      <c r="L328" s="18"/>
      <c r="O328" s="1226"/>
      <c r="P328" s="1226"/>
      <c r="Q328" s="1226"/>
      <c r="R328" s="1226"/>
      <c r="S328" s="1226"/>
      <c r="T328" s="1226"/>
      <c r="U328" s="1226"/>
      <c r="W328" s="1226" t="str">
        <f>'🔵クレーム'!C319</f>
        <v/>
      </c>
      <c r="X328" s="1226" t="str">
        <f>'🔵クレーム'!D319</f>
        <v/>
      </c>
      <c r="Y328" s="1225" t="str">
        <f>'🔵クレーム'!I319</f>
        <v/>
      </c>
      <c r="Z328" s="1226" t="str">
        <f>'🔵クレーム'!J319</f>
        <v/>
      </c>
      <c r="AA328" s="1226" t="str">
        <f>'🔵クレーム'!K319</f>
        <v/>
      </c>
      <c r="AB328" s="1226" t="str">
        <f>'🔵クレーム'!L319</f>
        <v/>
      </c>
      <c r="AC328" s="1228" t="str">
        <f>'🔵クレーム'!N319</f>
        <v/>
      </c>
    </row>
    <row r="329">
      <c r="B329" s="18"/>
      <c r="C329" s="18"/>
      <c r="D329" s="18"/>
      <c r="E329" s="310"/>
      <c r="F329" s="18"/>
      <c r="G329" s="18"/>
      <c r="H329" s="18"/>
      <c r="I329" s="18"/>
      <c r="J329" s="18" t="s">
        <v>877</v>
      </c>
      <c r="K329" s="18"/>
      <c r="L329" s="18"/>
      <c r="O329" s="1226"/>
      <c r="P329" s="1226"/>
      <c r="Q329" s="1226"/>
      <c r="R329" s="1226"/>
      <c r="S329" s="1226"/>
      <c r="T329" s="1226"/>
      <c r="U329" s="1226"/>
      <c r="W329" s="1226" t="str">
        <f>'🔵クレーム'!C320</f>
        <v/>
      </c>
      <c r="X329" s="1226" t="str">
        <f>'🔵クレーム'!D320</f>
        <v/>
      </c>
      <c r="Y329" s="1225" t="str">
        <f>'🔵クレーム'!I320</f>
        <v/>
      </c>
      <c r="Z329" s="1226" t="str">
        <f>'🔵クレーム'!J320</f>
        <v/>
      </c>
      <c r="AA329" s="1226" t="str">
        <f>'🔵クレーム'!K320</f>
        <v/>
      </c>
      <c r="AB329" s="1226" t="str">
        <f>'🔵クレーム'!L320</f>
        <v/>
      </c>
      <c r="AC329" s="1228" t="str">
        <f>'🔵クレーム'!N320</f>
        <v/>
      </c>
    </row>
    <row r="330">
      <c r="B330" s="18"/>
      <c r="C330" s="18"/>
      <c r="D330" s="18"/>
      <c r="E330" s="310"/>
      <c r="F330" s="18"/>
      <c r="G330" s="18"/>
      <c r="H330" s="18"/>
      <c r="I330" s="18"/>
      <c r="J330" s="18" t="s">
        <v>877</v>
      </c>
      <c r="K330" s="18"/>
      <c r="L330" s="18"/>
      <c r="O330" s="1226"/>
      <c r="P330" s="1226"/>
      <c r="Q330" s="1226"/>
      <c r="R330" s="1226"/>
      <c r="S330" s="1226"/>
      <c r="T330" s="1226"/>
      <c r="U330" s="1226"/>
      <c r="W330" s="1226" t="str">
        <f>'🔵クレーム'!C321</f>
        <v/>
      </c>
      <c r="X330" s="1226" t="str">
        <f>'🔵クレーム'!D321</f>
        <v/>
      </c>
      <c r="Y330" s="1225" t="str">
        <f>'🔵クレーム'!I321</f>
        <v/>
      </c>
      <c r="Z330" s="1226" t="str">
        <f>'🔵クレーム'!J321</f>
        <v/>
      </c>
      <c r="AA330" s="1226" t="str">
        <f>'🔵クレーム'!K321</f>
        <v/>
      </c>
      <c r="AB330" s="1226" t="str">
        <f>'🔵クレーム'!L321</f>
        <v/>
      </c>
      <c r="AC330" s="1228" t="str">
        <f>'🔵クレーム'!N321</f>
        <v/>
      </c>
    </row>
    <row r="331">
      <c r="B331" s="18"/>
      <c r="C331" s="18"/>
      <c r="D331" s="18"/>
      <c r="E331" s="310"/>
      <c r="F331" s="18"/>
      <c r="G331" s="18"/>
      <c r="H331" s="18"/>
      <c r="I331" s="18"/>
      <c r="J331" s="18" t="s">
        <v>877</v>
      </c>
      <c r="K331" s="18"/>
      <c r="L331" s="18"/>
      <c r="O331" s="1226"/>
      <c r="P331" s="1226"/>
      <c r="Q331" s="1226"/>
      <c r="R331" s="1226"/>
      <c r="S331" s="1226"/>
      <c r="T331" s="1226"/>
      <c r="U331" s="1226"/>
      <c r="W331" s="1226" t="str">
        <f>'🔵クレーム'!C322</f>
        <v/>
      </c>
      <c r="X331" s="1226" t="str">
        <f>'🔵クレーム'!D322</f>
        <v/>
      </c>
      <c r="Y331" s="1225" t="str">
        <f>'🔵クレーム'!I322</f>
        <v/>
      </c>
      <c r="Z331" s="1226" t="str">
        <f>'🔵クレーム'!J322</f>
        <v/>
      </c>
      <c r="AA331" s="1226" t="str">
        <f>'🔵クレーム'!K322</f>
        <v/>
      </c>
      <c r="AB331" s="1226" t="str">
        <f>'🔵クレーム'!L322</f>
        <v/>
      </c>
      <c r="AC331" s="1228" t="str">
        <f>'🔵クレーム'!N322</f>
        <v/>
      </c>
    </row>
    <row r="332">
      <c r="B332" s="18"/>
      <c r="C332" s="18"/>
      <c r="D332" s="18"/>
      <c r="E332" s="310"/>
      <c r="F332" s="18"/>
      <c r="G332" s="18"/>
      <c r="H332" s="18"/>
      <c r="I332" s="18"/>
      <c r="J332" s="18" t="s">
        <v>877</v>
      </c>
      <c r="K332" s="18"/>
      <c r="L332" s="18"/>
      <c r="O332" s="1226"/>
      <c r="P332" s="1226"/>
      <c r="Q332" s="1226"/>
      <c r="R332" s="1226"/>
      <c r="S332" s="1226"/>
      <c r="T332" s="1226"/>
      <c r="U332" s="1226"/>
      <c r="W332" s="1226" t="str">
        <f>'🔵クレーム'!C323</f>
        <v/>
      </c>
      <c r="X332" s="1226" t="str">
        <f>'🔵クレーム'!D323</f>
        <v/>
      </c>
      <c r="Y332" s="1225" t="str">
        <f>'🔵クレーム'!I323</f>
        <v/>
      </c>
      <c r="Z332" s="1226" t="str">
        <f>'🔵クレーム'!J323</f>
        <v/>
      </c>
      <c r="AA332" s="1226" t="str">
        <f>'🔵クレーム'!K323</f>
        <v/>
      </c>
      <c r="AB332" s="1226" t="str">
        <f>'🔵クレーム'!L323</f>
        <v/>
      </c>
      <c r="AC332" s="1228" t="str">
        <f>'🔵クレーム'!N323</f>
        <v/>
      </c>
    </row>
    <row r="333">
      <c r="B333" s="18"/>
      <c r="C333" s="18"/>
      <c r="D333" s="18"/>
      <c r="E333" s="310"/>
      <c r="F333" s="18"/>
      <c r="G333" s="18"/>
      <c r="H333" s="18"/>
      <c r="I333" s="18"/>
      <c r="J333" s="18" t="s">
        <v>877</v>
      </c>
      <c r="K333" s="18"/>
      <c r="L333" s="18"/>
      <c r="O333" s="1226"/>
      <c r="P333" s="1226"/>
      <c r="Q333" s="1226"/>
      <c r="R333" s="1226"/>
      <c r="S333" s="1226"/>
      <c r="T333" s="1226"/>
      <c r="U333" s="1226"/>
      <c r="W333" s="1226" t="str">
        <f>'🔵クレーム'!C324</f>
        <v/>
      </c>
      <c r="X333" s="1226" t="str">
        <f>'🔵クレーム'!D324</f>
        <v/>
      </c>
      <c r="Y333" s="1225" t="str">
        <f>'🔵クレーム'!I324</f>
        <v/>
      </c>
      <c r="Z333" s="1226" t="str">
        <f>'🔵クレーム'!J324</f>
        <v/>
      </c>
      <c r="AA333" s="1226" t="str">
        <f>'🔵クレーム'!K324</f>
        <v/>
      </c>
      <c r="AB333" s="1226" t="str">
        <f>'🔵クレーム'!L324</f>
        <v/>
      </c>
      <c r="AC333" s="1228" t="str">
        <f>'🔵クレーム'!N324</f>
        <v/>
      </c>
    </row>
    <row r="334">
      <c r="B334" s="18"/>
      <c r="C334" s="18"/>
      <c r="D334" s="18"/>
      <c r="E334" s="310"/>
      <c r="F334" s="18"/>
      <c r="G334" s="18"/>
      <c r="H334" s="18"/>
      <c r="I334" s="18"/>
      <c r="J334" s="18" t="s">
        <v>877</v>
      </c>
      <c r="K334" s="18"/>
      <c r="L334" s="18"/>
      <c r="O334" s="1226"/>
      <c r="P334" s="1226"/>
      <c r="Q334" s="1226"/>
      <c r="R334" s="1226"/>
      <c r="S334" s="1226"/>
      <c r="T334" s="1226"/>
      <c r="U334" s="1226"/>
      <c r="W334" s="1226" t="str">
        <f>'🔵クレーム'!C325</f>
        <v/>
      </c>
      <c r="X334" s="1226" t="str">
        <f>'🔵クレーム'!D325</f>
        <v/>
      </c>
      <c r="Y334" s="1225" t="str">
        <f>'🔵クレーム'!I325</f>
        <v/>
      </c>
      <c r="Z334" s="1226" t="str">
        <f>'🔵クレーム'!J325</f>
        <v/>
      </c>
      <c r="AA334" s="1226" t="str">
        <f>'🔵クレーム'!K325</f>
        <v/>
      </c>
      <c r="AB334" s="1226" t="str">
        <f>'🔵クレーム'!L325</f>
        <v/>
      </c>
      <c r="AC334" s="1228" t="str">
        <f>'🔵クレーム'!N325</f>
        <v/>
      </c>
    </row>
    <row r="335">
      <c r="B335" s="18"/>
      <c r="C335" s="18"/>
      <c r="D335" s="18"/>
      <c r="E335" s="310"/>
      <c r="F335" s="18"/>
      <c r="G335" s="18"/>
      <c r="H335" s="18"/>
      <c r="I335" s="18"/>
      <c r="J335" s="18" t="s">
        <v>877</v>
      </c>
      <c r="K335" s="18"/>
      <c r="L335" s="18"/>
      <c r="O335" s="1226"/>
      <c r="P335" s="1226"/>
      <c r="Q335" s="1226"/>
      <c r="R335" s="1226"/>
      <c r="S335" s="1226"/>
      <c r="T335" s="1226"/>
      <c r="U335" s="1226"/>
      <c r="W335" s="1226" t="str">
        <f>'🔵クレーム'!C326</f>
        <v/>
      </c>
      <c r="X335" s="1226" t="str">
        <f>'🔵クレーム'!D326</f>
        <v/>
      </c>
      <c r="Y335" s="1225" t="str">
        <f>'🔵クレーム'!I326</f>
        <v/>
      </c>
      <c r="Z335" s="1226" t="str">
        <f>'🔵クレーム'!J326</f>
        <v/>
      </c>
      <c r="AA335" s="1226" t="str">
        <f>'🔵クレーム'!K326</f>
        <v/>
      </c>
      <c r="AB335" s="1226" t="str">
        <f>'🔵クレーム'!L326</f>
        <v/>
      </c>
      <c r="AC335" s="1228" t="str">
        <f>'🔵クレーム'!N326</f>
        <v/>
      </c>
    </row>
    <row r="336">
      <c r="B336" s="18"/>
      <c r="C336" s="18"/>
      <c r="D336" s="18"/>
      <c r="E336" s="310"/>
      <c r="F336" s="18"/>
      <c r="G336" s="18"/>
      <c r="H336" s="18"/>
      <c r="I336" s="18"/>
      <c r="J336" s="18" t="s">
        <v>877</v>
      </c>
      <c r="K336" s="18"/>
      <c r="L336" s="18"/>
      <c r="O336" s="1226"/>
      <c r="P336" s="1226"/>
      <c r="Q336" s="1226"/>
      <c r="R336" s="1226"/>
      <c r="S336" s="1226"/>
      <c r="T336" s="1226"/>
      <c r="U336" s="1226"/>
      <c r="W336" s="1226" t="str">
        <f>'🔵クレーム'!C327</f>
        <v/>
      </c>
      <c r="X336" s="1226" t="str">
        <f>'🔵クレーム'!D327</f>
        <v/>
      </c>
      <c r="Y336" s="1225" t="str">
        <f>'🔵クレーム'!I327</f>
        <v/>
      </c>
      <c r="Z336" s="1226" t="str">
        <f>'🔵クレーム'!J327</f>
        <v/>
      </c>
      <c r="AA336" s="1226" t="str">
        <f>'🔵クレーム'!K327</f>
        <v/>
      </c>
      <c r="AB336" s="1226" t="str">
        <f>'🔵クレーム'!L327</f>
        <v/>
      </c>
      <c r="AC336" s="1228" t="str">
        <f>'🔵クレーム'!N327</f>
        <v/>
      </c>
    </row>
    <row r="337">
      <c r="B337" s="18"/>
      <c r="C337" s="18"/>
      <c r="D337" s="18"/>
      <c r="E337" s="310"/>
      <c r="F337" s="18"/>
      <c r="G337" s="18"/>
      <c r="H337" s="18"/>
      <c r="I337" s="18"/>
      <c r="J337" s="18" t="s">
        <v>877</v>
      </c>
      <c r="K337" s="18"/>
      <c r="L337" s="18"/>
      <c r="O337" s="1226"/>
      <c r="P337" s="1226"/>
      <c r="Q337" s="1226"/>
      <c r="R337" s="1226"/>
      <c r="S337" s="1226"/>
      <c r="T337" s="1226"/>
      <c r="U337" s="1226"/>
      <c r="W337" s="1226" t="str">
        <f>'🔵クレーム'!C328</f>
        <v/>
      </c>
      <c r="X337" s="1226" t="str">
        <f>'🔵クレーム'!D328</f>
        <v/>
      </c>
      <c r="Y337" s="1225" t="str">
        <f>'🔵クレーム'!I328</f>
        <v/>
      </c>
      <c r="Z337" s="1226" t="str">
        <f>'🔵クレーム'!J328</f>
        <v/>
      </c>
      <c r="AA337" s="1226" t="str">
        <f>'🔵クレーム'!K328</f>
        <v/>
      </c>
      <c r="AB337" s="1226" t="str">
        <f>'🔵クレーム'!L328</f>
        <v/>
      </c>
      <c r="AC337" s="1228" t="str">
        <f>'🔵クレーム'!N328</f>
        <v/>
      </c>
    </row>
    <row r="338">
      <c r="B338" s="18"/>
      <c r="C338" s="18"/>
      <c r="D338" s="18"/>
      <c r="E338" s="310"/>
      <c r="F338" s="18"/>
      <c r="G338" s="18"/>
      <c r="H338" s="18"/>
      <c r="I338" s="18"/>
      <c r="J338" s="18" t="s">
        <v>877</v>
      </c>
      <c r="K338" s="18"/>
      <c r="L338" s="18"/>
      <c r="O338" s="1226"/>
      <c r="P338" s="1226"/>
      <c r="Q338" s="1226"/>
      <c r="R338" s="1226"/>
      <c r="S338" s="1226"/>
      <c r="T338" s="1226"/>
      <c r="U338" s="1226"/>
      <c r="W338" s="1226" t="str">
        <f>'🔵クレーム'!C329</f>
        <v/>
      </c>
      <c r="X338" s="1226" t="str">
        <f>'🔵クレーム'!D329</f>
        <v/>
      </c>
      <c r="Y338" s="1225" t="str">
        <f>'🔵クレーム'!I329</f>
        <v/>
      </c>
      <c r="Z338" s="1226" t="str">
        <f>'🔵クレーム'!J329</f>
        <v/>
      </c>
      <c r="AA338" s="1226" t="str">
        <f>'🔵クレーム'!K329</f>
        <v/>
      </c>
      <c r="AB338" s="1226" t="str">
        <f>'🔵クレーム'!L329</f>
        <v/>
      </c>
      <c r="AC338" s="1228" t="str">
        <f>'🔵クレーム'!N329</f>
        <v/>
      </c>
    </row>
    <row r="339">
      <c r="B339" s="18"/>
      <c r="C339" s="18"/>
      <c r="D339" s="18"/>
      <c r="E339" s="310"/>
      <c r="F339" s="18"/>
      <c r="G339" s="18"/>
      <c r="H339" s="18"/>
      <c r="I339" s="18"/>
      <c r="J339" s="18" t="s">
        <v>877</v>
      </c>
      <c r="K339" s="18"/>
      <c r="L339" s="18"/>
      <c r="O339" s="1226"/>
      <c r="P339" s="1226"/>
      <c r="Q339" s="1226"/>
      <c r="R339" s="1226"/>
      <c r="S339" s="1226"/>
      <c r="T339" s="1226"/>
      <c r="U339" s="1226"/>
      <c r="W339" s="1226" t="str">
        <f>'🔵クレーム'!C330</f>
        <v/>
      </c>
      <c r="X339" s="1226" t="str">
        <f>'🔵クレーム'!D330</f>
        <v/>
      </c>
      <c r="Y339" s="1225" t="str">
        <f>'🔵クレーム'!I330</f>
        <v/>
      </c>
      <c r="Z339" s="1226" t="str">
        <f>'🔵クレーム'!J330</f>
        <v/>
      </c>
      <c r="AA339" s="1226" t="str">
        <f>'🔵クレーム'!K330</f>
        <v/>
      </c>
      <c r="AB339" s="1226" t="str">
        <f>'🔵クレーム'!L330</f>
        <v/>
      </c>
      <c r="AC339" s="1228" t="str">
        <f>'🔵クレーム'!N330</f>
        <v/>
      </c>
    </row>
    <row r="340">
      <c r="B340" s="18"/>
      <c r="C340" s="18"/>
      <c r="D340" s="18"/>
      <c r="E340" s="310"/>
      <c r="F340" s="18"/>
      <c r="G340" s="18"/>
      <c r="H340" s="18"/>
      <c r="I340" s="18"/>
      <c r="J340" s="18" t="s">
        <v>877</v>
      </c>
      <c r="K340" s="18"/>
      <c r="L340" s="18"/>
      <c r="O340" s="1226"/>
      <c r="P340" s="1226"/>
      <c r="Q340" s="1226"/>
      <c r="R340" s="1226"/>
      <c r="S340" s="1226"/>
      <c r="T340" s="1226"/>
      <c r="U340" s="1226"/>
      <c r="W340" s="1226" t="str">
        <f>'🔵クレーム'!C331</f>
        <v/>
      </c>
      <c r="X340" s="1226" t="str">
        <f>'🔵クレーム'!D331</f>
        <v/>
      </c>
      <c r="Y340" s="1225" t="str">
        <f>'🔵クレーム'!I331</f>
        <v/>
      </c>
      <c r="Z340" s="1226" t="str">
        <f>'🔵クレーム'!J331</f>
        <v/>
      </c>
      <c r="AA340" s="1226" t="str">
        <f>'🔵クレーム'!K331</f>
        <v/>
      </c>
      <c r="AB340" s="1226" t="str">
        <f>'🔵クレーム'!L331</f>
        <v/>
      </c>
      <c r="AC340" s="1228" t="str">
        <f>'🔵クレーム'!N331</f>
        <v/>
      </c>
    </row>
    <row r="341">
      <c r="B341" s="18"/>
      <c r="C341" s="18"/>
      <c r="D341" s="18"/>
      <c r="E341" s="310"/>
      <c r="F341" s="18"/>
      <c r="G341" s="18"/>
      <c r="H341" s="18"/>
      <c r="I341" s="18"/>
      <c r="J341" s="18" t="s">
        <v>877</v>
      </c>
      <c r="K341" s="18"/>
      <c r="L341" s="18"/>
      <c r="O341" s="1226"/>
      <c r="P341" s="1226"/>
      <c r="Q341" s="1226"/>
      <c r="R341" s="1226"/>
      <c r="S341" s="1226"/>
      <c r="T341" s="1226"/>
      <c r="U341" s="1226"/>
      <c r="W341" s="1226" t="str">
        <f>'🔵クレーム'!C332</f>
        <v/>
      </c>
      <c r="X341" s="1226" t="str">
        <f>'🔵クレーム'!D332</f>
        <v/>
      </c>
      <c r="Y341" s="1225" t="str">
        <f>'🔵クレーム'!I332</f>
        <v/>
      </c>
      <c r="Z341" s="1226" t="str">
        <f>'🔵クレーム'!J332</f>
        <v/>
      </c>
      <c r="AA341" s="1226" t="str">
        <f>'🔵クレーム'!K332</f>
        <v/>
      </c>
      <c r="AB341" s="1226" t="str">
        <f>'🔵クレーム'!L332</f>
        <v/>
      </c>
      <c r="AC341" s="1228" t="str">
        <f>'🔵クレーム'!N332</f>
        <v/>
      </c>
    </row>
    <row r="342">
      <c r="B342" s="18"/>
      <c r="C342" s="18"/>
      <c r="D342" s="18"/>
      <c r="E342" s="310"/>
      <c r="F342" s="18"/>
      <c r="G342" s="18"/>
      <c r="H342" s="18"/>
      <c r="I342" s="18"/>
      <c r="J342" s="18" t="s">
        <v>877</v>
      </c>
      <c r="K342" s="18"/>
      <c r="L342" s="18"/>
      <c r="O342" s="1226"/>
      <c r="P342" s="1226"/>
      <c r="Q342" s="1226"/>
      <c r="R342" s="1226"/>
      <c r="S342" s="1226"/>
      <c r="T342" s="1226"/>
      <c r="U342" s="1226"/>
      <c r="W342" s="1226" t="str">
        <f>'🔵クレーム'!C333</f>
        <v/>
      </c>
      <c r="X342" s="1226" t="str">
        <f>'🔵クレーム'!D333</f>
        <v/>
      </c>
      <c r="Y342" s="1225" t="str">
        <f>'🔵クレーム'!I333</f>
        <v/>
      </c>
      <c r="Z342" s="1226" t="str">
        <f>'🔵クレーム'!J333</f>
        <v/>
      </c>
      <c r="AA342" s="1226" t="str">
        <f>'🔵クレーム'!K333</f>
        <v/>
      </c>
      <c r="AB342" s="1226" t="str">
        <f>'🔵クレーム'!L333</f>
        <v/>
      </c>
      <c r="AC342" s="1228" t="str">
        <f>'🔵クレーム'!N333</f>
        <v/>
      </c>
    </row>
    <row r="343">
      <c r="B343" s="18"/>
      <c r="C343" s="18"/>
      <c r="D343" s="18"/>
      <c r="E343" s="310"/>
      <c r="F343" s="18"/>
      <c r="G343" s="18"/>
      <c r="H343" s="18"/>
      <c r="I343" s="18"/>
      <c r="J343" s="18" t="s">
        <v>877</v>
      </c>
      <c r="K343" s="18"/>
      <c r="L343" s="18"/>
      <c r="O343" s="1226"/>
      <c r="P343" s="1226"/>
      <c r="Q343" s="1226"/>
      <c r="R343" s="1226"/>
      <c r="S343" s="1226"/>
      <c r="T343" s="1226"/>
      <c r="U343" s="1226"/>
      <c r="W343" s="1226" t="str">
        <f>'🔵クレーム'!C334</f>
        <v/>
      </c>
      <c r="X343" s="1226" t="str">
        <f>'🔵クレーム'!D334</f>
        <v/>
      </c>
      <c r="Y343" s="1225" t="str">
        <f>'🔵クレーム'!I334</f>
        <v/>
      </c>
      <c r="Z343" s="1226" t="str">
        <f>'🔵クレーム'!J334</f>
        <v/>
      </c>
      <c r="AA343" s="1226" t="str">
        <f>'🔵クレーム'!K334</f>
        <v/>
      </c>
      <c r="AB343" s="1226" t="str">
        <f>'🔵クレーム'!L334</f>
        <v/>
      </c>
      <c r="AC343" s="1228" t="str">
        <f>'🔵クレーム'!N334</f>
        <v/>
      </c>
    </row>
    <row r="344">
      <c r="B344" s="18"/>
      <c r="C344" s="18"/>
      <c r="D344" s="18"/>
      <c r="E344" s="310"/>
      <c r="F344" s="18"/>
      <c r="G344" s="18"/>
      <c r="H344" s="18"/>
      <c r="I344" s="18"/>
      <c r="J344" s="18" t="s">
        <v>877</v>
      </c>
      <c r="K344" s="18"/>
      <c r="L344" s="18"/>
      <c r="O344" s="1226"/>
      <c r="P344" s="1226"/>
      <c r="Q344" s="1226"/>
      <c r="R344" s="1226"/>
      <c r="S344" s="1226"/>
      <c r="T344" s="1226"/>
      <c r="U344" s="1226"/>
      <c r="W344" s="1226" t="str">
        <f>'🔵クレーム'!C335</f>
        <v/>
      </c>
      <c r="X344" s="1226" t="str">
        <f>'🔵クレーム'!D335</f>
        <v/>
      </c>
      <c r="Y344" s="1225" t="str">
        <f>'🔵クレーム'!I335</f>
        <v/>
      </c>
      <c r="Z344" s="1226" t="str">
        <f>'🔵クレーム'!J335</f>
        <v/>
      </c>
      <c r="AA344" s="1226" t="str">
        <f>'🔵クレーム'!K335</f>
        <v/>
      </c>
      <c r="AB344" s="1226" t="str">
        <f>'🔵クレーム'!L335</f>
        <v/>
      </c>
      <c r="AC344" s="1228" t="str">
        <f>'🔵クレーム'!N335</f>
        <v/>
      </c>
    </row>
    <row r="345">
      <c r="B345" s="18"/>
      <c r="C345" s="18"/>
      <c r="D345" s="18"/>
      <c r="E345" s="310"/>
      <c r="F345" s="18"/>
      <c r="G345" s="18"/>
      <c r="H345" s="18"/>
      <c r="I345" s="18"/>
      <c r="J345" s="18" t="s">
        <v>877</v>
      </c>
      <c r="K345" s="18"/>
      <c r="L345" s="18"/>
      <c r="O345" s="1226"/>
      <c r="P345" s="1226"/>
      <c r="Q345" s="1226"/>
      <c r="R345" s="1226"/>
      <c r="S345" s="1226"/>
      <c r="T345" s="1226"/>
      <c r="U345" s="1226"/>
      <c r="W345" s="1226" t="str">
        <f>'🔵クレーム'!C336</f>
        <v/>
      </c>
      <c r="X345" s="1226" t="str">
        <f>'🔵クレーム'!D336</f>
        <v/>
      </c>
      <c r="Y345" s="1225" t="str">
        <f>'🔵クレーム'!I336</f>
        <v/>
      </c>
      <c r="Z345" s="1226" t="str">
        <f>'🔵クレーム'!J336</f>
        <v/>
      </c>
      <c r="AA345" s="1226" t="str">
        <f>'🔵クレーム'!K336</f>
        <v/>
      </c>
      <c r="AB345" s="1226" t="str">
        <f>'🔵クレーム'!L336</f>
        <v/>
      </c>
      <c r="AC345" s="1228" t="str">
        <f>'🔵クレーム'!N336</f>
        <v/>
      </c>
    </row>
    <row r="346">
      <c r="B346" s="18"/>
      <c r="C346" s="18"/>
      <c r="D346" s="18"/>
      <c r="E346" s="310"/>
      <c r="F346" s="18"/>
      <c r="G346" s="18"/>
      <c r="H346" s="18"/>
      <c r="I346" s="18"/>
      <c r="J346" s="18" t="s">
        <v>877</v>
      </c>
      <c r="K346" s="18"/>
      <c r="L346" s="18"/>
      <c r="O346" s="1226"/>
      <c r="P346" s="1226"/>
      <c r="Q346" s="1226"/>
      <c r="R346" s="1226"/>
      <c r="S346" s="1226"/>
      <c r="T346" s="1226"/>
      <c r="U346" s="1226"/>
      <c r="W346" s="1226" t="str">
        <f>'🔵クレーム'!C337</f>
        <v/>
      </c>
      <c r="X346" s="1226" t="str">
        <f>'🔵クレーム'!D337</f>
        <v/>
      </c>
      <c r="Y346" s="1225" t="str">
        <f>'🔵クレーム'!I337</f>
        <v/>
      </c>
      <c r="Z346" s="1226" t="str">
        <f>'🔵クレーム'!J337</f>
        <v/>
      </c>
      <c r="AA346" s="1226" t="str">
        <f>'🔵クレーム'!K337</f>
        <v/>
      </c>
      <c r="AB346" s="1226" t="str">
        <f>'🔵クレーム'!L337</f>
        <v/>
      </c>
      <c r="AC346" s="1228" t="str">
        <f>'🔵クレーム'!N337</f>
        <v/>
      </c>
    </row>
    <row r="347">
      <c r="B347" s="18"/>
      <c r="C347" s="18"/>
      <c r="D347" s="18"/>
      <c r="E347" s="310"/>
      <c r="F347" s="18"/>
      <c r="G347" s="18"/>
      <c r="H347" s="18"/>
      <c r="I347" s="18"/>
      <c r="J347" s="18" t="s">
        <v>877</v>
      </c>
      <c r="K347" s="18"/>
      <c r="L347" s="18"/>
      <c r="O347" s="1226"/>
      <c r="P347" s="1226"/>
      <c r="Q347" s="1226"/>
      <c r="R347" s="1226"/>
      <c r="S347" s="1226"/>
      <c r="T347" s="1226"/>
      <c r="U347" s="1226"/>
      <c r="W347" s="1226" t="str">
        <f>'🔵クレーム'!C338</f>
        <v/>
      </c>
      <c r="X347" s="1226" t="str">
        <f>'🔵クレーム'!D338</f>
        <v/>
      </c>
      <c r="Y347" s="1225" t="str">
        <f>'🔵クレーム'!I338</f>
        <v/>
      </c>
      <c r="Z347" s="1226" t="str">
        <f>'🔵クレーム'!J338</f>
        <v/>
      </c>
      <c r="AA347" s="1226" t="str">
        <f>'🔵クレーム'!K338</f>
        <v/>
      </c>
      <c r="AB347" s="1226" t="str">
        <f>'🔵クレーム'!L338</f>
        <v/>
      </c>
      <c r="AC347" s="1228" t="str">
        <f>'🔵クレーム'!N338</f>
        <v/>
      </c>
    </row>
    <row r="348">
      <c r="B348" s="18"/>
      <c r="C348" s="18"/>
      <c r="D348" s="18"/>
      <c r="E348" s="310"/>
      <c r="F348" s="18"/>
      <c r="G348" s="18"/>
      <c r="H348" s="18"/>
      <c r="I348" s="18"/>
      <c r="J348" s="18" t="s">
        <v>877</v>
      </c>
      <c r="K348" s="18"/>
      <c r="L348" s="18"/>
      <c r="O348" s="1226"/>
      <c r="P348" s="1226"/>
      <c r="Q348" s="1226"/>
      <c r="R348" s="1226"/>
      <c r="S348" s="1226"/>
      <c r="T348" s="1226"/>
      <c r="U348" s="1226"/>
      <c r="W348" s="1226" t="str">
        <f>'🔵クレーム'!C339</f>
        <v/>
      </c>
      <c r="X348" s="1226" t="str">
        <f>'🔵クレーム'!D339</f>
        <v/>
      </c>
      <c r="Y348" s="1225" t="str">
        <f>'🔵クレーム'!I339</f>
        <v/>
      </c>
      <c r="Z348" s="1226" t="str">
        <f>'🔵クレーム'!J339</f>
        <v/>
      </c>
      <c r="AA348" s="1226" t="str">
        <f>'🔵クレーム'!K339</f>
        <v/>
      </c>
      <c r="AB348" s="1226" t="str">
        <f>'🔵クレーム'!L339</f>
        <v/>
      </c>
      <c r="AC348" s="1228" t="str">
        <f>'🔵クレーム'!N339</f>
        <v/>
      </c>
    </row>
    <row r="349">
      <c r="B349" s="18"/>
      <c r="C349" s="18"/>
      <c r="D349" s="18"/>
      <c r="E349" s="310"/>
      <c r="F349" s="18"/>
      <c r="G349" s="18"/>
      <c r="H349" s="18"/>
      <c r="I349" s="18"/>
      <c r="J349" s="18" t="s">
        <v>877</v>
      </c>
      <c r="K349" s="18"/>
      <c r="L349" s="18"/>
      <c r="O349" s="1226"/>
      <c r="P349" s="1226"/>
      <c r="Q349" s="1226"/>
      <c r="R349" s="1226"/>
      <c r="S349" s="1226"/>
      <c r="T349" s="1226"/>
      <c r="U349" s="1226"/>
      <c r="W349" s="1226" t="str">
        <f>'🔵クレーム'!C340</f>
        <v/>
      </c>
      <c r="X349" s="1226" t="str">
        <f>'🔵クレーム'!D340</f>
        <v/>
      </c>
      <c r="Y349" s="1225" t="str">
        <f>'🔵クレーム'!I340</f>
        <v/>
      </c>
      <c r="Z349" s="1226" t="str">
        <f>'🔵クレーム'!J340</f>
        <v/>
      </c>
      <c r="AA349" s="1226" t="str">
        <f>'🔵クレーム'!K340</f>
        <v/>
      </c>
      <c r="AB349" s="1226" t="str">
        <f>'🔵クレーム'!L340</f>
        <v/>
      </c>
      <c r="AC349" s="1228" t="str">
        <f>'🔵クレーム'!N340</f>
        <v/>
      </c>
    </row>
    <row r="350">
      <c r="B350" s="18"/>
      <c r="C350" s="18"/>
      <c r="D350" s="18"/>
      <c r="E350" s="310"/>
      <c r="F350" s="18"/>
      <c r="G350" s="18"/>
      <c r="H350" s="18"/>
      <c r="I350" s="18"/>
      <c r="J350" s="18" t="s">
        <v>877</v>
      </c>
      <c r="K350" s="18"/>
      <c r="L350" s="18"/>
      <c r="O350" s="1226"/>
      <c r="P350" s="1226"/>
      <c r="Q350" s="1226"/>
      <c r="R350" s="1226"/>
      <c r="S350" s="1226"/>
      <c r="T350" s="1226"/>
      <c r="U350" s="1226"/>
      <c r="W350" s="1226" t="str">
        <f>'🔵クレーム'!C341</f>
        <v/>
      </c>
      <c r="X350" s="1226" t="str">
        <f>'🔵クレーム'!D341</f>
        <v/>
      </c>
      <c r="Y350" s="1225" t="str">
        <f>'🔵クレーム'!I341</f>
        <v/>
      </c>
      <c r="Z350" s="1226" t="str">
        <f>'🔵クレーム'!J341</f>
        <v/>
      </c>
      <c r="AA350" s="1226" t="str">
        <f>'🔵クレーム'!K341</f>
        <v/>
      </c>
      <c r="AB350" s="1226" t="str">
        <f>'🔵クレーム'!L341</f>
        <v/>
      </c>
      <c r="AC350" s="1228" t="str">
        <f>'🔵クレーム'!N341</f>
        <v/>
      </c>
    </row>
    <row r="351">
      <c r="B351" s="18"/>
      <c r="C351" s="18"/>
      <c r="D351" s="18"/>
      <c r="E351" s="310"/>
      <c r="F351" s="18"/>
      <c r="G351" s="18"/>
      <c r="H351" s="18"/>
      <c r="I351" s="18"/>
      <c r="J351" s="18" t="s">
        <v>877</v>
      </c>
      <c r="K351" s="18"/>
      <c r="L351" s="18"/>
      <c r="O351" s="1226"/>
      <c r="P351" s="1226"/>
      <c r="Q351" s="1226"/>
      <c r="R351" s="1226"/>
      <c r="S351" s="1226"/>
      <c r="T351" s="1226"/>
      <c r="U351" s="1226"/>
      <c r="W351" s="1226" t="str">
        <f>'🔵クレーム'!C342</f>
        <v/>
      </c>
      <c r="X351" s="1226" t="str">
        <f>'🔵クレーム'!D342</f>
        <v/>
      </c>
      <c r="Y351" s="1225" t="str">
        <f>'🔵クレーム'!I342</f>
        <v/>
      </c>
      <c r="Z351" s="1226" t="str">
        <f>'🔵クレーム'!J342</f>
        <v/>
      </c>
      <c r="AA351" s="1226" t="str">
        <f>'🔵クレーム'!K342</f>
        <v/>
      </c>
      <c r="AB351" s="1226" t="str">
        <f>'🔵クレーム'!L342</f>
        <v/>
      </c>
      <c r="AC351" s="1228" t="str">
        <f>'🔵クレーム'!N342</f>
        <v/>
      </c>
    </row>
    <row r="352">
      <c r="B352" s="18"/>
      <c r="C352" s="18"/>
      <c r="D352" s="18"/>
      <c r="E352" s="310"/>
      <c r="F352" s="18"/>
      <c r="G352" s="18"/>
      <c r="H352" s="18"/>
      <c r="I352" s="18"/>
      <c r="J352" s="18" t="s">
        <v>877</v>
      </c>
      <c r="K352" s="18"/>
      <c r="L352" s="18"/>
      <c r="O352" s="1226"/>
      <c r="P352" s="1226"/>
      <c r="Q352" s="1226"/>
      <c r="R352" s="1226"/>
      <c r="S352" s="1226"/>
      <c r="T352" s="1226"/>
      <c r="U352" s="1226"/>
      <c r="W352" s="1226" t="str">
        <f>'🔵クレーム'!C343</f>
        <v/>
      </c>
      <c r="X352" s="1226" t="str">
        <f>'🔵クレーム'!D343</f>
        <v/>
      </c>
      <c r="Y352" s="1225" t="str">
        <f>'🔵クレーム'!I343</f>
        <v/>
      </c>
      <c r="Z352" s="1226" t="str">
        <f>'🔵クレーム'!J343</f>
        <v/>
      </c>
      <c r="AA352" s="1226" t="str">
        <f>'🔵クレーム'!K343</f>
        <v/>
      </c>
      <c r="AB352" s="1226" t="str">
        <f>'🔵クレーム'!L343</f>
        <v/>
      </c>
      <c r="AC352" s="1228" t="str">
        <f>'🔵クレーム'!N343</f>
        <v/>
      </c>
    </row>
    <row r="353">
      <c r="B353" s="18"/>
      <c r="C353" s="18"/>
      <c r="D353" s="18"/>
      <c r="E353" s="310"/>
      <c r="F353" s="18"/>
      <c r="G353" s="18"/>
      <c r="H353" s="18"/>
      <c r="I353" s="18"/>
      <c r="J353" s="18" t="s">
        <v>877</v>
      </c>
      <c r="K353" s="18"/>
      <c r="L353" s="18"/>
      <c r="O353" s="1226"/>
      <c r="P353" s="1226"/>
      <c r="Q353" s="1226"/>
      <c r="R353" s="1226"/>
      <c r="S353" s="1226"/>
      <c r="T353" s="1226"/>
      <c r="U353" s="1226"/>
      <c r="W353" s="1226" t="str">
        <f>'🔵クレーム'!C344</f>
        <v/>
      </c>
      <c r="X353" s="1226" t="str">
        <f>'🔵クレーム'!D344</f>
        <v/>
      </c>
      <c r="Y353" s="1225" t="str">
        <f>'🔵クレーム'!I344</f>
        <v/>
      </c>
      <c r="Z353" s="1226" t="str">
        <f>'🔵クレーム'!J344</f>
        <v/>
      </c>
      <c r="AA353" s="1226" t="str">
        <f>'🔵クレーム'!K344</f>
        <v/>
      </c>
      <c r="AB353" s="1226" t="str">
        <f>'🔵クレーム'!L344</f>
        <v/>
      </c>
      <c r="AC353" s="1228" t="str">
        <f>'🔵クレーム'!N344</f>
        <v/>
      </c>
    </row>
    <row r="354">
      <c r="B354" s="18"/>
      <c r="C354" s="18"/>
      <c r="D354" s="18"/>
      <c r="E354" s="310"/>
      <c r="F354" s="18"/>
      <c r="G354" s="18"/>
      <c r="H354" s="18"/>
      <c r="I354" s="18"/>
      <c r="J354" s="18" t="s">
        <v>877</v>
      </c>
      <c r="K354" s="18"/>
      <c r="L354" s="18"/>
      <c r="O354" s="1226"/>
      <c r="P354" s="1226"/>
      <c r="Q354" s="1226"/>
      <c r="R354" s="1226"/>
      <c r="S354" s="1226"/>
      <c r="T354" s="1226"/>
      <c r="U354" s="1226"/>
      <c r="W354" s="1226" t="str">
        <f>'🔵クレーム'!C345</f>
        <v/>
      </c>
      <c r="X354" s="1226" t="str">
        <f>'🔵クレーム'!D345</f>
        <v/>
      </c>
      <c r="Y354" s="1225" t="str">
        <f>'🔵クレーム'!I345</f>
        <v/>
      </c>
      <c r="Z354" s="1226" t="str">
        <f>'🔵クレーム'!J345</f>
        <v/>
      </c>
      <c r="AA354" s="1226" t="str">
        <f>'🔵クレーム'!K345</f>
        <v/>
      </c>
      <c r="AB354" s="1226" t="str">
        <f>'🔵クレーム'!L345</f>
        <v/>
      </c>
      <c r="AC354" s="1228" t="str">
        <f>'🔵クレーム'!N345</f>
        <v/>
      </c>
    </row>
    <row r="355">
      <c r="B355" s="18"/>
      <c r="C355" s="18"/>
      <c r="D355" s="18"/>
      <c r="E355" s="310"/>
      <c r="F355" s="18"/>
      <c r="G355" s="18"/>
      <c r="H355" s="18"/>
      <c r="I355" s="18"/>
      <c r="J355" s="18" t="s">
        <v>877</v>
      </c>
      <c r="K355" s="18"/>
      <c r="L355" s="18"/>
      <c r="O355" s="1226"/>
      <c r="P355" s="1226"/>
      <c r="Q355" s="1226"/>
      <c r="R355" s="1226"/>
      <c r="S355" s="1226"/>
      <c r="T355" s="1226"/>
      <c r="U355" s="1226"/>
      <c r="W355" s="1226" t="str">
        <f>'🔵クレーム'!C346</f>
        <v/>
      </c>
      <c r="X355" s="1226" t="str">
        <f>'🔵クレーム'!D346</f>
        <v/>
      </c>
      <c r="Y355" s="1225" t="str">
        <f>'🔵クレーム'!I346</f>
        <v/>
      </c>
      <c r="Z355" s="1226" t="str">
        <f>'🔵クレーム'!J346</f>
        <v/>
      </c>
      <c r="AA355" s="1226" t="str">
        <f>'🔵クレーム'!K346</f>
        <v/>
      </c>
      <c r="AB355" s="1226" t="str">
        <f>'🔵クレーム'!L346</f>
        <v/>
      </c>
      <c r="AC355" s="1228" t="str">
        <f>'🔵クレーム'!N346</f>
        <v/>
      </c>
    </row>
    <row r="356">
      <c r="B356" s="18"/>
      <c r="C356" s="18"/>
      <c r="D356" s="18"/>
      <c r="E356" s="310"/>
      <c r="F356" s="18"/>
      <c r="G356" s="18"/>
      <c r="H356" s="18"/>
      <c r="I356" s="18"/>
      <c r="J356" s="18" t="s">
        <v>877</v>
      </c>
      <c r="K356" s="18"/>
      <c r="L356" s="18"/>
      <c r="O356" s="1226"/>
      <c r="P356" s="1226"/>
      <c r="Q356" s="1226"/>
      <c r="R356" s="1226"/>
      <c r="S356" s="1226"/>
      <c r="T356" s="1226"/>
      <c r="U356" s="1226"/>
      <c r="W356" s="1226" t="str">
        <f>'🔵クレーム'!C347</f>
        <v/>
      </c>
      <c r="X356" s="1226" t="str">
        <f>'🔵クレーム'!D347</f>
        <v/>
      </c>
      <c r="Y356" s="1225" t="str">
        <f>'🔵クレーム'!I347</f>
        <v/>
      </c>
      <c r="Z356" s="1226" t="str">
        <f>'🔵クレーム'!J347</f>
        <v/>
      </c>
      <c r="AA356" s="1226" t="str">
        <f>'🔵クレーム'!K347</f>
        <v/>
      </c>
      <c r="AB356" s="1226" t="str">
        <f>'🔵クレーム'!L347</f>
        <v/>
      </c>
      <c r="AC356" s="1228" t="str">
        <f>'🔵クレーム'!N347</f>
        <v/>
      </c>
    </row>
    <row r="357">
      <c r="B357" s="18"/>
      <c r="C357" s="18"/>
      <c r="D357" s="18"/>
      <c r="E357" s="310"/>
      <c r="F357" s="18"/>
      <c r="G357" s="18"/>
      <c r="H357" s="18"/>
      <c r="I357" s="18"/>
      <c r="J357" s="18" t="s">
        <v>877</v>
      </c>
      <c r="K357" s="18"/>
      <c r="L357" s="18"/>
      <c r="O357" s="1226"/>
      <c r="P357" s="1226"/>
      <c r="Q357" s="1226"/>
      <c r="R357" s="1226"/>
      <c r="S357" s="1226"/>
      <c r="T357" s="1226"/>
      <c r="U357" s="1226"/>
      <c r="W357" s="1226" t="str">
        <f>'🔵クレーム'!C348</f>
        <v/>
      </c>
      <c r="X357" s="1226" t="str">
        <f>'🔵クレーム'!D348</f>
        <v/>
      </c>
      <c r="Y357" s="1225" t="str">
        <f>'🔵クレーム'!I348</f>
        <v/>
      </c>
      <c r="Z357" s="1226" t="str">
        <f>'🔵クレーム'!J348</f>
        <v/>
      </c>
      <c r="AA357" s="1226" t="str">
        <f>'🔵クレーム'!K348</f>
        <v/>
      </c>
      <c r="AB357" s="1226" t="str">
        <f>'🔵クレーム'!L348</f>
        <v/>
      </c>
      <c r="AC357" s="1228" t="str">
        <f>'🔵クレーム'!N348</f>
        <v/>
      </c>
    </row>
    <row r="358">
      <c r="B358" s="18"/>
      <c r="C358" s="18"/>
      <c r="D358" s="18"/>
      <c r="E358" s="310"/>
      <c r="F358" s="18"/>
      <c r="G358" s="18"/>
      <c r="H358" s="18"/>
      <c r="I358" s="18"/>
      <c r="J358" s="18" t="s">
        <v>877</v>
      </c>
      <c r="K358" s="18"/>
      <c r="L358" s="18"/>
      <c r="O358" s="1226"/>
      <c r="P358" s="1226"/>
      <c r="Q358" s="1226"/>
      <c r="R358" s="1226"/>
      <c r="S358" s="1226"/>
      <c r="T358" s="1226"/>
      <c r="U358" s="1226"/>
      <c r="W358" s="1226" t="str">
        <f>'🔵クレーム'!C349</f>
        <v/>
      </c>
      <c r="X358" s="1226" t="str">
        <f>'🔵クレーム'!D349</f>
        <v/>
      </c>
      <c r="Y358" s="1225" t="str">
        <f>'🔵クレーム'!I349</f>
        <v/>
      </c>
      <c r="Z358" s="1226" t="str">
        <f>'🔵クレーム'!J349</f>
        <v/>
      </c>
      <c r="AA358" s="1226" t="str">
        <f>'🔵クレーム'!K349</f>
        <v/>
      </c>
      <c r="AB358" s="1226" t="str">
        <f>'🔵クレーム'!L349</f>
        <v/>
      </c>
      <c r="AC358" s="1228" t="str">
        <f>'🔵クレーム'!N349</f>
        <v/>
      </c>
    </row>
    <row r="359">
      <c r="B359" s="18"/>
      <c r="C359" s="18"/>
      <c r="D359" s="18"/>
      <c r="E359" s="310"/>
      <c r="F359" s="18"/>
      <c r="G359" s="18"/>
      <c r="H359" s="18"/>
      <c r="I359" s="18"/>
      <c r="J359" s="18" t="s">
        <v>877</v>
      </c>
      <c r="K359" s="18"/>
      <c r="L359" s="18"/>
      <c r="O359" s="1226"/>
      <c r="P359" s="1226"/>
      <c r="Q359" s="1226"/>
      <c r="R359" s="1226"/>
      <c r="S359" s="1226"/>
      <c r="T359" s="1226"/>
      <c r="U359" s="1226"/>
      <c r="W359" s="1226" t="str">
        <f>'🔵クレーム'!C350</f>
        <v/>
      </c>
      <c r="X359" s="1226" t="str">
        <f>'🔵クレーム'!D350</f>
        <v/>
      </c>
      <c r="Y359" s="1225" t="str">
        <f>'🔵クレーム'!I350</f>
        <v/>
      </c>
      <c r="Z359" s="1226" t="str">
        <f>'🔵クレーム'!J350</f>
        <v/>
      </c>
      <c r="AA359" s="1226" t="str">
        <f>'🔵クレーム'!K350</f>
        <v/>
      </c>
      <c r="AB359" s="1226" t="str">
        <f>'🔵クレーム'!L350</f>
        <v/>
      </c>
      <c r="AC359" s="1228" t="str">
        <f>'🔵クレーム'!N350</f>
        <v/>
      </c>
    </row>
    <row r="360">
      <c r="B360" s="18"/>
      <c r="C360" s="18"/>
      <c r="D360" s="18"/>
      <c r="E360" s="310"/>
      <c r="F360" s="18"/>
      <c r="G360" s="18"/>
      <c r="H360" s="18"/>
      <c r="I360" s="18"/>
      <c r="J360" s="18" t="s">
        <v>877</v>
      </c>
      <c r="K360" s="18"/>
      <c r="L360" s="18"/>
      <c r="O360" s="1226"/>
      <c r="P360" s="1226"/>
      <c r="Q360" s="1226"/>
      <c r="R360" s="1226"/>
      <c r="S360" s="1226"/>
      <c r="T360" s="1226"/>
      <c r="U360" s="1226"/>
      <c r="W360" s="1226" t="str">
        <f>'🔵クレーム'!C351</f>
        <v/>
      </c>
      <c r="X360" s="1226" t="str">
        <f>'🔵クレーム'!D351</f>
        <v/>
      </c>
      <c r="Y360" s="1225" t="str">
        <f>'🔵クレーム'!I351</f>
        <v/>
      </c>
      <c r="Z360" s="1226" t="str">
        <f>'🔵クレーム'!J351</f>
        <v/>
      </c>
      <c r="AA360" s="1226" t="str">
        <f>'🔵クレーム'!K351</f>
        <v/>
      </c>
      <c r="AB360" s="1226" t="str">
        <f>'🔵クレーム'!L351</f>
        <v/>
      </c>
      <c r="AC360" s="1228" t="str">
        <f>'🔵クレーム'!N351</f>
        <v/>
      </c>
    </row>
    <row r="361">
      <c r="B361" s="18"/>
      <c r="C361" s="18"/>
      <c r="D361" s="18"/>
      <c r="E361" s="310"/>
      <c r="F361" s="18"/>
      <c r="G361" s="18"/>
      <c r="H361" s="18"/>
      <c r="I361" s="18"/>
      <c r="J361" s="18" t="s">
        <v>877</v>
      </c>
      <c r="K361" s="18"/>
      <c r="L361" s="18"/>
      <c r="O361" s="1226"/>
      <c r="P361" s="1226"/>
      <c r="Q361" s="1226"/>
      <c r="R361" s="1226"/>
      <c r="S361" s="1226"/>
      <c r="T361" s="1226"/>
      <c r="U361" s="1226"/>
      <c r="W361" s="1226" t="str">
        <f>'🔵クレーム'!C352</f>
        <v/>
      </c>
      <c r="X361" s="1226" t="str">
        <f>'🔵クレーム'!D352</f>
        <v/>
      </c>
      <c r="Y361" s="1225" t="str">
        <f>'🔵クレーム'!I352</f>
        <v/>
      </c>
      <c r="Z361" s="1226" t="str">
        <f>'🔵クレーム'!J352</f>
        <v/>
      </c>
      <c r="AA361" s="1226" t="str">
        <f>'🔵クレーム'!K352</f>
        <v/>
      </c>
      <c r="AB361" s="1226" t="str">
        <f>'🔵クレーム'!L352</f>
        <v/>
      </c>
      <c r="AC361" s="1228" t="str">
        <f>'🔵クレーム'!N352</f>
        <v/>
      </c>
    </row>
    <row r="362">
      <c r="B362" s="18"/>
      <c r="C362" s="18"/>
      <c r="D362" s="18"/>
      <c r="E362" s="310"/>
      <c r="F362" s="18"/>
      <c r="G362" s="18"/>
      <c r="H362" s="18"/>
      <c r="I362" s="18"/>
      <c r="J362" s="18" t="s">
        <v>877</v>
      </c>
      <c r="K362" s="18"/>
      <c r="L362" s="18"/>
      <c r="O362" s="1226"/>
      <c r="P362" s="1226"/>
      <c r="Q362" s="1226"/>
      <c r="R362" s="1226"/>
      <c r="S362" s="1226"/>
      <c r="T362" s="1226"/>
      <c r="U362" s="1226"/>
      <c r="W362" s="1226" t="str">
        <f>'🔵クレーム'!C353</f>
        <v/>
      </c>
      <c r="X362" s="1226" t="str">
        <f>'🔵クレーム'!D353</f>
        <v/>
      </c>
      <c r="Y362" s="1225" t="str">
        <f>'🔵クレーム'!I353</f>
        <v/>
      </c>
      <c r="Z362" s="1226" t="str">
        <f>'🔵クレーム'!J353</f>
        <v/>
      </c>
      <c r="AA362" s="1226" t="str">
        <f>'🔵クレーム'!K353</f>
        <v/>
      </c>
      <c r="AB362" s="1226" t="str">
        <f>'🔵クレーム'!L353</f>
        <v/>
      </c>
      <c r="AC362" s="1228" t="str">
        <f>'🔵クレーム'!N353</f>
        <v/>
      </c>
    </row>
    <row r="363">
      <c r="B363" s="18"/>
      <c r="C363" s="18"/>
      <c r="D363" s="18"/>
      <c r="E363" s="310"/>
      <c r="F363" s="18"/>
      <c r="G363" s="18"/>
      <c r="H363" s="18"/>
      <c r="I363" s="18"/>
      <c r="J363" s="18" t="s">
        <v>877</v>
      </c>
      <c r="K363" s="18"/>
      <c r="L363" s="18"/>
      <c r="O363" s="1226"/>
      <c r="P363" s="1226"/>
      <c r="Q363" s="1226"/>
      <c r="R363" s="1226"/>
      <c r="S363" s="1226"/>
      <c r="T363" s="1226"/>
      <c r="U363" s="1226"/>
      <c r="W363" s="1226" t="str">
        <f>'🔵クレーム'!C354</f>
        <v/>
      </c>
      <c r="X363" s="1226" t="str">
        <f>'🔵クレーム'!D354</f>
        <v/>
      </c>
      <c r="Y363" s="1225" t="str">
        <f>'🔵クレーム'!I354</f>
        <v/>
      </c>
      <c r="Z363" s="1226" t="str">
        <f>'🔵クレーム'!J354</f>
        <v/>
      </c>
      <c r="AA363" s="1226" t="str">
        <f>'🔵クレーム'!K354</f>
        <v/>
      </c>
      <c r="AB363" s="1226" t="str">
        <f>'🔵クレーム'!L354</f>
        <v/>
      </c>
      <c r="AC363" s="1228" t="str">
        <f>'🔵クレーム'!N354</f>
        <v/>
      </c>
    </row>
    <row r="364">
      <c r="B364" s="18"/>
      <c r="C364" s="18"/>
      <c r="D364" s="18"/>
      <c r="E364" s="310"/>
      <c r="F364" s="18"/>
      <c r="G364" s="18"/>
      <c r="H364" s="18"/>
      <c r="I364" s="18"/>
      <c r="J364" s="18" t="s">
        <v>877</v>
      </c>
      <c r="K364" s="18"/>
      <c r="L364" s="18"/>
      <c r="O364" s="1226"/>
      <c r="P364" s="1226"/>
      <c r="Q364" s="1226"/>
      <c r="R364" s="1226"/>
      <c r="S364" s="1226"/>
      <c r="T364" s="1226"/>
      <c r="U364" s="1226"/>
      <c r="W364" s="1226" t="str">
        <f>'🔵クレーム'!C355</f>
        <v/>
      </c>
      <c r="X364" s="1226" t="str">
        <f>'🔵クレーム'!D355</f>
        <v/>
      </c>
      <c r="Y364" s="1225" t="str">
        <f>'🔵クレーム'!I355</f>
        <v/>
      </c>
      <c r="Z364" s="1226" t="str">
        <f>'🔵クレーム'!J355</f>
        <v/>
      </c>
      <c r="AA364" s="1226" t="str">
        <f>'🔵クレーム'!K355</f>
        <v/>
      </c>
      <c r="AB364" s="1226" t="str">
        <f>'🔵クレーム'!L355</f>
        <v/>
      </c>
      <c r="AC364" s="1228" t="str">
        <f>'🔵クレーム'!N355</f>
        <v/>
      </c>
    </row>
    <row r="365">
      <c r="B365" s="18"/>
      <c r="C365" s="18"/>
      <c r="D365" s="18"/>
      <c r="E365" s="310"/>
      <c r="F365" s="18"/>
      <c r="G365" s="18"/>
      <c r="H365" s="18"/>
      <c r="I365" s="18"/>
      <c r="J365" s="18" t="s">
        <v>877</v>
      </c>
      <c r="K365" s="18"/>
      <c r="L365" s="18"/>
      <c r="O365" s="1226"/>
      <c r="P365" s="1226"/>
      <c r="Q365" s="1226"/>
      <c r="R365" s="1226"/>
      <c r="S365" s="1226"/>
      <c r="T365" s="1226"/>
      <c r="U365" s="1226"/>
      <c r="W365" s="1226" t="str">
        <f>'🔵クレーム'!C356</f>
        <v/>
      </c>
      <c r="X365" s="1226" t="str">
        <f>'🔵クレーム'!D356</f>
        <v/>
      </c>
      <c r="Y365" s="1225" t="str">
        <f>'🔵クレーム'!I356</f>
        <v/>
      </c>
      <c r="Z365" s="1226" t="str">
        <f>'🔵クレーム'!J356</f>
        <v/>
      </c>
      <c r="AA365" s="1226" t="str">
        <f>'🔵クレーム'!K356</f>
        <v/>
      </c>
      <c r="AB365" s="1226" t="str">
        <f>'🔵クレーム'!L356</f>
        <v/>
      </c>
      <c r="AC365" s="1228" t="str">
        <f>'🔵クレーム'!N356</f>
        <v/>
      </c>
    </row>
    <row r="366">
      <c r="B366" s="18"/>
      <c r="C366" s="18"/>
      <c r="D366" s="18"/>
      <c r="E366" s="310"/>
      <c r="F366" s="18"/>
      <c r="G366" s="18"/>
      <c r="H366" s="18"/>
      <c r="I366" s="18"/>
      <c r="J366" s="18" t="s">
        <v>877</v>
      </c>
      <c r="K366" s="18"/>
      <c r="L366" s="18"/>
      <c r="O366" s="1226"/>
      <c r="P366" s="1226"/>
      <c r="Q366" s="1226"/>
      <c r="R366" s="1226"/>
      <c r="S366" s="1226"/>
      <c r="T366" s="1226"/>
      <c r="U366" s="1226"/>
      <c r="W366" s="1226" t="str">
        <f>'🔵クレーム'!C357</f>
        <v/>
      </c>
      <c r="X366" s="1226" t="str">
        <f>'🔵クレーム'!D357</f>
        <v/>
      </c>
      <c r="Y366" s="1225" t="str">
        <f>'🔵クレーム'!I357</f>
        <v/>
      </c>
      <c r="Z366" s="1226" t="str">
        <f>'🔵クレーム'!J357</f>
        <v/>
      </c>
      <c r="AA366" s="1226" t="str">
        <f>'🔵クレーム'!K357</f>
        <v/>
      </c>
      <c r="AB366" s="1226" t="str">
        <f>'🔵クレーム'!L357</f>
        <v/>
      </c>
      <c r="AC366" s="1228" t="str">
        <f>'🔵クレーム'!N357</f>
        <v/>
      </c>
    </row>
    <row r="367">
      <c r="B367" s="18"/>
      <c r="C367" s="18"/>
      <c r="D367" s="18"/>
      <c r="E367" s="310"/>
      <c r="F367" s="18"/>
      <c r="G367" s="18"/>
      <c r="H367" s="18"/>
      <c r="I367" s="18"/>
      <c r="J367" s="18" t="s">
        <v>877</v>
      </c>
      <c r="K367" s="18"/>
      <c r="L367" s="18"/>
      <c r="O367" s="1226"/>
      <c r="P367" s="1226"/>
      <c r="Q367" s="1226"/>
      <c r="R367" s="1226"/>
      <c r="S367" s="1226"/>
      <c r="T367" s="1226"/>
      <c r="U367" s="1226"/>
      <c r="W367" s="1226" t="str">
        <f>'🔵クレーム'!C358</f>
        <v/>
      </c>
      <c r="X367" s="1226" t="str">
        <f>'🔵クレーム'!D358</f>
        <v/>
      </c>
      <c r="Y367" s="1225" t="str">
        <f>'🔵クレーム'!I358</f>
        <v/>
      </c>
      <c r="Z367" s="1226" t="str">
        <f>'🔵クレーム'!J358</f>
        <v/>
      </c>
      <c r="AA367" s="1226" t="str">
        <f>'🔵クレーム'!K358</f>
        <v/>
      </c>
      <c r="AB367" s="1226" t="str">
        <f>'🔵クレーム'!L358</f>
        <v/>
      </c>
      <c r="AC367" s="1228" t="str">
        <f>'🔵クレーム'!N358</f>
        <v/>
      </c>
    </row>
    <row r="368">
      <c r="B368" s="18"/>
      <c r="C368" s="18"/>
      <c r="D368" s="18"/>
      <c r="E368" s="310"/>
      <c r="F368" s="18"/>
      <c r="G368" s="18"/>
      <c r="H368" s="18"/>
      <c r="I368" s="18"/>
      <c r="J368" s="18" t="s">
        <v>877</v>
      </c>
      <c r="K368" s="18"/>
      <c r="L368" s="18"/>
      <c r="O368" s="1226"/>
      <c r="P368" s="1226"/>
      <c r="Q368" s="1226"/>
      <c r="R368" s="1226"/>
      <c r="S368" s="1226"/>
      <c r="T368" s="1226"/>
      <c r="U368" s="1226"/>
      <c r="W368" s="1226" t="str">
        <f>'🔵クレーム'!C359</f>
        <v/>
      </c>
      <c r="X368" s="1226" t="str">
        <f>'🔵クレーム'!D359</f>
        <v/>
      </c>
      <c r="Y368" s="1225" t="str">
        <f>'🔵クレーム'!I359</f>
        <v/>
      </c>
      <c r="Z368" s="1226" t="str">
        <f>'🔵クレーム'!J359</f>
        <v/>
      </c>
      <c r="AA368" s="1226" t="str">
        <f>'🔵クレーム'!K359</f>
        <v/>
      </c>
      <c r="AB368" s="1226" t="str">
        <f>'🔵クレーム'!L359</f>
        <v/>
      </c>
      <c r="AC368" s="1228" t="str">
        <f>'🔵クレーム'!N359</f>
        <v/>
      </c>
    </row>
    <row r="369">
      <c r="B369" s="18"/>
      <c r="C369" s="18"/>
      <c r="D369" s="18"/>
      <c r="E369" s="310"/>
      <c r="F369" s="18"/>
      <c r="G369" s="18"/>
      <c r="H369" s="18"/>
      <c r="I369" s="18"/>
      <c r="J369" s="18" t="s">
        <v>877</v>
      </c>
      <c r="K369" s="18"/>
      <c r="L369" s="18"/>
      <c r="O369" s="1226"/>
      <c r="P369" s="1226"/>
      <c r="Q369" s="1226"/>
      <c r="R369" s="1226"/>
      <c r="S369" s="1226"/>
      <c r="T369" s="1226"/>
      <c r="U369" s="1226"/>
      <c r="W369" s="1226" t="str">
        <f>'🔵クレーム'!C360</f>
        <v/>
      </c>
      <c r="X369" s="1226" t="str">
        <f>'🔵クレーム'!D360</f>
        <v/>
      </c>
      <c r="Y369" s="1225" t="str">
        <f>'🔵クレーム'!I360</f>
        <v/>
      </c>
      <c r="Z369" s="1226" t="str">
        <f>'🔵クレーム'!J360</f>
        <v/>
      </c>
      <c r="AA369" s="1226" t="str">
        <f>'🔵クレーム'!K360</f>
        <v/>
      </c>
      <c r="AB369" s="1226" t="str">
        <f>'🔵クレーム'!L360</f>
        <v/>
      </c>
      <c r="AC369" s="1228" t="str">
        <f>'🔵クレーム'!N360</f>
        <v/>
      </c>
    </row>
    <row r="370">
      <c r="B370" s="18"/>
      <c r="C370" s="18"/>
      <c r="D370" s="18"/>
      <c r="E370" s="310"/>
      <c r="F370" s="18"/>
      <c r="G370" s="18"/>
      <c r="H370" s="18"/>
      <c r="I370" s="18"/>
      <c r="J370" s="18" t="s">
        <v>877</v>
      </c>
      <c r="K370" s="18"/>
      <c r="L370" s="18"/>
      <c r="O370" s="1226"/>
      <c r="P370" s="1226"/>
      <c r="Q370" s="1226"/>
      <c r="R370" s="1226"/>
      <c r="S370" s="1226"/>
      <c r="T370" s="1226"/>
      <c r="U370" s="1226"/>
      <c r="W370" s="1226" t="str">
        <f>'🔵クレーム'!C361</f>
        <v/>
      </c>
      <c r="X370" s="1226" t="str">
        <f>'🔵クレーム'!D361</f>
        <v/>
      </c>
      <c r="Y370" s="1225" t="str">
        <f>'🔵クレーム'!I361</f>
        <v/>
      </c>
      <c r="Z370" s="1226" t="str">
        <f>'🔵クレーム'!J361</f>
        <v/>
      </c>
      <c r="AA370" s="1226" t="str">
        <f>'🔵クレーム'!K361</f>
        <v/>
      </c>
      <c r="AB370" s="1226" t="str">
        <f>'🔵クレーム'!L361</f>
        <v/>
      </c>
      <c r="AC370" s="1228" t="str">
        <f>'🔵クレーム'!N361</f>
        <v/>
      </c>
    </row>
    <row r="371">
      <c r="B371" s="18"/>
      <c r="C371" s="18"/>
      <c r="D371" s="18"/>
      <c r="E371" s="310"/>
      <c r="F371" s="18"/>
      <c r="G371" s="18"/>
      <c r="H371" s="18"/>
      <c r="I371" s="18"/>
      <c r="J371" s="18" t="s">
        <v>877</v>
      </c>
      <c r="K371" s="18"/>
      <c r="L371" s="18"/>
      <c r="O371" s="1226"/>
      <c r="P371" s="1226"/>
      <c r="Q371" s="1226"/>
      <c r="R371" s="1226"/>
      <c r="S371" s="1226"/>
      <c r="T371" s="1226"/>
      <c r="U371" s="1226"/>
      <c r="W371" s="1226" t="str">
        <f>'🔵クレーム'!C362</f>
        <v/>
      </c>
      <c r="X371" s="1226" t="str">
        <f>'🔵クレーム'!D362</f>
        <v/>
      </c>
      <c r="Y371" s="1225" t="str">
        <f>'🔵クレーム'!I362</f>
        <v/>
      </c>
      <c r="Z371" s="1226" t="str">
        <f>'🔵クレーム'!J362</f>
        <v/>
      </c>
      <c r="AA371" s="1226" t="str">
        <f>'🔵クレーム'!K362</f>
        <v/>
      </c>
      <c r="AB371" s="1226" t="str">
        <f>'🔵クレーム'!L362</f>
        <v/>
      </c>
      <c r="AC371" s="1228" t="str">
        <f>'🔵クレーム'!N362</f>
        <v/>
      </c>
    </row>
    <row r="372">
      <c r="B372" s="18"/>
      <c r="C372" s="18"/>
      <c r="D372" s="18"/>
      <c r="E372" s="310"/>
      <c r="F372" s="18"/>
      <c r="G372" s="18"/>
      <c r="H372" s="18"/>
      <c r="I372" s="18"/>
      <c r="J372" s="18" t="s">
        <v>877</v>
      </c>
      <c r="K372" s="18"/>
      <c r="L372" s="18"/>
      <c r="O372" s="1226"/>
      <c r="P372" s="1226"/>
      <c r="Q372" s="1226"/>
      <c r="R372" s="1226"/>
      <c r="S372" s="1226"/>
      <c r="T372" s="1226"/>
      <c r="U372" s="1226"/>
      <c r="W372" s="1226" t="str">
        <f>'🔵クレーム'!C363</f>
        <v/>
      </c>
      <c r="X372" s="1226" t="str">
        <f>'🔵クレーム'!D363</f>
        <v/>
      </c>
      <c r="Y372" s="1225" t="str">
        <f>'🔵クレーム'!I363</f>
        <v/>
      </c>
      <c r="Z372" s="1226" t="str">
        <f>'🔵クレーム'!J363</f>
        <v/>
      </c>
      <c r="AA372" s="1226" t="str">
        <f>'🔵クレーム'!K363</f>
        <v/>
      </c>
      <c r="AB372" s="1226" t="str">
        <f>'🔵クレーム'!L363</f>
        <v/>
      </c>
      <c r="AC372" s="1228" t="str">
        <f>'🔵クレーム'!N363</f>
        <v/>
      </c>
    </row>
    <row r="373">
      <c r="B373" s="18"/>
      <c r="C373" s="18"/>
      <c r="D373" s="18"/>
      <c r="E373" s="310"/>
      <c r="F373" s="18"/>
      <c r="G373" s="18"/>
      <c r="H373" s="18"/>
      <c r="I373" s="18"/>
      <c r="J373" s="18" t="s">
        <v>877</v>
      </c>
      <c r="K373" s="18"/>
      <c r="L373" s="18"/>
      <c r="O373" s="1226"/>
      <c r="P373" s="1226"/>
      <c r="Q373" s="1226"/>
      <c r="R373" s="1226"/>
      <c r="S373" s="1226"/>
      <c r="T373" s="1226"/>
      <c r="U373" s="1226"/>
      <c r="W373" s="1226" t="str">
        <f>'🔵クレーム'!C364</f>
        <v/>
      </c>
      <c r="X373" s="1226" t="str">
        <f>'🔵クレーム'!D364</f>
        <v/>
      </c>
      <c r="Y373" s="1225" t="str">
        <f>'🔵クレーム'!I364</f>
        <v/>
      </c>
      <c r="Z373" s="1226" t="str">
        <f>'🔵クレーム'!J364</f>
        <v/>
      </c>
      <c r="AA373" s="1226" t="str">
        <f>'🔵クレーム'!K364</f>
        <v/>
      </c>
      <c r="AB373" s="1226" t="str">
        <f>'🔵クレーム'!L364</f>
        <v/>
      </c>
      <c r="AC373" s="1228" t="str">
        <f>'🔵クレーム'!N364</f>
        <v/>
      </c>
    </row>
    <row r="374">
      <c r="B374" s="18"/>
      <c r="C374" s="18"/>
      <c r="D374" s="18"/>
      <c r="E374" s="310"/>
      <c r="F374" s="18"/>
      <c r="G374" s="18"/>
      <c r="H374" s="18"/>
      <c r="I374" s="18"/>
      <c r="J374" s="18" t="s">
        <v>877</v>
      </c>
      <c r="K374" s="18"/>
      <c r="L374" s="18"/>
      <c r="O374" s="1226"/>
      <c r="P374" s="1226"/>
      <c r="Q374" s="1226"/>
      <c r="R374" s="1226"/>
      <c r="S374" s="1226"/>
      <c r="T374" s="1226"/>
      <c r="U374" s="1226"/>
      <c r="W374" s="1226" t="str">
        <f>'🔵クレーム'!C365</f>
        <v/>
      </c>
      <c r="X374" s="1226" t="str">
        <f>'🔵クレーム'!D365</f>
        <v/>
      </c>
      <c r="Y374" s="1225" t="str">
        <f>'🔵クレーム'!I365</f>
        <v/>
      </c>
      <c r="Z374" s="1226" t="str">
        <f>'🔵クレーム'!J365</f>
        <v/>
      </c>
      <c r="AA374" s="1226" t="str">
        <f>'🔵クレーム'!K365</f>
        <v/>
      </c>
      <c r="AB374" s="1226" t="str">
        <f>'🔵クレーム'!L365</f>
        <v/>
      </c>
      <c r="AC374" s="1228" t="str">
        <f>'🔵クレーム'!N365</f>
        <v/>
      </c>
    </row>
    <row r="375">
      <c r="B375" s="18"/>
      <c r="C375" s="18"/>
      <c r="D375" s="18"/>
      <c r="E375" s="310"/>
      <c r="F375" s="18"/>
      <c r="G375" s="18"/>
      <c r="H375" s="18"/>
      <c r="I375" s="18"/>
      <c r="J375" s="18" t="s">
        <v>877</v>
      </c>
      <c r="K375" s="18"/>
      <c r="L375" s="18"/>
      <c r="O375" s="1226"/>
      <c r="P375" s="1226"/>
      <c r="Q375" s="1226"/>
      <c r="R375" s="1226"/>
      <c r="S375" s="1226"/>
      <c r="T375" s="1226"/>
      <c r="U375" s="1226"/>
      <c r="W375" s="1226" t="str">
        <f>'🔵クレーム'!C366</f>
        <v/>
      </c>
      <c r="X375" s="1226" t="str">
        <f>'🔵クレーム'!D366</f>
        <v/>
      </c>
      <c r="Y375" s="1225" t="str">
        <f>'🔵クレーム'!I366</f>
        <v/>
      </c>
      <c r="Z375" s="1226" t="str">
        <f>'🔵クレーム'!J366</f>
        <v/>
      </c>
      <c r="AA375" s="1226" t="str">
        <f>'🔵クレーム'!K366</f>
        <v/>
      </c>
      <c r="AB375" s="1226" t="str">
        <f>'🔵クレーム'!L366</f>
        <v/>
      </c>
      <c r="AC375" s="1228" t="str">
        <f>'🔵クレーム'!N366</f>
        <v/>
      </c>
    </row>
    <row r="376">
      <c r="B376" s="18"/>
      <c r="C376" s="18"/>
      <c r="D376" s="18"/>
      <c r="E376" s="310"/>
      <c r="F376" s="18"/>
      <c r="G376" s="18"/>
      <c r="H376" s="18"/>
      <c r="I376" s="18"/>
      <c r="J376" s="18" t="s">
        <v>877</v>
      </c>
      <c r="K376" s="18"/>
      <c r="L376" s="18"/>
      <c r="O376" s="1226"/>
      <c r="P376" s="1226"/>
      <c r="Q376" s="1226"/>
      <c r="R376" s="1226"/>
      <c r="S376" s="1226"/>
      <c r="T376" s="1226"/>
      <c r="U376" s="1226"/>
      <c r="W376" s="1226" t="str">
        <f>'🔵クレーム'!C367</f>
        <v/>
      </c>
      <c r="X376" s="1226" t="str">
        <f>'🔵クレーム'!D367</f>
        <v/>
      </c>
      <c r="Y376" s="1225" t="str">
        <f>'🔵クレーム'!I367</f>
        <v/>
      </c>
      <c r="Z376" s="1226" t="str">
        <f>'🔵クレーム'!J367</f>
        <v/>
      </c>
      <c r="AA376" s="1226" t="str">
        <f>'🔵クレーム'!K367</f>
        <v/>
      </c>
      <c r="AB376" s="1226" t="str">
        <f>'🔵クレーム'!L367</f>
        <v/>
      </c>
      <c r="AC376" s="1228" t="str">
        <f>'🔵クレーム'!N367</f>
        <v/>
      </c>
    </row>
    <row r="377">
      <c r="B377" s="18"/>
      <c r="C377" s="18"/>
      <c r="D377" s="18"/>
      <c r="E377" s="310"/>
      <c r="F377" s="18"/>
      <c r="G377" s="18"/>
      <c r="H377" s="18"/>
      <c r="I377" s="18"/>
      <c r="J377" s="18" t="s">
        <v>877</v>
      </c>
      <c r="K377" s="18"/>
      <c r="L377" s="18"/>
      <c r="O377" s="1226"/>
      <c r="P377" s="1226"/>
      <c r="Q377" s="1226"/>
      <c r="R377" s="1226"/>
      <c r="S377" s="1226"/>
      <c r="T377" s="1226"/>
      <c r="U377" s="1226"/>
      <c r="W377" s="1226" t="str">
        <f>'🔵クレーム'!C368</f>
        <v/>
      </c>
      <c r="X377" s="1226" t="str">
        <f>'🔵クレーム'!D368</f>
        <v/>
      </c>
      <c r="Y377" s="1225" t="str">
        <f>'🔵クレーム'!I368</f>
        <v/>
      </c>
      <c r="Z377" s="1226" t="str">
        <f>'🔵クレーム'!J368</f>
        <v/>
      </c>
      <c r="AA377" s="1226" t="str">
        <f>'🔵クレーム'!K368</f>
        <v/>
      </c>
      <c r="AB377" s="1226" t="str">
        <f>'🔵クレーム'!L368</f>
        <v/>
      </c>
      <c r="AC377" s="1228" t="str">
        <f>'🔵クレーム'!N368</f>
        <v/>
      </c>
    </row>
    <row r="378">
      <c r="B378" s="18"/>
      <c r="C378" s="18"/>
      <c r="D378" s="18"/>
      <c r="E378" s="310"/>
      <c r="F378" s="18"/>
      <c r="G378" s="18"/>
      <c r="H378" s="18"/>
      <c r="I378" s="18"/>
      <c r="J378" s="18" t="s">
        <v>877</v>
      </c>
      <c r="K378" s="18"/>
      <c r="L378" s="18"/>
      <c r="O378" s="1226"/>
      <c r="P378" s="1226"/>
      <c r="Q378" s="1226"/>
      <c r="R378" s="1226"/>
      <c r="S378" s="1226"/>
      <c r="T378" s="1226"/>
      <c r="U378" s="1226"/>
      <c r="W378" s="1226" t="str">
        <f>'🔵クレーム'!C369</f>
        <v/>
      </c>
      <c r="X378" s="1226" t="str">
        <f>'🔵クレーム'!D369</f>
        <v/>
      </c>
      <c r="Y378" s="1225" t="str">
        <f>'🔵クレーム'!I369</f>
        <v/>
      </c>
      <c r="Z378" s="1226" t="str">
        <f>'🔵クレーム'!J369</f>
        <v/>
      </c>
      <c r="AA378" s="1226" t="str">
        <f>'🔵クレーム'!K369</f>
        <v/>
      </c>
      <c r="AB378" s="1226" t="str">
        <f>'🔵クレーム'!L369</f>
        <v/>
      </c>
      <c r="AC378" s="1228" t="str">
        <f>'🔵クレーム'!N369</f>
        <v/>
      </c>
    </row>
    <row r="379">
      <c r="B379" s="18"/>
      <c r="C379" s="18"/>
      <c r="D379" s="18"/>
      <c r="E379" s="310"/>
      <c r="F379" s="18"/>
      <c r="G379" s="18"/>
      <c r="H379" s="18"/>
      <c r="I379" s="18"/>
      <c r="J379" s="18" t="s">
        <v>877</v>
      </c>
      <c r="K379" s="18"/>
      <c r="L379" s="18"/>
      <c r="O379" s="1226"/>
      <c r="P379" s="1226"/>
      <c r="Q379" s="1226"/>
      <c r="R379" s="1226"/>
      <c r="S379" s="1226"/>
      <c r="T379" s="1226"/>
      <c r="U379" s="1226"/>
      <c r="W379" s="1226" t="str">
        <f>'🔵クレーム'!C370</f>
        <v/>
      </c>
      <c r="X379" s="1226" t="str">
        <f>'🔵クレーム'!D370</f>
        <v/>
      </c>
      <c r="Y379" s="1225" t="str">
        <f>'🔵クレーム'!I370</f>
        <v/>
      </c>
      <c r="Z379" s="1226" t="str">
        <f>'🔵クレーム'!J370</f>
        <v/>
      </c>
      <c r="AA379" s="1226" t="str">
        <f>'🔵クレーム'!K370</f>
        <v/>
      </c>
      <c r="AB379" s="1226" t="str">
        <f>'🔵クレーム'!L370</f>
        <v/>
      </c>
      <c r="AC379" s="1228" t="str">
        <f>'🔵クレーム'!N370</f>
        <v/>
      </c>
    </row>
    <row r="380">
      <c r="B380" s="18"/>
      <c r="C380" s="18"/>
      <c r="D380" s="18"/>
      <c r="E380" s="310"/>
      <c r="F380" s="18"/>
      <c r="G380" s="18"/>
      <c r="H380" s="18"/>
      <c r="I380" s="18"/>
      <c r="J380" s="18" t="s">
        <v>877</v>
      </c>
      <c r="K380" s="18"/>
      <c r="L380" s="18"/>
      <c r="O380" s="1226"/>
      <c r="P380" s="1226"/>
      <c r="Q380" s="1226"/>
      <c r="R380" s="1226"/>
      <c r="S380" s="1226"/>
      <c r="T380" s="1226"/>
      <c r="U380" s="1226"/>
      <c r="W380" s="1226" t="str">
        <f>'🔵クレーム'!C371</f>
        <v/>
      </c>
      <c r="X380" s="1226" t="str">
        <f>'🔵クレーム'!D371</f>
        <v/>
      </c>
      <c r="Y380" s="1225" t="str">
        <f>'🔵クレーム'!I371</f>
        <v/>
      </c>
      <c r="Z380" s="1226" t="str">
        <f>'🔵クレーム'!J371</f>
        <v/>
      </c>
      <c r="AA380" s="1226" t="str">
        <f>'🔵クレーム'!K371</f>
        <v/>
      </c>
      <c r="AB380" s="1226" t="str">
        <f>'🔵クレーム'!L371</f>
        <v/>
      </c>
      <c r="AC380" s="1228" t="str">
        <f>'🔵クレーム'!N371</f>
        <v/>
      </c>
    </row>
    <row r="381">
      <c r="B381" s="18"/>
      <c r="C381" s="18"/>
      <c r="D381" s="18"/>
      <c r="E381" s="310"/>
      <c r="F381" s="18"/>
      <c r="G381" s="18"/>
      <c r="H381" s="18"/>
      <c r="I381" s="18"/>
      <c r="J381" s="18" t="s">
        <v>877</v>
      </c>
      <c r="K381" s="18"/>
      <c r="L381" s="18"/>
      <c r="O381" s="1226"/>
      <c r="P381" s="1226"/>
      <c r="Q381" s="1226"/>
      <c r="R381" s="1226"/>
      <c r="S381" s="1226"/>
      <c r="T381" s="1226"/>
      <c r="U381" s="1226"/>
      <c r="W381" s="1226" t="str">
        <f>'🔵クレーム'!C372</f>
        <v/>
      </c>
      <c r="X381" s="1226" t="str">
        <f>'🔵クレーム'!D372</f>
        <v/>
      </c>
      <c r="Y381" s="1225" t="str">
        <f>'🔵クレーム'!I372</f>
        <v/>
      </c>
      <c r="Z381" s="1226" t="str">
        <f>'🔵クレーム'!J372</f>
        <v/>
      </c>
      <c r="AA381" s="1226" t="str">
        <f>'🔵クレーム'!K372</f>
        <v/>
      </c>
      <c r="AB381" s="1226" t="str">
        <f>'🔵クレーム'!L372</f>
        <v/>
      </c>
      <c r="AC381" s="1228" t="str">
        <f>'🔵クレーム'!N372</f>
        <v/>
      </c>
    </row>
    <row r="382">
      <c r="B382" s="18"/>
      <c r="C382" s="18"/>
      <c r="D382" s="18"/>
      <c r="E382" s="310"/>
      <c r="F382" s="18"/>
      <c r="G382" s="18"/>
      <c r="H382" s="18"/>
      <c r="I382" s="18"/>
      <c r="J382" s="18" t="s">
        <v>877</v>
      </c>
      <c r="K382" s="18"/>
      <c r="L382" s="18"/>
      <c r="O382" s="1226"/>
      <c r="P382" s="1226"/>
      <c r="Q382" s="1226"/>
      <c r="R382" s="1226"/>
      <c r="S382" s="1226"/>
      <c r="T382" s="1226"/>
      <c r="U382" s="1226"/>
      <c r="W382" s="1226" t="str">
        <f>'🔵クレーム'!C373</f>
        <v/>
      </c>
      <c r="X382" s="1226" t="str">
        <f>'🔵クレーム'!D373</f>
        <v/>
      </c>
      <c r="Y382" s="1225" t="str">
        <f>'🔵クレーム'!I373</f>
        <v/>
      </c>
      <c r="Z382" s="1226" t="str">
        <f>'🔵クレーム'!J373</f>
        <v/>
      </c>
      <c r="AA382" s="1226" t="str">
        <f>'🔵クレーム'!K373</f>
        <v/>
      </c>
      <c r="AB382" s="1226" t="str">
        <f>'🔵クレーム'!L373</f>
        <v/>
      </c>
      <c r="AC382" s="1228" t="str">
        <f>'🔵クレーム'!N373</f>
        <v/>
      </c>
    </row>
    <row r="383">
      <c r="B383" s="18"/>
      <c r="C383" s="18"/>
      <c r="D383" s="18"/>
      <c r="E383" s="310"/>
      <c r="F383" s="18"/>
      <c r="G383" s="18"/>
      <c r="H383" s="18"/>
      <c r="I383" s="18"/>
      <c r="J383" s="18" t="s">
        <v>877</v>
      </c>
      <c r="K383" s="18"/>
      <c r="L383" s="18"/>
      <c r="O383" s="1226"/>
      <c r="P383" s="1226"/>
      <c r="Q383" s="1226"/>
      <c r="R383" s="1226"/>
      <c r="S383" s="1226"/>
      <c r="T383" s="1226"/>
      <c r="U383" s="1226"/>
      <c r="W383" s="1226" t="str">
        <f>'🔵クレーム'!C374</f>
        <v/>
      </c>
      <c r="X383" s="1226" t="str">
        <f>'🔵クレーム'!D374</f>
        <v/>
      </c>
      <c r="Y383" s="1225" t="str">
        <f>'🔵クレーム'!I374</f>
        <v/>
      </c>
      <c r="Z383" s="1226" t="str">
        <f>'🔵クレーム'!J374</f>
        <v/>
      </c>
      <c r="AA383" s="1226" t="str">
        <f>'🔵クレーム'!K374</f>
        <v/>
      </c>
      <c r="AB383" s="1226" t="str">
        <f>'🔵クレーム'!L374</f>
        <v/>
      </c>
      <c r="AC383" s="1228" t="str">
        <f>'🔵クレーム'!N374</f>
        <v/>
      </c>
    </row>
    <row r="384">
      <c r="B384" s="18"/>
      <c r="C384" s="18"/>
      <c r="D384" s="18"/>
      <c r="E384" s="310"/>
      <c r="F384" s="18"/>
      <c r="G384" s="18"/>
      <c r="H384" s="18"/>
      <c r="I384" s="18"/>
      <c r="J384" s="18" t="s">
        <v>877</v>
      </c>
      <c r="K384" s="18"/>
      <c r="L384" s="18"/>
      <c r="O384" s="1226"/>
      <c r="P384" s="1226"/>
      <c r="Q384" s="1226"/>
      <c r="R384" s="1226"/>
      <c r="S384" s="1226"/>
      <c r="T384" s="1226"/>
      <c r="U384" s="1226"/>
      <c r="W384" s="1226" t="str">
        <f>'🔵クレーム'!C375</f>
        <v/>
      </c>
      <c r="X384" s="1226" t="str">
        <f>'🔵クレーム'!D375</f>
        <v/>
      </c>
      <c r="Y384" s="1225" t="str">
        <f>'🔵クレーム'!I375</f>
        <v/>
      </c>
      <c r="Z384" s="1226" t="str">
        <f>'🔵クレーム'!J375</f>
        <v/>
      </c>
      <c r="AA384" s="1226" t="str">
        <f>'🔵クレーム'!K375</f>
        <v/>
      </c>
      <c r="AB384" s="1226" t="str">
        <f>'🔵クレーム'!L375</f>
        <v/>
      </c>
      <c r="AC384" s="1228" t="str">
        <f>'🔵クレーム'!N375</f>
        <v/>
      </c>
    </row>
    <row r="385">
      <c r="B385" s="18"/>
      <c r="C385" s="18"/>
      <c r="D385" s="18"/>
      <c r="E385" s="310"/>
      <c r="F385" s="18"/>
      <c r="G385" s="18"/>
      <c r="H385" s="18"/>
      <c r="I385" s="18"/>
      <c r="J385" s="18" t="s">
        <v>877</v>
      </c>
      <c r="K385" s="18"/>
      <c r="L385" s="18"/>
      <c r="O385" s="1226"/>
      <c r="P385" s="1226"/>
      <c r="Q385" s="1226"/>
      <c r="R385" s="1226"/>
      <c r="S385" s="1226"/>
      <c r="T385" s="1226"/>
      <c r="U385" s="1226"/>
      <c r="W385" s="1226" t="str">
        <f>'🔵クレーム'!C376</f>
        <v/>
      </c>
      <c r="X385" s="1226" t="str">
        <f>'🔵クレーム'!D376</f>
        <v/>
      </c>
      <c r="Y385" s="1225" t="str">
        <f>'🔵クレーム'!I376</f>
        <v/>
      </c>
      <c r="Z385" s="1226" t="str">
        <f>'🔵クレーム'!J376</f>
        <v/>
      </c>
      <c r="AA385" s="1226" t="str">
        <f>'🔵クレーム'!K376</f>
        <v/>
      </c>
      <c r="AB385" s="1226" t="str">
        <f>'🔵クレーム'!L376</f>
        <v/>
      </c>
      <c r="AC385" s="1228" t="str">
        <f>'🔵クレーム'!N376</f>
        <v/>
      </c>
    </row>
    <row r="386">
      <c r="B386" s="18"/>
      <c r="C386" s="18"/>
      <c r="D386" s="18"/>
      <c r="E386" s="310"/>
      <c r="F386" s="18"/>
      <c r="G386" s="18"/>
      <c r="H386" s="18"/>
      <c r="I386" s="18"/>
      <c r="J386" s="18" t="s">
        <v>877</v>
      </c>
      <c r="K386" s="18"/>
      <c r="L386" s="18"/>
      <c r="O386" s="1226"/>
      <c r="P386" s="1226"/>
      <c r="Q386" s="1226"/>
      <c r="R386" s="1226"/>
      <c r="S386" s="1226"/>
      <c r="T386" s="1226"/>
      <c r="U386" s="1226"/>
      <c r="W386" s="1226" t="str">
        <f>'🔵クレーム'!C377</f>
        <v/>
      </c>
      <c r="X386" s="1226" t="str">
        <f>'🔵クレーム'!D377</f>
        <v/>
      </c>
      <c r="Y386" s="1225" t="str">
        <f>'🔵クレーム'!I377</f>
        <v/>
      </c>
      <c r="Z386" s="1226" t="str">
        <f>'🔵クレーム'!J377</f>
        <v/>
      </c>
      <c r="AA386" s="1226" t="str">
        <f>'🔵クレーム'!K377</f>
        <v/>
      </c>
      <c r="AB386" s="1226" t="str">
        <f>'🔵クレーム'!L377</f>
        <v/>
      </c>
      <c r="AC386" s="1228" t="str">
        <f>'🔵クレーム'!N377</f>
        <v/>
      </c>
    </row>
    <row r="387">
      <c r="B387" s="18"/>
      <c r="C387" s="18"/>
      <c r="D387" s="18"/>
      <c r="E387" s="310"/>
      <c r="F387" s="18"/>
      <c r="G387" s="18"/>
      <c r="H387" s="18"/>
      <c r="I387" s="18"/>
      <c r="J387" s="18" t="s">
        <v>877</v>
      </c>
      <c r="K387" s="18"/>
      <c r="L387" s="18"/>
      <c r="O387" s="1226"/>
      <c r="P387" s="1226"/>
      <c r="Q387" s="1226"/>
      <c r="R387" s="1226"/>
      <c r="S387" s="1226"/>
      <c r="T387" s="1226"/>
      <c r="U387" s="1226"/>
      <c r="W387" s="1226" t="str">
        <f>'🔵クレーム'!C378</f>
        <v/>
      </c>
      <c r="X387" s="1226" t="str">
        <f>'🔵クレーム'!D378</f>
        <v/>
      </c>
      <c r="Y387" s="1225" t="str">
        <f>'🔵クレーム'!I378</f>
        <v/>
      </c>
      <c r="Z387" s="1226" t="str">
        <f>'🔵クレーム'!J378</f>
        <v/>
      </c>
      <c r="AA387" s="1226" t="str">
        <f>'🔵クレーム'!K378</f>
        <v/>
      </c>
      <c r="AB387" s="1226" t="str">
        <f>'🔵クレーム'!L378</f>
        <v/>
      </c>
      <c r="AC387" s="1228" t="str">
        <f>'🔵クレーム'!N378</f>
        <v/>
      </c>
    </row>
    <row r="388">
      <c r="B388" s="18"/>
      <c r="C388" s="18"/>
      <c r="D388" s="18"/>
      <c r="E388" s="310"/>
      <c r="F388" s="18"/>
      <c r="G388" s="18"/>
      <c r="H388" s="18"/>
      <c r="I388" s="18"/>
      <c r="J388" s="18" t="s">
        <v>877</v>
      </c>
      <c r="K388" s="18"/>
      <c r="L388" s="18"/>
      <c r="O388" s="1226"/>
      <c r="P388" s="1226"/>
      <c r="Q388" s="1226"/>
      <c r="R388" s="1226"/>
      <c r="S388" s="1226"/>
      <c r="T388" s="1226"/>
      <c r="U388" s="1226"/>
      <c r="W388" s="1226" t="str">
        <f>'🔵クレーム'!C379</f>
        <v/>
      </c>
      <c r="X388" s="1226" t="str">
        <f>'🔵クレーム'!D379</f>
        <v/>
      </c>
      <c r="Y388" s="1225" t="str">
        <f>'🔵クレーム'!I379</f>
        <v/>
      </c>
      <c r="Z388" s="1226" t="str">
        <f>'🔵クレーム'!J379</f>
        <v/>
      </c>
      <c r="AA388" s="1226" t="str">
        <f>'🔵クレーム'!K379</f>
        <v/>
      </c>
      <c r="AB388" s="1226" t="str">
        <f>'🔵クレーム'!L379</f>
        <v/>
      </c>
      <c r="AC388" s="1228" t="str">
        <f>'🔵クレーム'!N379</f>
        <v/>
      </c>
    </row>
    <row r="389">
      <c r="B389" s="18"/>
      <c r="C389" s="18"/>
      <c r="D389" s="18"/>
      <c r="E389" s="310"/>
      <c r="F389" s="18"/>
      <c r="G389" s="18"/>
      <c r="H389" s="18"/>
      <c r="I389" s="18"/>
      <c r="J389" s="18" t="s">
        <v>877</v>
      </c>
      <c r="K389" s="18"/>
      <c r="L389" s="18"/>
      <c r="O389" s="1226"/>
      <c r="P389" s="1226"/>
      <c r="Q389" s="1226"/>
      <c r="R389" s="1226"/>
      <c r="S389" s="1226"/>
      <c r="T389" s="1226"/>
      <c r="U389" s="1226"/>
      <c r="W389" s="1226" t="str">
        <f>'🔵クレーム'!C380</f>
        <v/>
      </c>
      <c r="X389" s="1226" t="str">
        <f>'🔵クレーム'!D380</f>
        <v/>
      </c>
      <c r="Y389" s="1225" t="str">
        <f>'🔵クレーム'!I380</f>
        <v/>
      </c>
      <c r="Z389" s="1226" t="str">
        <f>'🔵クレーム'!J380</f>
        <v/>
      </c>
      <c r="AA389" s="1226" t="str">
        <f>'🔵クレーム'!K380</f>
        <v/>
      </c>
      <c r="AB389" s="1226" t="str">
        <f>'🔵クレーム'!L380</f>
        <v/>
      </c>
      <c r="AC389" s="1228" t="str">
        <f>'🔵クレーム'!N380</f>
        <v/>
      </c>
    </row>
    <row r="390">
      <c r="B390" s="18"/>
      <c r="C390" s="18"/>
      <c r="D390" s="18"/>
      <c r="E390" s="310"/>
      <c r="F390" s="18"/>
      <c r="G390" s="18"/>
      <c r="H390" s="18"/>
      <c r="I390" s="18"/>
      <c r="J390" s="18" t="s">
        <v>877</v>
      </c>
      <c r="K390" s="18"/>
      <c r="L390" s="18"/>
      <c r="O390" s="1226"/>
      <c r="P390" s="1226"/>
      <c r="Q390" s="1226"/>
      <c r="R390" s="1226"/>
      <c r="S390" s="1226"/>
      <c r="T390" s="1226"/>
      <c r="U390" s="1226"/>
      <c r="W390" s="1226" t="str">
        <f>'🔵クレーム'!C381</f>
        <v/>
      </c>
      <c r="X390" s="1226" t="str">
        <f>'🔵クレーム'!D381</f>
        <v/>
      </c>
      <c r="Y390" s="1225" t="str">
        <f>'🔵クレーム'!I381</f>
        <v/>
      </c>
      <c r="Z390" s="1226" t="str">
        <f>'🔵クレーム'!J381</f>
        <v/>
      </c>
      <c r="AA390" s="1226" t="str">
        <f>'🔵クレーム'!K381</f>
        <v/>
      </c>
      <c r="AB390" s="1226" t="str">
        <f>'🔵クレーム'!L381</f>
        <v/>
      </c>
      <c r="AC390" s="1228" t="str">
        <f>'🔵クレーム'!N381</f>
        <v/>
      </c>
    </row>
    <row r="391">
      <c r="B391" s="18"/>
      <c r="C391" s="18"/>
      <c r="D391" s="18"/>
      <c r="E391" s="310"/>
      <c r="F391" s="18"/>
      <c r="G391" s="18"/>
      <c r="H391" s="18"/>
      <c r="I391" s="18"/>
      <c r="J391" s="18" t="s">
        <v>877</v>
      </c>
      <c r="K391" s="18"/>
      <c r="L391" s="18"/>
      <c r="O391" s="1226"/>
      <c r="P391" s="1226"/>
      <c r="Q391" s="1226"/>
      <c r="R391" s="1226"/>
      <c r="S391" s="1226"/>
      <c r="T391" s="1226"/>
      <c r="U391" s="1226"/>
      <c r="W391" s="1226" t="str">
        <f>'🔵クレーム'!C382</f>
        <v/>
      </c>
      <c r="X391" s="1226" t="str">
        <f>'🔵クレーム'!D382</f>
        <v/>
      </c>
      <c r="Y391" s="1225" t="str">
        <f>'🔵クレーム'!I382</f>
        <v/>
      </c>
      <c r="Z391" s="1226" t="str">
        <f>'🔵クレーム'!J382</f>
        <v/>
      </c>
      <c r="AA391" s="1226" t="str">
        <f>'🔵クレーム'!K382</f>
        <v/>
      </c>
      <c r="AB391" s="1226" t="str">
        <f>'🔵クレーム'!L382</f>
        <v/>
      </c>
      <c r="AC391" s="1228" t="str">
        <f>'🔵クレーム'!N382</f>
        <v/>
      </c>
    </row>
    <row r="392">
      <c r="B392" s="18"/>
      <c r="C392" s="18"/>
      <c r="D392" s="18"/>
      <c r="E392" s="310"/>
      <c r="F392" s="18"/>
      <c r="G392" s="18"/>
      <c r="H392" s="18"/>
      <c r="I392" s="18"/>
      <c r="J392" s="18" t="s">
        <v>877</v>
      </c>
      <c r="K392" s="18"/>
      <c r="L392" s="18"/>
      <c r="O392" s="1226"/>
      <c r="P392" s="1226"/>
      <c r="Q392" s="1226"/>
      <c r="R392" s="1226"/>
      <c r="S392" s="1226"/>
      <c r="T392" s="1226"/>
      <c r="U392" s="1226"/>
      <c r="W392" s="1226" t="str">
        <f>'🔵クレーム'!C383</f>
        <v/>
      </c>
      <c r="X392" s="1226" t="str">
        <f>'🔵クレーム'!D383</f>
        <v/>
      </c>
      <c r="Y392" s="1225" t="str">
        <f>'🔵クレーム'!I383</f>
        <v/>
      </c>
      <c r="Z392" s="1226" t="str">
        <f>'🔵クレーム'!J383</f>
        <v/>
      </c>
      <c r="AA392" s="1226" t="str">
        <f>'🔵クレーム'!K383</f>
        <v/>
      </c>
      <c r="AB392" s="1226" t="str">
        <f>'🔵クレーム'!L383</f>
        <v/>
      </c>
      <c r="AC392" s="1228" t="str">
        <f>'🔵クレーム'!N383</f>
        <v/>
      </c>
    </row>
    <row r="393">
      <c r="B393" s="18"/>
      <c r="C393" s="18"/>
      <c r="D393" s="18"/>
      <c r="E393" s="310"/>
      <c r="F393" s="18"/>
      <c r="G393" s="18"/>
      <c r="H393" s="18"/>
      <c r="I393" s="18"/>
      <c r="J393" s="18" t="s">
        <v>877</v>
      </c>
      <c r="K393" s="18"/>
      <c r="L393" s="18"/>
      <c r="O393" s="1226"/>
      <c r="P393" s="1226"/>
      <c r="Q393" s="1226"/>
      <c r="R393" s="1226"/>
      <c r="S393" s="1226"/>
      <c r="T393" s="1226"/>
      <c r="U393" s="1226"/>
      <c r="W393" s="1226" t="str">
        <f>'🔵クレーム'!C384</f>
        <v/>
      </c>
      <c r="X393" s="1226" t="str">
        <f>'🔵クレーム'!D384</f>
        <v/>
      </c>
      <c r="Y393" s="1225" t="str">
        <f>'🔵クレーム'!I384</f>
        <v/>
      </c>
      <c r="Z393" s="1226" t="str">
        <f>'🔵クレーム'!J384</f>
        <v/>
      </c>
      <c r="AA393" s="1226" t="str">
        <f>'🔵クレーム'!K384</f>
        <v/>
      </c>
      <c r="AB393" s="1226" t="str">
        <f>'🔵クレーム'!L384</f>
        <v/>
      </c>
      <c r="AC393" s="1228" t="str">
        <f>'🔵クレーム'!N384</f>
        <v/>
      </c>
    </row>
    <row r="394">
      <c r="B394" s="18"/>
      <c r="C394" s="18"/>
      <c r="D394" s="18"/>
      <c r="E394" s="310"/>
      <c r="F394" s="18"/>
      <c r="G394" s="18"/>
      <c r="H394" s="18"/>
      <c r="I394" s="18"/>
      <c r="J394" s="18" t="s">
        <v>877</v>
      </c>
      <c r="K394" s="18"/>
      <c r="L394" s="18"/>
      <c r="O394" s="1226"/>
      <c r="P394" s="1226"/>
      <c r="Q394" s="1226"/>
      <c r="R394" s="1226"/>
      <c r="S394" s="1226"/>
      <c r="T394" s="1226"/>
      <c r="U394" s="1226"/>
      <c r="W394" s="1226" t="str">
        <f>'🔵クレーム'!C385</f>
        <v/>
      </c>
      <c r="X394" s="1226" t="str">
        <f>'🔵クレーム'!D385</f>
        <v/>
      </c>
      <c r="Y394" s="1225" t="str">
        <f>'🔵クレーム'!I385</f>
        <v/>
      </c>
      <c r="Z394" s="1226" t="str">
        <f>'🔵クレーム'!J385</f>
        <v/>
      </c>
      <c r="AA394" s="1226" t="str">
        <f>'🔵クレーム'!K385</f>
        <v/>
      </c>
      <c r="AB394" s="1226" t="str">
        <f>'🔵クレーム'!L385</f>
        <v/>
      </c>
      <c r="AC394" s="1228" t="str">
        <f>'🔵クレーム'!N385</f>
        <v/>
      </c>
    </row>
    <row r="395">
      <c r="B395" s="18"/>
      <c r="C395" s="18"/>
      <c r="D395" s="18"/>
      <c r="E395" s="310"/>
      <c r="F395" s="18"/>
      <c r="G395" s="18"/>
      <c r="H395" s="18"/>
      <c r="I395" s="18"/>
      <c r="J395" s="18" t="s">
        <v>877</v>
      </c>
      <c r="K395" s="18"/>
      <c r="L395" s="18"/>
      <c r="O395" s="1226"/>
      <c r="P395" s="1226"/>
      <c r="Q395" s="1226"/>
      <c r="R395" s="1226"/>
      <c r="S395" s="1226"/>
      <c r="T395" s="1226"/>
      <c r="U395" s="1226"/>
      <c r="W395" s="1226" t="str">
        <f>'🔵クレーム'!C386</f>
        <v/>
      </c>
      <c r="X395" s="1226" t="str">
        <f>'🔵クレーム'!D386</f>
        <v/>
      </c>
      <c r="Y395" s="1225" t="str">
        <f>'🔵クレーム'!I386</f>
        <v/>
      </c>
      <c r="Z395" s="1226" t="str">
        <f>'🔵クレーム'!J386</f>
        <v/>
      </c>
      <c r="AA395" s="1226" t="str">
        <f>'🔵クレーム'!K386</f>
        <v/>
      </c>
      <c r="AB395" s="1226" t="str">
        <f>'🔵クレーム'!L386</f>
        <v/>
      </c>
      <c r="AC395" s="1228" t="str">
        <f>'🔵クレーム'!N386</f>
        <v/>
      </c>
    </row>
    <row r="396">
      <c r="B396" s="18"/>
      <c r="C396" s="18"/>
      <c r="D396" s="18"/>
      <c r="E396" s="310"/>
      <c r="F396" s="18"/>
      <c r="G396" s="18"/>
      <c r="H396" s="18"/>
      <c r="I396" s="18"/>
      <c r="J396" s="18" t="s">
        <v>877</v>
      </c>
      <c r="K396" s="18"/>
      <c r="L396" s="18"/>
      <c r="O396" s="1226"/>
      <c r="P396" s="1226"/>
      <c r="Q396" s="1226"/>
      <c r="R396" s="1226"/>
      <c r="S396" s="1226"/>
      <c r="T396" s="1226"/>
      <c r="U396" s="1226"/>
      <c r="W396" s="1226" t="str">
        <f>'🔵クレーム'!C387</f>
        <v/>
      </c>
      <c r="X396" s="1226" t="str">
        <f>'🔵クレーム'!D387</f>
        <v/>
      </c>
      <c r="Y396" s="1225" t="str">
        <f>'🔵クレーム'!I387</f>
        <v/>
      </c>
      <c r="Z396" s="1226" t="str">
        <f>'🔵クレーム'!J387</f>
        <v/>
      </c>
      <c r="AA396" s="1226" t="str">
        <f>'🔵クレーム'!K387</f>
        <v/>
      </c>
      <c r="AB396" s="1226" t="str">
        <f>'🔵クレーム'!L387</f>
        <v/>
      </c>
      <c r="AC396" s="1228" t="str">
        <f>'🔵クレーム'!N387</f>
        <v/>
      </c>
    </row>
    <row r="397">
      <c r="B397" s="18"/>
      <c r="C397" s="18"/>
      <c r="D397" s="18"/>
      <c r="E397" s="310"/>
      <c r="F397" s="18"/>
      <c r="G397" s="18"/>
      <c r="H397" s="18"/>
      <c r="I397" s="18"/>
      <c r="J397" s="18" t="s">
        <v>877</v>
      </c>
      <c r="K397" s="18"/>
      <c r="L397" s="18"/>
      <c r="O397" s="1226"/>
      <c r="P397" s="1226"/>
      <c r="Q397" s="1226"/>
      <c r="R397" s="1226"/>
      <c r="S397" s="1226"/>
      <c r="T397" s="1226"/>
      <c r="U397" s="1226"/>
      <c r="W397" s="1226" t="str">
        <f>'🔵クレーム'!C388</f>
        <v/>
      </c>
      <c r="X397" s="1226" t="str">
        <f>'🔵クレーム'!D388</f>
        <v/>
      </c>
      <c r="Y397" s="1225" t="str">
        <f>'🔵クレーム'!I388</f>
        <v/>
      </c>
      <c r="Z397" s="1226" t="str">
        <f>'🔵クレーム'!J388</f>
        <v/>
      </c>
      <c r="AA397" s="1226" t="str">
        <f>'🔵クレーム'!K388</f>
        <v/>
      </c>
      <c r="AB397" s="1226" t="str">
        <f>'🔵クレーム'!L388</f>
        <v/>
      </c>
      <c r="AC397" s="1228" t="str">
        <f>'🔵クレーム'!N388</f>
        <v/>
      </c>
    </row>
    <row r="398">
      <c r="B398" s="18"/>
      <c r="C398" s="18"/>
      <c r="D398" s="18"/>
      <c r="E398" s="310"/>
      <c r="F398" s="18"/>
      <c r="G398" s="18"/>
      <c r="H398" s="18"/>
      <c r="I398" s="18"/>
      <c r="J398" s="18" t="s">
        <v>877</v>
      </c>
      <c r="K398" s="18"/>
      <c r="L398" s="18"/>
      <c r="O398" s="1226"/>
      <c r="P398" s="1226"/>
      <c r="Q398" s="1226"/>
      <c r="R398" s="1226"/>
      <c r="S398" s="1226"/>
      <c r="T398" s="1226"/>
      <c r="U398" s="1226"/>
      <c r="W398" s="1226" t="str">
        <f>'🔵クレーム'!C389</f>
        <v/>
      </c>
      <c r="X398" s="1226" t="str">
        <f>'🔵クレーム'!D389</f>
        <v/>
      </c>
      <c r="Y398" s="1225" t="str">
        <f>'🔵クレーム'!I389</f>
        <v/>
      </c>
      <c r="Z398" s="1226" t="str">
        <f>'🔵クレーム'!J389</f>
        <v/>
      </c>
      <c r="AA398" s="1226" t="str">
        <f>'🔵クレーム'!K389</f>
        <v/>
      </c>
      <c r="AB398" s="1226" t="str">
        <f>'🔵クレーム'!L389</f>
        <v/>
      </c>
      <c r="AC398" s="1228" t="str">
        <f>'🔵クレーム'!N389</f>
        <v/>
      </c>
    </row>
    <row r="399">
      <c r="B399" s="18"/>
      <c r="C399" s="18"/>
      <c r="D399" s="18"/>
      <c r="E399" s="310"/>
      <c r="F399" s="18"/>
      <c r="G399" s="18"/>
      <c r="H399" s="18"/>
      <c r="I399" s="18"/>
      <c r="J399" s="18" t="s">
        <v>877</v>
      </c>
      <c r="K399" s="18"/>
      <c r="L399" s="18"/>
      <c r="O399" s="1226"/>
      <c r="P399" s="1226"/>
      <c r="Q399" s="1226"/>
      <c r="R399" s="1226"/>
      <c r="S399" s="1226"/>
      <c r="T399" s="1226"/>
      <c r="U399" s="1226"/>
      <c r="W399" s="1226" t="str">
        <f>'🔵クレーム'!C390</f>
        <v/>
      </c>
      <c r="X399" s="1226" t="str">
        <f>'🔵クレーム'!D390</f>
        <v/>
      </c>
      <c r="Y399" s="1225" t="str">
        <f>'🔵クレーム'!I390</f>
        <v/>
      </c>
      <c r="Z399" s="1226" t="str">
        <f>'🔵クレーム'!J390</f>
        <v/>
      </c>
      <c r="AA399" s="1226" t="str">
        <f>'🔵クレーム'!K390</f>
        <v/>
      </c>
      <c r="AB399" s="1226" t="str">
        <f>'🔵クレーム'!L390</f>
        <v/>
      </c>
      <c r="AC399" s="1228" t="str">
        <f>'🔵クレーム'!N390</f>
        <v/>
      </c>
    </row>
    <row r="400">
      <c r="B400" s="18"/>
      <c r="C400" s="18"/>
      <c r="D400" s="18"/>
      <c r="E400" s="310"/>
      <c r="F400" s="18"/>
      <c r="G400" s="18"/>
      <c r="H400" s="18"/>
      <c r="I400" s="18"/>
      <c r="J400" s="18" t="s">
        <v>877</v>
      </c>
      <c r="K400" s="18"/>
      <c r="L400" s="18"/>
      <c r="O400" s="1226"/>
      <c r="P400" s="1226"/>
      <c r="Q400" s="1226"/>
      <c r="R400" s="1226"/>
      <c r="S400" s="1226"/>
      <c r="T400" s="1226"/>
      <c r="U400" s="1226"/>
      <c r="W400" s="1226" t="str">
        <f>'🔵クレーム'!C391</f>
        <v/>
      </c>
      <c r="X400" s="1226" t="str">
        <f>'🔵クレーム'!D391</f>
        <v/>
      </c>
      <c r="Y400" s="1225" t="str">
        <f>'🔵クレーム'!I391</f>
        <v/>
      </c>
      <c r="Z400" s="1226" t="str">
        <f>'🔵クレーム'!J391</f>
        <v/>
      </c>
      <c r="AA400" s="1226" t="str">
        <f>'🔵クレーム'!K391</f>
        <v/>
      </c>
      <c r="AB400" s="1226" t="str">
        <f>'🔵クレーム'!L391</f>
        <v/>
      </c>
      <c r="AC400" s="1228" t="str">
        <f>'🔵クレーム'!N391</f>
        <v/>
      </c>
    </row>
    <row r="401">
      <c r="B401" s="18"/>
      <c r="C401" s="18"/>
      <c r="D401" s="18"/>
      <c r="E401" s="310"/>
      <c r="F401" s="18"/>
      <c r="G401" s="18"/>
      <c r="H401" s="18"/>
      <c r="I401" s="18"/>
      <c r="J401" s="18" t="s">
        <v>877</v>
      </c>
      <c r="K401" s="18"/>
      <c r="L401" s="18"/>
      <c r="O401" s="1226"/>
      <c r="P401" s="1226"/>
      <c r="Q401" s="1226"/>
      <c r="R401" s="1226"/>
      <c r="S401" s="1226"/>
      <c r="T401" s="1226"/>
      <c r="U401" s="1226"/>
      <c r="W401" s="1226" t="str">
        <f>'🔵クレーム'!C392</f>
        <v/>
      </c>
      <c r="X401" s="1226" t="str">
        <f>'🔵クレーム'!D392</f>
        <v/>
      </c>
      <c r="Y401" s="1225" t="str">
        <f>'🔵クレーム'!I392</f>
        <v/>
      </c>
      <c r="Z401" s="1226" t="str">
        <f>'🔵クレーム'!J392</f>
        <v/>
      </c>
      <c r="AA401" s="1226" t="str">
        <f>'🔵クレーム'!K392</f>
        <v/>
      </c>
      <c r="AB401" s="1226" t="str">
        <f>'🔵クレーム'!L392</f>
        <v/>
      </c>
      <c r="AC401" s="1228" t="str">
        <f>'🔵クレーム'!N392</f>
        <v/>
      </c>
    </row>
    <row r="402">
      <c r="B402" s="18"/>
      <c r="C402" s="18"/>
      <c r="D402" s="18"/>
      <c r="E402" s="310"/>
      <c r="F402" s="18"/>
      <c r="G402" s="18"/>
      <c r="H402" s="18"/>
      <c r="I402" s="18"/>
      <c r="J402" s="18" t="s">
        <v>877</v>
      </c>
      <c r="K402" s="18"/>
      <c r="L402" s="18"/>
      <c r="O402" s="1226"/>
      <c r="P402" s="1226"/>
      <c r="Q402" s="1226"/>
      <c r="R402" s="1226"/>
      <c r="S402" s="1226"/>
      <c r="T402" s="1226"/>
      <c r="U402" s="1226"/>
      <c r="W402" s="1226" t="str">
        <f>'🔵クレーム'!C393</f>
        <v/>
      </c>
      <c r="X402" s="1226" t="str">
        <f>'🔵クレーム'!D393</f>
        <v/>
      </c>
      <c r="Y402" s="1225" t="str">
        <f>'🔵クレーム'!I393</f>
        <v/>
      </c>
      <c r="Z402" s="1226" t="str">
        <f>'🔵クレーム'!J393</f>
        <v/>
      </c>
      <c r="AA402" s="1226" t="str">
        <f>'🔵クレーム'!K393</f>
        <v/>
      </c>
      <c r="AB402" s="1226" t="str">
        <f>'🔵クレーム'!L393</f>
        <v/>
      </c>
      <c r="AC402" s="1228" t="str">
        <f>'🔵クレーム'!N393</f>
        <v/>
      </c>
    </row>
    <row r="403">
      <c r="B403" s="18"/>
      <c r="C403" s="18"/>
      <c r="D403" s="18"/>
      <c r="E403" s="310"/>
      <c r="F403" s="18"/>
      <c r="G403" s="18"/>
      <c r="H403" s="18"/>
      <c r="I403" s="18"/>
      <c r="J403" s="18" t="s">
        <v>877</v>
      </c>
      <c r="K403" s="18"/>
      <c r="L403" s="18"/>
      <c r="O403" s="1226"/>
      <c r="P403" s="1226"/>
      <c r="Q403" s="1226"/>
      <c r="R403" s="1226"/>
      <c r="S403" s="1226"/>
      <c r="T403" s="1226"/>
      <c r="U403" s="1226"/>
      <c r="W403" s="1226" t="str">
        <f>'🔵クレーム'!C394</f>
        <v/>
      </c>
      <c r="X403" s="1226" t="str">
        <f>'🔵クレーム'!D394</f>
        <v/>
      </c>
      <c r="Y403" s="1225" t="str">
        <f>'🔵クレーム'!I394</f>
        <v/>
      </c>
      <c r="Z403" s="1226" t="str">
        <f>'🔵クレーム'!J394</f>
        <v/>
      </c>
      <c r="AA403" s="1226" t="str">
        <f>'🔵クレーム'!K394</f>
        <v/>
      </c>
      <c r="AB403" s="1226" t="str">
        <f>'🔵クレーム'!L394</f>
        <v/>
      </c>
      <c r="AC403" s="1228" t="str">
        <f>'🔵クレーム'!N394</f>
        <v/>
      </c>
    </row>
    <row r="404">
      <c r="B404" s="18"/>
      <c r="C404" s="18"/>
      <c r="D404" s="18"/>
      <c r="E404" s="310"/>
      <c r="F404" s="18"/>
      <c r="G404" s="18"/>
      <c r="H404" s="18"/>
      <c r="I404" s="18"/>
      <c r="J404" s="18" t="s">
        <v>877</v>
      </c>
      <c r="K404" s="18"/>
      <c r="L404" s="18"/>
      <c r="O404" s="1226"/>
      <c r="P404" s="1226"/>
      <c r="Q404" s="1226"/>
      <c r="R404" s="1226"/>
      <c r="S404" s="1226"/>
      <c r="T404" s="1226"/>
      <c r="U404" s="1226"/>
      <c r="W404" s="1226" t="str">
        <f>'🔵クレーム'!C395</f>
        <v/>
      </c>
      <c r="X404" s="1226" t="str">
        <f>'🔵クレーム'!D395</f>
        <v/>
      </c>
      <c r="Y404" s="1225" t="str">
        <f>'🔵クレーム'!I395</f>
        <v/>
      </c>
      <c r="Z404" s="1226" t="str">
        <f>'🔵クレーム'!J395</f>
        <v/>
      </c>
      <c r="AA404" s="1226" t="str">
        <f>'🔵クレーム'!K395</f>
        <v/>
      </c>
      <c r="AB404" s="1226" t="str">
        <f>'🔵クレーム'!L395</f>
        <v/>
      </c>
      <c r="AC404" s="1228" t="str">
        <f>'🔵クレーム'!N395</f>
        <v/>
      </c>
    </row>
    <row r="405">
      <c r="B405" s="18"/>
      <c r="C405" s="18"/>
      <c r="D405" s="18"/>
      <c r="E405" s="310"/>
      <c r="F405" s="18"/>
      <c r="G405" s="18"/>
      <c r="H405" s="18"/>
      <c r="I405" s="18"/>
      <c r="J405" s="18" t="s">
        <v>877</v>
      </c>
      <c r="K405" s="18"/>
      <c r="L405" s="18"/>
      <c r="O405" s="1226"/>
      <c r="P405" s="1226"/>
      <c r="Q405" s="1226"/>
      <c r="R405" s="1226"/>
      <c r="S405" s="1226"/>
      <c r="T405" s="1226"/>
      <c r="U405" s="1226"/>
      <c r="W405" s="1226" t="str">
        <f>'🔵クレーム'!C396</f>
        <v/>
      </c>
      <c r="X405" s="1226" t="str">
        <f>'🔵クレーム'!D396</f>
        <v/>
      </c>
      <c r="Y405" s="1225" t="str">
        <f>'🔵クレーム'!I396</f>
        <v/>
      </c>
      <c r="Z405" s="1226" t="str">
        <f>'🔵クレーム'!J396</f>
        <v/>
      </c>
      <c r="AA405" s="1226" t="str">
        <f>'🔵クレーム'!K396</f>
        <v/>
      </c>
      <c r="AB405" s="1226" t="str">
        <f>'🔵クレーム'!L396</f>
        <v/>
      </c>
      <c r="AC405" s="1228" t="str">
        <f>'🔵クレーム'!N396</f>
        <v/>
      </c>
    </row>
    <row r="406">
      <c r="B406" s="18"/>
      <c r="C406" s="18"/>
      <c r="D406" s="18"/>
      <c r="E406" s="310"/>
      <c r="F406" s="18"/>
      <c r="G406" s="18"/>
      <c r="H406" s="18"/>
      <c r="I406" s="18"/>
      <c r="J406" s="18" t="s">
        <v>877</v>
      </c>
      <c r="K406" s="18"/>
      <c r="L406" s="18"/>
      <c r="O406" s="1226"/>
      <c r="P406" s="1226"/>
      <c r="Q406" s="1226"/>
      <c r="R406" s="1226"/>
      <c r="S406" s="1226"/>
      <c r="T406" s="1226"/>
      <c r="U406" s="1226"/>
      <c r="W406" s="1226" t="str">
        <f>'🔵クレーム'!C397</f>
        <v/>
      </c>
      <c r="X406" s="1226" t="str">
        <f>'🔵クレーム'!D397</f>
        <v/>
      </c>
      <c r="Y406" s="1225" t="str">
        <f>'🔵クレーム'!I397</f>
        <v/>
      </c>
      <c r="Z406" s="1226" t="str">
        <f>'🔵クレーム'!J397</f>
        <v/>
      </c>
      <c r="AA406" s="1226" t="str">
        <f>'🔵クレーム'!K397</f>
        <v/>
      </c>
      <c r="AB406" s="1226" t="str">
        <f>'🔵クレーム'!L397</f>
        <v/>
      </c>
      <c r="AC406" s="1228" t="str">
        <f>'🔵クレーム'!N397</f>
        <v/>
      </c>
    </row>
    <row r="407">
      <c r="B407" s="18"/>
      <c r="C407" s="18"/>
      <c r="D407" s="18"/>
      <c r="E407" s="310"/>
      <c r="F407" s="18"/>
      <c r="G407" s="18"/>
      <c r="H407" s="18"/>
      <c r="I407" s="18"/>
      <c r="J407" s="18" t="s">
        <v>877</v>
      </c>
      <c r="K407" s="18"/>
      <c r="L407" s="18"/>
      <c r="O407" s="1226"/>
      <c r="P407" s="1226"/>
      <c r="Q407" s="1226"/>
      <c r="R407" s="1226"/>
      <c r="S407" s="1226"/>
      <c r="T407" s="1226"/>
      <c r="U407" s="1226"/>
      <c r="W407" s="1226" t="str">
        <f>'🔵クレーム'!C398</f>
        <v/>
      </c>
      <c r="X407" s="1226" t="str">
        <f>'🔵クレーム'!D398</f>
        <v/>
      </c>
      <c r="Y407" s="1225" t="str">
        <f>'🔵クレーム'!I398</f>
        <v/>
      </c>
      <c r="Z407" s="1226" t="str">
        <f>'🔵クレーム'!J398</f>
        <v/>
      </c>
      <c r="AA407" s="1226" t="str">
        <f>'🔵クレーム'!K398</f>
        <v/>
      </c>
      <c r="AB407" s="1226" t="str">
        <f>'🔵クレーム'!L398</f>
        <v/>
      </c>
      <c r="AC407" s="1228" t="str">
        <f>'🔵クレーム'!N398</f>
        <v/>
      </c>
    </row>
    <row r="408">
      <c r="B408" s="18"/>
      <c r="C408" s="18"/>
      <c r="D408" s="18"/>
      <c r="E408" s="310"/>
      <c r="F408" s="18"/>
      <c r="G408" s="18"/>
      <c r="H408" s="18"/>
      <c r="I408" s="18"/>
      <c r="J408" s="18" t="s">
        <v>877</v>
      </c>
      <c r="K408" s="18"/>
      <c r="L408" s="18"/>
      <c r="O408" s="1226"/>
      <c r="P408" s="1226"/>
      <c r="Q408" s="1226"/>
      <c r="R408" s="1226"/>
      <c r="S408" s="1226"/>
      <c r="T408" s="1226"/>
      <c r="U408" s="1226"/>
      <c r="W408" s="1226" t="str">
        <f>'🔵クレーム'!C399</f>
        <v/>
      </c>
      <c r="X408" s="1226" t="str">
        <f>'🔵クレーム'!D399</f>
        <v/>
      </c>
      <c r="Y408" s="1225" t="str">
        <f>'🔵クレーム'!I399</f>
        <v/>
      </c>
      <c r="Z408" s="1226" t="str">
        <f>'🔵クレーム'!J399</f>
        <v/>
      </c>
      <c r="AA408" s="1226" t="str">
        <f>'🔵クレーム'!K399</f>
        <v/>
      </c>
      <c r="AB408" s="1226" t="str">
        <f>'🔵クレーム'!L399</f>
        <v/>
      </c>
      <c r="AC408" s="1228" t="str">
        <f>'🔵クレーム'!N399</f>
        <v/>
      </c>
    </row>
    <row r="409">
      <c r="B409" s="18"/>
      <c r="C409" s="18"/>
      <c r="D409" s="18"/>
      <c r="E409" s="310"/>
      <c r="F409" s="18"/>
      <c r="G409" s="18"/>
      <c r="H409" s="18"/>
      <c r="I409" s="18"/>
      <c r="J409" s="18" t="s">
        <v>877</v>
      </c>
      <c r="K409" s="18"/>
      <c r="L409" s="18"/>
      <c r="O409" s="1226"/>
      <c r="P409" s="1226"/>
      <c r="Q409" s="1226"/>
      <c r="R409" s="1226"/>
      <c r="S409" s="1226"/>
      <c r="T409" s="1226"/>
      <c r="U409" s="1226"/>
      <c r="W409" s="1226" t="str">
        <f>'🔵クレーム'!C400</f>
        <v/>
      </c>
      <c r="X409" s="1226" t="str">
        <f>'🔵クレーム'!D400</f>
        <v/>
      </c>
      <c r="Y409" s="1225" t="str">
        <f>'🔵クレーム'!I400</f>
        <v/>
      </c>
      <c r="Z409" s="1226" t="str">
        <f>'🔵クレーム'!J400</f>
        <v/>
      </c>
      <c r="AA409" s="1226" t="str">
        <f>'🔵クレーム'!K400</f>
        <v/>
      </c>
      <c r="AB409" s="1226" t="str">
        <f>'🔵クレーム'!L400</f>
        <v/>
      </c>
      <c r="AC409" s="1228" t="str">
        <f>'🔵クレーム'!N400</f>
        <v/>
      </c>
    </row>
    <row r="410">
      <c r="B410" s="18"/>
      <c r="C410" s="18"/>
      <c r="D410" s="18"/>
      <c r="E410" s="310"/>
      <c r="F410" s="18"/>
      <c r="G410" s="18"/>
      <c r="H410" s="18"/>
      <c r="I410" s="18"/>
      <c r="J410" s="18" t="s">
        <v>877</v>
      </c>
      <c r="K410" s="18"/>
      <c r="L410" s="18"/>
      <c r="O410" s="1226"/>
      <c r="P410" s="1226"/>
      <c r="Q410" s="1226"/>
      <c r="R410" s="1226"/>
      <c r="S410" s="1226"/>
      <c r="T410" s="1226"/>
      <c r="U410" s="1226"/>
      <c r="W410" s="1226" t="str">
        <f>'🔵クレーム'!C401</f>
        <v/>
      </c>
      <c r="X410" s="1226" t="str">
        <f>'🔵クレーム'!D401</f>
        <v/>
      </c>
      <c r="Y410" s="1225" t="str">
        <f>'🔵クレーム'!I401</f>
        <v/>
      </c>
      <c r="Z410" s="1226" t="str">
        <f>'🔵クレーム'!J401</f>
        <v/>
      </c>
      <c r="AA410" s="1226" t="str">
        <f>'🔵クレーム'!K401</f>
        <v/>
      </c>
      <c r="AB410" s="1226" t="str">
        <f>'🔵クレーム'!L401</f>
        <v/>
      </c>
      <c r="AC410" s="1228" t="str">
        <f>'🔵クレーム'!N401</f>
        <v/>
      </c>
    </row>
    <row r="411">
      <c r="B411" s="18"/>
      <c r="C411" s="18"/>
      <c r="D411" s="18"/>
      <c r="E411" s="310"/>
      <c r="F411" s="18"/>
      <c r="G411" s="18"/>
      <c r="H411" s="18"/>
      <c r="I411" s="18"/>
      <c r="J411" s="18" t="s">
        <v>877</v>
      </c>
      <c r="K411" s="18"/>
      <c r="L411" s="18"/>
      <c r="O411" s="1226"/>
      <c r="P411" s="1226"/>
      <c r="Q411" s="1226"/>
      <c r="R411" s="1226"/>
      <c r="S411" s="1226"/>
      <c r="T411" s="1226"/>
      <c r="U411" s="1226"/>
      <c r="W411" s="1226" t="str">
        <f>'🔵クレーム'!C402</f>
        <v/>
      </c>
      <c r="X411" s="1226" t="str">
        <f>'🔵クレーム'!D402</f>
        <v/>
      </c>
      <c r="Y411" s="1225" t="str">
        <f>'🔵クレーム'!I402</f>
        <v/>
      </c>
      <c r="Z411" s="1226" t="str">
        <f>'🔵クレーム'!J402</f>
        <v/>
      </c>
      <c r="AA411" s="1226" t="str">
        <f>'🔵クレーム'!K402</f>
        <v/>
      </c>
      <c r="AB411" s="1226" t="str">
        <f>'🔵クレーム'!L402</f>
        <v/>
      </c>
      <c r="AC411" s="1228" t="str">
        <f>'🔵クレーム'!N402</f>
        <v/>
      </c>
    </row>
    <row r="412">
      <c r="B412" s="18"/>
      <c r="C412" s="18"/>
      <c r="D412" s="18"/>
      <c r="E412" s="310"/>
      <c r="F412" s="18"/>
      <c r="G412" s="18"/>
      <c r="H412" s="18"/>
      <c r="I412" s="18"/>
      <c r="J412" s="18" t="s">
        <v>877</v>
      </c>
      <c r="K412" s="18"/>
      <c r="L412" s="18"/>
      <c r="O412" s="1226"/>
      <c r="P412" s="1226"/>
      <c r="Q412" s="1226"/>
      <c r="R412" s="1226"/>
      <c r="S412" s="1226"/>
      <c r="T412" s="1226"/>
      <c r="U412" s="1226"/>
      <c r="W412" s="1226" t="str">
        <f>'🔵クレーム'!C403</f>
        <v/>
      </c>
      <c r="X412" s="1226" t="str">
        <f>'🔵クレーム'!D403</f>
        <v/>
      </c>
      <c r="Y412" s="1225" t="str">
        <f>'🔵クレーム'!I403</f>
        <v/>
      </c>
      <c r="Z412" s="1226" t="str">
        <f>'🔵クレーム'!J403</f>
        <v/>
      </c>
      <c r="AA412" s="1226" t="str">
        <f>'🔵クレーム'!K403</f>
        <v/>
      </c>
      <c r="AB412" s="1226" t="str">
        <f>'🔵クレーム'!L403</f>
        <v/>
      </c>
      <c r="AC412" s="1228" t="str">
        <f>'🔵クレーム'!N403</f>
        <v/>
      </c>
    </row>
    <row r="413">
      <c r="B413" s="18"/>
      <c r="C413" s="18"/>
      <c r="D413" s="18"/>
      <c r="E413" s="310"/>
      <c r="F413" s="18"/>
      <c r="G413" s="18"/>
      <c r="H413" s="18"/>
      <c r="I413" s="18"/>
      <c r="J413" s="18" t="s">
        <v>877</v>
      </c>
      <c r="K413" s="18"/>
      <c r="L413" s="18"/>
      <c r="O413" s="1226"/>
      <c r="P413" s="1226"/>
      <c r="Q413" s="1226"/>
      <c r="R413" s="1226"/>
      <c r="S413" s="1226"/>
      <c r="T413" s="1226"/>
      <c r="U413" s="1226"/>
      <c r="W413" s="1226" t="str">
        <f>'🔵クレーム'!C404</f>
        <v/>
      </c>
      <c r="X413" s="1226" t="str">
        <f>'🔵クレーム'!D404</f>
        <v/>
      </c>
      <c r="Y413" s="1225" t="str">
        <f>'🔵クレーム'!I404</f>
        <v/>
      </c>
      <c r="Z413" s="1226" t="str">
        <f>'🔵クレーム'!J404</f>
        <v/>
      </c>
      <c r="AA413" s="1226" t="str">
        <f>'🔵クレーム'!K404</f>
        <v/>
      </c>
      <c r="AB413" s="1226" t="str">
        <f>'🔵クレーム'!L404</f>
        <v/>
      </c>
      <c r="AC413" s="1228" t="str">
        <f>'🔵クレーム'!N404</f>
        <v/>
      </c>
    </row>
    <row r="414">
      <c r="B414" s="18"/>
      <c r="C414" s="18"/>
      <c r="D414" s="18"/>
      <c r="E414" s="310"/>
      <c r="F414" s="18"/>
      <c r="G414" s="18"/>
      <c r="H414" s="18"/>
      <c r="I414" s="18"/>
      <c r="J414" s="18" t="s">
        <v>877</v>
      </c>
      <c r="K414" s="18"/>
      <c r="L414" s="18"/>
      <c r="O414" s="1226"/>
      <c r="P414" s="1226"/>
      <c r="Q414" s="1226"/>
      <c r="R414" s="1226"/>
      <c r="S414" s="1226"/>
      <c r="T414" s="1226"/>
      <c r="U414" s="1226"/>
      <c r="W414" s="1226" t="str">
        <f>'🔵クレーム'!C405</f>
        <v/>
      </c>
      <c r="X414" s="1226" t="str">
        <f>'🔵クレーム'!D405</f>
        <v/>
      </c>
      <c r="Y414" s="1225" t="str">
        <f>'🔵クレーム'!I405</f>
        <v/>
      </c>
      <c r="Z414" s="1226" t="str">
        <f>'🔵クレーム'!J405</f>
        <v/>
      </c>
      <c r="AA414" s="1226" t="str">
        <f>'🔵クレーム'!K405</f>
        <v/>
      </c>
      <c r="AB414" s="1226" t="str">
        <f>'🔵クレーム'!L405</f>
        <v/>
      </c>
      <c r="AC414" s="1228" t="str">
        <f>'🔵クレーム'!N405</f>
        <v/>
      </c>
    </row>
    <row r="415">
      <c r="B415" s="18"/>
      <c r="C415" s="18"/>
      <c r="D415" s="18"/>
      <c r="E415" s="310"/>
      <c r="F415" s="18"/>
      <c r="G415" s="18"/>
      <c r="H415" s="18"/>
      <c r="I415" s="18"/>
      <c r="J415" s="18" t="s">
        <v>877</v>
      </c>
      <c r="K415" s="18"/>
      <c r="L415" s="18"/>
      <c r="O415" s="1226"/>
      <c r="P415" s="1226"/>
      <c r="Q415" s="1226"/>
      <c r="R415" s="1226"/>
      <c r="S415" s="1226"/>
      <c r="T415" s="1226"/>
      <c r="U415" s="1226"/>
      <c r="W415" s="1226" t="str">
        <f>'🔵クレーム'!C406</f>
        <v/>
      </c>
      <c r="X415" s="1226" t="str">
        <f>'🔵クレーム'!D406</f>
        <v/>
      </c>
      <c r="Y415" s="1225" t="str">
        <f>'🔵クレーム'!I406</f>
        <v/>
      </c>
      <c r="Z415" s="1226" t="str">
        <f>'🔵クレーム'!J406</f>
        <v/>
      </c>
      <c r="AA415" s="1226" t="str">
        <f>'🔵クレーム'!K406</f>
        <v/>
      </c>
      <c r="AB415" s="1226" t="str">
        <f>'🔵クレーム'!L406</f>
        <v/>
      </c>
      <c r="AC415" s="1228" t="str">
        <f>'🔵クレーム'!N406</f>
        <v/>
      </c>
    </row>
    <row r="416">
      <c r="B416" s="18"/>
      <c r="C416" s="18"/>
      <c r="D416" s="18"/>
      <c r="E416" s="310"/>
      <c r="F416" s="18"/>
      <c r="G416" s="18"/>
      <c r="H416" s="18"/>
      <c r="I416" s="18"/>
      <c r="J416" s="18" t="s">
        <v>877</v>
      </c>
      <c r="K416" s="18"/>
      <c r="L416" s="18"/>
      <c r="O416" s="1226"/>
      <c r="P416" s="1226"/>
      <c r="Q416" s="1226"/>
      <c r="R416" s="1226"/>
      <c r="S416" s="1226"/>
      <c r="T416" s="1226"/>
      <c r="U416" s="1226"/>
      <c r="W416" s="1226" t="str">
        <f>'🔵クレーム'!C407</f>
        <v/>
      </c>
      <c r="X416" s="1226" t="str">
        <f>'🔵クレーム'!D407</f>
        <v/>
      </c>
      <c r="Y416" s="1225" t="str">
        <f>'🔵クレーム'!I407</f>
        <v/>
      </c>
      <c r="Z416" s="1226" t="str">
        <f>'🔵クレーム'!J407</f>
        <v/>
      </c>
      <c r="AA416" s="1226" t="str">
        <f>'🔵クレーム'!K407</f>
        <v/>
      </c>
      <c r="AB416" s="1226" t="str">
        <f>'🔵クレーム'!L407</f>
        <v/>
      </c>
      <c r="AC416" s="1228" t="str">
        <f>'🔵クレーム'!N407</f>
        <v/>
      </c>
    </row>
    <row r="417">
      <c r="B417" s="18"/>
      <c r="C417" s="18"/>
      <c r="D417" s="18"/>
      <c r="E417" s="310"/>
      <c r="F417" s="18"/>
      <c r="G417" s="18"/>
      <c r="H417" s="18"/>
      <c r="I417" s="18"/>
      <c r="J417" s="18" t="s">
        <v>877</v>
      </c>
      <c r="K417" s="18"/>
      <c r="L417" s="18"/>
      <c r="AC417" s="1289"/>
    </row>
    <row r="418">
      <c r="B418" s="18"/>
      <c r="C418" s="18"/>
      <c r="D418" s="18"/>
      <c r="E418" s="310"/>
      <c r="F418" s="18"/>
      <c r="G418" s="18"/>
      <c r="H418" s="18"/>
      <c r="I418" s="18"/>
      <c r="J418" s="18" t="s">
        <v>877</v>
      </c>
      <c r="K418" s="18"/>
      <c r="L418" s="18"/>
      <c r="AC418" s="1289"/>
    </row>
    <row r="419">
      <c r="B419" s="18"/>
      <c r="C419" s="18"/>
      <c r="D419" s="18"/>
      <c r="E419" s="310"/>
      <c r="F419" s="18"/>
      <c r="G419" s="18"/>
      <c r="H419" s="18"/>
      <c r="I419" s="18"/>
      <c r="J419" s="18" t="s">
        <v>877</v>
      </c>
      <c r="K419" s="18"/>
      <c r="L419" s="18"/>
      <c r="AC419" s="1289"/>
    </row>
    <row r="420">
      <c r="B420" s="18"/>
      <c r="C420" s="18"/>
      <c r="D420" s="18"/>
      <c r="E420" s="310"/>
      <c r="F420" s="18"/>
      <c r="G420" s="18"/>
      <c r="H420" s="18"/>
      <c r="I420" s="18"/>
      <c r="J420" s="18" t="s">
        <v>877</v>
      </c>
      <c r="K420" s="18"/>
      <c r="L420" s="18"/>
      <c r="AC420" s="1289"/>
    </row>
    <row r="421">
      <c r="B421" s="18"/>
      <c r="C421" s="18"/>
      <c r="D421" s="18"/>
      <c r="E421" s="310"/>
      <c r="F421" s="18"/>
      <c r="G421" s="18"/>
      <c r="H421" s="18"/>
      <c r="I421" s="18"/>
      <c r="J421" s="18" t="s">
        <v>877</v>
      </c>
      <c r="K421" s="18"/>
      <c r="L421" s="18"/>
      <c r="AC421" s="1289"/>
    </row>
    <row r="422">
      <c r="B422" s="18"/>
      <c r="C422" s="18"/>
      <c r="D422" s="18"/>
      <c r="E422" s="310"/>
      <c r="F422" s="18"/>
      <c r="G422" s="18"/>
      <c r="H422" s="18"/>
      <c r="I422" s="18"/>
      <c r="J422" s="18" t="s">
        <v>877</v>
      </c>
      <c r="K422" s="18"/>
      <c r="L422" s="18"/>
      <c r="AC422" s="1289"/>
    </row>
    <row r="423">
      <c r="B423" s="18"/>
      <c r="C423" s="18"/>
      <c r="D423" s="18"/>
      <c r="E423" s="310"/>
      <c r="F423" s="18"/>
      <c r="G423" s="18"/>
      <c r="H423" s="18"/>
      <c r="I423" s="18"/>
      <c r="J423" s="18" t="s">
        <v>877</v>
      </c>
      <c r="K423" s="18"/>
      <c r="L423" s="18"/>
      <c r="AC423" s="1289"/>
    </row>
    <row r="424">
      <c r="B424" s="18"/>
      <c r="C424" s="18"/>
      <c r="D424" s="18"/>
      <c r="E424" s="310"/>
      <c r="F424" s="18"/>
      <c r="G424" s="18"/>
      <c r="H424" s="18"/>
      <c r="I424" s="18"/>
      <c r="J424" s="18" t="s">
        <v>877</v>
      </c>
      <c r="K424" s="18"/>
      <c r="L424" s="18"/>
      <c r="AC424" s="1289"/>
    </row>
    <row r="425">
      <c r="B425" s="18"/>
      <c r="C425" s="18"/>
      <c r="D425" s="18"/>
      <c r="E425" s="310"/>
      <c r="F425" s="18"/>
      <c r="G425" s="18"/>
      <c r="H425" s="18"/>
      <c r="I425" s="18"/>
      <c r="J425" s="18" t="s">
        <v>877</v>
      </c>
      <c r="K425" s="18"/>
      <c r="L425" s="18"/>
      <c r="AC425" s="1289"/>
    </row>
    <row r="426">
      <c r="B426" s="18"/>
      <c r="C426" s="18"/>
      <c r="D426" s="18"/>
      <c r="E426" s="310"/>
      <c r="F426" s="18"/>
      <c r="G426" s="18"/>
      <c r="H426" s="18"/>
      <c r="I426" s="18"/>
      <c r="J426" s="18" t="s">
        <v>877</v>
      </c>
      <c r="K426" s="18"/>
      <c r="L426" s="18"/>
      <c r="AC426" s="1289"/>
    </row>
    <row r="427">
      <c r="B427" s="18"/>
      <c r="C427" s="18"/>
      <c r="D427" s="18"/>
      <c r="E427" s="310"/>
      <c r="F427" s="18"/>
      <c r="G427" s="18"/>
      <c r="H427" s="18"/>
      <c r="I427" s="18"/>
      <c r="J427" s="18" t="s">
        <v>877</v>
      </c>
      <c r="K427" s="18"/>
      <c r="L427" s="18"/>
      <c r="AC427" s="1289"/>
    </row>
    <row r="428">
      <c r="B428" s="18"/>
      <c r="C428" s="18"/>
      <c r="D428" s="18"/>
      <c r="E428" s="310"/>
      <c r="F428" s="18"/>
      <c r="G428" s="18"/>
      <c r="H428" s="18"/>
      <c r="I428" s="18"/>
      <c r="J428" s="18" t="s">
        <v>877</v>
      </c>
      <c r="K428" s="18"/>
      <c r="L428" s="18"/>
      <c r="AC428" s="1289"/>
    </row>
    <row r="429">
      <c r="B429" s="18"/>
      <c r="C429" s="18"/>
      <c r="D429" s="18"/>
      <c r="E429" s="310"/>
      <c r="F429" s="18"/>
      <c r="G429" s="18"/>
      <c r="H429" s="18"/>
      <c r="I429" s="18"/>
      <c r="J429" s="18" t="s">
        <v>877</v>
      </c>
      <c r="K429" s="18"/>
      <c r="L429" s="18"/>
      <c r="AC429" s="1289"/>
    </row>
    <row r="430">
      <c r="B430" s="18"/>
      <c r="C430" s="18"/>
      <c r="D430" s="18"/>
      <c r="E430" s="310"/>
      <c r="F430" s="18"/>
      <c r="G430" s="18"/>
      <c r="H430" s="18"/>
      <c r="I430" s="18"/>
      <c r="J430" s="18" t="s">
        <v>877</v>
      </c>
      <c r="K430" s="18"/>
      <c r="L430" s="18"/>
      <c r="AC430" s="1289"/>
    </row>
    <row r="431">
      <c r="B431" s="18"/>
      <c r="C431" s="18"/>
      <c r="D431" s="18"/>
      <c r="E431" s="310"/>
      <c r="F431" s="18"/>
      <c r="G431" s="18"/>
      <c r="H431" s="18"/>
      <c r="I431" s="18"/>
      <c r="J431" s="18" t="s">
        <v>877</v>
      </c>
      <c r="K431" s="18"/>
      <c r="L431" s="18"/>
      <c r="AC431" s="1289"/>
    </row>
    <row r="432">
      <c r="B432" s="18"/>
      <c r="C432" s="18"/>
      <c r="D432" s="18"/>
      <c r="E432" s="310"/>
      <c r="F432" s="18"/>
      <c r="G432" s="18"/>
      <c r="H432" s="18"/>
      <c r="I432" s="18"/>
      <c r="J432" s="18" t="s">
        <v>877</v>
      </c>
      <c r="K432" s="18"/>
      <c r="L432" s="18"/>
      <c r="AC432" s="1289"/>
    </row>
    <row r="433">
      <c r="B433" s="18"/>
      <c r="C433" s="18"/>
      <c r="D433" s="18"/>
      <c r="E433" s="310"/>
      <c r="F433" s="18"/>
      <c r="G433" s="18"/>
      <c r="H433" s="18"/>
      <c r="I433" s="18"/>
      <c r="J433" s="18" t="s">
        <v>877</v>
      </c>
      <c r="K433" s="18"/>
      <c r="L433" s="18"/>
      <c r="AC433" s="1289"/>
    </row>
    <row r="434">
      <c r="B434" s="18"/>
      <c r="C434" s="18"/>
      <c r="D434" s="18"/>
      <c r="E434" s="310"/>
      <c r="F434" s="18"/>
      <c r="G434" s="18"/>
      <c r="H434" s="18"/>
      <c r="I434" s="18"/>
      <c r="J434" s="18" t="s">
        <v>877</v>
      </c>
      <c r="K434" s="18"/>
      <c r="L434" s="18"/>
      <c r="AC434" s="1289"/>
    </row>
    <row r="435">
      <c r="B435" s="18"/>
      <c r="C435" s="18"/>
      <c r="D435" s="18"/>
      <c r="E435" s="310"/>
      <c r="F435" s="18"/>
      <c r="G435" s="18"/>
      <c r="H435" s="18"/>
      <c r="I435" s="18"/>
      <c r="J435" s="18" t="s">
        <v>877</v>
      </c>
      <c r="K435" s="18"/>
      <c r="L435" s="18"/>
      <c r="AC435" s="1289"/>
    </row>
    <row r="436">
      <c r="B436" s="18"/>
      <c r="C436" s="18"/>
      <c r="D436" s="18"/>
      <c r="E436" s="310"/>
      <c r="F436" s="18"/>
      <c r="G436" s="18"/>
      <c r="H436" s="18"/>
      <c r="I436" s="18"/>
      <c r="J436" s="18" t="s">
        <v>877</v>
      </c>
      <c r="K436" s="18"/>
      <c r="L436" s="18"/>
      <c r="AC436" s="1289"/>
    </row>
    <row r="437">
      <c r="B437" s="18"/>
      <c r="C437" s="18"/>
      <c r="D437" s="18"/>
      <c r="E437" s="310"/>
      <c r="F437" s="18"/>
      <c r="G437" s="18"/>
      <c r="H437" s="18"/>
      <c r="I437" s="18"/>
      <c r="J437" s="18" t="s">
        <v>877</v>
      </c>
      <c r="K437" s="18"/>
      <c r="L437" s="18"/>
      <c r="AC437" s="1289"/>
    </row>
    <row r="438">
      <c r="B438" s="18"/>
      <c r="C438" s="18"/>
      <c r="D438" s="18"/>
      <c r="E438" s="310"/>
      <c r="F438" s="18"/>
      <c r="G438" s="18"/>
      <c r="H438" s="18"/>
      <c r="I438" s="18"/>
      <c r="J438" s="18" t="s">
        <v>877</v>
      </c>
      <c r="K438" s="18"/>
      <c r="L438" s="18"/>
      <c r="AC438" s="1289"/>
    </row>
    <row r="439">
      <c r="B439" s="18"/>
      <c r="C439" s="18"/>
      <c r="D439" s="18"/>
      <c r="E439" s="310"/>
      <c r="F439" s="18"/>
      <c r="G439" s="18"/>
      <c r="H439" s="18"/>
      <c r="I439" s="18"/>
      <c r="J439" s="18" t="s">
        <v>877</v>
      </c>
      <c r="K439" s="18"/>
      <c r="L439" s="18"/>
      <c r="AC439" s="1289"/>
    </row>
    <row r="440">
      <c r="B440" s="18"/>
      <c r="C440" s="18"/>
      <c r="D440" s="18"/>
      <c r="E440" s="310"/>
      <c r="F440" s="18"/>
      <c r="G440" s="18"/>
      <c r="H440" s="18"/>
      <c r="I440" s="18"/>
      <c r="J440" s="18" t="s">
        <v>877</v>
      </c>
      <c r="K440" s="18"/>
      <c r="L440" s="18"/>
      <c r="AC440" s="1289"/>
    </row>
    <row r="441">
      <c r="B441" s="18"/>
      <c r="C441" s="18"/>
      <c r="D441" s="18"/>
      <c r="E441" s="310"/>
      <c r="F441" s="18"/>
      <c r="G441" s="18"/>
      <c r="H441" s="18"/>
      <c r="I441" s="18"/>
      <c r="J441" s="18" t="s">
        <v>877</v>
      </c>
      <c r="K441" s="18"/>
      <c r="L441" s="18"/>
      <c r="AC441" s="1289"/>
    </row>
    <row r="442">
      <c r="B442" s="18"/>
      <c r="C442" s="18"/>
      <c r="D442" s="18"/>
      <c r="E442" s="310"/>
      <c r="F442" s="18"/>
      <c r="G442" s="18"/>
      <c r="H442" s="18"/>
      <c r="I442" s="18"/>
      <c r="J442" s="18" t="s">
        <v>877</v>
      </c>
      <c r="K442" s="18"/>
      <c r="L442" s="18"/>
      <c r="AC442" s="1289"/>
    </row>
    <row r="443">
      <c r="B443" s="18"/>
      <c r="C443" s="18"/>
      <c r="D443" s="18"/>
      <c r="E443" s="310"/>
      <c r="F443" s="18"/>
      <c r="G443" s="18"/>
      <c r="H443" s="18"/>
      <c r="I443" s="18"/>
      <c r="J443" s="18" t="s">
        <v>877</v>
      </c>
      <c r="K443" s="18"/>
      <c r="L443" s="18"/>
      <c r="AC443" s="1289"/>
    </row>
    <row r="444">
      <c r="B444" s="18"/>
      <c r="C444" s="18"/>
      <c r="D444" s="18"/>
      <c r="E444" s="310"/>
      <c r="F444" s="18"/>
      <c r="G444" s="18"/>
      <c r="H444" s="18"/>
      <c r="I444" s="18"/>
      <c r="J444" s="18" t="s">
        <v>877</v>
      </c>
      <c r="K444" s="18"/>
      <c r="L444" s="18"/>
      <c r="AC444" s="1289"/>
    </row>
    <row r="445">
      <c r="B445" s="18"/>
      <c r="C445" s="18"/>
      <c r="D445" s="18"/>
      <c r="E445" s="310"/>
      <c r="F445" s="18"/>
      <c r="G445" s="18"/>
      <c r="H445" s="18"/>
      <c r="I445" s="18"/>
      <c r="J445" s="18" t="s">
        <v>877</v>
      </c>
      <c r="K445" s="18"/>
      <c r="L445" s="18"/>
      <c r="AC445" s="1289"/>
    </row>
    <row r="446">
      <c r="B446" s="18"/>
      <c r="C446" s="18"/>
      <c r="D446" s="18"/>
      <c r="E446" s="310"/>
      <c r="F446" s="18"/>
      <c r="G446" s="18"/>
      <c r="H446" s="18"/>
      <c r="I446" s="18"/>
      <c r="J446" s="18" t="s">
        <v>877</v>
      </c>
      <c r="K446" s="18"/>
      <c r="L446" s="18"/>
      <c r="AC446" s="1289"/>
    </row>
    <row r="447">
      <c r="B447" s="18"/>
      <c r="C447" s="18"/>
      <c r="D447" s="18"/>
      <c r="E447" s="310"/>
      <c r="F447" s="18"/>
      <c r="G447" s="18"/>
      <c r="H447" s="18"/>
      <c r="I447" s="18"/>
      <c r="J447" s="18" t="s">
        <v>877</v>
      </c>
      <c r="K447" s="18"/>
      <c r="L447" s="18"/>
      <c r="AC447" s="1289"/>
    </row>
    <row r="448">
      <c r="B448" s="18"/>
      <c r="C448" s="18"/>
      <c r="D448" s="18"/>
      <c r="E448" s="310"/>
      <c r="F448" s="18"/>
      <c r="G448" s="18"/>
      <c r="H448" s="18"/>
      <c r="I448" s="18"/>
      <c r="J448" s="18" t="s">
        <v>877</v>
      </c>
      <c r="K448" s="18"/>
      <c r="L448" s="18"/>
      <c r="AC448" s="1289"/>
    </row>
    <row r="449">
      <c r="B449" s="18"/>
      <c r="C449" s="18"/>
      <c r="D449" s="18"/>
      <c r="E449" s="310"/>
      <c r="F449" s="18"/>
      <c r="G449" s="18"/>
      <c r="H449" s="18"/>
      <c r="I449" s="18"/>
      <c r="J449" s="18" t="s">
        <v>877</v>
      </c>
      <c r="K449" s="18"/>
      <c r="L449" s="18"/>
      <c r="AC449" s="1289"/>
    </row>
    <row r="450">
      <c r="B450" s="18"/>
      <c r="C450" s="18"/>
      <c r="D450" s="18"/>
      <c r="E450" s="310"/>
      <c r="F450" s="18"/>
      <c r="G450" s="18"/>
      <c r="H450" s="18"/>
      <c r="I450" s="18"/>
      <c r="J450" s="18" t="s">
        <v>877</v>
      </c>
      <c r="K450" s="18"/>
      <c r="L450" s="18"/>
      <c r="AC450" s="1289"/>
    </row>
    <row r="451">
      <c r="B451" s="18"/>
      <c r="C451" s="18"/>
      <c r="D451" s="18"/>
      <c r="E451" s="310"/>
      <c r="F451" s="18"/>
      <c r="G451" s="18"/>
      <c r="H451" s="18"/>
      <c r="I451" s="18"/>
      <c r="J451" s="18" t="s">
        <v>877</v>
      </c>
      <c r="K451" s="18"/>
      <c r="L451" s="18"/>
      <c r="AC451" s="1289"/>
    </row>
    <row r="452">
      <c r="B452" s="18"/>
      <c r="C452" s="18"/>
      <c r="D452" s="18"/>
      <c r="E452" s="310"/>
      <c r="F452" s="18"/>
      <c r="G452" s="18"/>
      <c r="H452" s="18"/>
      <c r="I452" s="18"/>
      <c r="J452" s="18" t="s">
        <v>877</v>
      </c>
      <c r="K452" s="18"/>
      <c r="L452" s="18"/>
      <c r="AC452" s="1289"/>
    </row>
    <row r="453">
      <c r="B453" s="18"/>
      <c r="C453" s="18"/>
      <c r="D453" s="18"/>
      <c r="E453" s="310"/>
      <c r="F453" s="18"/>
      <c r="G453" s="18"/>
      <c r="H453" s="18"/>
      <c r="I453" s="18"/>
      <c r="J453" s="18" t="s">
        <v>877</v>
      </c>
      <c r="K453" s="18"/>
      <c r="L453" s="18"/>
      <c r="AC453" s="1289"/>
    </row>
    <row r="454">
      <c r="B454" s="18"/>
      <c r="C454" s="18"/>
      <c r="D454" s="18"/>
      <c r="E454" s="310"/>
      <c r="F454" s="18"/>
      <c r="G454" s="18"/>
      <c r="H454" s="18"/>
      <c r="I454" s="18"/>
      <c r="J454" s="18" t="s">
        <v>877</v>
      </c>
      <c r="K454" s="18"/>
      <c r="L454" s="18"/>
      <c r="AC454" s="1289"/>
    </row>
    <row r="455">
      <c r="B455" s="18"/>
      <c r="C455" s="18"/>
      <c r="D455" s="18"/>
      <c r="E455" s="310"/>
      <c r="F455" s="18"/>
      <c r="G455" s="18"/>
      <c r="H455" s="18"/>
      <c r="I455" s="18"/>
      <c r="J455" s="18" t="s">
        <v>877</v>
      </c>
      <c r="K455" s="18"/>
      <c r="L455" s="18"/>
      <c r="AC455" s="1289"/>
    </row>
    <row r="456">
      <c r="B456" s="18"/>
      <c r="C456" s="18"/>
      <c r="D456" s="18"/>
      <c r="E456" s="310"/>
      <c r="F456" s="18"/>
      <c r="G456" s="18"/>
      <c r="H456" s="18"/>
      <c r="I456" s="18"/>
      <c r="J456" s="18" t="s">
        <v>877</v>
      </c>
      <c r="K456" s="18"/>
      <c r="L456" s="18"/>
      <c r="AC456" s="1289"/>
    </row>
    <row r="457">
      <c r="B457" s="18"/>
      <c r="C457" s="18"/>
      <c r="D457" s="18"/>
      <c r="E457" s="310"/>
      <c r="F457" s="18"/>
      <c r="G457" s="18"/>
      <c r="H457" s="18"/>
      <c r="I457" s="18"/>
      <c r="J457" s="18" t="s">
        <v>877</v>
      </c>
      <c r="K457" s="18"/>
      <c r="L457" s="18"/>
      <c r="AC457" s="1289"/>
    </row>
    <row r="458">
      <c r="B458" s="18"/>
      <c r="C458" s="18"/>
      <c r="D458" s="18"/>
      <c r="E458" s="310"/>
      <c r="F458" s="18"/>
      <c r="G458" s="18"/>
      <c r="H458" s="18"/>
      <c r="I458" s="18"/>
      <c r="J458" s="18" t="s">
        <v>877</v>
      </c>
      <c r="K458" s="18"/>
      <c r="L458" s="18"/>
      <c r="AC458" s="1289"/>
    </row>
    <row r="459">
      <c r="B459" s="18"/>
      <c r="C459" s="18"/>
      <c r="D459" s="18"/>
      <c r="E459" s="310"/>
      <c r="F459" s="18"/>
      <c r="G459" s="18"/>
      <c r="H459" s="18"/>
      <c r="I459" s="18"/>
      <c r="J459" s="18" t="s">
        <v>877</v>
      </c>
      <c r="K459" s="18"/>
      <c r="L459" s="18"/>
      <c r="AC459" s="1289"/>
    </row>
    <row r="460">
      <c r="B460" s="18"/>
      <c r="C460" s="18"/>
      <c r="D460" s="18"/>
      <c r="E460" s="310"/>
      <c r="F460" s="18"/>
      <c r="G460" s="18"/>
      <c r="H460" s="18"/>
      <c r="I460" s="18"/>
      <c r="J460" s="18" t="s">
        <v>877</v>
      </c>
      <c r="K460" s="18"/>
      <c r="L460" s="18"/>
      <c r="AC460" s="1289"/>
    </row>
    <row r="461">
      <c r="B461" s="18"/>
      <c r="C461" s="18"/>
      <c r="D461" s="18"/>
      <c r="E461" s="310"/>
      <c r="F461" s="18"/>
      <c r="G461" s="18"/>
      <c r="H461" s="18"/>
      <c r="I461" s="18"/>
      <c r="J461" s="18" t="s">
        <v>877</v>
      </c>
      <c r="K461" s="18"/>
      <c r="L461" s="18"/>
      <c r="AC461" s="1289"/>
    </row>
    <row r="462">
      <c r="B462" s="18"/>
      <c r="C462" s="18"/>
      <c r="D462" s="18"/>
      <c r="E462" s="310"/>
      <c r="F462" s="18"/>
      <c r="G462" s="18"/>
      <c r="H462" s="18"/>
      <c r="I462" s="18"/>
      <c r="J462" s="18" t="s">
        <v>877</v>
      </c>
      <c r="K462" s="18"/>
      <c r="L462" s="18"/>
      <c r="AC462" s="1289"/>
    </row>
    <row r="463">
      <c r="B463" s="18"/>
      <c r="C463" s="18"/>
      <c r="D463" s="18"/>
      <c r="E463" s="310"/>
      <c r="F463" s="18"/>
      <c r="G463" s="18"/>
      <c r="H463" s="18"/>
      <c r="I463" s="18"/>
      <c r="J463" s="18" t="s">
        <v>877</v>
      </c>
      <c r="K463" s="18"/>
      <c r="L463" s="18"/>
      <c r="AC463" s="1289"/>
    </row>
    <row r="464">
      <c r="B464" s="18"/>
      <c r="C464" s="18"/>
      <c r="D464" s="18"/>
      <c r="E464" s="310"/>
      <c r="F464" s="18"/>
      <c r="G464" s="18"/>
      <c r="H464" s="18"/>
      <c r="I464" s="18"/>
      <c r="J464" s="18" t="s">
        <v>877</v>
      </c>
      <c r="K464" s="18"/>
      <c r="L464" s="18"/>
      <c r="AC464" s="1289"/>
    </row>
    <row r="465">
      <c r="B465" s="18"/>
      <c r="C465" s="18"/>
      <c r="D465" s="18"/>
      <c r="E465" s="310"/>
      <c r="F465" s="18"/>
      <c r="G465" s="18"/>
      <c r="H465" s="18"/>
      <c r="I465" s="18"/>
      <c r="J465" s="18" t="s">
        <v>877</v>
      </c>
      <c r="K465" s="18"/>
      <c r="L465" s="18"/>
      <c r="AC465" s="1289"/>
    </row>
    <row r="466">
      <c r="B466" s="18"/>
      <c r="C466" s="18"/>
      <c r="D466" s="18"/>
      <c r="E466" s="310"/>
      <c r="F466" s="18"/>
      <c r="G466" s="18"/>
      <c r="H466" s="18"/>
      <c r="I466" s="18"/>
      <c r="J466" s="18" t="s">
        <v>877</v>
      </c>
      <c r="K466" s="18"/>
      <c r="L466" s="18"/>
      <c r="AC466" s="1289"/>
    </row>
    <row r="467">
      <c r="B467" s="18"/>
      <c r="C467" s="18"/>
      <c r="D467" s="18"/>
      <c r="E467" s="310"/>
      <c r="F467" s="18"/>
      <c r="G467" s="18"/>
      <c r="H467" s="18"/>
      <c r="I467" s="18"/>
      <c r="J467" s="18" t="s">
        <v>877</v>
      </c>
      <c r="K467" s="18"/>
      <c r="L467" s="18"/>
      <c r="AC467" s="1289"/>
    </row>
    <row r="468">
      <c r="B468" s="18"/>
      <c r="C468" s="18"/>
      <c r="D468" s="18"/>
      <c r="E468" s="310"/>
      <c r="F468" s="18"/>
      <c r="G468" s="18"/>
      <c r="H468" s="18"/>
      <c r="I468" s="18"/>
      <c r="J468" s="18" t="s">
        <v>877</v>
      </c>
      <c r="K468" s="18"/>
      <c r="L468" s="18"/>
      <c r="AC468" s="1289"/>
    </row>
    <row r="469">
      <c r="B469" s="18"/>
      <c r="C469" s="18"/>
      <c r="D469" s="18"/>
      <c r="E469" s="310"/>
      <c r="F469" s="18"/>
      <c r="G469" s="18"/>
      <c r="H469" s="18"/>
      <c r="I469" s="18"/>
      <c r="J469" s="18" t="s">
        <v>877</v>
      </c>
      <c r="K469" s="18"/>
      <c r="L469" s="18"/>
      <c r="AC469" s="1289"/>
    </row>
    <row r="470">
      <c r="B470" s="18"/>
      <c r="C470" s="18"/>
      <c r="D470" s="18"/>
      <c r="E470" s="310"/>
      <c r="F470" s="18"/>
      <c r="G470" s="18"/>
      <c r="H470" s="18"/>
      <c r="I470" s="18"/>
      <c r="J470" s="18" t="s">
        <v>877</v>
      </c>
      <c r="K470" s="18"/>
      <c r="L470" s="18"/>
      <c r="AC470" s="1289"/>
    </row>
    <row r="471">
      <c r="B471" s="18"/>
      <c r="C471" s="18"/>
      <c r="D471" s="18"/>
      <c r="E471" s="310"/>
      <c r="F471" s="18"/>
      <c r="G471" s="18"/>
      <c r="H471" s="18"/>
      <c r="I471" s="18"/>
      <c r="J471" s="18" t="s">
        <v>877</v>
      </c>
      <c r="K471" s="18"/>
      <c r="L471" s="18"/>
      <c r="AC471" s="1289"/>
    </row>
    <row r="472">
      <c r="B472" s="18"/>
      <c r="C472" s="18"/>
      <c r="D472" s="18"/>
      <c r="E472" s="310"/>
      <c r="F472" s="18"/>
      <c r="G472" s="18"/>
      <c r="H472" s="18"/>
      <c r="I472" s="18"/>
      <c r="J472" s="18" t="s">
        <v>877</v>
      </c>
      <c r="K472" s="18"/>
      <c r="L472" s="18"/>
      <c r="AC472" s="1289"/>
    </row>
    <row r="473">
      <c r="B473" s="18"/>
      <c r="C473" s="18"/>
      <c r="D473" s="18"/>
      <c r="E473" s="310"/>
      <c r="F473" s="18"/>
      <c r="G473" s="18"/>
      <c r="H473" s="18"/>
      <c r="I473" s="18"/>
      <c r="J473" s="18" t="s">
        <v>877</v>
      </c>
      <c r="K473" s="18"/>
      <c r="L473" s="18"/>
      <c r="AC473" s="1289"/>
    </row>
    <row r="474">
      <c r="B474" s="18"/>
      <c r="C474" s="18"/>
      <c r="D474" s="18"/>
      <c r="E474" s="310"/>
      <c r="F474" s="18"/>
      <c r="G474" s="18"/>
      <c r="H474" s="18"/>
      <c r="I474" s="18"/>
      <c r="J474" s="18" t="s">
        <v>877</v>
      </c>
      <c r="K474" s="18"/>
      <c r="L474" s="18"/>
      <c r="AC474" s="1289"/>
    </row>
    <row r="475">
      <c r="B475" s="18"/>
      <c r="C475" s="18"/>
      <c r="D475" s="18"/>
      <c r="E475" s="310"/>
      <c r="F475" s="18"/>
      <c r="G475" s="18"/>
      <c r="H475" s="18"/>
      <c r="I475" s="18"/>
      <c r="J475" s="18" t="s">
        <v>877</v>
      </c>
      <c r="K475" s="18"/>
      <c r="L475" s="18"/>
      <c r="AC475" s="1289"/>
    </row>
    <row r="476">
      <c r="B476" s="18"/>
      <c r="C476" s="18"/>
      <c r="D476" s="18"/>
      <c r="E476" s="310"/>
      <c r="F476" s="18"/>
      <c r="G476" s="18"/>
      <c r="H476" s="18"/>
      <c r="I476" s="18"/>
      <c r="J476" s="18" t="s">
        <v>877</v>
      </c>
      <c r="K476" s="18"/>
      <c r="L476" s="18"/>
      <c r="AC476" s="1289"/>
    </row>
    <row r="477">
      <c r="B477" s="18"/>
      <c r="C477" s="18"/>
      <c r="D477" s="18"/>
      <c r="E477" s="310"/>
      <c r="F477" s="18"/>
      <c r="G477" s="18"/>
      <c r="H477" s="18"/>
      <c r="I477" s="18"/>
      <c r="J477" s="18" t="s">
        <v>877</v>
      </c>
      <c r="K477" s="18"/>
      <c r="L477" s="18"/>
      <c r="AC477" s="1289"/>
    </row>
    <row r="478">
      <c r="B478" s="18"/>
      <c r="C478" s="18"/>
      <c r="D478" s="18"/>
      <c r="E478" s="310"/>
      <c r="F478" s="18"/>
      <c r="G478" s="18"/>
      <c r="H478" s="18"/>
      <c r="I478" s="18"/>
      <c r="J478" s="18" t="s">
        <v>877</v>
      </c>
      <c r="K478" s="18"/>
      <c r="L478" s="18"/>
      <c r="AC478" s="1289"/>
    </row>
    <row r="479">
      <c r="B479" s="18"/>
      <c r="C479" s="18"/>
      <c r="D479" s="18"/>
      <c r="E479" s="310"/>
      <c r="F479" s="18"/>
      <c r="G479" s="18"/>
      <c r="H479" s="18"/>
      <c r="I479" s="18"/>
      <c r="J479" s="18" t="s">
        <v>877</v>
      </c>
      <c r="K479" s="18"/>
      <c r="L479" s="18"/>
      <c r="AC479" s="1289"/>
    </row>
    <row r="480">
      <c r="B480" s="18"/>
      <c r="C480" s="18"/>
      <c r="D480" s="18"/>
      <c r="E480" s="310"/>
      <c r="F480" s="18"/>
      <c r="G480" s="18"/>
      <c r="H480" s="18"/>
      <c r="I480" s="18"/>
      <c r="J480" s="18" t="s">
        <v>877</v>
      </c>
      <c r="K480" s="18"/>
      <c r="L480" s="18"/>
      <c r="AC480" s="1289"/>
    </row>
    <row r="481">
      <c r="B481" s="18"/>
      <c r="C481" s="18"/>
      <c r="D481" s="18"/>
      <c r="E481" s="310"/>
      <c r="F481" s="18"/>
      <c r="G481" s="18"/>
      <c r="H481" s="18"/>
      <c r="I481" s="18"/>
      <c r="J481" s="18" t="s">
        <v>877</v>
      </c>
      <c r="K481" s="18"/>
      <c r="L481" s="18"/>
      <c r="AC481" s="1289"/>
    </row>
    <row r="482">
      <c r="B482" s="18"/>
      <c r="C482" s="18"/>
      <c r="D482" s="18"/>
      <c r="E482" s="310"/>
      <c r="F482" s="18"/>
      <c r="G482" s="18"/>
      <c r="H482" s="18"/>
      <c r="I482" s="18"/>
      <c r="J482" s="18" t="s">
        <v>877</v>
      </c>
      <c r="K482" s="18"/>
      <c r="L482" s="18"/>
      <c r="AC482" s="1289"/>
    </row>
    <row r="483">
      <c r="B483" s="18"/>
      <c r="C483" s="18"/>
      <c r="D483" s="18"/>
      <c r="E483" s="310"/>
      <c r="F483" s="18"/>
      <c r="G483" s="18"/>
      <c r="H483" s="18"/>
      <c r="I483" s="18"/>
      <c r="J483" s="18" t="s">
        <v>877</v>
      </c>
      <c r="K483" s="18"/>
      <c r="L483" s="18"/>
      <c r="AC483" s="1289"/>
    </row>
    <row r="484">
      <c r="B484" s="18"/>
      <c r="C484" s="18"/>
      <c r="D484" s="18"/>
      <c r="E484" s="310"/>
      <c r="F484" s="18"/>
      <c r="G484" s="18"/>
      <c r="H484" s="18"/>
      <c r="I484" s="18"/>
      <c r="J484" s="18" t="s">
        <v>877</v>
      </c>
      <c r="K484" s="18"/>
      <c r="L484" s="18"/>
      <c r="AC484" s="1289"/>
    </row>
    <row r="485">
      <c r="B485" s="18"/>
      <c r="C485" s="18"/>
      <c r="D485" s="18"/>
      <c r="E485" s="310"/>
      <c r="F485" s="18"/>
      <c r="G485" s="18"/>
      <c r="H485" s="18"/>
      <c r="I485" s="18"/>
      <c r="J485" s="18" t="s">
        <v>877</v>
      </c>
      <c r="K485" s="18"/>
      <c r="L485" s="18"/>
      <c r="AC485" s="1289"/>
    </row>
    <row r="486">
      <c r="B486" s="18"/>
      <c r="C486" s="18"/>
      <c r="D486" s="18"/>
      <c r="E486" s="310"/>
      <c r="F486" s="18"/>
      <c r="G486" s="18"/>
      <c r="H486" s="18"/>
      <c r="I486" s="18"/>
      <c r="J486" s="18" t="s">
        <v>877</v>
      </c>
      <c r="K486" s="18"/>
      <c r="L486" s="18"/>
      <c r="AC486" s="1289"/>
    </row>
    <row r="487">
      <c r="B487" s="18"/>
      <c r="C487" s="18"/>
      <c r="D487" s="18"/>
      <c r="E487" s="310"/>
      <c r="F487" s="18"/>
      <c r="G487" s="18"/>
      <c r="H487" s="18"/>
      <c r="I487" s="18"/>
      <c r="J487" s="18" t="s">
        <v>877</v>
      </c>
      <c r="K487" s="18"/>
      <c r="L487" s="18"/>
      <c r="AC487" s="1289"/>
    </row>
    <row r="488">
      <c r="B488" s="18"/>
      <c r="C488" s="18"/>
      <c r="D488" s="18"/>
      <c r="E488" s="310"/>
      <c r="F488" s="18"/>
      <c r="G488" s="18"/>
      <c r="H488" s="18"/>
      <c r="I488" s="18"/>
      <c r="J488" s="18" t="s">
        <v>877</v>
      </c>
      <c r="K488" s="18"/>
      <c r="L488" s="18"/>
      <c r="AC488" s="1289"/>
    </row>
    <row r="489">
      <c r="B489" s="18"/>
      <c r="C489" s="18"/>
      <c r="D489" s="18"/>
      <c r="E489" s="310"/>
      <c r="F489" s="18"/>
      <c r="G489" s="18"/>
      <c r="H489" s="18"/>
      <c r="I489" s="18"/>
      <c r="J489" s="18" t="s">
        <v>877</v>
      </c>
      <c r="K489" s="18"/>
      <c r="L489" s="18"/>
      <c r="AC489" s="1289"/>
    </row>
    <row r="490">
      <c r="B490" s="18"/>
      <c r="C490" s="18"/>
      <c r="D490" s="18"/>
      <c r="E490" s="310"/>
      <c r="F490" s="18"/>
      <c r="G490" s="18"/>
      <c r="H490" s="18"/>
      <c r="I490" s="18"/>
      <c r="J490" s="18" t="s">
        <v>877</v>
      </c>
      <c r="K490" s="18"/>
      <c r="L490" s="18"/>
      <c r="AC490" s="1289"/>
    </row>
    <row r="491">
      <c r="B491" s="18"/>
      <c r="C491" s="18"/>
      <c r="D491" s="18"/>
      <c r="E491" s="310"/>
      <c r="F491" s="18"/>
      <c r="G491" s="18"/>
      <c r="H491" s="18"/>
      <c r="I491" s="18"/>
      <c r="J491" s="18" t="s">
        <v>877</v>
      </c>
      <c r="K491" s="18"/>
      <c r="L491" s="18"/>
      <c r="AC491" s="1289"/>
    </row>
    <row r="492">
      <c r="B492" s="18"/>
      <c r="C492" s="18"/>
      <c r="D492" s="18"/>
      <c r="E492" s="310"/>
      <c r="F492" s="18"/>
      <c r="G492" s="18"/>
      <c r="H492" s="18"/>
      <c r="I492" s="18"/>
      <c r="J492" s="18" t="s">
        <v>877</v>
      </c>
      <c r="K492" s="18"/>
      <c r="L492" s="18"/>
      <c r="AC492" s="1289"/>
    </row>
    <row r="493">
      <c r="B493" s="18"/>
      <c r="C493" s="18"/>
      <c r="D493" s="18"/>
      <c r="E493" s="310"/>
      <c r="F493" s="18"/>
      <c r="G493" s="18"/>
      <c r="H493" s="18"/>
      <c r="I493" s="18"/>
      <c r="J493" s="18" t="s">
        <v>877</v>
      </c>
      <c r="K493" s="18"/>
      <c r="L493" s="18"/>
      <c r="AC493" s="1289"/>
    </row>
    <row r="494">
      <c r="B494" s="18"/>
      <c r="C494" s="18"/>
      <c r="D494" s="18"/>
      <c r="E494" s="310"/>
      <c r="F494" s="18"/>
      <c r="G494" s="18"/>
      <c r="H494" s="18"/>
      <c r="I494" s="18"/>
      <c r="J494" s="18" t="s">
        <v>877</v>
      </c>
      <c r="K494" s="18"/>
      <c r="L494" s="18"/>
      <c r="AC494" s="1289"/>
    </row>
    <row r="495">
      <c r="B495" s="18"/>
      <c r="C495" s="18"/>
      <c r="D495" s="18"/>
      <c r="E495" s="310"/>
      <c r="F495" s="18"/>
      <c r="G495" s="18"/>
      <c r="H495" s="18"/>
      <c r="I495" s="18"/>
      <c r="J495" s="18" t="s">
        <v>877</v>
      </c>
      <c r="K495" s="18"/>
      <c r="L495" s="18"/>
      <c r="AC495" s="1289"/>
    </row>
    <row r="496">
      <c r="B496" s="18"/>
      <c r="C496" s="18"/>
      <c r="D496" s="18"/>
      <c r="E496" s="310"/>
      <c r="F496" s="18"/>
      <c r="G496" s="18"/>
      <c r="H496" s="18"/>
      <c r="I496" s="18"/>
      <c r="J496" s="18" t="s">
        <v>877</v>
      </c>
      <c r="K496" s="18"/>
      <c r="L496" s="18"/>
      <c r="AC496" s="1289"/>
    </row>
    <row r="497">
      <c r="B497" s="18"/>
      <c r="C497" s="18"/>
      <c r="D497" s="18"/>
      <c r="E497" s="310"/>
      <c r="F497" s="18"/>
      <c r="G497" s="18"/>
      <c r="H497" s="18"/>
      <c r="I497" s="18"/>
      <c r="J497" s="18" t="s">
        <v>877</v>
      </c>
      <c r="K497" s="18"/>
      <c r="L497" s="18"/>
      <c r="AC497" s="1289"/>
    </row>
    <row r="498">
      <c r="B498" s="18"/>
      <c r="C498" s="18"/>
      <c r="D498" s="18"/>
      <c r="E498" s="310"/>
      <c r="F498" s="18"/>
      <c r="G498" s="18"/>
      <c r="H498" s="18"/>
      <c r="I498" s="18"/>
      <c r="J498" s="18" t="s">
        <v>877</v>
      </c>
      <c r="K498" s="18"/>
      <c r="L498" s="18"/>
      <c r="AC498" s="1289"/>
    </row>
    <row r="499">
      <c r="B499" s="18"/>
      <c r="C499" s="18"/>
      <c r="D499" s="18"/>
      <c r="E499" s="310"/>
      <c r="F499" s="18"/>
      <c r="G499" s="18"/>
      <c r="H499" s="18"/>
      <c r="I499" s="18"/>
      <c r="J499" s="18" t="s">
        <v>877</v>
      </c>
      <c r="K499" s="18"/>
      <c r="L499" s="18"/>
      <c r="AC499" s="1289"/>
    </row>
    <row r="500">
      <c r="B500" s="18"/>
      <c r="C500" s="18"/>
      <c r="D500" s="18"/>
      <c r="E500" s="310"/>
      <c r="F500" s="18"/>
      <c r="G500" s="18"/>
      <c r="H500" s="18"/>
      <c r="I500" s="18"/>
      <c r="J500" s="18" t="s">
        <v>877</v>
      </c>
      <c r="K500" s="18"/>
      <c r="L500" s="18"/>
      <c r="AC500" s="1289"/>
    </row>
    <row r="501">
      <c r="B501" s="18"/>
      <c r="C501" s="18"/>
      <c r="D501" s="18"/>
      <c r="E501" s="310"/>
      <c r="F501" s="18"/>
      <c r="G501" s="18"/>
      <c r="H501" s="18"/>
      <c r="I501" s="18"/>
      <c r="J501" s="18" t="s">
        <v>877</v>
      </c>
      <c r="K501" s="18"/>
      <c r="L501" s="18"/>
      <c r="AC501" s="1289"/>
    </row>
    <row r="502">
      <c r="B502" s="18"/>
      <c r="C502" s="18"/>
      <c r="D502" s="18"/>
      <c r="E502" s="310"/>
      <c r="F502" s="18"/>
      <c r="G502" s="18"/>
      <c r="H502" s="18"/>
      <c r="I502" s="18"/>
      <c r="J502" s="18" t="s">
        <v>877</v>
      </c>
      <c r="K502" s="18"/>
      <c r="L502" s="18"/>
      <c r="AC502" s="1289"/>
    </row>
    <row r="503">
      <c r="B503" s="18"/>
      <c r="C503" s="18"/>
      <c r="D503" s="18"/>
      <c r="E503" s="310"/>
      <c r="F503" s="18"/>
      <c r="G503" s="18"/>
      <c r="H503" s="18"/>
      <c r="I503" s="18"/>
      <c r="J503" s="18" t="s">
        <v>877</v>
      </c>
      <c r="K503" s="18"/>
      <c r="L503" s="18"/>
      <c r="AC503" s="1289"/>
    </row>
    <row r="504">
      <c r="B504" s="18"/>
      <c r="C504" s="18"/>
      <c r="D504" s="18"/>
      <c r="E504" s="310"/>
      <c r="F504" s="18"/>
      <c r="G504" s="18"/>
      <c r="H504" s="18"/>
      <c r="I504" s="18"/>
      <c r="J504" s="18" t="s">
        <v>877</v>
      </c>
      <c r="K504" s="18"/>
      <c r="L504" s="18"/>
      <c r="AC504" s="1289"/>
    </row>
    <row r="505">
      <c r="B505" s="18"/>
      <c r="C505" s="18"/>
      <c r="D505" s="18"/>
      <c r="E505" s="310"/>
      <c r="F505" s="18"/>
      <c r="G505" s="18"/>
      <c r="H505" s="18"/>
      <c r="I505" s="18"/>
      <c r="J505" s="18" t="s">
        <v>877</v>
      </c>
      <c r="K505" s="18"/>
      <c r="L505" s="18"/>
      <c r="AC505" s="1289"/>
    </row>
    <row r="506">
      <c r="B506" s="18"/>
      <c r="C506" s="18"/>
      <c r="D506" s="18"/>
      <c r="E506" s="310"/>
      <c r="F506" s="18"/>
      <c r="G506" s="18"/>
      <c r="H506" s="18"/>
      <c r="I506" s="18"/>
      <c r="J506" s="18" t="s">
        <v>877</v>
      </c>
      <c r="K506" s="18"/>
      <c r="L506" s="18"/>
      <c r="AC506" s="1289"/>
    </row>
    <row r="507">
      <c r="B507" s="18"/>
      <c r="C507" s="18"/>
      <c r="D507" s="18"/>
      <c r="E507" s="310"/>
      <c r="F507" s="18"/>
      <c r="G507" s="18"/>
      <c r="H507" s="18"/>
      <c r="I507" s="18"/>
      <c r="J507" s="18" t="s">
        <v>877</v>
      </c>
      <c r="K507" s="18"/>
      <c r="L507" s="18"/>
      <c r="AC507" s="1289"/>
    </row>
    <row r="508">
      <c r="B508" s="18"/>
      <c r="C508" s="18"/>
      <c r="D508" s="18"/>
      <c r="E508" s="310"/>
      <c r="F508" s="18"/>
      <c r="G508" s="18"/>
      <c r="H508" s="18"/>
      <c r="I508" s="18"/>
      <c r="J508" s="18" t="s">
        <v>877</v>
      </c>
      <c r="K508" s="18"/>
      <c r="L508" s="18"/>
      <c r="AC508" s="1289"/>
    </row>
    <row r="509">
      <c r="B509" s="18"/>
      <c r="C509" s="18"/>
      <c r="D509" s="18"/>
      <c r="E509" s="310"/>
      <c r="F509" s="18"/>
      <c r="G509" s="18"/>
      <c r="H509" s="18"/>
      <c r="I509" s="18"/>
      <c r="J509" s="18" t="s">
        <v>877</v>
      </c>
      <c r="K509" s="18"/>
      <c r="L509" s="18"/>
      <c r="AC509" s="1289"/>
    </row>
    <row r="510">
      <c r="B510" s="18"/>
      <c r="C510" s="18"/>
      <c r="D510" s="18"/>
      <c r="E510" s="310"/>
      <c r="F510" s="18"/>
      <c r="G510" s="18"/>
      <c r="H510" s="18"/>
      <c r="I510" s="18"/>
      <c r="J510" s="18" t="s">
        <v>877</v>
      </c>
      <c r="K510" s="18"/>
      <c r="L510" s="18"/>
      <c r="AC510" s="1289"/>
    </row>
    <row r="511">
      <c r="B511" s="18"/>
      <c r="C511" s="18"/>
      <c r="D511" s="18"/>
      <c r="E511" s="310"/>
      <c r="F511" s="18"/>
      <c r="G511" s="18"/>
      <c r="H511" s="18"/>
      <c r="I511" s="18"/>
      <c r="J511" s="18" t="s">
        <v>877</v>
      </c>
      <c r="K511" s="18"/>
      <c r="L511" s="18"/>
      <c r="AC511" s="1289"/>
    </row>
    <row r="512">
      <c r="B512" s="18"/>
      <c r="C512" s="18"/>
      <c r="D512" s="18"/>
      <c r="E512" s="310"/>
      <c r="F512" s="18"/>
      <c r="G512" s="18"/>
      <c r="H512" s="18"/>
      <c r="I512" s="18"/>
      <c r="J512" s="18" t="s">
        <v>877</v>
      </c>
      <c r="K512" s="18"/>
      <c r="L512" s="18"/>
      <c r="AC512" s="1289"/>
    </row>
    <row r="513">
      <c r="B513" s="18"/>
      <c r="C513" s="18"/>
      <c r="D513" s="18"/>
      <c r="E513" s="310"/>
      <c r="F513" s="18"/>
      <c r="G513" s="18"/>
      <c r="H513" s="18"/>
      <c r="I513" s="18"/>
      <c r="J513" s="18" t="s">
        <v>877</v>
      </c>
      <c r="K513" s="18"/>
      <c r="L513" s="18"/>
      <c r="AC513" s="1289"/>
    </row>
    <row r="514">
      <c r="B514" s="18"/>
      <c r="C514" s="18"/>
      <c r="D514" s="18"/>
      <c r="E514" s="310"/>
      <c r="F514" s="18"/>
      <c r="G514" s="18"/>
      <c r="H514" s="18"/>
      <c r="I514" s="18"/>
      <c r="J514" s="18" t="s">
        <v>877</v>
      </c>
      <c r="K514" s="18"/>
      <c r="L514" s="18"/>
      <c r="AC514" s="1289"/>
    </row>
    <row r="515">
      <c r="B515" s="18"/>
      <c r="C515" s="18"/>
      <c r="D515" s="18"/>
      <c r="E515" s="310"/>
      <c r="F515" s="18"/>
      <c r="G515" s="18"/>
      <c r="H515" s="18"/>
      <c r="I515" s="18"/>
      <c r="J515" s="18" t="s">
        <v>877</v>
      </c>
      <c r="K515" s="18"/>
      <c r="L515" s="18"/>
      <c r="AC515" s="1289"/>
    </row>
    <row r="516">
      <c r="B516" s="18"/>
      <c r="C516" s="18"/>
      <c r="D516" s="18"/>
      <c r="E516" s="310"/>
      <c r="F516" s="18"/>
      <c r="G516" s="18"/>
      <c r="H516" s="18"/>
      <c r="I516" s="18"/>
      <c r="J516" s="18" t="s">
        <v>877</v>
      </c>
      <c r="K516" s="18"/>
      <c r="L516" s="18"/>
      <c r="AC516" s="1289"/>
    </row>
    <row r="517">
      <c r="B517" s="18"/>
      <c r="C517" s="18"/>
      <c r="D517" s="18"/>
      <c r="E517" s="310"/>
      <c r="F517" s="18"/>
      <c r="G517" s="18"/>
      <c r="H517" s="18"/>
      <c r="I517" s="18"/>
      <c r="J517" s="18" t="s">
        <v>877</v>
      </c>
      <c r="K517" s="18"/>
      <c r="L517" s="18"/>
      <c r="AC517" s="1289"/>
    </row>
    <row r="518">
      <c r="B518" s="18"/>
      <c r="C518" s="18"/>
      <c r="D518" s="18"/>
      <c r="E518" s="310"/>
      <c r="F518" s="18"/>
      <c r="G518" s="18"/>
      <c r="H518" s="18"/>
      <c r="I518" s="18"/>
      <c r="J518" s="18" t="s">
        <v>877</v>
      </c>
      <c r="K518" s="18"/>
      <c r="L518" s="18"/>
      <c r="AC518" s="1289"/>
    </row>
    <row r="519">
      <c r="B519" s="18"/>
      <c r="C519" s="18"/>
      <c r="D519" s="18"/>
      <c r="E519" s="310"/>
      <c r="F519" s="18"/>
      <c r="G519" s="18"/>
      <c r="H519" s="18"/>
      <c r="I519" s="18"/>
      <c r="J519" s="18" t="s">
        <v>877</v>
      </c>
      <c r="K519" s="18"/>
      <c r="L519" s="18"/>
      <c r="AC519" s="1289"/>
    </row>
    <row r="520">
      <c r="B520" s="18"/>
      <c r="C520" s="18"/>
      <c r="D520" s="18"/>
      <c r="E520" s="310"/>
      <c r="F520" s="18"/>
      <c r="G520" s="18"/>
      <c r="H520" s="18"/>
      <c r="I520" s="18"/>
      <c r="J520" s="18" t="s">
        <v>877</v>
      </c>
      <c r="K520" s="18"/>
      <c r="L520" s="18"/>
      <c r="AC520" s="1289"/>
    </row>
    <row r="521">
      <c r="B521" s="18"/>
      <c r="C521" s="18"/>
      <c r="D521" s="18"/>
      <c r="E521" s="310"/>
      <c r="F521" s="18"/>
      <c r="G521" s="18"/>
      <c r="H521" s="18"/>
      <c r="I521" s="18"/>
      <c r="J521" s="18" t="s">
        <v>877</v>
      </c>
      <c r="K521" s="18"/>
      <c r="L521" s="18"/>
      <c r="AC521" s="1289"/>
    </row>
    <row r="522">
      <c r="B522" s="18"/>
      <c r="C522" s="18"/>
      <c r="D522" s="18"/>
      <c r="E522" s="310"/>
      <c r="F522" s="18"/>
      <c r="G522" s="18"/>
      <c r="H522" s="18"/>
      <c r="I522" s="18"/>
      <c r="J522" s="18" t="s">
        <v>877</v>
      </c>
      <c r="K522" s="18"/>
      <c r="L522" s="18"/>
      <c r="AC522" s="1289"/>
    </row>
    <row r="523">
      <c r="B523" s="18"/>
      <c r="C523" s="18"/>
      <c r="D523" s="18"/>
      <c r="E523" s="310"/>
      <c r="F523" s="18"/>
      <c r="G523" s="18"/>
      <c r="H523" s="18"/>
      <c r="I523" s="18"/>
      <c r="J523" s="18" t="s">
        <v>877</v>
      </c>
      <c r="K523" s="18"/>
      <c r="L523" s="18"/>
      <c r="AC523" s="1289"/>
    </row>
    <row r="524">
      <c r="B524" s="18"/>
      <c r="C524" s="18"/>
      <c r="D524" s="18"/>
      <c r="E524" s="310"/>
      <c r="F524" s="18"/>
      <c r="G524" s="18"/>
      <c r="H524" s="18"/>
      <c r="I524" s="18"/>
      <c r="J524" s="18" t="s">
        <v>877</v>
      </c>
      <c r="K524" s="18"/>
      <c r="L524" s="18"/>
      <c r="AC524" s="1289"/>
    </row>
    <row r="525">
      <c r="B525" s="18"/>
      <c r="C525" s="18"/>
      <c r="D525" s="18"/>
      <c r="E525" s="310"/>
      <c r="F525" s="18"/>
      <c r="G525" s="18"/>
      <c r="H525" s="18"/>
      <c r="I525" s="18"/>
      <c r="J525" s="18" t="s">
        <v>877</v>
      </c>
      <c r="K525" s="18"/>
      <c r="L525" s="18"/>
      <c r="AC525" s="1289"/>
    </row>
    <row r="526">
      <c r="B526" s="18"/>
      <c r="C526" s="18"/>
      <c r="D526" s="18"/>
      <c r="E526" s="310"/>
      <c r="F526" s="18"/>
      <c r="G526" s="18"/>
      <c r="H526" s="18"/>
      <c r="I526" s="18"/>
      <c r="J526" s="18" t="s">
        <v>877</v>
      </c>
      <c r="K526" s="18"/>
      <c r="L526" s="18"/>
      <c r="AC526" s="1289"/>
    </row>
    <row r="527">
      <c r="B527" s="18"/>
      <c r="C527" s="18"/>
      <c r="D527" s="18"/>
      <c r="E527" s="310"/>
      <c r="F527" s="18"/>
      <c r="G527" s="18"/>
      <c r="H527" s="18"/>
      <c r="I527" s="18"/>
      <c r="J527" s="18" t="s">
        <v>877</v>
      </c>
      <c r="K527" s="18"/>
      <c r="L527" s="18"/>
      <c r="AC527" s="1289"/>
    </row>
    <row r="528">
      <c r="B528" s="18"/>
      <c r="C528" s="18"/>
      <c r="D528" s="18"/>
      <c r="E528" s="310"/>
      <c r="F528" s="18"/>
      <c r="G528" s="18"/>
      <c r="H528" s="18"/>
      <c r="I528" s="18"/>
      <c r="J528" s="18" t="s">
        <v>877</v>
      </c>
      <c r="K528" s="18"/>
      <c r="L528" s="18"/>
      <c r="AC528" s="1289"/>
    </row>
    <row r="529">
      <c r="B529" s="18"/>
      <c r="C529" s="18"/>
      <c r="D529" s="18"/>
      <c r="E529" s="310"/>
      <c r="F529" s="18"/>
      <c r="G529" s="18"/>
      <c r="H529" s="18"/>
      <c r="I529" s="18"/>
      <c r="J529" s="18" t="s">
        <v>877</v>
      </c>
      <c r="K529" s="18"/>
      <c r="L529" s="18"/>
      <c r="AC529" s="1289"/>
    </row>
    <row r="530">
      <c r="B530" s="18"/>
      <c r="C530" s="18"/>
      <c r="D530" s="18"/>
      <c r="E530" s="310"/>
      <c r="F530" s="18"/>
      <c r="G530" s="18"/>
      <c r="H530" s="18"/>
      <c r="I530" s="18"/>
      <c r="J530" s="18" t="s">
        <v>877</v>
      </c>
      <c r="K530" s="18"/>
      <c r="L530" s="18"/>
      <c r="AC530" s="1289"/>
    </row>
    <row r="531">
      <c r="B531" s="18"/>
      <c r="C531" s="18"/>
      <c r="D531" s="18"/>
      <c r="E531" s="310"/>
      <c r="F531" s="18"/>
      <c r="G531" s="18"/>
      <c r="H531" s="18"/>
      <c r="I531" s="18"/>
      <c r="J531" s="18" t="s">
        <v>877</v>
      </c>
      <c r="K531" s="18"/>
      <c r="L531" s="18"/>
      <c r="AC531" s="1289"/>
    </row>
    <row r="532">
      <c r="B532" s="18"/>
      <c r="C532" s="18"/>
      <c r="D532" s="18"/>
      <c r="E532" s="310"/>
      <c r="F532" s="18"/>
      <c r="G532" s="18"/>
      <c r="H532" s="18"/>
      <c r="I532" s="18"/>
      <c r="J532" s="18" t="s">
        <v>877</v>
      </c>
      <c r="K532" s="18"/>
      <c r="L532" s="18"/>
      <c r="AC532" s="1289"/>
    </row>
    <row r="533">
      <c r="B533" s="18"/>
      <c r="C533" s="18"/>
      <c r="D533" s="18"/>
      <c r="E533" s="310"/>
      <c r="F533" s="18"/>
      <c r="G533" s="18"/>
      <c r="H533" s="18"/>
      <c r="I533" s="18"/>
      <c r="J533" s="18" t="s">
        <v>877</v>
      </c>
      <c r="K533" s="18"/>
      <c r="L533" s="18"/>
      <c r="AC533" s="1289"/>
    </row>
    <row r="534">
      <c r="B534" s="18"/>
      <c r="C534" s="18"/>
      <c r="D534" s="18"/>
      <c r="E534" s="310"/>
      <c r="F534" s="18"/>
      <c r="G534" s="18"/>
      <c r="H534" s="18"/>
      <c r="I534" s="18"/>
      <c r="J534" s="18" t="s">
        <v>877</v>
      </c>
      <c r="K534" s="18"/>
      <c r="L534" s="18"/>
      <c r="AC534" s="1289"/>
    </row>
    <row r="535">
      <c r="B535" s="18"/>
      <c r="C535" s="18"/>
      <c r="D535" s="18"/>
      <c r="E535" s="310"/>
      <c r="F535" s="18"/>
      <c r="G535" s="18"/>
      <c r="H535" s="18"/>
      <c r="I535" s="18"/>
      <c r="J535" s="18" t="s">
        <v>877</v>
      </c>
      <c r="K535" s="18"/>
      <c r="L535" s="18"/>
      <c r="AC535" s="1289"/>
    </row>
    <row r="536">
      <c r="B536" s="18"/>
      <c r="C536" s="18"/>
      <c r="D536" s="18"/>
      <c r="E536" s="310"/>
      <c r="F536" s="18"/>
      <c r="G536" s="18"/>
      <c r="H536" s="18"/>
      <c r="I536" s="18"/>
      <c r="J536" s="18" t="s">
        <v>877</v>
      </c>
      <c r="K536" s="18"/>
      <c r="L536" s="18"/>
      <c r="AC536" s="1289"/>
    </row>
    <row r="537">
      <c r="B537" s="18"/>
      <c r="C537" s="18"/>
      <c r="D537" s="18"/>
      <c r="E537" s="310"/>
      <c r="F537" s="18"/>
      <c r="G537" s="18"/>
      <c r="H537" s="18"/>
      <c r="I537" s="18"/>
      <c r="J537" s="18" t="s">
        <v>877</v>
      </c>
      <c r="K537" s="18"/>
      <c r="L537" s="18"/>
      <c r="AC537" s="1289"/>
    </row>
    <row r="538">
      <c r="B538" s="18"/>
      <c r="C538" s="18"/>
      <c r="D538" s="18"/>
      <c r="E538" s="310"/>
      <c r="F538" s="18"/>
      <c r="G538" s="18"/>
      <c r="H538" s="18"/>
      <c r="I538" s="18"/>
      <c r="J538" s="18" t="s">
        <v>877</v>
      </c>
      <c r="K538" s="18"/>
      <c r="L538" s="18"/>
      <c r="AC538" s="1289"/>
    </row>
    <row r="539">
      <c r="B539" s="18"/>
      <c r="C539" s="18"/>
      <c r="D539" s="18"/>
      <c r="E539" s="310"/>
      <c r="F539" s="18"/>
      <c r="G539" s="18"/>
      <c r="H539" s="18"/>
      <c r="I539" s="18"/>
      <c r="J539" s="18" t="s">
        <v>877</v>
      </c>
      <c r="K539" s="18"/>
      <c r="L539" s="18"/>
      <c r="AC539" s="1289"/>
    </row>
    <row r="540">
      <c r="B540" s="18"/>
      <c r="C540" s="18"/>
      <c r="D540" s="18"/>
      <c r="E540" s="310"/>
      <c r="F540" s="18"/>
      <c r="G540" s="18"/>
      <c r="H540" s="18"/>
      <c r="I540" s="18"/>
      <c r="J540" s="18" t="s">
        <v>877</v>
      </c>
      <c r="K540" s="18"/>
      <c r="L540" s="18"/>
      <c r="AC540" s="1289"/>
    </row>
    <row r="541">
      <c r="B541" s="18"/>
      <c r="C541" s="18"/>
      <c r="D541" s="18"/>
      <c r="E541" s="310"/>
      <c r="F541" s="18"/>
      <c r="G541" s="18"/>
      <c r="H541" s="18"/>
      <c r="I541" s="18"/>
      <c r="J541" s="18" t="s">
        <v>877</v>
      </c>
      <c r="K541" s="18"/>
      <c r="L541" s="18"/>
      <c r="AC541" s="1289"/>
    </row>
    <row r="542">
      <c r="B542" s="18"/>
      <c r="C542" s="18"/>
      <c r="D542" s="18"/>
      <c r="E542" s="310"/>
      <c r="F542" s="18"/>
      <c r="G542" s="18"/>
      <c r="H542" s="18"/>
      <c r="I542" s="18"/>
      <c r="J542" s="18" t="s">
        <v>877</v>
      </c>
      <c r="K542" s="18"/>
      <c r="L542" s="18"/>
      <c r="AC542" s="1289"/>
    </row>
    <row r="543">
      <c r="B543" s="18"/>
      <c r="C543" s="18"/>
      <c r="D543" s="18"/>
      <c r="E543" s="310"/>
      <c r="F543" s="18"/>
      <c r="G543" s="18"/>
      <c r="H543" s="18"/>
      <c r="I543" s="18"/>
      <c r="J543" s="18" t="s">
        <v>877</v>
      </c>
      <c r="K543" s="18"/>
      <c r="L543" s="18"/>
      <c r="AC543" s="1289"/>
    </row>
    <row r="544">
      <c r="B544" s="18"/>
      <c r="C544" s="18"/>
      <c r="D544" s="18"/>
      <c r="E544" s="310"/>
      <c r="F544" s="18"/>
      <c r="G544" s="18"/>
      <c r="H544" s="18"/>
      <c r="I544" s="18"/>
      <c r="J544" s="18" t="s">
        <v>877</v>
      </c>
      <c r="K544" s="18"/>
      <c r="L544" s="18"/>
      <c r="AC544" s="1289"/>
    </row>
    <row r="545">
      <c r="B545" s="18"/>
      <c r="C545" s="18"/>
      <c r="D545" s="18"/>
      <c r="E545" s="310"/>
      <c r="F545" s="18"/>
      <c r="G545" s="18"/>
      <c r="H545" s="18"/>
      <c r="I545" s="18"/>
      <c r="J545" s="18" t="s">
        <v>877</v>
      </c>
      <c r="K545" s="18"/>
      <c r="L545" s="18"/>
      <c r="AC545" s="1289"/>
    </row>
    <row r="546">
      <c r="B546" s="18"/>
      <c r="C546" s="18"/>
      <c r="D546" s="18"/>
      <c r="E546" s="310"/>
      <c r="F546" s="18"/>
      <c r="G546" s="18"/>
      <c r="H546" s="18"/>
      <c r="I546" s="18"/>
      <c r="J546" s="18" t="s">
        <v>877</v>
      </c>
      <c r="K546" s="18"/>
      <c r="L546" s="18"/>
      <c r="AC546" s="1289"/>
    </row>
    <row r="547">
      <c r="B547" s="18"/>
      <c r="C547" s="18"/>
      <c r="D547" s="18"/>
      <c r="E547" s="310"/>
      <c r="F547" s="18"/>
      <c r="G547" s="18"/>
      <c r="H547" s="18"/>
      <c r="I547" s="18"/>
      <c r="J547" s="18" t="s">
        <v>877</v>
      </c>
      <c r="K547" s="18"/>
      <c r="L547" s="18"/>
      <c r="AC547" s="1289"/>
    </row>
    <row r="548">
      <c r="B548" s="18"/>
      <c r="C548" s="18"/>
      <c r="D548" s="18"/>
      <c r="E548" s="310"/>
      <c r="F548" s="18"/>
      <c r="G548" s="18"/>
      <c r="H548" s="18"/>
      <c r="I548" s="18"/>
      <c r="J548" s="18" t="s">
        <v>877</v>
      </c>
      <c r="K548" s="18"/>
      <c r="L548" s="18"/>
      <c r="AC548" s="1289"/>
    </row>
    <row r="549">
      <c r="B549" s="18"/>
      <c r="C549" s="18"/>
      <c r="D549" s="18"/>
      <c r="E549" s="310"/>
      <c r="F549" s="18"/>
      <c r="G549" s="18"/>
      <c r="H549" s="18"/>
      <c r="I549" s="18"/>
      <c r="J549" s="18" t="s">
        <v>877</v>
      </c>
      <c r="K549" s="18"/>
      <c r="L549" s="18"/>
      <c r="AC549" s="1289"/>
    </row>
    <row r="550">
      <c r="B550" s="18"/>
      <c r="C550" s="18"/>
      <c r="D550" s="18"/>
      <c r="E550" s="310"/>
      <c r="F550" s="18"/>
      <c r="G550" s="18"/>
      <c r="H550" s="18"/>
      <c r="I550" s="18"/>
      <c r="J550" s="18" t="s">
        <v>877</v>
      </c>
      <c r="K550" s="18"/>
      <c r="L550" s="18"/>
      <c r="AC550" s="1289"/>
    </row>
    <row r="551">
      <c r="B551" s="18"/>
      <c r="C551" s="18"/>
      <c r="D551" s="18"/>
      <c r="E551" s="310"/>
      <c r="F551" s="18"/>
      <c r="G551" s="18"/>
      <c r="H551" s="18"/>
      <c r="I551" s="18"/>
      <c r="J551" s="18" t="s">
        <v>877</v>
      </c>
      <c r="K551" s="18"/>
      <c r="L551" s="18"/>
      <c r="AC551" s="1289"/>
    </row>
    <row r="552">
      <c r="B552" s="18"/>
      <c r="C552" s="18"/>
      <c r="D552" s="18"/>
      <c r="E552" s="310"/>
      <c r="F552" s="18"/>
      <c r="G552" s="18"/>
      <c r="H552" s="18"/>
      <c r="I552" s="18"/>
      <c r="J552" s="18" t="s">
        <v>877</v>
      </c>
      <c r="K552" s="18"/>
      <c r="L552" s="18"/>
      <c r="AC552" s="1289"/>
    </row>
    <row r="553">
      <c r="B553" s="18"/>
      <c r="C553" s="18"/>
      <c r="D553" s="18"/>
      <c r="E553" s="310"/>
      <c r="F553" s="18"/>
      <c r="G553" s="18"/>
      <c r="H553" s="18"/>
      <c r="I553" s="18"/>
      <c r="J553" s="18" t="s">
        <v>877</v>
      </c>
      <c r="K553" s="18"/>
      <c r="L553" s="18"/>
      <c r="AC553" s="1289"/>
    </row>
    <row r="554">
      <c r="B554" s="18"/>
      <c r="C554" s="18"/>
      <c r="D554" s="18"/>
      <c r="E554" s="310"/>
      <c r="F554" s="18"/>
      <c r="G554" s="18"/>
      <c r="H554" s="18"/>
      <c r="I554" s="18"/>
      <c r="J554" s="18" t="s">
        <v>877</v>
      </c>
      <c r="K554" s="18"/>
      <c r="L554" s="18"/>
      <c r="AC554" s="1289"/>
    </row>
    <row r="555">
      <c r="B555" s="18"/>
      <c r="C555" s="18"/>
      <c r="D555" s="18"/>
      <c r="E555" s="310"/>
      <c r="F555" s="18"/>
      <c r="G555" s="18"/>
      <c r="H555" s="18"/>
      <c r="I555" s="18"/>
      <c r="J555" s="18" t="s">
        <v>877</v>
      </c>
      <c r="K555" s="18"/>
      <c r="L555" s="18"/>
      <c r="AC555" s="1289"/>
    </row>
    <row r="556">
      <c r="B556" s="18"/>
      <c r="C556" s="18"/>
      <c r="D556" s="18"/>
      <c r="E556" s="310"/>
      <c r="F556" s="18"/>
      <c r="G556" s="18"/>
      <c r="H556" s="18"/>
      <c r="I556" s="18"/>
      <c r="J556" s="18" t="s">
        <v>877</v>
      </c>
      <c r="K556" s="18"/>
      <c r="L556" s="18"/>
      <c r="AC556" s="1289"/>
    </row>
    <row r="557">
      <c r="B557" s="18"/>
      <c r="C557" s="18"/>
      <c r="D557" s="18"/>
      <c r="E557" s="310"/>
      <c r="F557" s="18"/>
      <c r="G557" s="18"/>
      <c r="H557" s="18"/>
      <c r="I557" s="18"/>
      <c r="J557" s="18" t="s">
        <v>877</v>
      </c>
      <c r="K557" s="18"/>
      <c r="L557" s="18"/>
      <c r="AC557" s="1289"/>
    </row>
    <row r="558">
      <c r="B558" s="18"/>
      <c r="C558" s="18"/>
      <c r="D558" s="18"/>
      <c r="E558" s="310"/>
      <c r="F558" s="18"/>
      <c r="G558" s="18"/>
      <c r="H558" s="18"/>
      <c r="I558" s="18"/>
      <c r="J558" s="18" t="s">
        <v>877</v>
      </c>
      <c r="K558" s="18"/>
      <c r="L558" s="18"/>
      <c r="AC558" s="1289"/>
    </row>
    <row r="559">
      <c r="B559" s="18"/>
      <c r="C559" s="18"/>
      <c r="D559" s="18"/>
      <c r="E559" s="310"/>
      <c r="F559" s="18"/>
      <c r="G559" s="18"/>
      <c r="H559" s="18"/>
      <c r="I559" s="18"/>
      <c r="J559" s="18" t="s">
        <v>877</v>
      </c>
      <c r="K559" s="18"/>
      <c r="L559" s="18"/>
      <c r="AC559" s="1289"/>
    </row>
    <row r="560">
      <c r="B560" s="18"/>
      <c r="C560" s="18"/>
      <c r="D560" s="18"/>
      <c r="E560" s="310"/>
      <c r="F560" s="18"/>
      <c r="G560" s="18"/>
      <c r="H560" s="18"/>
      <c r="I560" s="18"/>
      <c r="J560" s="18" t="s">
        <v>877</v>
      </c>
      <c r="K560" s="18"/>
      <c r="L560" s="18"/>
      <c r="AC560" s="1289"/>
    </row>
    <row r="561">
      <c r="B561" s="18"/>
      <c r="C561" s="18"/>
      <c r="D561" s="18"/>
      <c r="E561" s="310"/>
      <c r="F561" s="18"/>
      <c r="G561" s="18"/>
      <c r="H561" s="18"/>
      <c r="I561" s="18"/>
      <c r="J561" s="18" t="s">
        <v>877</v>
      </c>
      <c r="K561" s="18"/>
      <c r="L561" s="18"/>
      <c r="AC561" s="1289"/>
    </row>
    <row r="562">
      <c r="B562" s="18"/>
      <c r="C562" s="18"/>
      <c r="D562" s="18"/>
      <c r="E562" s="310"/>
      <c r="F562" s="18"/>
      <c r="G562" s="18"/>
      <c r="H562" s="18"/>
      <c r="I562" s="18"/>
      <c r="J562" s="18" t="s">
        <v>877</v>
      </c>
      <c r="K562" s="18"/>
      <c r="L562" s="18"/>
      <c r="AC562" s="1289"/>
    </row>
    <row r="563">
      <c r="B563" s="18"/>
      <c r="C563" s="18"/>
      <c r="D563" s="18"/>
      <c r="E563" s="310"/>
      <c r="F563" s="18"/>
      <c r="G563" s="18"/>
      <c r="H563" s="18"/>
      <c r="I563" s="18"/>
      <c r="J563" s="18" t="s">
        <v>877</v>
      </c>
      <c r="K563" s="18"/>
      <c r="L563" s="18"/>
      <c r="AC563" s="1289"/>
    </row>
    <row r="564">
      <c r="B564" s="18"/>
      <c r="C564" s="18"/>
      <c r="D564" s="18"/>
      <c r="E564" s="310"/>
      <c r="F564" s="18"/>
      <c r="G564" s="18"/>
      <c r="H564" s="18"/>
      <c r="I564" s="18"/>
      <c r="J564" s="18" t="s">
        <v>877</v>
      </c>
      <c r="K564" s="18"/>
      <c r="L564" s="18"/>
      <c r="AC564" s="1289"/>
    </row>
    <row r="565">
      <c r="B565" s="18"/>
      <c r="C565" s="18"/>
      <c r="D565" s="18"/>
      <c r="E565" s="310"/>
      <c r="F565" s="18"/>
      <c r="G565" s="18"/>
      <c r="H565" s="18"/>
      <c r="I565" s="18"/>
      <c r="J565" s="18" t="s">
        <v>877</v>
      </c>
      <c r="K565" s="18"/>
      <c r="L565" s="18"/>
      <c r="AC565" s="1289"/>
    </row>
    <row r="566">
      <c r="B566" s="18"/>
      <c r="C566" s="18"/>
      <c r="D566" s="18"/>
      <c r="E566" s="310"/>
      <c r="F566" s="18"/>
      <c r="G566" s="18"/>
      <c r="H566" s="18"/>
      <c r="I566" s="18"/>
      <c r="J566" s="18" t="s">
        <v>877</v>
      </c>
      <c r="K566" s="18"/>
      <c r="L566" s="18"/>
      <c r="AC566" s="1289"/>
    </row>
    <row r="567">
      <c r="B567" s="18"/>
      <c r="C567" s="18"/>
      <c r="D567" s="18"/>
      <c r="E567" s="310"/>
      <c r="F567" s="18"/>
      <c r="G567" s="18"/>
      <c r="H567" s="18"/>
      <c r="I567" s="18"/>
      <c r="J567" s="18" t="s">
        <v>877</v>
      </c>
      <c r="K567" s="18"/>
      <c r="L567" s="18"/>
      <c r="AC567" s="1289"/>
    </row>
    <row r="568">
      <c r="B568" s="18"/>
      <c r="C568" s="18"/>
      <c r="D568" s="18"/>
      <c r="E568" s="310"/>
      <c r="F568" s="18"/>
      <c r="G568" s="18"/>
      <c r="H568" s="18"/>
      <c r="I568" s="18"/>
      <c r="J568" s="18" t="s">
        <v>877</v>
      </c>
      <c r="K568" s="18"/>
      <c r="L568" s="18"/>
      <c r="AC568" s="1289"/>
    </row>
    <row r="569">
      <c r="B569" s="18"/>
      <c r="C569" s="18"/>
      <c r="D569" s="18"/>
      <c r="E569" s="310"/>
      <c r="F569" s="18"/>
      <c r="G569" s="18"/>
      <c r="H569" s="18"/>
      <c r="I569" s="18"/>
      <c r="J569" s="18" t="s">
        <v>877</v>
      </c>
      <c r="K569" s="18"/>
      <c r="L569" s="18"/>
      <c r="AC569" s="1289"/>
    </row>
    <row r="570">
      <c r="B570" s="18"/>
      <c r="C570" s="18"/>
      <c r="D570" s="18"/>
      <c r="E570" s="310"/>
      <c r="F570" s="18"/>
      <c r="G570" s="18"/>
      <c r="H570" s="18"/>
      <c r="I570" s="18"/>
      <c r="J570" s="18" t="s">
        <v>877</v>
      </c>
      <c r="K570" s="18"/>
      <c r="L570" s="18"/>
      <c r="AC570" s="1289"/>
    </row>
    <row r="571">
      <c r="B571" s="18"/>
      <c r="C571" s="18"/>
      <c r="D571" s="18"/>
      <c r="E571" s="310"/>
      <c r="F571" s="18"/>
      <c r="G571" s="18"/>
      <c r="H571" s="18"/>
      <c r="I571" s="18"/>
      <c r="J571" s="18" t="s">
        <v>877</v>
      </c>
      <c r="K571" s="18"/>
      <c r="L571" s="18"/>
      <c r="AC571" s="1289"/>
    </row>
    <row r="572">
      <c r="B572" s="18"/>
      <c r="C572" s="18"/>
      <c r="D572" s="18"/>
      <c r="E572" s="310"/>
      <c r="F572" s="18"/>
      <c r="G572" s="18"/>
      <c r="H572" s="18"/>
      <c r="I572" s="18"/>
      <c r="J572" s="18" t="s">
        <v>877</v>
      </c>
      <c r="K572" s="18"/>
      <c r="L572" s="18"/>
      <c r="AC572" s="1289"/>
    </row>
    <row r="573">
      <c r="B573" s="18"/>
      <c r="C573" s="18"/>
      <c r="D573" s="18"/>
      <c r="E573" s="310"/>
      <c r="F573" s="18"/>
      <c r="G573" s="18"/>
      <c r="H573" s="18"/>
      <c r="I573" s="18"/>
      <c r="J573" s="18" t="s">
        <v>877</v>
      </c>
      <c r="K573" s="18"/>
      <c r="L573" s="18"/>
      <c r="AC573" s="1289"/>
    </row>
    <row r="574">
      <c r="B574" s="18"/>
      <c r="C574" s="18"/>
      <c r="D574" s="18"/>
      <c r="E574" s="310"/>
      <c r="F574" s="18"/>
      <c r="G574" s="18"/>
      <c r="H574" s="18"/>
      <c r="I574" s="18"/>
      <c r="J574" s="18" t="s">
        <v>877</v>
      </c>
      <c r="K574" s="18"/>
      <c r="L574" s="18"/>
      <c r="AC574" s="1289"/>
    </row>
    <row r="575">
      <c r="B575" s="18"/>
      <c r="C575" s="18"/>
      <c r="D575" s="18"/>
      <c r="E575" s="310"/>
      <c r="F575" s="18"/>
      <c r="G575" s="18"/>
      <c r="H575" s="18"/>
      <c r="I575" s="18"/>
      <c r="J575" s="18" t="s">
        <v>877</v>
      </c>
      <c r="K575" s="18"/>
      <c r="L575" s="18"/>
      <c r="AC575" s="1289"/>
    </row>
    <row r="576">
      <c r="B576" s="18"/>
      <c r="C576" s="18"/>
      <c r="D576" s="18"/>
      <c r="E576" s="310"/>
      <c r="F576" s="18"/>
      <c r="G576" s="18"/>
      <c r="H576" s="18"/>
      <c r="I576" s="18"/>
      <c r="J576" s="18" t="s">
        <v>877</v>
      </c>
      <c r="K576" s="18"/>
      <c r="L576" s="18"/>
      <c r="AC576" s="1289"/>
    </row>
    <row r="577">
      <c r="B577" s="18"/>
      <c r="C577" s="18"/>
      <c r="D577" s="18"/>
      <c r="E577" s="310"/>
      <c r="F577" s="18"/>
      <c r="G577" s="18"/>
      <c r="H577" s="18"/>
      <c r="I577" s="18"/>
      <c r="J577" s="18" t="s">
        <v>877</v>
      </c>
      <c r="K577" s="18"/>
      <c r="L577" s="18"/>
      <c r="AC577" s="1289"/>
    </row>
    <row r="578">
      <c r="B578" s="18"/>
      <c r="C578" s="18"/>
      <c r="D578" s="18"/>
      <c r="E578" s="310"/>
      <c r="F578" s="18"/>
      <c r="G578" s="18"/>
      <c r="H578" s="18"/>
      <c r="I578" s="18"/>
      <c r="J578" s="18" t="s">
        <v>877</v>
      </c>
      <c r="K578" s="18"/>
      <c r="L578" s="18"/>
      <c r="AC578" s="1289"/>
    </row>
    <row r="579">
      <c r="B579" s="18"/>
      <c r="C579" s="18"/>
      <c r="D579" s="18"/>
      <c r="E579" s="310"/>
      <c r="F579" s="18"/>
      <c r="G579" s="18"/>
      <c r="H579" s="18"/>
      <c r="I579" s="18"/>
      <c r="J579" s="18" t="s">
        <v>877</v>
      </c>
      <c r="K579" s="18"/>
      <c r="L579" s="18"/>
      <c r="AC579" s="1289"/>
    </row>
    <row r="580">
      <c r="B580" s="18"/>
      <c r="C580" s="18"/>
      <c r="D580" s="18"/>
      <c r="E580" s="310"/>
      <c r="F580" s="18"/>
      <c r="G580" s="18"/>
      <c r="H580" s="18"/>
      <c r="I580" s="18"/>
      <c r="J580" s="18" t="s">
        <v>877</v>
      </c>
      <c r="K580" s="18"/>
      <c r="L580" s="18"/>
      <c r="AC580" s="1289"/>
    </row>
    <row r="581">
      <c r="B581" s="18"/>
      <c r="C581" s="18"/>
      <c r="D581" s="18"/>
      <c r="E581" s="310"/>
      <c r="F581" s="18"/>
      <c r="G581" s="18"/>
      <c r="H581" s="18"/>
      <c r="I581" s="18"/>
      <c r="J581" s="18" t="s">
        <v>877</v>
      </c>
      <c r="K581" s="18"/>
      <c r="L581" s="18"/>
      <c r="AC581" s="1289"/>
    </row>
    <row r="582">
      <c r="B582" s="18"/>
      <c r="C582" s="18"/>
      <c r="D582" s="18"/>
      <c r="E582" s="310"/>
      <c r="F582" s="18"/>
      <c r="G582" s="18"/>
      <c r="H582" s="18"/>
      <c r="I582" s="18"/>
      <c r="J582" s="18" t="s">
        <v>877</v>
      </c>
      <c r="K582" s="18"/>
      <c r="L582" s="18"/>
      <c r="AC582" s="1289"/>
    </row>
    <row r="583">
      <c r="B583" s="18"/>
      <c r="C583" s="18"/>
      <c r="D583" s="18"/>
      <c r="E583" s="310"/>
      <c r="F583" s="18"/>
      <c r="G583" s="18"/>
      <c r="H583" s="18"/>
      <c r="I583" s="18"/>
      <c r="J583" s="18" t="s">
        <v>877</v>
      </c>
      <c r="K583" s="18"/>
      <c r="L583" s="18"/>
      <c r="AC583" s="1289"/>
    </row>
    <row r="584">
      <c r="B584" s="18"/>
      <c r="C584" s="18"/>
      <c r="D584" s="18"/>
      <c r="E584" s="310"/>
      <c r="F584" s="18"/>
      <c r="G584" s="18"/>
      <c r="H584" s="18"/>
      <c r="I584" s="18"/>
      <c r="J584" s="18" t="s">
        <v>877</v>
      </c>
      <c r="K584" s="18"/>
      <c r="L584" s="18"/>
      <c r="AC584" s="1289"/>
    </row>
    <row r="585">
      <c r="B585" s="18"/>
      <c r="C585" s="18"/>
      <c r="D585" s="18"/>
      <c r="E585" s="310"/>
      <c r="F585" s="18"/>
      <c r="G585" s="18"/>
      <c r="H585" s="18"/>
      <c r="I585" s="18"/>
      <c r="J585" s="18" t="s">
        <v>877</v>
      </c>
      <c r="K585" s="18"/>
      <c r="L585" s="18"/>
      <c r="AC585" s="1289"/>
    </row>
    <row r="586">
      <c r="B586" s="18"/>
      <c r="C586" s="18"/>
      <c r="D586" s="18"/>
      <c r="E586" s="310"/>
      <c r="F586" s="18"/>
      <c r="G586" s="18"/>
      <c r="H586" s="18"/>
      <c r="I586" s="18"/>
      <c r="J586" s="18" t="s">
        <v>877</v>
      </c>
      <c r="K586" s="18"/>
      <c r="L586" s="18"/>
      <c r="AC586" s="1289"/>
    </row>
    <row r="587">
      <c r="B587" s="18"/>
      <c r="C587" s="18"/>
      <c r="D587" s="18"/>
      <c r="E587" s="310"/>
      <c r="F587" s="18"/>
      <c r="G587" s="18"/>
      <c r="H587" s="18"/>
      <c r="I587" s="18"/>
      <c r="J587" s="18" t="s">
        <v>877</v>
      </c>
      <c r="K587" s="18"/>
      <c r="L587" s="18"/>
      <c r="AC587" s="1289"/>
    </row>
    <row r="588">
      <c r="B588" s="18"/>
      <c r="C588" s="18"/>
      <c r="D588" s="18"/>
      <c r="E588" s="310"/>
      <c r="F588" s="18"/>
      <c r="G588" s="18"/>
      <c r="H588" s="18"/>
      <c r="I588" s="18"/>
      <c r="J588" s="18" t="s">
        <v>877</v>
      </c>
      <c r="K588" s="18"/>
      <c r="L588" s="18"/>
      <c r="AC588" s="1289"/>
    </row>
    <row r="589">
      <c r="B589" s="18"/>
      <c r="C589" s="18"/>
      <c r="D589" s="18"/>
      <c r="E589" s="310"/>
      <c r="F589" s="18"/>
      <c r="G589" s="18"/>
      <c r="H589" s="18"/>
      <c r="I589" s="18"/>
      <c r="J589" s="18" t="s">
        <v>877</v>
      </c>
      <c r="K589" s="18"/>
      <c r="L589" s="18"/>
      <c r="AC589" s="1289"/>
    </row>
    <row r="590">
      <c r="B590" s="18"/>
      <c r="C590" s="18"/>
      <c r="D590" s="18"/>
      <c r="E590" s="310"/>
      <c r="F590" s="18"/>
      <c r="G590" s="18"/>
      <c r="H590" s="18"/>
      <c r="I590" s="18"/>
      <c r="J590" s="18" t="s">
        <v>877</v>
      </c>
      <c r="K590" s="18"/>
      <c r="L590" s="18"/>
      <c r="AC590" s="1289"/>
    </row>
    <row r="591">
      <c r="B591" s="18"/>
      <c r="C591" s="18"/>
      <c r="D591" s="18"/>
      <c r="E591" s="310"/>
      <c r="F591" s="18"/>
      <c r="G591" s="18"/>
      <c r="H591" s="18"/>
      <c r="I591" s="18"/>
      <c r="J591" s="18" t="s">
        <v>877</v>
      </c>
      <c r="K591" s="18"/>
      <c r="L591" s="18"/>
      <c r="AC591" s="1289"/>
    </row>
    <row r="592">
      <c r="B592" s="18"/>
      <c r="C592" s="18"/>
      <c r="D592" s="18"/>
      <c r="E592" s="310"/>
      <c r="F592" s="18"/>
      <c r="G592" s="18"/>
      <c r="H592" s="18"/>
      <c r="I592" s="18"/>
      <c r="J592" s="18" t="s">
        <v>877</v>
      </c>
      <c r="K592" s="18"/>
      <c r="L592" s="18"/>
      <c r="AC592" s="1289"/>
    </row>
    <row r="593">
      <c r="B593" s="18"/>
      <c r="C593" s="18"/>
      <c r="D593" s="18"/>
      <c r="E593" s="310"/>
      <c r="F593" s="18"/>
      <c r="G593" s="18"/>
      <c r="H593" s="18"/>
      <c r="I593" s="18"/>
      <c r="J593" s="18" t="s">
        <v>877</v>
      </c>
      <c r="K593" s="18"/>
      <c r="L593" s="18"/>
      <c r="AC593" s="1289"/>
    </row>
    <row r="594">
      <c r="B594" s="18"/>
      <c r="C594" s="18"/>
      <c r="D594" s="18"/>
      <c r="E594" s="310"/>
      <c r="F594" s="18"/>
      <c r="G594" s="18"/>
      <c r="H594" s="18"/>
      <c r="I594" s="18"/>
      <c r="J594" s="18" t="s">
        <v>877</v>
      </c>
      <c r="K594" s="18"/>
      <c r="L594" s="18"/>
      <c r="AC594" s="1289"/>
    </row>
    <row r="595">
      <c r="B595" s="18"/>
      <c r="C595" s="18"/>
      <c r="D595" s="18"/>
      <c r="E595" s="310"/>
      <c r="F595" s="18"/>
      <c r="G595" s="18"/>
      <c r="H595" s="18"/>
      <c r="I595" s="18"/>
      <c r="J595" s="18" t="s">
        <v>877</v>
      </c>
      <c r="K595" s="18"/>
      <c r="L595" s="18"/>
      <c r="AC595" s="1289"/>
    </row>
    <row r="596">
      <c r="B596" s="18"/>
      <c r="C596" s="18"/>
      <c r="D596" s="18"/>
      <c r="E596" s="310"/>
      <c r="F596" s="18"/>
      <c r="G596" s="18"/>
      <c r="H596" s="18"/>
      <c r="I596" s="18"/>
      <c r="J596" s="18" t="s">
        <v>877</v>
      </c>
      <c r="K596" s="18"/>
      <c r="L596" s="18"/>
      <c r="AC596" s="1289"/>
    </row>
    <row r="597">
      <c r="B597" s="18"/>
      <c r="C597" s="18"/>
      <c r="D597" s="18"/>
      <c r="E597" s="310"/>
      <c r="F597" s="18"/>
      <c r="G597" s="18"/>
      <c r="H597" s="18"/>
      <c r="I597" s="18"/>
      <c r="J597" s="18" t="s">
        <v>877</v>
      </c>
      <c r="K597" s="18"/>
      <c r="L597" s="18"/>
      <c r="AC597" s="1289"/>
    </row>
    <row r="598">
      <c r="B598" s="18"/>
      <c r="C598" s="18"/>
      <c r="D598" s="18"/>
      <c r="E598" s="310"/>
      <c r="F598" s="18"/>
      <c r="G598" s="18"/>
      <c r="H598" s="18"/>
      <c r="I598" s="18"/>
      <c r="J598" s="18" t="s">
        <v>877</v>
      </c>
      <c r="K598" s="18"/>
      <c r="L598" s="18"/>
      <c r="AC598" s="1289"/>
    </row>
    <row r="599">
      <c r="B599" s="18"/>
      <c r="C599" s="18"/>
      <c r="D599" s="18"/>
      <c r="E599" s="310"/>
      <c r="F599" s="18"/>
      <c r="G599" s="18"/>
      <c r="H599" s="18"/>
      <c r="I599" s="18"/>
      <c r="J599" s="18" t="s">
        <v>877</v>
      </c>
      <c r="K599" s="18"/>
      <c r="L599" s="18"/>
      <c r="AC599" s="1289"/>
    </row>
    <row r="600">
      <c r="B600" s="18"/>
      <c r="C600" s="18"/>
      <c r="D600" s="18"/>
      <c r="E600" s="310"/>
      <c r="F600" s="18"/>
      <c r="G600" s="18"/>
      <c r="H600" s="18"/>
      <c r="I600" s="18"/>
      <c r="J600" s="18" t="s">
        <v>877</v>
      </c>
      <c r="K600" s="18"/>
      <c r="L600" s="18"/>
      <c r="AC600" s="1289"/>
    </row>
    <row r="601">
      <c r="B601" s="18"/>
      <c r="C601" s="18"/>
      <c r="D601" s="18"/>
      <c r="E601" s="310"/>
      <c r="F601" s="18"/>
      <c r="G601" s="18"/>
      <c r="H601" s="18"/>
      <c r="I601" s="18"/>
      <c r="J601" s="18" t="s">
        <v>877</v>
      </c>
      <c r="K601" s="18"/>
      <c r="L601" s="18"/>
      <c r="AC601" s="1289"/>
    </row>
    <row r="602">
      <c r="B602" s="18"/>
      <c r="C602" s="18"/>
      <c r="D602" s="18"/>
      <c r="E602" s="310"/>
      <c r="F602" s="18"/>
      <c r="G602" s="18"/>
      <c r="H602" s="18"/>
      <c r="I602" s="18"/>
      <c r="J602" s="18" t="s">
        <v>877</v>
      </c>
      <c r="K602" s="18"/>
      <c r="L602" s="18"/>
      <c r="AC602" s="1289"/>
    </row>
    <row r="603">
      <c r="B603" s="18"/>
      <c r="C603" s="18"/>
      <c r="D603" s="18"/>
      <c r="E603" s="310"/>
      <c r="F603" s="18"/>
      <c r="G603" s="18"/>
      <c r="H603" s="18"/>
      <c r="I603" s="18"/>
      <c r="J603" s="18" t="s">
        <v>877</v>
      </c>
      <c r="K603" s="18"/>
      <c r="L603" s="18"/>
      <c r="AC603" s="1289"/>
    </row>
    <row r="604">
      <c r="B604" s="18"/>
      <c r="C604" s="18"/>
      <c r="D604" s="18"/>
      <c r="E604" s="310"/>
      <c r="F604" s="18"/>
      <c r="G604" s="18"/>
      <c r="H604" s="18"/>
      <c r="I604" s="18"/>
      <c r="J604" s="18" t="s">
        <v>877</v>
      </c>
      <c r="K604" s="18"/>
      <c r="L604" s="18"/>
      <c r="AC604" s="1289"/>
    </row>
    <row r="605">
      <c r="B605" s="18"/>
      <c r="C605" s="18"/>
      <c r="D605" s="18"/>
      <c r="E605" s="310"/>
      <c r="F605" s="18"/>
      <c r="G605" s="18"/>
      <c r="H605" s="18"/>
      <c r="I605" s="18"/>
      <c r="J605" s="18" t="s">
        <v>877</v>
      </c>
      <c r="K605" s="18"/>
      <c r="L605" s="18"/>
      <c r="AC605" s="1289"/>
    </row>
    <row r="606">
      <c r="B606" s="18"/>
      <c r="C606" s="18"/>
      <c r="D606" s="18"/>
      <c r="E606" s="310"/>
      <c r="F606" s="18"/>
      <c r="G606" s="18"/>
      <c r="H606" s="18"/>
      <c r="I606" s="18"/>
      <c r="J606" s="18" t="s">
        <v>877</v>
      </c>
      <c r="K606" s="18"/>
      <c r="L606" s="18"/>
      <c r="AC606" s="1289"/>
    </row>
    <row r="607">
      <c r="B607" s="18"/>
      <c r="C607" s="18"/>
      <c r="D607" s="18"/>
      <c r="E607" s="310"/>
      <c r="F607" s="18"/>
      <c r="G607" s="18"/>
      <c r="H607" s="18"/>
      <c r="I607" s="18"/>
      <c r="J607" s="18" t="s">
        <v>877</v>
      </c>
      <c r="K607" s="18"/>
      <c r="L607" s="18"/>
      <c r="AC607" s="1289"/>
    </row>
    <row r="608">
      <c r="B608" s="18"/>
      <c r="C608" s="18"/>
      <c r="D608" s="18"/>
      <c r="E608" s="310"/>
      <c r="F608" s="18"/>
      <c r="G608" s="18"/>
      <c r="H608" s="18"/>
      <c r="I608" s="18"/>
      <c r="J608" s="18" t="s">
        <v>877</v>
      </c>
      <c r="K608" s="18"/>
      <c r="L608" s="18"/>
      <c r="AC608" s="1289"/>
    </row>
    <row r="609">
      <c r="B609" s="18"/>
      <c r="C609" s="18"/>
      <c r="D609" s="18"/>
      <c r="E609" s="310"/>
      <c r="F609" s="18"/>
      <c r="G609" s="18"/>
      <c r="H609" s="18"/>
      <c r="I609" s="18"/>
      <c r="J609" s="18" t="s">
        <v>877</v>
      </c>
      <c r="K609" s="18"/>
      <c r="L609" s="18"/>
      <c r="AC609" s="1289"/>
    </row>
    <row r="610">
      <c r="B610" s="18"/>
      <c r="C610" s="18"/>
      <c r="D610" s="18"/>
      <c r="E610" s="310"/>
      <c r="F610" s="18"/>
      <c r="G610" s="18"/>
      <c r="H610" s="18"/>
      <c r="I610" s="18"/>
      <c r="J610" s="18" t="s">
        <v>877</v>
      </c>
      <c r="K610" s="18"/>
      <c r="L610" s="18"/>
      <c r="AC610" s="1289"/>
    </row>
    <row r="611">
      <c r="B611" s="18"/>
      <c r="C611" s="18"/>
      <c r="D611" s="18"/>
      <c r="E611" s="310"/>
      <c r="F611" s="18"/>
      <c r="G611" s="18"/>
      <c r="H611" s="18"/>
      <c r="I611" s="18"/>
      <c r="J611" s="18" t="s">
        <v>877</v>
      </c>
      <c r="K611" s="18"/>
      <c r="L611" s="18"/>
      <c r="AC611" s="1289"/>
    </row>
    <row r="612">
      <c r="B612" s="18"/>
      <c r="C612" s="18"/>
      <c r="D612" s="18"/>
      <c r="E612" s="310"/>
      <c r="F612" s="18"/>
      <c r="G612" s="18"/>
      <c r="H612" s="18"/>
      <c r="I612" s="18"/>
      <c r="J612" s="18" t="s">
        <v>877</v>
      </c>
      <c r="K612" s="18"/>
      <c r="L612" s="18"/>
      <c r="AC612" s="1289"/>
    </row>
    <row r="613">
      <c r="B613" s="18"/>
      <c r="C613" s="18"/>
      <c r="D613" s="18"/>
      <c r="E613" s="310"/>
      <c r="F613" s="18"/>
      <c r="G613" s="18"/>
      <c r="H613" s="18"/>
      <c r="I613" s="18"/>
      <c r="J613" s="18" t="s">
        <v>877</v>
      </c>
      <c r="K613" s="18"/>
      <c r="L613" s="18"/>
      <c r="AC613" s="1289"/>
    </row>
    <row r="614">
      <c r="B614" s="18"/>
      <c r="C614" s="18"/>
      <c r="D614" s="18"/>
      <c r="E614" s="310"/>
      <c r="F614" s="18"/>
      <c r="G614" s="18"/>
      <c r="H614" s="18"/>
      <c r="I614" s="18"/>
      <c r="J614" s="18" t="s">
        <v>877</v>
      </c>
      <c r="K614" s="18"/>
      <c r="L614" s="18"/>
      <c r="AC614" s="1289"/>
    </row>
    <row r="615">
      <c r="B615" s="18"/>
      <c r="C615" s="18"/>
      <c r="D615" s="18"/>
      <c r="E615" s="310"/>
      <c r="F615" s="18"/>
      <c r="G615" s="18"/>
      <c r="H615" s="18"/>
      <c r="I615" s="18"/>
      <c r="J615" s="18" t="s">
        <v>877</v>
      </c>
      <c r="K615" s="18"/>
      <c r="L615" s="18"/>
      <c r="AC615" s="1289"/>
    </row>
    <row r="616">
      <c r="B616" s="18"/>
      <c r="C616" s="18"/>
      <c r="D616" s="18"/>
      <c r="E616" s="310"/>
      <c r="F616" s="18"/>
      <c r="G616" s="18"/>
      <c r="H616" s="18"/>
      <c r="I616" s="18"/>
      <c r="J616" s="18" t="s">
        <v>877</v>
      </c>
      <c r="K616" s="18"/>
      <c r="L616" s="18"/>
      <c r="AC616" s="1289"/>
    </row>
    <row r="617">
      <c r="B617" s="18"/>
      <c r="C617" s="18"/>
      <c r="D617" s="18"/>
      <c r="E617" s="310"/>
      <c r="F617" s="18"/>
      <c r="G617" s="18"/>
      <c r="H617" s="18"/>
      <c r="I617" s="18"/>
      <c r="J617" s="18" t="s">
        <v>877</v>
      </c>
      <c r="K617" s="18"/>
      <c r="L617" s="18"/>
      <c r="AC617" s="1289"/>
    </row>
    <row r="618">
      <c r="B618" s="18"/>
      <c r="C618" s="18"/>
      <c r="D618" s="18"/>
      <c r="E618" s="310"/>
      <c r="F618" s="18"/>
      <c r="G618" s="18"/>
      <c r="H618" s="18"/>
      <c r="I618" s="18"/>
      <c r="J618" s="18" t="s">
        <v>877</v>
      </c>
      <c r="K618" s="18"/>
      <c r="L618" s="18"/>
      <c r="AC618" s="1289"/>
    </row>
    <row r="619">
      <c r="B619" s="18"/>
      <c r="C619" s="18"/>
      <c r="D619" s="18"/>
      <c r="E619" s="310"/>
      <c r="F619" s="18"/>
      <c r="G619" s="18"/>
      <c r="H619" s="18"/>
      <c r="I619" s="18"/>
      <c r="J619" s="18" t="s">
        <v>877</v>
      </c>
      <c r="K619" s="18"/>
      <c r="L619" s="18"/>
      <c r="AC619" s="1289"/>
    </row>
    <row r="620">
      <c r="B620" s="18"/>
      <c r="C620" s="18"/>
      <c r="D620" s="18"/>
      <c r="E620" s="310"/>
      <c r="F620" s="18"/>
      <c r="G620" s="18"/>
      <c r="H620" s="18"/>
      <c r="I620" s="18"/>
      <c r="J620" s="18" t="s">
        <v>877</v>
      </c>
      <c r="K620" s="18"/>
      <c r="L620" s="18"/>
      <c r="AC620" s="1289"/>
    </row>
    <row r="621">
      <c r="B621" s="18"/>
      <c r="C621" s="18"/>
      <c r="D621" s="18"/>
      <c r="E621" s="310"/>
      <c r="F621" s="18"/>
      <c r="G621" s="18"/>
      <c r="H621" s="18"/>
      <c r="I621" s="18"/>
      <c r="J621" s="18" t="s">
        <v>877</v>
      </c>
      <c r="K621" s="18"/>
      <c r="L621" s="18"/>
      <c r="AC621" s="1289"/>
    </row>
    <row r="622">
      <c r="B622" s="18"/>
      <c r="C622" s="18"/>
      <c r="D622" s="18"/>
      <c r="E622" s="310"/>
      <c r="F622" s="18"/>
      <c r="G622" s="18"/>
      <c r="H622" s="18"/>
      <c r="I622" s="18"/>
      <c r="J622" s="18" t="s">
        <v>877</v>
      </c>
      <c r="K622" s="18"/>
      <c r="L622" s="18"/>
      <c r="AC622" s="1289"/>
    </row>
    <row r="623">
      <c r="B623" s="18"/>
      <c r="C623" s="18"/>
      <c r="D623" s="18"/>
      <c r="E623" s="310"/>
      <c r="F623" s="18"/>
      <c r="G623" s="18"/>
      <c r="H623" s="18"/>
      <c r="I623" s="18"/>
      <c r="J623" s="18" t="s">
        <v>877</v>
      </c>
      <c r="K623" s="18"/>
      <c r="L623" s="18"/>
      <c r="AC623" s="1289"/>
    </row>
    <row r="624">
      <c r="B624" s="18"/>
      <c r="C624" s="18"/>
      <c r="D624" s="18"/>
      <c r="E624" s="310"/>
      <c r="F624" s="18"/>
      <c r="G624" s="18"/>
      <c r="H624" s="18"/>
      <c r="I624" s="18"/>
      <c r="J624" s="18" t="s">
        <v>877</v>
      </c>
      <c r="K624" s="18"/>
      <c r="L624" s="18"/>
      <c r="AC624" s="1289"/>
    </row>
    <row r="625">
      <c r="B625" s="18"/>
      <c r="C625" s="18"/>
      <c r="D625" s="18"/>
      <c r="E625" s="310"/>
      <c r="F625" s="18"/>
      <c r="G625" s="18"/>
      <c r="H625" s="18"/>
      <c r="I625" s="18"/>
      <c r="J625" s="18" t="s">
        <v>877</v>
      </c>
      <c r="K625" s="18"/>
      <c r="L625" s="18"/>
      <c r="AC625" s="1289"/>
    </row>
    <row r="626">
      <c r="B626" s="18"/>
      <c r="C626" s="18"/>
      <c r="D626" s="18"/>
      <c r="E626" s="310"/>
      <c r="F626" s="18"/>
      <c r="G626" s="18"/>
      <c r="H626" s="18"/>
      <c r="I626" s="18"/>
      <c r="J626" s="18" t="s">
        <v>877</v>
      </c>
      <c r="K626" s="18"/>
      <c r="L626" s="18"/>
      <c r="AC626" s="1289"/>
    </row>
    <row r="627">
      <c r="B627" s="18"/>
      <c r="C627" s="18"/>
      <c r="D627" s="18"/>
      <c r="E627" s="310"/>
      <c r="F627" s="18"/>
      <c r="G627" s="18"/>
      <c r="H627" s="18"/>
      <c r="I627" s="18"/>
      <c r="J627" s="18" t="s">
        <v>877</v>
      </c>
      <c r="K627" s="18"/>
      <c r="L627" s="18"/>
      <c r="AC627" s="1289"/>
    </row>
    <row r="628">
      <c r="B628" s="18"/>
      <c r="C628" s="18"/>
      <c r="D628" s="18"/>
      <c r="E628" s="310"/>
      <c r="F628" s="18"/>
      <c r="G628" s="18"/>
      <c r="H628" s="18"/>
      <c r="I628" s="18"/>
      <c r="J628" s="18" t="s">
        <v>877</v>
      </c>
      <c r="K628" s="18"/>
      <c r="L628" s="18"/>
      <c r="AC628" s="1289"/>
    </row>
    <row r="629">
      <c r="B629" s="18"/>
      <c r="C629" s="18"/>
      <c r="D629" s="18"/>
      <c r="E629" s="310"/>
      <c r="F629" s="18"/>
      <c r="G629" s="18"/>
      <c r="H629" s="18"/>
      <c r="I629" s="18"/>
      <c r="J629" s="18" t="s">
        <v>877</v>
      </c>
      <c r="K629" s="18"/>
      <c r="L629" s="18"/>
      <c r="AC629" s="1289"/>
    </row>
    <row r="630">
      <c r="B630" s="18"/>
      <c r="C630" s="18"/>
      <c r="D630" s="18"/>
      <c r="E630" s="310"/>
      <c r="F630" s="18"/>
      <c r="G630" s="18"/>
      <c r="H630" s="18"/>
      <c r="I630" s="18"/>
      <c r="J630" s="18" t="s">
        <v>877</v>
      </c>
      <c r="K630" s="18"/>
      <c r="L630" s="18"/>
      <c r="AC630" s="1289"/>
    </row>
    <row r="631">
      <c r="B631" s="18"/>
      <c r="C631" s="18"/>
      <c r="D631" s="18"/>
      <c r="E631" s="310"/>
      <c r="F631" s="18"/>
      <c r="G631" s="18"/>
      <c r="H631" s="18"/>
      <c r="I631" s="18"/>
      <c r="J631" s="18" t="s">
        <v>877</v>
      </c>
      <c r="K631" s="18"/>
      <c r="L631" s="18"/>
      <c r="AC631" s="1289"/>
    </row>
    <row r="632">
      <c r="B632" s="18"/>
      <c r="C632" s="18"/>
      <c r="D632" s="18"/>
      <c r="E632" s="310"/>
      <c r="F632" s="18"/>
      <c r="G632" s="18"/>
      <c r="H632" s="18"/>
      <c r="I632" s="18"/>
      <c r="J632" s="18" t="s">
        <v>877</v>
      </c>
      <c r="K632" s="18"/>
      <c r="L632" s="18"/>
      <c r="AC632" s="1289"/>
    </row>
    <row r="633">
      <c r="B633" s="18"/>
      <c r="C633" s="18"/>
      <c r="D633" s="18"/>
      <c r="E633" s="310"/>
      <c r="F633" s="18"/>
      <c r="G633" s="18"/>
      <c r="H633" s="18"/>
      <c r="I633" s="18"/>
      <c r="J633" s="18" t="s">
        <v>877</v>
      </c>
      <c r="K633" s="18"/>
      <c r="L633" s="18"/>
      <c r="AC633" s="1289"/>
    </row>
    <row r="634">
      <c r="B634" s="18"/>
      <c r="C634" s="18"/>
      <c r="D634" s="18"/>
      <c r="E634" s="310"/>
      <c r="F634" s="18"/>
      <c r="G634" s="18"/>
      <c r="H634" s="18"/>
      <c r="I634" s="18"/>
      <c r="J634" s="18" t="s">
        <v>877</v>
      </c>
      <c r="K634" s="18"/>
      <c r="L634" s="18"/>
      <c r="AC634" s="1289"/>
    </row>
    <row r="635">
      <c r="B635" s="18"/>
      <c r="C635" s="18"/>
      <c r="D635" s="18"/>
      <c r="E635" s="310"/>
      <c r="F635" s="18"/>
      <c r="G635" s="18"/>
      <c r="H635" s="18"/>
      <c r="I635" s="18"/>
      <c r="J635" s="18" t="s">
        <v>877</v>
      </c>
      <c r="K635" s="18"/>
      <c r="L635" s="18"/>
      <c r="AC635" s="1289"/>
    </row>
    <row r="636">
      <c r="B636" s="18"/>
      <c r="C636" s="18"/>
      <c r="D636" s="18"/>
      <c r="E636" s="310"/>
      <c r="F636" s="18"/>
      <c r="G636" s="18"/>
      <c r="H636" s="18"/>
      <c r="I636" s="18"/>
      <c r="J636" s="18" t="s">
        <v>877</v>
      </c>
      <c r="K636" s="18"/>
      <c r="L636" s="18"/>
      <c r="AC636" s="1289"/>
    </row>
    <row r="637">
      <c r="B637" s="18"/>
      <c r="C637" s="18"/>
      <c r="D637" s="18"/>
      <c r="E637" s="310"/>
      <c r="F637" s="18"/>
      <c r="G637" s="18"/>
      <c r="H637" s="18"/>
      <c r="I637" s="18"/>
      <c r="J637" s="18" t="s">
        <v>877</v>
      </c>
      <c r="K637" s="18"/>
      <c r="L637" s="18"/>
      <c r="AC637" s="1289"/>
    </row>
    <row r="638">
      <c r="B638" s="18"/>
      <c r="C638" s="18"/>
      <c r="D638" s="18"/>
      <c r="E638" s="310"/>
      <c r="F638" s="18"/>
      <c r="G638" s="18"/>
      <c r="H638" s="18"/>
      <c r="I638" s="18"/>
      <c r="J638" s="18" t="s">
        <v>877</v>
      </c>
      <c r="K638" s="18"/>
      <c r="L638" s="18"/>
      <c r="AC638" s="1289"/>
    </row>
    <row r="639">
      <c r="B639" s="18"/>
      <c r="C639" s="18"/>
      <c r="D639" s="18"/>
      <c r="E639" s="310"/>
      <c r="F639" s="18"/>
      <c r="G639" s="18"/>
      <c r="H639" s="18"/>
      <c r="I639" s="18"/>
      <c r="J639" s="18" t="s">
        <v>877</v>
      </c>
      <c r="K639" s="18"/>
      <c r="L639" s="18"/>
      <c r="AC639" s="1289"/>
    </row>
    <row r="640">
      <c r="B640" s="18"/>
      <c r="C640" s="18"/>
      <c r="D640" s="18"/>
      <c r="E640" s="310"/>
      <c r="F640" s="18"/>
      <c r="G640" s="18"/>
      <c r="H640" s="18"/>
      <c r="I640" s="18"/>
      <c r="J640" s="18" t="s">
        <v>877</v>
      </c>
      <c r="K640" s="18"/>
      <c r="L640" s="18"/>
      <c r="AC640" s="1289"/>
    </row>
    <row r="641">
      <c r="B641" s="18"/>
      <c r="C641" s="18"/>
      <c r="D641" s="18"/>
      <c r="E641" s="310"/>
      <c r="F641" s="18"/>
      <c r="G641" s="18"/>
      <c r="H641" s="18"/>
      <c r="I641" s="18"/>
      <c r="J641" s="18" t="s">
        <v>877</v>
      </c>
      <c r="K641" s="18"/>
      <c r="L641" s="18"/>
      <c r="AC641" s="1289"/>
    </row>
    <row r="642">
      <c r="B642" s="18"/>
      <c r="C642" s="18"/>
      <c r="D642" s="18"/>
      <c r="E642" s="310"/>
      <c r="F642" s="18"/>
      <c r="G642" s="18"/>
      <c r="H642" s="18"/>
      <c r="I642" s="18"/>
      <c r="J642" s="18" t="s">
        <v>877</v>
      </c>
      <c r="K642" s="18"/>
      <c r="L642" s="18"/>
      <c r="AC642" s="1289"/>
    </row>
    <row r="643">
      <c r="B643" s="18"/>
      <c r="C643" s="18"/>
      <c r="D643" s="18"/>
      <c r="E643" s="310"/>
      <c r="F643" s="18"/>
      <c r="G643" s="18"/>
      <c r="H643" s="18"/>
      <c r="I643" s="18"/>
      <c r="J643" s="18" t="s">
        <v>877</v>
      </c>
      <c r="K643" s="18"/>
      <c r="L643" s="18"/>
      <c r="AC643" s="1289"/>
    </row>
    <row r="644">
      <c r="B644" s="18"/>
      <c r="C644" s="18"/>
      <c r="D644" s="18"/>
      <c r="E644" s="310"/>
      <c r="F644" s="18"/>
      <c r="G644" s="18"/>
      <c r="H644" s="18"/>
      <c r="I644" s="18"/>
      <c r="J644" s="18" t="s">
        <v>877</v>
      </c>
      <c r="K644" s="18"/>
      <c r="L644" s="18"/>
      <c r="AC644" s="1289"/>
    </row>
    <row r="645">
      <c r="B645" s="18"/>
      <c r="C645" s="18"/>
      <c r="D645" s="18"/>
      <c r="E645" s="310"/>
      <c r="F645" s="18"/>
      <c r="G645" s="18"/>
      <c r="H645" s="18"/>
      <c r="I645" s="18"/>
      <c r="J645" s="18" t="s">
        <v>877</v>
      </c>
      <c r="K645" s="18"/>
      <c r="L645" s="18"/>
      <c r="AC645" s="1289"/>
    </row>
    <row r="646">
      <c r="B646" s="18"/>
      <c r="C646" s="18"/>
      <c r="D646" s="18"/>
      <c r="E646" s="310"/>
      <c r="F646" s="18"/>
      <c r="G646" s="18"/>
      <c r="H646" s="18"/>
      <c r="I646" s="18"/>
      <c r="J646" s="18" t="s">
        <v>877</v>
      </c>
      <c r="K646" s="18"/>
      <c r="L646" s="18"/>
      <c r="AC646" s="1289"/>
    </row>
    <row r="647">
      <c r="B647" s="18"/>
      <c r="C647" s="18"/>
      <c r="D647" s="18"/>
      <c r="E647" s="310"/>
      <c r="F647" s="18"/>
      <c r="G647" s="18"/>
      <c r="H647" s="18"/>
      <c r="I647" s="18"/>
      <c r="J647" s="18" t="s">
        <v>877</v>
      </c>
      <c r="K647" s="18"/>
      <c r="L647" s="18"/>
      <c r="AC647" s="1289"/>
    </row>
    <row r="648">
      <c r="B648" s="18"/>
      <c r="C648" s="18"/>
      <c r="D648" s="18"/>
      <c r="E648" s="310"/>
      <c r="F648" s="18"/>
      <c r="G648" s="18"/>
      <c r="H648" s="18"/>
      <c r="I648" s="18"/>
      <c r="J648" s="18" t="s">
        <v>877</v>
      </c>
      <c r="K648" s="18"/>
      <c r="L648" s="18"/>
      <c r="AC648" s="1289"/>
    </row>
    <row r="649">
      <c r="B649" s="18"/>
      <c r="C649" s="18"/>
      <c r="D649" s="18"/>
      <c r="E649" s="310"/>
      <c r="F649" s="18"/>
      <c r="G649" s="18"/>
      <c r="H649" s="18"/>
      <c r="I649" s="18"/>
      <c r="J649" s="18" t="s">
        <v>877</v>
      </c>
      <c r="K649" s="18"/>
      <c r="L649" s="18"/>
      <c r="AC649" s="1289"/>
    </row>
    <row r="650">
      <c r="B650" s="18"/>
      <c r="C650" s="18"/>
      <c r="D650" s="18"/>
      <c r="E650" s="310"/>
      <c r="F650" s="18"/>
      <c r="G650" s="18"/>
      <c r="H650" s="18"/>
      <c r="I650" s="18"/>
      <c r="J650" s="18" t="s">
        <v>877</v>
      </c>
      <c r="K650" s="18"/>
      <c r="L650" s="18"/>
      <c r="AC650" s="1289"/>
    </row>
    <row r="651">
      <c r="B651" s="18"/>
      <c r="C651" s="18"/>
      <c r="D651" s="18"/>
      <c r="E651" s="310"/>
      <c r="F651" s="18"/>
      <c r="G651" s="18"/>
      <c r="H651" s="18"/>
      <c r="I651" s="18"/>
      <c r="J651" s="18" t="s">
        <v>877</v>
      </c>
      <c r="K651" s="18"/>
      <c r="L651" s="18"/>
      <c r="AC651" s="1289"/>
    </row>
    <row r="652">
      <c r="B652" s="18"/>
      <c r="C652" s="18"/>
      <c r="D652" s="18"/>
      <c r="E652" s="310"/>
      <c r="F652" s="18"/>
      <c r="G652" s="18"/>
      <c r="H652" s="18"/>
      <c r="I652" s="18"/>
      <c r="J652" s="18" t="s">
        <v>877</v>
      </c>
      <c r="K652" s="18"/>
      <c r="L652" s="18"/>
      <c r="AC652" s="1289"/>
    </row>
    <row r="653">
      <c r="B653" s="18"/>
      <c r="C653" s="18"/>
      <c r="D653" s="18"/>
      <c r="E653" s="310"/>
      <c r="F653" s="18"/>
      <c r="G653" s="18"/>
      <c r="H653" s="18"/>
      <c r="I653" s="18"/>
      <c r="J653" s="18" t="s">
        <v>877</v>
      </c>
      <c r="K653" s="18"/>
      <c r="L653" s="18"/>
      <c r="AC653" s="1289"/>
    </row>
    <row r="654">
      <c r="B654" s="18"/>
      <c r="C654" s="18"/>
      <c r="D654" s="18"/>
      <c r="E654" s="310"/>
      <c r="F654" s="18"/>
      <c r="G654" s="18"/>
      <c r="H654" s="18"/>
      <c r="I654" s="18"/>
      <c r="J654" s="18" t="s">
        <v>877</v>
      </c>
      <c r="K654" s="18"/>
      <c r="L654" s="18"/>
      <c r="AC654" s="1289"/>
    </row>
    <row r="655">
      <c r="B655" s="18"/>
      <c r="C655" s="18"/>
      <c r="D655" s="18"/>
      <c r="E655" s="310"/>
      <c r="F655" s="18"/>
      <c r="G655" s="18"/>
      <c r="H655" s="18"/>
      <c r="I655" s="18"/>
      <c r="J655" s="18" t="s">
        <v>877</v>
      </c>
      <c r="K655" s="18"/>
      <c r="L655" s="18"/>
      <c r="AC655" s="1289"/>
    </row>
    <row r="656">
      <c r="B656" s="18"/>
      <c r="C656" s="18"/>
      <c r="D656" s="18"/>
      <c r="E656" s="310"/>
      <c r="F656" s="18"/>
      <c r="G656" s="18"/>
      <c r="H656" s="18"/>
      <c r="I656" s="18"/>
      <c r="J656" s="18" t="s">
        <v>877</v>
      </c>
      <c r="K656" s="18"/>
      <c r="L656" s="18"/>
      <c r="AC656" s="1289"/>
    </row>
    <row r="657">
      <c r="B657" s="18"/>
      <c r="C657" s="18"/>
      <c r="D657" s="18"/>
      <c r="E657" s="310"/>
      <c r="F657" s="18"/>
      <c r="G657" s="18"/>
      <c r="H657" s="18"/>
      <c r="I657" s="18"/>
      <c r="J657" s="18" t="s">
        <v>877</v>
      </c>
      <c r="K657" s="18"/>
      <c r="L657" s="18"/>
      <c r="AC657" s="1289"/>
    </row>
    <row r="658">
      <c r="B658" s="18"/>
      <c r="C658" s="18"/>
      <c r="D658" s="18"/>
      <c r="E658" s="310"/>
      <c r="F658" s="18"/>
      <c r="G658" s="18"/>
      <c r="H658" s="18"/>
      <c r="I658" s="18"/>
      <c r="J658" s="18" t="s">
        <v>877</v>
      </c>
      <c r="K658" s="18"/>
      <c r="L658" s="18"/>
      <c r="AC658" s="1289"/>
    </row>
    <row r="659">
      <c r="B659" s="18"/>
      <c r="C659" s="18"/>
      <c r="D659" s="18"/>
      <c r="E659" s="310"/>
      <c r="F659" s="18"/>
      <c r="G659" s="18"/>
      <c r="H659" s="18"/>
      <c r="I659" s="18"/>
      <c r="J659" s="18" t="s">
        <v>877</v>
      </c>
      <c r="K659" s="18"/>
      <c r="L659" s="18"/>
      <c r="AC659" s="1289"/>
    </row>
    <row r="660">
      <c r="B660" s="18"/>
      <c r="C660" s="18"/>
      <c r="D660" s="18"/>
      <c r="E660" s="310"/>
      <c r="F660" s="18"/>
      <c r="G660" s="18"/>
      <c r="H660" s="18"/>
      <c r="I660" s="18"/>
      <c r="J660" s="18" t="s">
        <v>877</v>
      </c>
      <c r="K660" s="18"/>
      <c r="L660" s="18"/>
      <c r="AC660" s="1289"/>
    </row>
    <row r="661">
      <c r="B661" s="18"/>
      <c r="C661" s="18"/>
      <c r="D661" s="18"/>
      <c r="E661" s="310"/>
      <c r="F661" s="18"/>
      <c r="G661" s="18"/>
      <c r="H661" s="18"/>
      <c r="I661" s="18"/>
      <c r="J661" s="18" t="s">
        <v>877</v>
      </c>
      <c r="K661" s="18"/>
      <c r="L661" s="18"/>
      <c r="AC661" s="1289"/>
    </row>
    <row r="662">
      <c r="B662" s="18"/>
      <c r="C662" s="18"/>
      <c r="D662" s="18"/>
      <c r="E662" s="310"/>
      <c r="F662" s="18"/>
      <c r="G662" s="18"/>
      <c r="H662" s="18"/>
      <c r="I662" s="18"/>
      <c r="J662" s="18" t="s">
        <v>877</v>
      </c>
      <c r="K662" s="18"/>
      <c r="L662" s="18"/>
      <c r="AC662" s="1289"/>
    </row>
    <row r="663">
      <c r="B663" s="18"/>
      <c r="C663" s="18"/>
      <c r="D663" s="18"/>
      <c r="E663" s="310"/>
      <c r="F663" s="18"/>
      <c r="G663" s="18"/>
      <c r="H663" s="18"/>
      <c r="I663" s="18"/>
      <c r="J663" s="18" t="s">
        <v>877</v>
      </c>
      <c r="K663" s="18"/>
      <c r="L663" s="18"/>
      <c r="AC663" s="1289"/>
    </row>
    <row r="664">
      <c r="B664" s="18"/>
      <c r="C664" s="18"/>
      <c r="D664" s="18"/>
      <c r="E664" s="310"/>
      <c r="F664" s="18"/>
      <c r="G664" s="18"/>
      <c r="H664" s="18"/>
      <c r="I664" s="18"/>
      <c r="J664" s="18" t="s">
        <v>877</v>
      </c>
      <c r="K664" s="18"/>
      <c r="L664" s="18"/>
      <c r="AC664" s="1289"/>
    </row>
    <row r="665">
      <c r="B665" s="18"/>
      <c r="C665" s="18"/>
      <c r="D665" s="18"/>
      <c r="E665" s="310"/>
      <c r="F665" s="18"/>
      <c r="G665" s="18"/>
      <c r="H665" s="18"/>
      <c r="I665" s="18"/>
      <c r="J665" s="18" t="s">
        <v>877</v>
      </c>
      <c r="K665" s="18"/>
      <c r="L665" s="18"/>
      <c r="AC665" s="1289"/>
    </row>
    <row r="666">
      <c r="B666" s="18"/>
      <c r="C666" s="18"/>
      <c r="D666" s="18"/>
      <c r="E666" s="310"/>
      <c r="F666" s="18"/>
      <c r="G666" s="18"/>
      <c r="H666" s="18"/>
      <c r="I666" s="18"/>
      <c r="J666" s="18" t="s">
        <v>877</v>
      </c>
      <c r="K666" s="18"/>
      <c r="L666" s="18"/>
      <c r="AC666" s="1289"/>
    </row>
    <row r="667">
      <c r="B667" s="18"/>
      <c r="C667" s="18"/>
      <c r="D667" s="18"/>
      <c r="E667" s="310"/>
      <c r="F667" s="18"/>
      <c r="G667" s="18"/>
      <c r="H667" s="18"/>
      <c r="I667" s="18"/>
      <c r="J667" s="18" t="s">
        <v>877</v>
      </c>
      <c r="K667" s="18"/>
      <c r="L667" s="18"/>
      <c r="AC667" s="1289"/>
    </row>
    <row r="668">
      <c r="B668" s="18"/>
      <c r="C668" s="18"/>
      <c r="D668" s="18"/>
      <c r="E668" s="310"/>
      <c r="F668" s="18"/>
      <c r="G668" s="18"/>
      <c r="H668" s="18"/>
      <c r="I668" s="18"/>
      <c r="J668" s="18" t="s">
        <v>877</v>
      </c>
      <c r="K668" s="18"/>
      <c r="L668" s="18"/>
      <c r="AC668" s="1289"/>
    </row>
    <row r="669">
      <c r="B669" s="18"/>
      <c r="C669" s="18"/>
      <c r="D669" s="18"/>
      <c r="E669" s="310"/>
      <c r="F669" s="18"/>
      <c r="G669" s="18"/>
      <c r="H669" s="18"/>
      <c r="I669" s="18"/>
      <c r="J669" s="18" t="s">
        <v>877</v>
      </c>
      <c r="K669" s="18"/>
      <c r="L669" s="18"/>
      <c r="AC669" s="1289"/>
    </row>
    <row r="670">
      <c r="B670" s="18"/>
      <c r="C670" s="18"/>
      <c r="D670" s="18"/>
      <c r="E670" s="310"/>
      <c r="F670" s="18"/>
      <c r="G670" s="18"/>
      <c r="H670" s="18"/>
      <c r="I670" s="18"/>
      <c r="J670" s="18" t="s">
        <v>877</v>
      </c>
      <c r="K670" s="18"/>
      <c r="L670" s="18"/>
      <c r="AC670" s="1289"/>
    </row>
    <row r="671">
      <c r="B671" s="18"/>
      <c r="C671" s="18"/>
      <c r="D671" s="18"/>
      <c r="E671" s="310"/>
      <c r="F671" s="18"/>
      <c r="G671" s="18"/>
      <c r="H671" s="18"/>
      <c r="I671" s="18"/>
      <c r="J671" s="18" t="s">
        <v>877</v>
      </c>
      <c r="K671" s="18"/>
      <c r="L671" s="18"/>
      <c r="AC671" s="1289"/>
    </row>
    <row r="672">
      <c r="B672" s="18"/>
      <c r="C672" s="18"/>
      <c r="D672" s="18"/>
      <c r="E672" s="310"/>
      <c r="F672" s="18"/>
      <c r="G672" s="18"/>
      <c r="H672" s="18"/>
      <c r="I672" s="18"/>
      <c r="J672" s="18" t="s">
        <v>877</v>
      </c>
      <c r="K672" s="18"/>
      <c r="L672" s="18"/>
      <c r="AC672" s="1289"/>
    </row>
    <row r="673">
      <c r="B673" s="18"/>
      <c r="C673" s="18"/>
      <c r="D673" s="18"/>
      <c r="E673" s="310"/>
      <c r="F673" s="18"/>
      <c r="G673" s="18"/>
      <c r="H673" s="18"/>
      <c r="I673" s="18"/>
      <c r="J673" s="18" t="s">
        <v>877</v>
      </c>
      <c r="K673" s="18"/>
      <c r="L673" s="18"/>
      <c r="AC673" s="1289"/>
    </row>
    <row r="674">
      <c r="B674" s="18"/>
      <c r="C674" s="18"/>
      <c r="D674" s="18"/>
      <c r="E674" s="310"/>
      <c r="F674" s="18"/>
      <c r="G674" s="18"/>
      <c r="H674" s="18"/>
      <c r="I674" s="18"/>
      <c r="J674" s="18" t="s">
        <v>877</v>
      </c>
      <c r="K674" s="18"/>
      <c r="L674" s="18"/>
      <c r="AC674" s="1289"/>
    </row>
    <row r="675">
      <c r="B675" s="18"/>
      <c r="C675" s="18"/>
      <c r="D675" s="18"/>
      <c r="E675" s="310"/>
      <c r="F675" s="18"/>
      <c r="G675" s="18"/>
      <c r="H675" s="18"/>
      <c r="I675" s="18"/>
      <c r="J675" s="18" t="s">
        <v>877</v>
      </c>
      <c r="K675" s="18"/>
      <c r="L675" s="18"/>
      <c r="AC675" s="1289"/>
    </row>
    <row r="676">
      <c r="B676" s="18"/>
      <c r="C676" s="18"/>
      <c r="D676" s="18"/>
      <c r="E676" s="310"/>
      <c r="F676" s="18"/>
      <c r="G676" s="18"/>
      <c r="H676" s="18"/>
      <c r="I676" s="18"/>
      <c r="J676" s="18" t="s">
        <v>877</v>
      </c>
      <c r="K676" s="18"/>
      <c r="L676" s="18"/>
      <c r="AC676" s="1289"/>
    </row>
    <row r="677">
      <c r="B677" s="18"/>
      <c r="C677" s="18"/>
      <c r="D677" s="18"/>
      <c r="E677" s="310"/>
      <c r="F677" s="18"/>
      <c r="G677" s="18"/>
      <c r="H677" s="18"/>
      <c r="I677" s="18"/>
      <c r="J677" s="18" t="s">
        <v>877</v>
      </c>
      <c r="K677" s="18"/>
      <c r="L677" s="18"/>
      <c r="AC677" s="1289"/>
    </row>
    <row r="678">
      <c r="B678" s="18"/>
      <c r="C678" s="18"/>
      <c r="D678" s="18"/>
      <c r="E678" s="310"/>
      <c r="F678" s="18"/>
      <c r="G678" s="18"/>
      <c r="H678" s="18"/>
      <c r="I678" s="18"/>
      <c r="J678" s="18" t="s">
        <v>877</v>
      </c>
      <c r="K678" s="18"/>
      <c r="L678" s="18"/>
      <c r="AC678" s="1289"/>
    </row>
    <row r="679">
      <c r="B679" s="18"/>
      <c r="C679" s="18"/>
      <c r="D679" s="18"/>
      <c r="E679" s="310"/>
      <c r="F679" s="18"/>
      <c r="G679" s="18"/>
      <c r="H679" s="18"/>
      <c r="I679" s="18"/>
      <c r="J679" s="18" t="s">
        <v>877</v>
      </c>
      <c r="K679" s="18"/>
      <c r="L679" s="18"/>
      <c r="AC679" s="1289"/>
    </row>
    <row r="680">
      <c r="B680" s="18"/>
      <c r="C680" s="18"/>
      <c r="D680" s="18"/>
      <c r="E680" s="310"/>
      <c r="F680" s="18"/>
      <c r="G680" s="18"/>
      <c r="H680" s="18"/>
      <c r="I680" s="18"/>
      <c r="J680" s="18" t="s">
        <v>877</v>
      </c>
      <c r="K680" s="18"/>
      <c r="L680" s="18"/>
      <c r="AC680" s="1289"/>
    </row>
    <row r="681">
      <c r="B681" s="18"/>
      <c r="C681" s="18"/>
      <c r="D681" s="18"/>
      <c r="E681" s="310"/>
      <c r="F681" s="18"/>
      <c r="G681" s="18"/>
      <c r="H681" s="18"/>
      <c r="I681" s="18"/>
      <c r="J681" s="18" t="s">
        <v>877</v>
      </c>
      <c r="K681" s="18"/>
      <c r="L681" s="18"/>
      <c r="AC681" s="1289"/>
    </row>
    <row r="682">
      <c r="B682" s="18"/>
      <c r="C682" s="18"/>
      <c r="D682" s="18"/>
      <c r="E682" s="310"/>
      <c r="F682" s="18"/>
      <c r="G682" s="18"/>
      <c r="H682" s="18"/>
      <c r="I682" s="18"/>
      <c r="J682" s="18" t="s">
        <v>877</v>
      </c>
      <c r="K682" s="18"/>
      <c r="L682" s="18"/>
      <c r="AC682" s="1289"/>
    </row>
    <row r="683">
      <c r="B683" s="18"/>
      <c r="C683" s="18"/>
      <c r="D683" s="18"/>
      <c r="E683" s="310"/>
      <c r="F683" s="18"/>
      <c r="G683" s="18"/>
      <c r="H683" s="18"/>
      <c r="I683" s="18"/>
      <c r="J683" s="18" t="s">
        <v>877</v>
      </c>
      <c r="K683" s="18"/>
      <c r="L683" s="18"/>
      <c r="AC683" s="1289"/>
    </row>
    <row r="684">
      <c r="B684" s="18"/>
      <c r="C684" s="18"/>
      <c r="D684" s="18"/>
      <c r="E684" s="310"/>
      <c r="F684" s="18"/>
      <c r="G684" s="18"/>
      <c r="H684" s="18"/>
      <c r="I684" s="18"/>
      <c r="J684" s="18" t="s">
        <v>877</v>
      </c>
      <c r="K684" s="18"/>
      <c r="L684" s="18"/>
      <c r="AC684" s="1289"/>
    </row>
    <row r="685">
      <c r="B685" s="18"/>
      <c r="C685" s="18"/>
      <c r="D685" s="18"/>
      <c r="E685" s="310"/>
      <c r="F685" s="18"/>
      <c r="G685" s="18"/>
      <c r="H685" s="18"/>
      <c r="I685" s="18"/>
      <c r="J685" s="18" t="s">
        <v>877</v>
      </c>
      <c r="K685" s="18"/>
      <c r="L685" s="18"/>
      <c r="AC685" s="1289"/>
    </row>
    <row r="686">
      <c r="B686" s="18"/>
      <c r="C686" s="18"/>
      <c r="D686" s="18"/>
      <c r="E686" s="310"/>
      <c r="F686" s="18"/>
      <c r="G686" s="18"/>
      <c r="H686" s="18"/>
      <c r="I686" s="18"/>
      <c r="J686" s="18" t="s">
        <v>877</v>
      </c>
      <c r="K686" s="18"/>
      <c r="L686" s="18"/>
      <c r="AC686" s="1289"/>
    </row>
    <row r="687">
      <c r="B687" s="18"/>
      <c r="C687" s="18"/>
      <c r="D687" s="18"/>
      <c r="E687" s="310"/>
      <c r="F687" s="18"/>
      <c r="G687" s="18"/>
      <c r="H687" s="18"/>
      <c r="I687" s="18"/>
      <c r="J687" s="18" t="s">
        <v>877</v>
      </c>
      <c r="K687" s="18"/>
      <c r="L687" s="18"/>
      <c r="AC687" s="1289"/>
    </row>
    <row r="688">
      <c r="B688" s="18"/>
      <c r="C688" s="18"/>
      <c r="D688" s="18"/>
      <c r="E688" s="310"/>
      <c r="F688" s="18"/>
      <c r="G688" s="18"/>
      <c r="H688" s="18"/>
      <c r="I688" s="18"/>
      <c r="J688" s="18" t="s">
        <v>877</v>
      </c>
      <c r="K688" s="18"/>
      <c r="L688" s="18"/>
      <c r="AC688" s="1289"/>
    </row>
    <row r="689">
      <c r="B689" s="18"/>
      <c r="C689" s="18"/>
      <c r="D689" s="18"/>
      <c r="E689" s="310"/>
      <c r="F689" s="18"/>
      <c r="G689" s="18"/>
      <c r="H689" s="18"/>
      <c r="I689" s="18"/>
      <c r="J689" s="18" t="s">
        <v>877</v>
      </c>
      <c r="K689" s="18"/>
      <c r="L689" s="18"/>
      <c r="AC689" s="1289"/>
    </row>
    <row r="690">
      <c r="B690" s="18"/>
      <c r="C690" s="18"/>
      <c r="D690" s="18"/>
      <c r="E690" s="310"/>
      <c r="F690" s="18"/>
      <c r="G690" s="18"/>
      <c r="H690" s="18"/>
      <c r="I690" s="18"/>
      <c r="J690" s="18" t="s">
        <v>877</v>
      </c>
      <c r="K690" s="18"/>
      <c r="L690" s="18"/>
      <c r="AC690" s="1289"/>
    </row>
    <row r="691">
      <c r="B691" s="18"/>
      <c r="C691" s="18"/>
      <c r="D691" s="18"/>
      <c r="E691" s="310"/>
      <c r="F691" s="18"/>
      <c r="G691" s="18"/>
      <c r="H691" s="18"/>
      <c r="I691" s="18"/>
      <c r="J691" s="18" t="s">
        <v>877</v>
      </c>
      <c r="K691" s="18"/>
      <c r="L691" s="18"/>
      <c r="AC691" s="1289"/>
    </row>
    <row r="692">
      <c r="B692" s="18"/>
      <c r="C692" s="18"/>
      <c r="D692" s="18"/>
      <c r="E692" s="310"/>
      <c r="F692" s="18"/>
      <c r="G692" s="18"/>
      <c r="H692" s="18"/>
      <c r="I692" s="18"/>
      <c r="J692" s="18" t="s">
        <v>877</v>
      </c>
      <c r="K692" s="18"/>
      <c r="L692" s="18"/>
      <c r="AC692" s="1289"/>
    </row>
    <row r="693">
      <c r="B693" s="18"/>
      <c r="C693" s="18"/>
      <c r="D693" s="18"/>
      <c r="E693" s="310"/>
      <c r="F693" s="18"/>
      <c r="G693" s="18"/>
      <c r="H693" s="18"/>
      <c r="I693" s="18"/>
      <c r="J693" s="18" t="s">
        <v>877</v>
      </c>
      <c r="K693" s="18"/>
      <c r="L693" s="18"/>
      <c r="AC693" s="1289"/>
    </row>
    <row r="694">
      <c r="B694" s="18"/>
      <c r="C694" s="18"/>
      <c r="D694" s="18"/>
      <c r="E694" s="310"/>
      <c r="F694" s="18"/>
      <c r="G694" s="18"/>
      <c r="H694" s="18"/>
      <c r="I694" s="18"/>
      <c r="J694" s="18" t="s">
        <v>877</v>
      </c>
      <c r="K694" s="18"/>
      <c r="L694" s="18"/>
      <c r="AC694" s="1289"/>
    </row>
    <row r="695">
      <c r="B695" s="18"/>
      <c r="C695" s="18"/>
      <c r="D695" s="18"/>
      <c r="E695" s="310"/>
      <c r="F695" s="18"/>
      <c r="G695" s="18"/>
      <c r="H695" s="18"/>
      <c r="I695" s="18"/>
      <c r="J695" s="18" t="s">
        <v>877</v>
      </c>
      <c r="K695" s="18"/>
      <c r="L695" s="18"/>
      <c r="AC695" s="1289"/>
    </row>
    <row r="696">
      <c r="B696" s="18"/>
      <c r="C696" s="18"/>
      <c r="D696" s="18"/>
      <c r="E696" s="310"/>
      <c r="F696" s="18"/>
      <c r="G696" s="18"/>
      <c r="H696" s="18"/>
      <c r="I696" s="18"/>
      <c r="J696" s="18" t="s">
        <v>877</v>
      </c>
      <c r="K696" s="18"/>
      <c r="L696" s="18"/>
      <c r="AC696" s="1289"/>
    </row>
    <row r="697">
      <c r="B697" s="18"/>
      <c r="C697" s="18"/>
      <c r="D697" s="18"/>
      <c r="E697" s="310"/>
      <c r="F697" s="18"/>
      <c r="G697" s="18"/>
      <c r="H697" s="18"/>
      <c r="I697" s="18"/>
      <c r="J697" s="18" t="s">
        <v>877</v>
      </c>
      <c r="K697" s="18"/>
      <c r="L697" s="18"/>
      <c r="AC697" s="1289"/>
    </row>
    <row r="698">
      <c r="B698" s="18"/>
      <c r="C698" s="18"/>
      <c r="D698" s="18"/>
      <c r="E698" s="310"/>
      <c r="F698" s="18"/>
      <c r="G698" s="18"/>
      <c r="H698" s="18"/>
      <c r="I698" s="18"/>
      <c r="J698" s="18" t="s">
        <v>877</v>
      </c>
      <c r="K698" s="18"/>
      <c r="L698" s="18"/>
      <c r="AC698" s="1289"/>
    </row>
    <row r="699">
      <c r="B699" s="18"/>
      <c r="C699" s="18"/>
      <c r="D699" s="18"/>
      <c r="E699" s="310"/>
      <c r="F699" s="18"/>
      <c r="G699" s="18"/>
      <c r="H699" s="18"/>
      <c r="I699" s="18"/>
      <c r="J699" s="18" t="s">
        <v>877</v>
      </c>
      <c r="K699" s="18"/>
      <c r="L699" s="18"/>
      <c r="AC699" s="1289"/>
    </row>
    <row r="700">
      <c r="B700" s="18"/>
      <c r="C700" s="18"/>
      <c r="D700" s="18"/>
      <c r="E700" s="310"/>
      <c r="F700" s="18"/>
      <c r="G700" s="18"/>
      <c r="H700" s="18"/>
      <c r="I700" s="18"/>
      <c r="J700" s="18" t="s">
        <v>877</v>
      </c>
      <c r="K700" s="18"/>
      <c r="L700" s="18"/>
      <c r="AC700" s="1289"/>
    </row>
    <row r="701">
      <c r="B701" s="18"/>
      <c r="C701" s="18"/>
      <c r="D701" s="18"/>
      <c r="E701" s="310"/>
      <c r="F701" s="18"/>
      <c r="G701" s="18"/>
      <c r="H701" s="18"/>
      <c r="I701" s="18"/>
      <c r="J701" s="18" t="s">
        <v>877</v>
      </c>
      <c r="K701" s="18"/>
      <c r="L701" s="18"/>
      <c r="AC701" s="1289"/>
    </row>
    <row r="702">
      <c r="B702" s="18"/>
      <c r="C702" s="18"/>
      <c r="D702" s="18"/>
      <c r="E702" s="310"/>
      <c r="F702" s="18"/>
      <c r="G702" s="18"/>
      <c r="H702" s="18"/>
      <c r="I702" s="18"/>
      <c r="J702" s="18" t="s">
        <v>877</v>
      </c>
      <c r="K702" s="18"/>
      <c r="L702" s="18"/>
      <c r="AC702" s="1289"/>
    </row>
    <row r="703">
      <c r="B703" s="18"/>
      <c r="C703" s="18"/>
      <c r="D703" s="18"/>
      <c r="E703" s="310"/>
      <c r="F703" s="18"/>
      <c r="G703" s="18"/>
      <c r="H703" s="18"/>
      <c r="I703" s="18"/>
      <c r="J703" s="18" t="s">
        <v>877</v>
      </c>
      <c r="K703" s="18"/>
      <c r="L703" s="18"/>
      <c r="AC703" s="1289"/>
    </row>
    <row r="704">
      <c r="B704" s="18"/>
      <c r="C704" s="18"/>
      <c r="D704" s="18"/>
      <c r="E704" s="310"/>
      <c r="F704" s="18"/>
      <c r="G704" s="18"/>
      <c r="H704" s="18"/>
      <c r="I704" s="18"/>
      <c r="J704" s="18" t="s">
        <v>877</v>
      </c>
      <c r="K704" s="18"/>
      <c r="L704" s="18"/>
      <c r="AC704" s="1289"/>
    </row>
    <row r="705">
      <c r="B705" s="18"/>
      <c r="C705" s="18"/>
      <c r="D705" s="18"/>
      <c r="E705" s="310"/>
      <c r="F705" s="18"/>
      <c r="G705" s="18"/>
      <c r="H705" s="18"/>
      <c r="I705" s="18"/>
      <c r="J705" s="18" t="s">
        <v>877</v>
      </c>
      <c r="K705" s="18"/>
      <c r="L705" s="18"/>
      <c r="AC705" s="1289"/>
    </row>
    <row r="706">
      <c r="B706" s="18"/>
      <c r="C706" s="18"/>
      <c r="D706" s="18"/>
      <c r="E706" s="310"/>
      <c r="F706" s="18"/>
      <c r="G706" s="18"/>
      <c r="H706" s="18"/>
      <c r="I706" s="18"/>
      <c r="J706" s="18" t="s">
        <v>877</v>
      </c>
      <c r="K706" s="18"/>
      <c r="L706" s="18"/>
      <c r="AC706" s="1289"/>
    </row>
    <row r="707">
      <c r="B707" s="18"/>
      <c r="C707" s="18"/>
      <c r="D707" s="18"/>
      <c r="E707" s="310"/>
      <c r="F707" s="18"/>
      <c r="G707" s="18"/>
      <c r="H707" s="18"/>
      <c r="I707" s="18"/>
      <c r="J707" s="18" t="s">
        <v>877</v>
      </c>
      <c r="K707" s="18"/>
      <c r="L707" s="18"/>
      <c r="AC707" s="1289"/>
    </row>
    <row r="708">
      <c r="B708" s="18"/>
      <c r="C708" s="18"/>
      <c r="D708" s="18"/>
      <c r="E708" s="310"/>
      <c r="F708" s="18"/>
      <c r="G708" s="18"/>
      <c r="H708" s="18"/>
      <c r="I708" s="18"/>
      <c r="J708" s="18" t="s">
        <v>877</v>
      </c>
      <c r="K708" s="18"/>
      <c r="L708" s="18"/>
      <c r="AC708" s="1289"/>
    </row>
    <row r="709">
      <c r="B709" s="18"/>
      <c r="C709" s="18"/>
      <c r="D709" s="18"/>
      <c r="E709" s="310"/>
      <c r="F709" s="18"/>
      <c r="G709" s="18"/>
      <c r="H709" s="18"/>
      <c r="I709" s="18"/>
      <c r="J709" s="18" t="s">
        <v>877</v>
      </c>
      <c r="K709" s="18"/>
      <c r="L709" s="18"/>
      <c r="AC709" s="1289"/>
    </row>
    <row r="710">
      <c r="B710" s="18"/>
      <c r="C710" s="18"/>
      <c r="D710" s="18"/>
      <c r="E710" s="310"/>
      <c r="F710" s="18"/>
      <c r="G710" s="18"/>
      <c r="H710" s="18"/>
      <c r="I710" s="18"/>
      <c r="J710" s="18" t="s">
        <v>877</v>
      </c>
      <c r="K710" s="18"/>
      <c r="L710" s="18"/>
      <c r="AC710" s="1289"/>
    </row>
    <row r="711">
      <c r="B711" s="18"/>
      <c r="C711" s="18"/>
      <c r="D711" s="18"/>
      <c r="E711" s="310"/>
      <c r="F711" s="18"/>
      <c r="G711" s="18"/>
      <c r="H711" s="18"/>
      <c r="I711" s="18"/>
      <c r="J711" s="18" t="s">
        <v>877</v>
      </c>
      <c r="K711" s="18"/>
      <c r="L711" s="18"/>
      <c r="AC711" s="1289"/>
    </row>
    <row r="712">
      <c r="B712" s="18"/>
      <c r="C712" s="18"/>
      <c r="D712" s="18"/>
      <c r="E712" s="310"/>
      <c r="F712" s="18"/>
      <c r="G712" s="18"/>
      <c r="H712" s="18"/>
      <c r="I712" s="18"/>
      <c r="J712" s="18" t="s">
        <v>877</v>
      </c>
      <c r="K712" s="18"/>
      <c r="L712" s="18"/>
      <c r="AC712" s="1289"/>
    </row>
    <row r="713">
      <c r="B713" s="18"/>
      <c r="C713" s="18"/>
      <c r="D713" s="18"/>
      <c r="E713" s="310"/>
      <c r="F713" s="18"/>
      <c r="G713" s="18"/>
      <c r="H713" s="18"/>
      <c r="I713" s="18"/>
      <c r="J713" s="18" t="s">
        <v>877</v>
      </c>
      <c r="K713" s="18"/>
      <c r="L713" s="18"/>
      <c r="AC713" s="1289"/>
    </row>
    <row r="714">
      <c r="B714" s="18"/>
      <c r="C714" s="18"/>
      <c r="D714" s="18"/>
      <c r="E714" s="310"/>
      <c r="F714" s="18"/>
      <c r="G714" s="18"/>
      <c r="H714" s="18"/>
      <c r="I714" s="18"/>
      <c r="J714" s="18" t="s">
        <v>877</v>
      </c>
      <c r="K714" s="18"/>
      <c r="L714" s="18"/>
      <c r="AC714" s="1289"/>
    </row>
    <row r="715">
      <c r="B715" s="18"/>
      <c r="C715" s="18"/>
      <c r="D715" s="18"/>
      <c r="E715" s="310"/>
      <c r="F715" s="18"/>
      <c r="G715" s="18"/>
      <c r="H715" s="18"/>
      <c r="I715" s="18"/>
      <c r="J715" s="18" t="s">
        <v>877</v>
      </c>
      <c r="K715" s="18"/>
      <c r="L715" s="18"/>
      <c r="AC715" s="1289"/>
    </row>
    <row r="716">
      <c r="B716" s="18"/>
      <c r="C716" s="18"/>
      <c r="D716" s="18"/>
      <c r="E716" s="310"/>
      <c r="F716" s="18"/>
      <c r="G716" s="18"/>
      <c r="H716" s="18"/>
      <c r="I716" s="18"/>
      <c r="J716" s="18" t="s">
        <v>877</v>
      </c>
      <c r="K716" s="18"/>
      <c r="L716" s="18"/>
      <c r="AC716" s="1289"/>
    </row>
    <row r="717">
      <c r="B717" s="18"/>
      <c r="C717" s="18"/>
      <c r="D717" s="18"/>
      <c r="E717" s="310"/>
      <c r="F717" s="18"/>
      <c r="G717" s="18"/>
      <c r="H717" s="18"/>
      <c r="I717" s="18"/>
      <c r="J717" s="18" t="s">
        <v>877</v>
      </c>
      <c r="K717" s="18"/>
      <c r="L717" s="18"/>
      <c r="AC717" s="1289"/>
    </row>
    <row r="718">
      <c r="B718" s="18"/>
      <c r="C718" s="18"/>
      <c r="D718" s="18"/>
      <c r="E718" s="310"/>
      <c r="F718" s="18"/>
      <c r="G718" s="18"/>
      <c r="H718" s="18"/>
      <c r="I718" s="18"/>
      <c r="J718" s="18" t="s">
        <v>877</v>
      </c>
      <c r="K718" s="18"/>
      <c r="L718" s="18"/>
      <c r="AC718" s="1289"/>
    </row>
    <row r="719">
      <c r="B719" s="18"/>
      <c r="C719" s="18"/>
      <c r="D719" s="18"/>
      <c r="E719" s="310"/>
      <c r="F719" s="18"/>
      <c r="G719" s="18"/>
      <c r="H719" s="18"/>
      <c r="I719" s="18"/>
      <c r="J719" s="18" t="s">
        <v>877</v>
      </c>
      <c r="K719" s="18"/>
      <c r="L719" s="18"/>
      <c r="AC719" s="1289"/>
    </row>
    <row r="720">
      <c r="B720" s="18"/>
      <c r="C720" s="18"/>
      <c r="D720" s="18"/>
      <c r="E720" s="310"/>
      <c r="F720" s="18"/>
      <c r="G720" s="18"/>
      <c r="H720" s="18"/>
      <c r="I720" s="18"/>
      <c r="J720" s="18" t="s">
        <v>877</v>
      </c>
      <c r="K720" s="18"/>
      <c r="L720" s="18"/>
      <c r="AC720" s="1289"/>
    </row>
    <row r="721">
      <c r="B721" s="18"/>
      <c r="C721" s="18"/>
      <c r="D721" s="18"/>
      <c r="E721" s="310"/>
      <c r="F721" s="18"/>
      <c r="G721" s="18"/>
      <c r="H721" s="18"/>
      <c r="I721" s="18"/>
      <c r="J721" s="18" t="s">
        <v>877</v>
      </c>
      <c r="K721" s="18"/>
      <c r="L721" s="18"/>
      <c r="AC721" s="1289"/>
    </row>
    <row r="722">
      <c r="B722" s="18"/>
      <c r="C722" s="18"/>
      <c r="D722" s="18"/>
      <c r="E722" s="310"/>
      <c r="F722" s="18"/>
      <c r="G722" s="18"/>
      <c r="H722" s="18"/>
      <c r="I722" s="18"/>
      <c r="J722" s="18" t="s">
        <v>877</v>
      </c>
      <c r="K722" s="18"/>
      <c r="L722" s="18"/>
      <c r="AC722" s="1289"/>
    </row>
    <row r="723">
      <c r="B723" s="18"/>
      <c r="C723" s="18"/>
      <c r="D723" s="18"/>
      <c r="E723" s="310"/>
      <c r="F723" s="18"/>
      <c r="G723" s="18"/>
      <c r="H723" s="18"/>
      <c r="I723" s="18"/>
      <c r="J723" s="18" t="s">
        <v>877</v>
      </c>
      <c r="K723" s="18"/>
      <c r="L723" s="18"/>
      <c r="AC723" s="1289"/>
    </row>
    <row r="724">
      <c r="B724" s="18"/>
      <c r="C724" s="18"/>
      <c r="D724" s="18"/>
      <c r="E724" s="310"/>
      <c r="F724" s="18"/>
      <c r="G724" s="18"/>
      <c r="H724" s="18"/>
      <c r="I724" s="18"/>
      <c r="J724" s="18" t="s">
        <v>877</v>
      </c>
      <c r="K724" s="18"/>
      <c r="L724" s="18"/>
      <c r="AC724" s="1289"/>
    </row>
    <row r="725">
      <c r="B725" s="18"/>
      <c r="C725" s="18"/>
      <c r="D725" s="18"/>
      <c r="E725" s="310"/>
      <c r="F725" s="18"/>
      <c r="G725" s="18"/>
      <c r="H725" s="18"/>
      <c r="I725" s="18"/>
      <c r="J725" s="18" t="s">
        <v>877</v>
      </c>
      <c r="K725" s="18"/>
      <c r="L725" s="18"/>
      <c r="AC725" s="1289"/>
    </row>
    <row r="726">
      <c r="B726" s="18"/>
      <c r="C726" s="18"/>
      <c r="D726" s="18"/>
      <c r="E726" s="310"/>
      <c r="F726" s="18"/>
      <c r="G726" s="18"/>
      <c r="H726" s="18"/>
      <c r="I726" s="18"/>
      <c r="J726" s="18" t="s">
        <v>877</v>
      </c>
      <c r="K726" s="18"/>
      <c r="L726" s="18"/>
      <c r="AC726" s="1289"/>
    </row>
    <row r="727">
      <c r="B727" s="18"/>
      <c r="C727" s="18"/>
      <c r="D727" s="18"/>
      <c r="E727" s="310"/>
      <c r="F727" s="18"/>
      <c r="G727" s="18"/>
      <c r="H727" s="18"/>
      <c r="I727" s="18"/>
      <c r="J727" s="18" t="s">
        <v>877</v>
      </c>
      <c r="K727" s="18"/>
      <c r="L727" s="18"/>
      <c r="AC727" s="1289"/>
    </row>
    <row r="728">
      <c r="B728" s="18"/>
      <c r="C728" s="18"/>
      <c r="D728" s="18"/>
      <c r="E728" s="310"/>
      <c r="F728" s="18"/>
      <c r="G728" s="18"/>
      <c r="H728" s="18"/>
      <c r="I728" s="18"/>
      <c r="J728" s="18" t="s">
        <v>877</v>
      </c>
      <c r="K728" s="18"/>
      <c r="L728" s="18"/>
      <c r="AC728" s="1289"/>
    </row>
    <row r="729">
      <c r="B729" s="18"/>
      <c r="C729" s="18"/>
      <c r="D729" s="18"/>
      <c r="E729" s="310"/>
      <c r="F729" s="18"/>
      <c r="G729" s="18"/>
      <c r="H729" s="18"/>
      <c r="I729" s="18"/>
      <c r="J729" s="18" t="s">
        <v>877</v>
      </c>
      <c r="K729" s="18"/>
      <c r="L729" s="18"/>
      <c r="AC729" s="1289"/>
    </row>
    <row r="730">
      <c r="B730" s="18"/>
      <c r="C730" s="18"/>
      <c r="D730" s="18"/>
      <c r="E730" s="310"/>
      <c r="F730" s="18"/>
      <c r="G730" s="18"/>
      <c r="H730" s="18"/>
      <c r="I730" s="18"/>
      <c r="J730" s="18" t="s">
        <v>877</v>
      </c>
      <c r="K730" s="18"/>
      <c r="L730" s="18"/>
      <c r="AC730" s="1289"/>
    </row>
    <row r="731">
      <c r="B731" s="18"/>
      <c r="C731" s="18"/>
      <c r="D731" s="18"/>
      <c r="E731" s="310"/>
      <c r="F731" s="18"/>
      <c r="G731" s="18"/>
      <c r="H731" s="18"/>
      <c r="I731" s="18"/>
      <c r="J731" s="18" t="s">
        <v>877</v>
      </c>
      <c r="K731" s="18"/>
      <c r="L731" s="18"/>
      <c r="AC731" s="1289"/>
    </row>
    <row r="732">
      <c r="B732" s="18"/>
      <c r="C732" s="18"/>
      <c r="D732" s="18"/>
      <c r="E732" s="310"/>
      <c r="F732" s="18"/>
      <c r="G732" s="18"/>
      <c r="H732" s="18"/>
      <c r="I732" s="18"/>
      <c r="J732" s="18" t="s">
        <v>877</v>
      </c>
      <c r="K732" s="18"/>
      <c r="L732" s="18"/>
      <c r="AC732" s="1289"/>
    </row>
    <row r="733">
      <c r="B733" s="18"/>
      <c r="C733" s="18"/>
      <c r="D733" s="18"/>
      <c r="E733" s="310"/>
      <c r="F733" s="18"/>
      <c r="G733" s="18"/>
      <c r="H733" s="18"/>
      <c r="I733" s="18"/>
      <c r="J733" s="18" t="s">
        <v>877</v>
      </c>
      <c r="K733" s="18"/>
      <c r="L733" s="18"/>
      <c r="AC733" s="1289"/>
    </row>
    <row r="734">
      <c r="B734" s="18"/>
      <c r="C734" s="18"/>
      <c r="D734" s="18"/>
      <c r="E734" s="310"/>
      <c r="F734" s="18"/>
      <c r="G734" s="18"/>
      <c r="H734" s="18"/>
      <c r="I734" s="18"/>
      <c r="J734" s="18" t="s">
        <v>877</v>
      </c>
      <c r="K734" s="18"/>
      <c r="L734" s="18"/>
      <c r="AC734" s="1289"/>
    </row>
    <row r="735">
      <c r="B735" s="18"/>
      <c r="C735" s="18"/>
      <c r="D735" s="18"/>
      <c r="E735" s="310"/>
      <c r="F735" s="18"/>
      <c r="G735" s="18"/>
      <c r="H735" s="18"/>
      <c r="I735" s="18"/>
      <c r="J735" s="18" t="s">
        <v>877</v>
      </c>
      <c r="K735" s="18"/>
      <c r="L735" s="18"/>
      <c r="AC735" s="1289"/>
    </row>
    <row r="736">
      <c r="B736" s="18"/>
      <c r="C736" s="18"/>
      <c r="D736" s="18"/>
      <c r="E736" s="310"/>
      <c r="F736" s="18"/>
      <c r="G736" s="18"/>
      <c r="H736" s="18"/>
      <c r="I736" s="18"/>
      <c r="J736" s="18" t="s">
        <v>877</v>
      </c>
      <c r="K736" s="18"/>
      <c r="L736" s="18"/>
      <c r="AC736" s="1289"/>
    </row>
    <row r="737">
      <c r="B737" s="18"/>
      <c r="C737" s="18"/>
      <c r="D737" s="18"/>
      <c r="E737" s="310"/>
      <c r="F737" s="18"/>
      <c r="G737" s="18"/>
      <c r="H737" s="18"/>
      <c r="I737" s="18"/>
      <c r="J737" s="18" t="s">
        <v>877</v>
      </c>
      <c r="K737" s="18"/>
      <c r="L737" s="18"/>
      <c r="AC737" s="1289"/>
    </row>
    <row r="738">
      <c r="B738" s="18"/>
      <c r="C738" s="18"/>
      <c r="D738" s="18"/>
      <c r="E738" s="310"/>
      <c r="F738" s="18"/>
      <c r="G738" s="18"/>
      <c r="H738" s="18"/>
      <c r="I738" s="18"/>
      <c r="J738" s="18" t="s">
        <v>877</v>
      </c>
      <c r="K738" s="18"/>
      <c r="L738" s="18"/>
      <c r="AC738" s="1289"/>
    </row>
    <row r="739">
      <c r="B739" s="18"/>
      <c r="C739" s="18"/>
      <c r="D739" s="18"/>
      <c r="E739" s="310"/>
      <c r="F739" s="18"/>
      <c r="G739" s="18"/>
      <c r="H739" s="18"/>
      <c r="I739" s="18"/>
      <c r="J739" s="18" t="s">
        <v>877</v>
      </c>
      <c r="K739" s="18"/>
      <c r="L739" s="18"/>
      <c r="AC739" s="1289"/>
    </row>
    <row r="740">
      <c r="B740" s="18"/>
      <c r="C740" s="18"/>
      <c r="D740" s="18"/>
      <c r="E740" s="310"/>
      <c r="F740" s="18"/>
      <c r="G740" s="18"/>
      <c r="H740" s="18"/>
      <c r="I740" s="18"/>
      <c r="J740" s="18" t="s">
        <v>877</v>
      </c>
      <c r="K740" s="18"/>
      <c r="L740" s="18"/>
      <c r="AC740" s="1289"/>
    </row>
    <row r="741">
      <c r="B741" s="18"/>
      <c r="C741" s="18"/>
      <c r="D741" s="18"/>
      <c r="E741" s="310"/>
      <c r="F741" s="18"/>
      <c r="G741" s="18"/>
      <c r="H741" s="18"/>
      <c r="I741" s="18"/>
      <c r="J741" s="18" t="s">
        <v>877</v>
      </c>
      <c r="K741" s="18"/>
      <c r="L741" s="18"/>
      <c r="AC741" s="1289"/>
    </row>
    <row r="742">
      <c r="B742" s="18"/>
      <c r="C742" s="18"/>
      <c r="D742" s="18"/>
      <c r="E742" s="310"/>
      <c r="F742" s="18"/>
      <c r="G742" s="18"/>
      <c r="H742" s="18"/>
      <c r="I742" s="18"/>
      <c r="J742" s="18" t="s">
        <v>877</v>
      </c>
      <c r="K742" s="18"/>
      <c r="L742" s="18"/>
      <c r="AC742" s="1289"/>
    </row>
    <row r="743">
      <c r="B743" s="18"/>
      <c r="C743" s="18"/>
      <c r="D743" s="18"/>
      <c r="E743" s="310"/>
      <c r="F743" s="18"/>
      <c r="G743" s="18"/>
      <c r="H743" s="18"/>
      <c r="I743" s="18"/>
      <c r="J743" s="18" t="s">
        <v>877</v>
      </c>
      <c r="K743" s="18"/>
      <c r="L743" s="18"/>
      <c r="AC743" s="1289"/>
    </row>
    <row r="744">
      <c r="B744" s="18"/>
      <c r="C744" s="18"/>
      <c r="D744" s="18"/>
      <c r="E744" s="310"/>
      <c r="F744" s="18"/>
      <c r="G744" s="18"/>
      <c r="H744" s="18"/>
      <c r="I744" s="18"/>
      <c r="J744" s="18" t="s">
        <v>877</v>
      </c>
      <c r="K744" s="18"/>
      <c r="L744" s="18"/>
      <c r="AC744" s="1289"/>
    </row>
    <row r="745">
      <c r="B745" s="18"/>
      <c r="C745" s="18"/>
      <c r="D745" s="18"/>
      <c r="E745" s="310"/>
      <c r="F745" s="18"/>
      <c r="G745" s="18"/>
      <c r="H745" s="18"/>
      <c r="I745" s="18"/>
      <c r="J745" s="18" t="s">
        <v>877</v>
      </c>
      <c r="K745" s="18"/>
      <c r="L745" s="18"/>
      <c r="AC745" s="1289"/>
    </row>
    <row r="746">
      <c r="B746" s="18"/>
      <c r="C746" s="18"/>
      <c r="D746" s="18"/>
      <c r="E746" s="310"/>
      <c r="F746" s="18"/>
      <c r="G746" s="18"/>
      <c r="H746" s="18"/>
      <c r="I746" s="18"/>
      <c r="J746" s="18" t="s">
        <v>877</v>
      </c>
      <c r="K746" s="18"/>
      <c r="L746" s="18"/>
      <c r="AC746" s="1289"/>
    </row>
    <row r="747">
      <c r="B747" s="18"/>
      <c r="C747" s="18"/>
      <c r="D747" s="18"/>
      <c r="E747" s="310"/>
      <c r="F747" s="18"/>
      <c r="G747" s="18"/>
      <c r="H747" s="18"/>
      <c r="I747" s="18"/>
      <c r="J747" s="18" t="s">
        <v>877</v>
      </c>
      <c r="K747" s="18"/>
      <c r="L747" s="18"/>
      <c r="AC747" s="1289"/>
    </row>
    <row r="748">
      <c r="B748" s="18"/>
      <c r="C748" s="18"/>
      <c r="D748" s="18"/>
      <c r="E748" s="310"/>
      <c r="F748" s="18"/>
      <c r="G748" s="18"/>
      <c r="H748" s="18"/>
      <c r="I748" s="18"/>
      <c r="J748" s="18" t="s">
        <v>877</v>
      </c>
      <c r="K748" s="18"/>
      <c r="L748" s="18"/>
      <c r="AC748" s="1289"/>
    </row>
    <row r="749">
      <c r="B749" s="18"/>
      <c r="C749" s="18"/>
      <c r="D749" s="18"/>
      <c r="E749" s="310"/>
      <c r="F749" s="18"/>
      <c r="G749" s="18"/>
      <c r="H749" s="18"/>
      <c r="I749" s="18"/>
      <c r="J749" s="18" t="s">
        <v>877</v>
      </c>
      <c r="K749" s="18"/>
      <c r="L749" s="18"/>
      <c r="AC749" s="1289"/>
    </row>
    <row r="750">
      <c r="B750" s="18"/>
      <c r="C750" s="18"/>
      <c r="D750" s="18"/>
      <c r="E750" s="310"/>
      <c r="F750" s="18"/>
      <c r="G750" s="18"/>
      <c r="H750" s="18"/>
      <c r="I750" s="18"/>
      <c r="J750" s="18" t="s">
        <v>877</v>
      </c>
      <c r="K750" s="18"/>
      <c r="L750" s="18"/>
      <c r="AC750" s="1289"/>
    </row>
    <row r="751">
      <c r="B751" s="18"/>
      <c r="C751" s="18"/>
      <c r="D751" s="18"/>
      <c r="E751" s="310"/>
      <c r="F751" s="18"/>
      <c r="G751" s="18"/>
      <c r="H751" s="18"/>
      <c r="I751" s="18"/>
      <c r="J751" s="18" t="s">
        <v>877</v>
      </c>
      <c r="K751" s="18"/>
      <c r="L751" s="18"/>
      <c r="AC751" s="1289"/>
    </row>
    <row r="752">
      <c r="B752" s="18"/>
      <c r="C752" s="18"/>
      <c r="D752" s="18"/>
      <c r="E752" s="310"/>
      <c r="F752" s="18"/>
      <c r="G752" s="18"/>
      <c r="H752" s="18"/>
      <c r="I752" s="18"/>
      <c r="J752" s="18" t="s">
        <v>877</v>
      </c>
      <c r="K752" s="18"/>
      <c r="L752" s="18"/>
      <c r="AC752" s="1289"/>
    </row>
    <row r="753">
      <c r="B753" s="18"/>
      <c r="C753" s="18"/>
      <c r="D753" s="18"/>
      <c r="E753" s="310"/>
      <c r="F753" s="18"/>
      <c r="G753" s="18"/>
      <c r="H753" s="18"/>
      <c r="I753" s="18"/>
      <c r="J753" s="18" t="s">
        <v>877</v>
      </c>
      <c r="K753" s="18"/>
      <c r="L753" s="18"/>
      <c r="AC753" s="1289"/>
    </row>
    <row r="754">
      <c r="B754" s="18"/>
      <c r="C754" s="18"/>
      <c r="D754" s="18"/>
      <c r="E754" s="310"/>
      <c r="F754" s="18"/>
      <c r="G754" s="18"/>
      <c r="H754" s="18"/>
      <c r="I754" s="18"/>
      <c r="J754" s="18" t="s">
        <v>877</v>
      </c>
      <c r="K754" s="18"/>
      <c r="L754" s="18"/>
      <c r="AC754" s="1289"/>
    </row>
    <row r="755">
      <c r="B755" s="18"/>
      <c r="C755" s="18"/>
      <c r="D755" s="18"/>
      <c r="E755" s="310"/>
      <c r="F755" s="18"/>
      <c r="G755" s="18"/>
      <c r="H755" s="18"/>
      <c r="I755" s="18"/>
      <c r="J755" s="18" t="s">
        <v>877</v>
      </c>
      <c r="K755" s="18"/>
      <c r="L755" s="18"/>
      <c r="AC755" s="1289"/>
    </row>
    <row r="756">
      <c r="B756" s="18"/>
      <c r="C756" s="18"/>
      <c r="D756" s="18"/>
      <c r="E756" s="310"/>
      <c r="F756" s="18"/>
      <c r="G756" s="18"/>
      <c r="H756" s="18"/>
      <c r="I756" s="18"/>
      <c r="J756" s="18" t="s">
        <v>877</v>
      </c>
      <c r="K756" s="18"/>
      <c r="L756" s="18"/>
      <c r="AC756" s="1289"/>
    </row>
    <row r="757">
      <c r="B757" s="18"/>
      <c r="C757" s="18"/>
      <c r="D757" s="18"/>
      <c r="E757" s="310"/>
      <c r="F757" s="18"/>
      <c r="G757" s="18"/>
      <c r="H757" s="18"/>
      <c r="I757" s="18"/>
      <c r="J757" s="18" t="s">
        <v>877</v>
      </c>
      <c r="K757" s="18"/>
      <c r="L757" s="18"/>
      <c r="AC757" s="1289"/>
    </row>
    <row r="758">
      <c r="B758" s="18"/>
      <c r="C758" s="18"/>
      <c r="D758" s="18"/>
      <c r="E758" s="310"/>
      <c r="F758" s="18"/>
      <c r="G758" s="18"/>
      <c r="H758" s="18"/>
      <c r="I758" s="18"/>
      <c r="J758" s="18" t="s">
        <v>877</v>
      </c>
      <c r="K758" s="18"/>
      <c r="L758" s="18"/>
      <c r="AC758" s="1289"/>
    </row>
    <row r="759">
      <c r="B759" s="18"/>
      <c r="C759" s="18"/>
      <c r="D759" s="18"/>
      <c r="E759" s="310"/>
      <c r="F759" s="18"/>
      <c r="G759" s="18"/>
      <c r="H759" s="18"/>
      <c r="I759" s="18"/>
      <c r="J759" s="18" t="s">
        <v>877</v>
      </c>
      <c r="K759" s="18"/>
      <c r="L759" s="18"/>
      <c r="AC759" s="1289"/>
    </row>
    <row r="760">
      <c r="B760" s="18"/>
      <c r="C760" s="18"/>
      <c r="D760" s="18"/>
      <c r="E760" s="310"/>
      <c r="F760" s="18"/>
      <c r="G760" s="18"/>
      <c r="H760" s="18"/>
      <c r="I760" s="18"/>
      <c r="J760" s="18" t="s">
        <v>877</v>
      </c>
      <c r="K760" s="18"/>
      <c r="L760" s="18"/>
      <c r="AC760" s="1289"/>
    </row>
    <row r="761">
      <c r="B761" s="18"/>
      <c r="C761" s="18"/>
      <c r="D761" s="18"/>
      <c r="E761" s="310"/>
      <c r="F761" s="18"/>
      <c r="G761" s="18"/>
      <c r="H761" s="18"/>
      <c r="I761" s="18"/>
      <c r="J761" s="18" t="s">
        <v>877</v>
      </c>
      <c r="K761" s="18"/>
      <c r="L761" s="18"/>
      <c r="AC761" s="1289"/>
    </row>
    <row r="762">
      <c r="B762" s="18"/>
      <c r="C762" s="18"/>
      <c r="D762" s="18"/>
      <c r="E762" s="310"/>
      <c r="F762" s="18"/>
      <c r="G762" s="18"/>
      <c r="H762" s="18"/>
      <c r="I762" s="18"/>
      <c r="J762" s="18" t="s">
        <v>877</v>
      </c>
      <c r="K762" s="18"/>
      <c r="L762" s="18"/>
      <c r="AC762" s="1289"/>
    </row>
    <row r="763">
      <c r="B763" s="18"/>
      <c r="C763" s="18"/>
      <c r="D763" s="18"/>
      <c r="E763" s="310"/>
      <c r="F763" s="18"/>
      <c r="G763" s="18"/>
      <c r="H763" s="18"/>
      <c r="I763" s="18"/>
      <c r="J763" s="18" t="s">
        <v>877</v>
      </c>
      <c r="K763" s="18"/>
      <c r="L763" s="18"/>
      <c r="AC763" s="1289"/>
    </row>
    <row r="764">
      <c r="B764" s="18"/>
      <c r="C764" s="18"/>
      <c r="D764" s="18"/>
      <c r="E764" s="310"/>
      <c r="F764" s="18"/>
      <c r="G764" s="18"/>
      <c r="H764" s="18"/>
      <c r="I764" s="18"/>
      <c r="J764" s="18" t="s">
        <v>877</v>
      </c>
      <c r="K764" s="18"/>
      <c r="L764" s="18"/>
      <c r="AC764" s="1289"/>
    </row>
    <row r="765">
      <c r="B765" s="18"/>
      <c r="C765" s="18"/>
      <c r="D765" s="18"/>
      <c r="E765" s="310"/>
      <c r="F765" s="18"/>
      <c r="G765" s="18"/>
      <c r="H765" s="18"/>
      <c r="I765" s="18"/>
      <c r="J765" s="18" t="s">
        <v>877</v>
      </c>
      <c r="K765" s="18"/>
      <c r="L765" s="18"/>
      <c r="AC765" s="1289"/>
    </row>
    <row r="766">
      <c r="B766" s="18"/>
      <c r="C766" s="18"/>
      <c r="D766" s="18"/>
      <c r="E766" s="310"/>
      <c r="F766" s="18"/>
      <c r="G766" s="18"/>
      <c r="H766" s="18"/>
      <c r="I766" s="18"/>
      <c r="J766" s="18" t="s">
        <v>877</v>
      </c>
      <c r="K766" s="18"/>
      <c r="L766" s="18"/>
      <c r="AC766" s="1289"/>
    </row>
    <row r="767">
      <c r="B767" s="18"/>
      <c r="C767" s="18"/>
      <c r="D767" s="18"/>
      <c r="E767" s="310"/>
      <c r="F767" s="18"/>
      <c r="G767" s="18"/>
      <c r="H767" s="18"/>
      <c r="I767" s="18"/>
      <c r="J767" s="18" t="s">
        <v>877</v>
      </c>
      <c r="K767" s="18"/>
      <c r="L767" s="18"/>
      <c r="AC767" s="1289"/>
    </row>
    <row r="768">
      <c r="B768" s="18"/>
      <c r="C768" s="18"/>
      <c r="D768" s="18"/>
      <c r="E768" s="310"/>
      <c r="F768" s="18"/>
      <c r="G768" s="18"/>
      <c r="H768" s="18"/>
      <c r="I768" s="18"/>
      <c r="J768" s="18" t="s">
        <v>877</v>
      </c>
      <c r="K768" s="18"/>
      <c r="L768" s="18"/>
      <c r="AC768" s="1289"/>
    </row>
    <row r="769">
      <c r="B769" s="18"/>
      <c r="C769" s="18"/>
      <c r="D769" s="18"/>
      <c r="E769" s="310"/>
      <c r="F769" s="18"/>
      <c r="G769" s="18"/>
      <c r="H769" s="18"/>
      <c r="I769" s="18"/>
      <c r="J769" s="18" t="s">
        <v>877</v>
      </c>
      <c r="K769" s="18"/>
      <c r="L769" s="18"/>
      <c r="AC769" s="1289"/>
    </row>
    <row r="770">
      <c r="B770" s="18"/>
      <c r="C770" s="18"/>
      <c r="D770" s="18"/>
      <c r="E770" s="310"/>
      <c r="F770" s="18"/>
      <c r="G770" s="18"/>
      <c r="H770" s="18"/>
      <c r="I770" s="18"/>
      <c r="J770" s="18" t="s">
        <v>877</v>
      </c>
      <c r="K770" s="18"/>
      <c r="L770" s="18"/>
      <c r="AC770" s="1289"/>
    </row>
    <row r="771">
      <c r="B771" s="18"/>
      <c r="C771" s="18"/>
      <c r="D771" s="18"/>
      <c r="E771" s="310"/>
      <c r="F771" s="18"/>
      <c r="G771" s="18"/>
      <c r="H771" s="18"/>
      <c r="I771" s="18"/>
      <c r="J771" s="18" t="s">
        <v>877</v>
      </c>
      <c r="K771" s="18"/>
      <c r="L771" s="18"/>
      <c r="AC771" s="1289"/>
    </row>
    <row r="772">
      <c r="B772" s="18"/>
      <c r="C772" s="18"/>
      <c r="D772" s="18"/>
      <c r="E772" s="310"/>
      <c r="F772" s="18"/>
      <c r="G772" s="18"/>
      <c r="H772" s="18"/>
      <c r="I772" s="18"/>
      <c r="J772" s="18" t="s">
        <v>877</v>
      </c>
      <c r="K772" s="18"/>
      <c r="L772" s="18"/>
      <c r="AC772" s="1289"/>
    </row>
    <row r="773">
      <c r="B773" s="18"/>
      <c r="C773" s="18"/>
      <c r="D773" s="18"/>
      <c r="E773" s="310"/>
      <c r="F773" s="18"/>
      <c r="G773" s="18"/>
      <c r="H773" s="18"/>
      <c r="I773" s="18"/>
      <c r="J773" s="18" t="s">
        <v>877</v>
      </c>
      <c r="K773" s="18"/>
      <c r="L773" s="18"/>
      <c r="AC773" s="1289"/>
    </row>
    <row r="774">
      <c r="B774" s="18"/>
      <c r="C774" s="18"/>
      <c r="D774" s="18"/>
      <c r="E774" s="310"/>
      <c r="F774" s="18"/>
      <c r="G774" s="18"/>
      <c r="H774" s="18"/>
      <c r="I774" s="18"/>
      <c r="J774" s="18" t="s">
        <v>877</v>
      </c>
      <c r="K774" s="18"/>
      <c r="L774" s="18"/>
      <c r="AC774" s="1289"/>
    </row>
    <row r="775">
      <c r="B775" s="18"/>
      <c r="C775" s="18"/>
      <c r="D775" s="18"/>
      <c r="E775" s="310"/>
      <c r="F775" s="18"/>
      <c r="G775" s="18"/>
      <c r="H775" s="18"/>
      <c r="I775" s="18"/>
      <c r="J775" s="18" t="s">
        <v>877</v>
      </c>
      <c r="K775" s="18"/>
      <c r="L775" s="18"/>
      <c r="AC775" s="1289"/>
    </row>
    <row r="776">
      <c r="B776" s="18"/>
      <c r="C776" s="18"/>
      <c r="D776" s="18"/>
      <c r="E776" s="310"/>
      <c r="F776" s="18"/>
      <c r="G776" s="18"/>
      <c r="H776" s="18"/>
      <c r="I776" s="18"/>
      <c r="J776" s="18" t="s">
        <v>877</v>
      </c>
      <c r="K776" s="18"/>
      <c r="L776" s="18"/>
      <c r="AC776" s="1289"/>
    </row>
    <row r="777">
      <c r="B777" s="18"/>
      <c r="C777" s="18"/>
      <c r="D777" s="18"/>
      <c r="E777" s="310"/>
      <c r="F777" s="18"/>
      <c r="G777" s="18"/>
      <c r="H777" s="18"/>
      <c r="I777" s="18"/>
      <c r="J777" s="18" t="s">
        <v>877</v>
      </c>
      <c r="K777" s="18"/>
      <c r="L777" s="18"/>
      <c r="AC777" s="1289"/>
    </row>
    <row r="778">
      <c r="B778" s="18"/>
      <c r="C778" s="18"/>
      <c r="D778" s="18"/>
      <c r="E778" s="310"/>
      <c r="F778" s="18"/>
      <c r="G778" s="18"/>
      <c r="H778" s="18"/>
      <c r="I778" s="18"/>
      <c r="J778" s="18" t="s">
        <v>877</v>
      </c>
      <c r="K778" s="18"/>
      <c r="L778" s="18"/>
      <c r="AC778" s="1289"/>
    </row>
    <row r="779">
      <c r="B779" s="18"/>
      <c r="C779" s="18"/>
      <c r="D779" s="18"/>
      <c r="E779" s="310"/>
      <c r="F779" s="18"/>
      <c r="G779" s="18"/>
      <c r="H779" s="18"/>
      <c r="I779" s="18"/>
      <c r="J779" s="18" t="s">
        <v>877</v>
      </c>
      <c r="K779" s="18"/>
      <c r="L779" s="18"/>
      <c r="AC779" s="1289"/>
    </row>
    <row r="780">
      <c r="B780" s="18"/>
      <c r="C780" s="18"/>
      <c r="D780" s="18"/>
      <c r="E780" s="310"/>
      <c r="F780" s="18"/>
      <c r="G780" s="18"/>
      <c r="H780" s="18"/>
      <c r="I780" s="18"/>
      <c r="J780" s="18" t="s">
        <v>877</v>
      </c>
      <c r="K780" s="18"/>
      <c r="L780" s="18"/>
      <c r="AC780" s="1289"/>
    </row>
    <row r="781">
      <c r="B781" s="18"/>
      <c r="C781" s="18"/>
      <c r="D781" s="18"/>
      <c r="E781" s="310"/>
      <c r="F781" s="18"/>
      <c r="G781" s="18"/>
      <c r="H781" s="18"/>
      <c r="I781" s="18"/>
      <c r="J781" s="18" t="s">
        <v>877</v>
      </c>
      <c r="K781" s="18"/>
      <c r="L781" s="18"/>
      <c r="AC781" s="1289"/>
    </row>
    <row r="782">
      <c r="B782" s="18"/>
      <c r="C782" s="18"/>
      <c r="D782" s="18"/>
      <c r="E782" s="310"/>
      <c r="F782" s="18"/>
      <c r="G782" s="18"/>
      <c r="H782" s="18"/>
      <c r="I782" s="18"/>
      <c r="J782" s="18" t="s">
        <v>877</v>
      </c>
      <c r="K782" s="18"/>
      <c r="L782" s="18"/>
      <c r="AC782" s="1289"/>
    </row>
    <row r="783">
      <c r="B783" s="18"/>
      <c r="C783" s="18"/>
      <c r="D783" s="18"/>
      <c r="E783" s="310"/>
      <c r="F783" s="18"/>
      <c r="G783" s="18"/>
      <c r="H783" s="18"/>
      <c r="I783" s="18"/>
      <c r="J783" s="18" t="s">
        <v>877</v>
      </c>
      <c r="K783" s="18"/>
      <c r="L783" s="18"/>
      <c r="AC783" s="1289"/>
    </row>
    <row r="784">
      <c r="B784" s="18"/>
      <c r="C784" s="18"/>
      <c r="D784" s="18"/>
      <c r="E784" s="310"/>
      <c r="F784" s="18"/>
      <c r="G784" s="18"/>
      <c r="H784" s="18"/>
      <c r="I784" s="18"/>
      <c r="J784" s="18" t="s">
        <v>877</v>
      </c>
      <c r="K784" s="18"/>
      <c r="L784" s="18"/>
      <c r="AC784" s="1289"/>
    </row>
    <row r="785">
      <c r="B785" s="18"/>
      <c r="C785" s="18"/>
      <c r="D785" s="18"/>
      <c r="E785" s="310"/>
      <c r="F785" s="18"/>
      <c r="G785" s="18"/>
      <c r="H785" s="18"/>
      <c r="I785" s="18"/>
      <c r="J785" s="18" t="s">
        <v>877</v>
      </c>
      <c r="K785" s="18"/>
      <c r="L785" s="18"/>
      <c r="AC785" s="1289"/>
    </row>
    <row r="786">
      <c r="B786" s="18"/>
      <c r="C786" s="18"/>
      <c r="D786" s="18"/>
      <c r="E786" s="310"/>
      <c r="F786" s="18"/>
      <c r="G786" s="18"/>
      <c r="H786" s="18"/>
      <c r="I786" s="18"/>
      <c r="J786" s="18" t="s">
        <v>877</v>
      </c>
      <c r="K786" s="18"/>
      <c r="L786" s="18"/>
      <c r="AC786" s="1289"/>
    </row>
    <row r="787">
      <c r="B787" s="18"/>
      <c r="C787" s="18"/>
      <c r="D787" s="18"/>
      <c r="E787" s="310"/>
      <c r="F787" s="18"/>
      <c r="G787" s="18"/>
      <c r="H787" s="18"/>
      <c r="I787" s="18"/>
      <c r="J787" s="18" t="s">
        <v>877</v>
      </c>
      <c r="K787" s="18"/>
      <c r="L787" s="18"/>
      <c r="AC787" s="1289"/>
    </row>
    <row r="788">
      <c r="B788" s="18"/>
      <c r="C788" s="18"/>
      <c r="D788" s="18"/>
      <c r="E788" s="310"/>
      <c r="F788" s="18"/>
      <c r="G788" s="18"/>
      <c r="H788" s="18"/>
      <c r="I788" s="18"/>
      <c r="J788" s="18" t="s">
        <v>877</v>
      </c>
      <c r="K788" s="18"/>
      <c r="L788" s="18"/>
      <c r="AC788" s="1289"/>
    </row>
    <row r="789">
      <c r="B789" s="18"/>
      <c r="C789" s="18"/>
      <c r="D789" s="18"/>
      <c r="E789" s="310"/>
      <c r="F789" s="18"/>
      <c r="G789" s="18"/>
      <c r="H789" s="18"/>
      <c r="I789" s="18"/>
      <c r="J789" s="18" t="s">
        <v>877</v>
      </c>
      <c r="K789" s="18"/>
      <c r="L789" s="18"/>
      <c r="AC789" s="1289"/>
    </row>
    <row r="790">
      <c r="B790" s="18"/>
      <c r="C790" s="18"/>
      <c r="D790" s="18"/>
      <c r="E790" s="310"/>
      <c r="F790" s="18"/>
      <c r="G790" s="18"/>
      <c r="H790" s="18"/>
      <c r="I790" s="18"/>
      <c r="J790" s="18" t="s">
        <v>877</v>
      </c>
      <c r="K790" s="18"/>
      <c r="L790" s="18"/>
      <c r="AC790" s="1289"/>
    </row>
    <row r="791">
      <c r="B791" s="18"/>
      <c r="C791" s="18"/>
      <c r="D791" s="18"/>
      <c r="E791" s="310"/>
      <c r="F791" s="18"/>
      <c r="G791" s="18"/>
      <c r="H791" s="18"/>
      <c r="I791" s="18"/>
      <c r="J791" s="18" t="s">
        <v>877</v>
      </c>
      <c r="K791" s="18"/>
      <c r="L791" s="18"/>
      <c r="AC791" s="1289"/>
    </row>
    <row r="792">
      <c r="B792" s="18"/>
      <c r="C792" s="18"/>
      <c r="D792" s="18"/>
      <c r="E792" s="310"/>
      <c r="F792" s="18"/>
      <c r="G792" s="18"/>
      <c r="H792" s="18"/>
      <c r="I792" s="18"/>
      <c r="J792" s="18" t="s">
        <v>877</v>
      </c>
      <c r="K792" s="18"/>
      <c r="L792" s="18"/>
      <c r="AC792" s="1289"/>
    </row>
    <row r="793">
      <c r="B793" s="18"/>
      <c r="C793" s="18"/>
      <c r="D793" s="18"/>
      <c r="E793" s="310"/>
      <c r="F793" s="18"/>
      <c r="G793" s="18"/>
      <c r="H793" s="18"/>
      <c r="I793" s="18"/>
      <c r="J793" s="18" t="s">
        <v>877</v>
      </c>
      <c r="K793" s="18"/>
      <c r="L793" s="18"/>
      <c r="AC793" s="1289"/>
    </row>
    <row r="794">
      <c r="B794" s="18"/>
      <c r="C794" s="18"/>
      <c r="D794" s="18"/>
      <c r="E794" s="310"/>
      <c r="F794" s="18"/>
      <c r="G794" s="18"/>
      <c r="H794" s="18"/>
      <c r="I794" s="18"/>
      <c r="J794" s="18" t="s">
        <v>877</v>
      </c>
      <c r="K794" s="18"/>
      <c r="L794" s="18"/>
      <c r="AC794" s="1289"/>
    </row>
    <row r="795">
      <c r="B795" s="18"/>
      <c r="C795" s="18"/>
      <c r="D795" s="18"/>
      <c r="E795" s="310"/>
      <c r="F795" s="18"/>
      <c r="G795" s="18"/>
      <c r="H795" s="18"/>
      <c r="I795" s="18"/>
      <c r="J795" s="18" t="s">
        <v>877</v>
      </c>
      <c r="K795" s="18"/>
      <c r="L795" s="18"/>
      <c r="AC795" s="1289"/>
    </row>
    <row r="796">
      <c r="B796" s="18"/>
      <c r="C796" s="18"/>
      <c r="D796" s="18"/>
      <c r="E796" s="310"/>
      <c r="F796" s="18"/>
      <c r="G796" s="18"/>
      <c r="H796" s="18"/>
      <c r="I796" s="18"/>
      <c r="J796" s="18" t="s">
        <v>877</v>
      </c>
      <c r="K796" s="18"/>
      <c r="L796" s="18"/>
      <c r="AC796" s="1289"/>
    </row>
    <row r="797">
      <c r="B797" s="18"/>
      <c r="C797" s="18"/>
      <c r="D797" s="18"/>
      <c r="E797" s="310"/>
      <c r="F797" s="18"/>
      <c r="G797" s="18"/>
      <c r="H797" s="18"/>
      <c r="I797" s="18"/>
      <c r="J797" s="18" t="s">
        <v>877</v>
      </c>
      <c r="K797" s="18"/>
      <c r="L797" s="18"/>
      <c r="AC797" s="1289"/>
    </row>
    <row r="798">
      <c r="B798" s="18"/>
      <c r="C798" s="18"/>
      <c r="D798" s="18"/>
      <c r="E798" s="310"/>
      <c r="F798" s="18"/>
      <c r="G798" s="18"/>
      <c r="H798" s="18"/>
      <c r="I798" s="18"/>
      <c r="J798" s="18" t="s">
        <v>877</v>
      </c>
      <c r="K798" s="18"/>
      <c r="L798" s="18"/>
      <c r="AC798" s="1289"/>
    </row>
    <row r="799">
      <c r="B799" s="18"/>
      <c r="C799" s="18"/>
      <c r="D799" s="18"/>
      <c r="E799" s="310"/>
      <c r="F799" s="18"/>
      <c r="G799" s="18"/>
      <c r="H799" s="18"/>
      <c r="I799" s="18"/>
      <c r="J799" s="18" t="s">
        <v>877</v>
      </c>
      <c r="K799" s="18"/>
      <c r="L799" s="18"/>
      <c r="AC799" s="1289"/>
    </row>
    <row r="800">
      <c r="B800" s="18"/>
      <c r="C800" s="18"/>
      <c r="D800" s="18"/>
      <c r="E800" s="310"/>
      <c r="F800" s="18"/>
      <c r="G800" s="18"/>
      <c r="H800" s="18"/>
      <c r="I800" s="18"/>
      <c r="J800" s="18" t="s">
        <v>877</v>
      </c>
      <c r="K800" s="18"/>
      <c r="L800" s="18"/>
      <c r="AC800" s="1289"/>
    </row>
    <row r="801">
      <c r="B801" s="18"/>
      <c r="C801" s="18"/>
      <c r="D801" s="18"/>
      <c r="E801" s="310"/>
      <c r="F801" s="18"/>
      <c r="G801" s="18"/>
      <c r="H801" s="18"/>
      <c r="I801" s="18"/>
      <c r="J801" s="18" t="s">
        <v>877</v>
      </c>
      <c r="K801" s="18"/>
      <c r="L801" s="18"/>
      <c r="AC801" s="1289"/>
    </row>
    <row r="802">
      <c r="B802" s="18"/>
      <c r="C802" s="18"/>
      <c r="D802" s="18"/>
      <c r="E802" s="310"/>
      <c r="F802" s="18"/>
      <c r="G802" s="18"/>
      <c r="H802" s="18"/>
      <c r="I802" s="18"/>
      <c r="J802" s="18" t="s">
        <v>877</v>
      </c>
      <c r="K802" s="18"/>
      <c r="L802" s="18"/>
      <c r="AC802" s="1289"/>
    </row>
    <row r="803">
      <c r="B803" s="18"/>
      <c r="C803" s="18"/>
      <c r="D803" s="18"/>
      <c r="E803" s="310"/>
      <c r="F803" s="18"/>
      <c r="G803" s="18"/>
      <c r="H803" s="18"/>
      <c r="I803" s="18"/>
      <c r="J803" s="18" t="s">
        <v>877</v>
      </c>
      <c r="K803" s="18"/>
      <c r="L803" s="18"/>
      <c r="AC803" s="1289"/>
    </row>
    <row r="804">
      <c r="B804" s="18"/>
      <c r="C804" s="18"/>
      <c r="D804" s="18"/>
      <c r="E804" s="310"/>
      <c r="F804" s="18"/>
      <c r="G804" s="18"/>
      <c r="H804" s="18"/>
      <c r="I804" s="18"/>
      <c r="J804" s="18" t="s">
        <v>877</v>
      </c>
      <c r="K804" s="18"/>
      <c r="L804" s="18"/>
      <c r="AC804" s="1289"/>
    </row>
    <row r="805">
      <c r="B805" s="18"/>
      <c r="C805" s="18"/>
      <c r="D805" s="18"/>
      <c r="E805" s="310"/>
      <c r="F805" s="18"/>
      <c r="G805" s="18"/>
      <c r="H805" s="18"/>
      <c r="I805" s="18"/>
      <c r="J805" s="18" t="s">
        <v>877</v>
      </c>
      <c r="K805" s="18"/>
      <c r="L805" s="18"/>
      <c r="AC805" s="1289"/>
    </row>
    <row r="806">
      <c r="B806" s="18"/>
      <c r="C806" s="18"/>
      <c r="D806" s="18"/>
      <c r="E806" s="310"/>
      <c r="F806" s="18"/>
      <c r="G806" s="18"/>
      <c r="H806" s="18"/>
      <c r="I806" s="18"/>
      <c r="J806" s="18" t="s">
        <v>877</v>
      </c>
      <c r="K806" s="18"/>
      <c r="L806" s="18"/>
      <c r="AC806" s="1289"/>
    </row>
    <row r="807">
      <c r="B807" s="18"/>
      <c r="C807" s="18"/>
      <c r="D807" s="18"/>
      <c r="E807" s="310"/>
      <c r="F807" s="18"/>
      <c r="G807" s="18"/>
      <c r="H807" s="18"/>
      <c r="I807" s="18"/>
      <c r="J807" s="18" t="s">
        <v>877</v>
      </c>
      <c r="K807" s="18"/>
      <c r="L807" s="18"/>
      <c r="AC807" s="1289"/>
    </row>
    <row r="808">
      <c r="B808" s="18"/>
      <c r="C808" s="18"/>
      <c r="D808" s="18"/>
      <c r="E808" s="310"/>
      <c r="F808" s="18"/>
      <c r="G808" s="18"/>
      <c r="H808" s="18"/>
      <c r="I808" s="18"/>
      <c r="J808" s="18" t="s">
        <v>877</v>
      </c>
      <c r="K808" s="18"/>
      <c r="L808" s="18"/>
      <c r="AC808" s="1289"/>
    </row>
    <row r="809">
      <c r="B809" s="18"/>
      <c r="C809" s="18"/>
      <c r="D809" s="18"/>
      <c r="E809" s="310"/>
      <c r="F809" s="18"/>
      <c r="G809" s="18"/>
      <c r="H809" s="18"/>
      <c r="I809" s="18"/>
      <c r="J809" s="18" t="s">
        <v>877</v>
      </c>
      <c r="K809" s="18"/>
      <c r="L809" s="18"/>
      <c r="AC809" s="1289"/>
    </row>
    <row r="810">
      <c r="B810" s="18"/>
      <c r="C810" s="18"/>
      <c r="D810" s="18"/>
      <c r="E810" s="310"/>
      <c r="F810" s="18"/>
      <c r="G810" s="18"/>
      <c r="H810" s="18"/>
      <c r="I810" s="18"/>
      <c r="J810" s="18" t="s">
        <v>877</v>
      </c>
      <c r="K810" s="18"/>
      <c r="L810" s="18"/>
      <c r="AC810" s="1289"/>
    </row>
    <row r="811">
      <c r="B811" s="18"/>
      <c r="C811" s="18"/>
      <c r="D811" s="18"/>
      <c r="E811" s="310"/>
      <c r="F811" s="18"/>
      <c r="G811" s="18"/>
      <c r="H811" s="18"/>
      <c r="I811" s="18"/>
      <c r="J811" s="18" t="s">
        <v>877</v>
      </c>
      <c r="K811" s="18"/>
      <c r="L811" s="18"/>
      <c r="AC811" s="1289"/>
    </row>
    <row r="812">
      <c r="B812" s="18"/>
      <c r="C812" s="18"/>
      <c r="D812" s="18"/>
      <c r="E812" s="310"/>
      <c r="F812" s="18"/>
      <c r="G812" s="18"/>
      <c r="H812" s="18"/>
      <c r="I812" s="18"/>
      <c r="J812" s="18" t="s">
        <v>877</v>
      </c>
      <c r="K812" s="18"/>
      <c r="L812" s="18"/>
      <c r="AC812" s="1289"/>
    </row>
    <row r="813">
      <c r="B813" s="18"/>
      <c r="C813" s="18"/>
      <c r="D813" s="18"/>
      <c r="E813" s="310"/>
      <c r="F813" s="18"/>
      <c r="G813" s="18"/>
      <c r="H813" s="18"/>
      <c r="I813" s="18"/>
      <c r="J813" s="18" t="s">
        <v>877</v>
      </c>
      <c r="K813" s="18"/>
      <c r="L813" s="18"/>
      <c r="AC813" s="1289"/>
    </row>
    <row r="814">
      <c r="B814" s="18"/>
      <c r="C814" s="18"/>
      <c r="D814" s="18"/>
      <c r="E814" s="310"/>
      <c r="F814" s="18"/>
      <c r="G814" s="18"/>
      <c r="H814" s="18"/>
      <c r="I814" s="18"/>
      <c r="J814" s="18" t="s">
        <v>877</v>
      </c>
      <c r="K814" s="18"/>
      <c r="L814" s="18"/>
      <c r="AC814" s="1289"/>
    </row>
    <row r="815">
      <c r="B815" s="18"/>
      <c r="C815" s="18"/>
      <c r="D815" s="18"/>
      <c r="E815" s="310"/>
      <c r="F815" s="18"/>
      <c r="G815" s="18"/>
      <c r="H815" s="18"/>
      <c r="I815" s="18"/>
      <c r="J815" s="18" t="s">
        <v>877</v>
      </c>
      <c r="K815" s="18"/>
      <c r="L815" s="18"/>
      <c r="AC815" s="1289"/>
    </row>
    <row r="816">
      <c r="B816" s="18"/>
      <c r="C816" s="18"/>
      <c r="D816" s="18"/>
      <c r="E816" s="310"/>
      <c r="F816" s="18"/>
      <c r="G816" s="18"/>
      <c r="H816" s="18"/>
      <c r="I816" s="18"/>
      <c r="J816" s="18" t="s">
        <v>877</v>
      </c>
      <c r="K816" s="18"/>
      <c r="L816" s="18"/>
      <c r="AC816" s="1289"/>
    </row>
    <row r="817">
      <c r="B817" s="18"/>
      <c r="C817" s="18"/>
      <c r="D817" s="18"/>
      <c r="E817" s="310"/>
      <c r="F817" s="18"/>
      <c r="G817" s="18"/>
      <c r="H817" s="18"/>
      <c r="I817" s="18"/>
      <c r="J817" s="18" t="s">
        <v>877</v>
      </c>
      <c r="K817" s="18"/>
      <c r="L817" s="18"/>
      <c r="AC817" s="1289"/>
    </row>
    <row r="818">
      <c r="B818" s="18"/>
      <c r="C818" s="18"/>
      <c r="D818" s="18"/>
      <c r="E818" s="310"/>
      <c r="F818" s="18"/>
      <c r="G818" s="18"/>
      <c r="H818" s="18"/>
      <c r="I818" s="18"/>
      <c r="J818" s="18" t="s">
        <v>877</v>
      </c>
      <c r="K818" s="18"/>
      <c r="L818" s="18"/>
      <c r="AC818" s="1289"/>
    </row>
    <row r="819">
      <c r="B819" s="18"/>
      <c r="C819" s="18"/>
      <c r="D819" s="18"/>
      <c r="E819" s="310"/>
      <c r="F819" s="18"/>
      <c r="G819" s="18"/>
      <c r="H819" s="18"/>
      <c r="I819" s="18"/>
      <c r="J819" s="18" t="s">
        <v>877</v>
      </c>
      <c r="K819" s="18"/>
      <c r="L819" s="18"/>
      <c r="AC819" s="1289"/>
    </row>
    <row r="820">
      <c r="B820" s="18"/>
      <c r="C820" s="18"/>
      <c r="D820" s="18"/>
      <c r="E820" s="310"/>
      <c r="F820" s="18"/>
      <c r="G820" s="18"/>
      <c r="H820" s="18"/>
      <c r="I820" s="18"/>
      <c r="J820" s="18" t="s">
        <v>877</v>
      </c>
      <c r="K820" s="18"/>
      <c r="L820" s="18"/>
      <c r="AC820" s="1289"/>
    </row>
    <row r="821">
      <c r="B821" s="18"/>
      <c r="C821" s="18"/>
      <c r="D821" s="18"/>
      <c r="E821" s="310"/>
      <c r="F821" s="18"/>
      <c r="G821" s="18"/>
      <c r="H821" s="18"/>
      <c r="I821" s="18"/>
      <c r="J821" s="18" t="s">
        <v>877</v>
      </c>
      <c r="K821" s="18"/>
      <c r="L821" s="18"/>
      <c r="AC821" s="1289"/>
    </row>
    <row r="822">
      <c r="B822" s="18"/>
      <c r="C822" s="18"/>
      <c r="D822" s="18"/>
      <c r="E822" s="310"/>
      <c r="F822" s="18"/>
      <c r="G822" s="18"/>
      <c r="H822" s="18"/>
      <c r="I822" s="18"/>
      <c r="J822" s="18" t="s">
        <v>877</v>
      </c>
      <c r="K822" s="18"/>
      <c r="L822" s="18"/>
      <c r="AC822" s="1289"/>
    </row>
    <row r="823">
      <c r="B823" s="18"/>
      <c r="C823" s="18"/>
      <c r="D823" s="18"/>
      <c r="E823" s="310"/>
      <c r="F823" s="18"/>
      <c r="G823" s="18"/>
      <c r="H823" s="18"/>
      <c r="I823" s="18"/>
      <c r="J823" s="18" t="s">
        <v>877</v>
      </c>
      <c r="K823" s="18"/>
      <c r="L823" s="18"/>
      <c r="AC823" s="1289"/>
    </row>
    <row r="824">
      <c r="B824" s="18"/>
      <c r="C824" s="18"/>
      <c r="D824" s="18"/>
      <c r="E824" s="310"/>
      <c r="F824" s="18"/>
      <c r="G824" s="18"/>
      <c r="H824" s="18"/>
      <c r="I824" s="18"/>
      <c r="J824" s="18" t="s">
        <v>877</v>
      </c>
      <c r="K824" s="18"/>
      <c r="L824" s="18"/>
      <c r="AC824" s="1289"/>
    </row>
    <row r="825">
      <c r="B825" s="18"/>
      <c r="C825" s="18"/>
      <c r="D825" s="18"/>
      <c r="E825" s="310"/>
      <c r="F825" s="18"/>
      <c r="G825" s="18"/>
      <c r="H825" s="18"/>
      <c r="I825" s="18"/>
      <c r="J825" s="18" t="s">
        <v>877</v>
      </c>
      <c r="K825" s="18"/>
      <c r="L825" s="18"/>
      <c r="AC825" s="1289"/>
    </row>
    <row r="826">
      <c r="B826" s="18"/>
      <c r="C826" s="18"/>
      <c r="D826" s="18"/>
      <c r="E826" s="310"/>
      <c r="F826" s="18"/>
      <c r="G826" s="18"/>
      <c r="H826" s="18"/>
      <c r="I826" s="18"/>
      <c r="J826" s="18" t="s">
        <v>877</v>
      </c>
      <c r="K826" s="18"/>
      <c r="L826" s="18"/>
      <c r="AC826" s="1289"/>
    </row>
    <row r="827">
      <c r="B827" s="18"/>
      <c r="C827" s="18"/>
      <c r="D827" s="18"/>
      <c r="E827" s="310"/>
      <c r="F827" s="18"/>
      <c r="G827" s="18"/>
      <c r="H827" s="18"/>
      <c r="I827" s="18"/>
      <c r="J827" s="18" t="s">
        <v>877</v>
      </c>
      <c r="K827" s="18"/>
      <c r="L827" s="18"/>
      <c r="AC827" s="1289"/>
    </row>
    <row r="828">
      <c r="B828" s="18"/>
      <c r="C828" s="18"/>
      <c r="D828" s="18"/>
      <c r="E828" s="310"/>
      <c r="F828" s="18"/>
      <c r="G828" s="18"/>
      <c r="H828" s="18"/>
      <c r="I828" s="18"/>
      <c r="J828" s="18" t="s">
        <v>877</v>
      </c>
      <c r="K828" s="18"/>
      <c r="L828" s="18"/>
      <c r="AC828" s="1289"/>
    </row>
    <row r="829">
      <c r="B829" s="18"/>
      <c r="C829" s="18"/>
      <c r="D829" s="18"/>
      <c r="E829" s="310"/>
      <c r="F829" s="18"/>
      <c r="G829" s="18"/>
      <c r="H829" s="18"/>
      <c r="I829" s="18"/>
      <c r="J829" s="18" t="s">
        <v>877</v>
      </c>
      <c r="K829" s="18"/>
      <c r="L829" s="18"/>
      <c r="AC829" s="1289"/>
    </row>
    <row r="830">
      <c r="B830" s="18"/>
      <c r="C830" s="18"/>
      <c r="D830" s="18"/>
      <c r="E830" s="310"/>
      <c r="F830" s="18"/>
      <c r="G830" s="18"/>
      <c r="H830" s="18"/>
      <c r="I830" s="18"/>
      <c r="J830" s="18" t="s">
        <v>877</v>
      </c>
      <c r="K830" s="18"/>
      <c r="L830" s="18"/>
      <c r="AC830" s="1289"/>
    </row>
    <row r="831">
      <c r="B831" s="18"/>
      <c r="C831" s="18"/>
      <c r="D831" s="18"/>
      <c r="E831" s="310"/>
      <c r="F831" s="18"/>
      <c r="G831" s="18"/>
      <c r="H831" s="18"/>
      <c r="I831" s="18"/>
      <c r="J831" s="18" t="s">
        <v>877</v>
      </c>
      <c r="K831" s="18"/>
      <c r="L831" s="18"/>
      <c r="AC831" s="1289"/>
    </row>
    <row r="832">
      <c r="B832" s="18"/>
      <c r="C832" s="18"/>
      <c r="D832" s="18"/>
      <c r="E832" s="310"/>
      <c r="F832" s="18"/>
      <c r="G832" s="18"/>
      <c r="H832" s="18"/>
      <c r="I832" s="18"/>
      <c r="J832" s="18" t="s">
        <v>877</v>
      </c>
      <c r="K832" s="18"/>
      <c r="L832" s="18"/>
      <c r="AC832" s="1289"/>
    </row>
    <row r="833">
      <c r="B833" s="18"/>
      <c r="C833" s="18"/>
      <c r="D833" s="18"/>
      <c r="E833" s="310"/>
      <c r="F833" s="18"/>
      <c r="G833" s="18"/>
      <c r="H833" s="18"/>
      <c r="I833" s="18"/>
      <c r="J833" s="18" t="s">
        <v>877</v>
      </c>
      <c r="K833" s="18"/>
      <c r="L833" s="18"/>
      <c r="AC833" s="1289"/>
    </row>
    <row r="834">
      <c r="B834" s="18"/>
      <c r="C834" s="18"/>
      <c r="D834" s="18"/>
      <c r="E834" s="310"/>
      <c r="F834" s="18"/>
      <c r="G834" s="18"/>
      <c r="H834" s="18"/>
      <c r="I834" s="18"/>
      <c r="J834" s="18" t="s">
        <v>877</v>
      </c>
      <c r="K834" s="18"/>
      <c r="L834" s="18"/>
      <c r="AC834" s="1289"/>
    </row>
    <row r="835">
      <c r="B835" s="18"/>
      <c r="C835" s="18"/>
      <c r="D835" s="18"/>
      <c r="E835" s="310"/>
      <c r="F835" s="18"/>
      <c r="G835" s="18"/>
      <c r="H835" s="18"/>
      <c r="I835" s="18"/>
      <c r="J835" s="18" t="s">
        <v>877</v>
      </c>
      <c r="K835" s="18"/>
      <c r="L835" s="18"/>
      <c r="AC835" s="1289"/>
    </row>
    <row r="836">
      <c r="B836" s="18"/>
      <c r="C836" s="18"/>
      <c r="D836" s="18"/>
      <c r="E836" s="310"/>
      <c r="F836" s="18"/>
      <c r="G836" s="18"/>
      <c r="H836" s="18"/>
      <c r="I836" s="18"/>
      <c r="J836" s="18" t="s">
        <v>877</v>
      </c>
      <c r="K836" s="18"/>
      <c r="L836" s="18"/>
      <c r="AC836" s="1289"/>
    </row>
    <row r="837">
      <c r="B837" s="18"/>
      <c r="C837" s="18"/>
      <c r="D837" s="18"/>
      <c r="E837" s="310"/>
      <c r="F837" s="18"/>
      <c r="G837" s="18"/>
      <c r="H837" s="18"/>
      <c r="I837" s="18"/>
      <c r="J837" s="18" t="s">
        <v>877</v>
      </c>
      <c r="K837" s="18"/>
      <c r="L837" s="18"/>
      <c r="AC837" s="1289"/>
    </row>
    <row r="838">
      <c r="B838" s="18"/>
      <c r="C838" s="18"/>
      <c r="D838" s="18"/>
      <c r="E838" s="310"/>
      <c r="F838" s="18"/>
      <c r="G838" s="18"/>
      <c r="H838" s="18"/>
      <c r="I838" s="18"/>
      <c r="J838" s="18" t="s">
        <v>877</v>
      </c>
      <c r="K838" s="18"/>
      <c r="L838" s="18"/>
      <c r="AC838" s="1289"/>
    </row>
    <row r="839">
      <c r="B839" s="18"/>
      <c r="C839" s="18"/>
      <c r="D839" s="18"/>
      <c r="E839" s="310"/>
      <c r="F839" s="18"/>
      <c r="G839" s="18"/>
      <c r="H839" s="18"/>
      <c r="I839" s="18"/>
      <c r="J839" s="18" t="s">
        <v>877</v>
      </c>
      <c r="K839" s="18"/>
      <c r="L839" s="18"/>
      <c r="AC839" s="1289"/>
    </row>
    <row r="840">
      <c r="B840" s="18"/>
      <c r="C840" s="18"/>
      <c r="D840" s="18"/>
      <c r="E840" s="310"/>
      <c r="F840" s="18"/>
      <c r="G840" s="18"/>
      <c r="H840" s="18"/>
      <c r="I840" s="18"/>
      <c r="J840" s="18" t="s">
        <v>877</v>
      </c>
      <c r="K840" s="18"/>
      <c r="L840" s="18"/>
      <c r="AC840" s="1289"/>
    </row>
    <row r="841">
      <c r="B841" s="18"/>
      <c r="C841" s="18"/>
      <c r="D841" s="18"/>
      <c r="E841" s="310"/>
      <c r="F841" s="18"/>
      <c r="G841" s="18"/>
      <c r="H841" s="18"/>
      <c r="I841" s="18"/>
      <c r="J841" s="18" t="s">
        <v>877</v>
      </c>
      <c r="K841" s="18"/>
      <c r="L841" s="18"/>
      <c r="AC841" s="1289"/>
    </row>
    <row r="842">
      <c r="B842" s="18"/>
      <c r="C842" s="18"/>
      <c r="D842" s="18"/>
      <c r="E842" s="310"/>
      <c r="F842" s="18"/>
      <c r="G842" s="18"/>
      <c r="H842" s="18"/>
      <c r="I842" s="18"/>
      <c r="J842" s="18" t="s">
        <v>877</v>
      </c>
      <c r="K842" s="18"/>
      <c r="L842" s="18"/>
      <c r="AC842" s="1289"/>
    </row>
    <row r="843">
      <c r="B843" s="18"/>
      <c r="C843" s="18"/>
      <c r="D843" s="18"/>
      <c r="E843" s="310"/>
      <c r="F843" s="18"/>
      <c r="G843" s="18"/>
      <c r="H843" s="18"/>
      <c r="I843" s="18"/>
      <c r="J843" s="18" t="s">
        <v>877</v>
      </c>
      <c r="K843" s="18"/>
      <c r="L843" s="18"/>
      <c r="AC843" s="1289"/>
    </row>
    <row r="844">
      <c r="B844" s="18"/>
      <c r="C844" s="18"/>
      <c r="D844" s="18"/>
      <c r="E844" s="310"/>
      <c r="F844" s="18"/>
      <c r="G844" s="18"/>
      <c r="H844" s="18"/>
      <c r="I844" s="18"/>
      <c r="J844" s="18" t="s">
        <v>877</v>
      </c>
      <c r="K844" s="18"/>
      <c r="L844" s="18"/>
      <c r="AC844" s="1289"/>
    </row>
    <row r="845">
      <c r="B845" s="18"/>
      <c r="C845" s="18"/>
      <c r="D845" s="18"/>
      <c r="E845" s="310"/>
      <c r="F845" s="18"/>
      <c r="G845" s="18"/>
      <c r="H845" s="18"/>
      <c r="I845" s="18"/>
      <c r="J845" s="18" t="s">
        <v>877</v>
      </c>
      <c r="K845" s="18"/>
      <c r="L845" s="18"/>
      <c r="AC845" s="1289"/>
    </row>
    <row r="846">
      <c r="B846" s="18"/>
      <c r="C846" s="18"/>
      <c r="D846" s="18"/>
      <c r="E846" s="310"/>
      <c r="F846" s="18"/>
      <c r="G846" s="18"/>
      <c r="H846" s="18"/>
      <c r="I846" s="18"/>
      <c r="J846" s="18" t="s">
        <v>877</v>
      </c>
      <c r="K846" s="18"/>
      <c r="L846" s="18"/>
      <c r="AC846" s="1289"/>
    </row>
    <row r="847">
      <c r="B847" s="18"/>
      <c r="C847" s="18"/>
      <c r="D847" s="18"/>
      <c r="E847" s="310"/>
      <c r="F847" s="18"/>
      <c r="G847" s="18"/>
      <c r="H847" s="18"/>
      <c r="I847" s="18"/>
      <c r="J847" s="18" t="s">
        <v>877</v>
      </c>
      <c r="K847" s="18"/>
      <c r="L847" s="18"/>
      <c r="AC847" s="1289"/>
    </row>
    <row r="848">
      <c r="B848" s="18"/>
      <c r="C848" s="18"/>
      <c r="D848" s="18"/>
      <c r="E848" s="310"/>
      <c r="F848" s="18"/>
      <c r="G848" s="18"/>
      <c r="H848" s="18"/>
      <c r="I848" s="18"/>
      <c r="J848" s="18" t="s">
        <v>877</v>
      </c>
      <c r="K848" s="18"/>
      <c r="L848" s="18"/>
      <c r="AC848" s="1289"/>
    </row>
    <row r="849">
      <c r="B849" s="18"/>
      <c r="C849" s="18"/>
      <c r="D849" s="18"/>
      <c r="E849" s="310"/>
      <c r="F849" s="18"/>
      <c r="G849" s="18"/>
      <c r="H849" s="18"/>
      <c r="I849" s="18"/>
      <c r="J849" s="18" t="s">
        <v>877</v>
      </c>
      <c r="K849" s="18"/>
      <c r="L849" s="18"/>
      <c r="AC849" s="1289"/>
    </row>
    <row r="850">
      <c r="B850" s="18"/>
      <c r="C850" s="18"/>
      <c r="D850" s="18"/>
      <c r="E850" s="310"/>
      <c r="F850" s="18"/>
      <c r="G850" s="18"/>
      <c r="H850" s="18"/>
      <c r="I850" s="18"/>
      <c r="J850" s="18" t="s">
        <v>877</v>
      </c>
      <c r="K850" s="18"/>
      <c r="L850" s="18"/>
      <c r="AC850" s="1289"/>
    </row>
    <row r="851">
      <c r="B851" s="18"/>
      <c r="C851" s="18"/>
      <c r="D851" s="18"/>
      <c r="E851" s="310"/>
      <c r="F851" s="18"/>
      <c r="G851" s="18"/>
      <c r="H851" s="18"/>
      <c r="I851" s="18"/>
      <c r="J851" s="18" t="s">
        <v>877</v>
      </c>
      <c r="K851" s="18"/>
      <c r="L851" s="18"/>
      <c r="AC851" s="1289"/>
    </row>
    <row r="852">
      <c r="B852" s="18"/>
      <c r="C852" s="18"/>
      <c r="D852" s="18"/>
      <c r="E852" s="310"/>
      <c r="F852" s="18"/>
      <c r="G852" s="18"/>
      <c r="H852" s="18"/>
      <c r="I852" s="18"/>
      <c r="J852" s="18" t="s">
        <v>877</v>
      </c>
      <c r="K852" s="18"/>
      <c r="L852" s="18"/>
      <c r="AC852" s="1289"/>
    </row>
    <row r="853">
      <c r="B853" s="18"/>
      <c r="C853" s="18"/>
      <c r="D853" s="18"/>
      <c r="E853" s="310"/>
      <c r="F853" s="18"/>
      <c r="G853" s="18"/>
      <c r="H853" s="18"/>
      <c r="I853" s="18"/>
      <c r="J853" s="18" t="s">
        <v>877</v>
      </c>
      <c r="K853" s="18"/>
      <c r="L853" s="18"/>
      <c r="AC853" s="1289"/>
    </row>
    <row r="854">
      <c r="B854" s="18"/>
      <c r="C854" s="18"/>
      <c r="D854" s="18"/>
      <c r="E854" s="310"/>
      <c r="F854" s="18"/>
      <c r="G854" s="18"/>
      <c r="H854" s="18"/>
      <c r="I854" s="18"/>
      <c r="J854" s="18" t="s">
        <v>877</v>
      </c>
      <c r="K854" s="18"/>
      <c r="L854" s="18"/>
      <c r="AC854" s="1289"/>
    </row>
    <row r="855">
      <c r="B855" s="18"/>
      <c r="C855" s="18"/>
      <c r="D855" s="18"/>
      <c r="E855" s="310"/>
      <c r="F855" s="18"/>
      <c r="G855" s="18"/>
      <c r="H855" s="18"/>
      <c r="I855" s="18"/>
      <c r="J855" s="18" t="s">
        <v>877</v>
      </c>
      <c r="K855" s="18"/>
      <c r="L855" s="18"/>
      <c r="AC855" s="1289"/>
    </row>
    <row r="856">
      <c r="B856" s="18"/>
      <c r="C856" s="18"/>
      <c r="D856" s="18"/>
      <c r="E856" s="310"/>
      <c r="F856" s="18"/>
      <c r="G856" s="18"/>
      <c r="H856" s="18"/>
      <c r="I856" s="18"/>
      <c r="J856" s="18" t="s">
        <v>877</v>
      </c>
      <c r="K856" s="18"/>
      <c r="L856" s="18"/>
      <c r="AC856" s="1289"/>
    </row>
    <row r="857">
      <c r="B857" s="18"/>
      <c r="C857" s="18"/>
      <c r="D857" s="18"/>
      <c r="E857" s="310"/>
      <c r="F857" s="18"/>
      <c r="G857" s="18"/>
      <c r="H857" s="18"/>
      <c r="I857" s="18"/>
      <c r="J857" s="18" t="s">
        <v>877</v>
      </c>
      <c r="K857" s="18"/>
      <c r="L857" s="18"/>
      <c r="AC857" s="1289"/>
    </row>
    <row r="858">
      <c r="B858" s="18"/>
      <c r="C858" s="18"/>
      <c r="D858" s="18"/>
      <c r="E858" s="310"/>
      <c r="F858" s="18"/>
      <c r="G858" s="18"/>
      <c r="H858" s="18"/>
      <c r="I858" s="18"/>
      <c r="J858" s="18" t="s">
        <v>877</v>
      </c>
      <c r="K858" s="18"/>
      <c r="L858" s="18"/>
      <c r="AC858" s="1289"/>
    </row>
    <row r="859">
      <c r="B859" s="18"/>
      <c r="C859" s="18"/>
      <c r="D859" s="18"/>
      <c r="E859" s="310"/>
      <c r="F859" s="18"/>
      <c r="G859" s="18"/>
      <c r="H859" s="18"/>
      <c r="I859" s="18"/>
      <c r="J859" s="18" t="s">
        <v>877</v>
      </c>
      <c r="K859" s="18"/>
      <c r="L859" s="18"/>
      <c r="AC859" s="1289"/>
    </row>
    <row r="860">
      <c r="B860" s="18"/>
      <c r="C860" s="18"/>
      <c r="D860" s="18"/>
      <c r="E860" s="310"/>
      <c r="F860" s="18"/>
      <c r="G860" s="18"/>
      <c r="H860" s="18"/>
      <c r="I860" s="18"/>
      <c r="J860" s="18" t="s">
        <v>877</v>
      </c>
      <c r="K860" s="18"/>
      <c r="L860" s="18"/>
      <c r="AC860" s="1289"/>
    </row>
    <row r="861">
      <c r="B861" s="18"/>
      <c r="C861" s="18"/>
      <c r="D861" s="18"/>
      <c r="E861" s="310"/>
      <c r="F861" s="18"/>
      <c r="G861" s="18"/>
      <c r="H861" s="18"/>
      <c r="I861" s="18"/>
      <c r="J861" s="18" t="s">
        <v>877</v>
      </c>
      <c r="K861" s="18"/>
      <c r="L861" s="18"/>
      <c r="AC861" s="1289"/>
    </row>
    <row r="862">
      <c r="B862" s="18"/>
      <c r="C862" s="18"/>
      <c r="D862" s="18"/>
      <c r="E862" s="310"/>
      <c r="F862" s="18"/>
      <c r="G862" s="18"/>
      <c r="H862" s="18"/>
      <c r="I862" s="18"/>
      <c r="J862" s="18" t="s">
        <v>877</v>
      </c>
      <c r="K862" s="18"/>
      <c r="L862" s="18"/>
      <c r="AC862" s="1289"/>
    </row>
    <row r="863">
      <c r="B863" s="18"/>
      <c r="C863" s="18"/>
      <c r="D863" s="18"/>
      <c r="E863" s="310"/>
      <c r="F863" s="18"/>
      <c r="G863" s="18"/>
      <c r="H863" s="18"/>
      <c r="I863" s="18"/>
      <c r="J863" s="18" t="s">
        <v>877</v>
      </c>
      <c r="K863" s="18"/>
      <c r="L863" s="18"/>
      <c r="AC863" s="1289"/>
    </row>
    <row r="864">
      <c r="B864" s="18"/>
      <c r="C864" s="18"/>
      <c r="D864" s="18"/>
      <c r="E864" s="310"/>
      <c r="F864" s="18"/>
      <c r="G864" s="18"/>
      <c r="H864" s="18"/>
      <c r="I864" s="18"/>
      <c r="J864" s="18" t="s">
        <v>877</v>
      </c>
      <c r="K864" s="18"/>
      <c r="L864" s="18"/>
      <c r="AC864" s="1289"/>
    </row>
    <row r="865">
      <c r="B865" s="18"/>
      <c r="C865" s="18"/>
      <c r="D865" s="18"/>
      <c r="E865" s="310"/>
      <c r="F865" s="18"/>
      <c r="G865" s="18"/>
      <c r="H865" s="18"/>
      <c r="I865" s="18"/>
      <c r="J865" s="18" t="s">
        <v>877</v>
      </c>
      <c r="K865" s="18"/>
      <c r="L865" s="18"/>
      <c r="AC865" s="1289"/>
    </row>
    <row r="866">
      <c r="B866" s="18"/>
      <c r="C866" s="18"/>
      <c r="D866" s="18"/>
      <c r="E866" s="310"/>
      <c r="F866" s="18"/>
      <c r="G866" s="18"/>
      <c r="H866" s="18"/>
      <c r="I866" s="18"/>
      <c r="J866" s="18" t="s">
        <v>877</v>
      </c>
      <c r="K866" s="18"/>
      <c r="L866" s="18"/>
      <c r="AC866" s="1289"/>
    </row>
    <row r="867">
      <c r="B867" s="18"/>
      <c r="C867" s="18"/>
      <c r="D867" s="18"/>
      <c r="E867" s="310"/>
      <c r="F867" s="18"/>
      <c r="G867" s="18"/>
      <c r="H867" s="18"/>
      <c r="I867" s="18"/>
      <c r="J867" s="18" t="s">
        <v>877</v>
      </c>
      <c r="K867" s="18"/>
      <c r="L867" s="18"/>
      <c r="AC867" s="1289"/>
    </row>
    <row r="868">
      <c r="B868" s="18"/>
      <c r="C868" s="18"/>
      <c r="D868" s="18"/>
      <c r="E868" s="310"/>
      <c r="F868" s="18"/>
      <c r="G868" s="18"/>
      <c r="H868" s="18"/>
      <c r="I868" s="18"/>
      <c r="J868" s="18" t="s">
        <v>877</v>
      </c>
      <c r="K868" s="18"/>
      <c r="L868" s="18"/>
      <c r="AC868" s="1289"/>
    </row>
    <row r="869">
      <c r="B869" s="18"/>
      <c r="C869" s="18"/>
      <c r="D869" s="18"/>
      <c r="E869" s="310"/>
      <c r="F869" s="18"/>
      <c r="G869" s="18"/>
      <c r="H869" s="18"/>
      <c r="I869" s="18"/>
      <c r="J869" s="18" t="s">
        <v>877</v>
      </c>
      <c r="K869" s="18"/>
      <c r="L869" s="18"/>
      <c r="AC869" s="1289"/>
    </row>
    <row r="870">
      <c r="B870" s="18"/>
      <c r="C870" s="18"/>
      <c r="D870" s="18"/>
      <c r="E870" s="310"/>
      <c r="F870" s="18"/>
      <c r="G870" s="18"/>
      <c r="H870" s="18"/>
      <c r="I870" s="18"/>
      <c r="J870" s="18" t="s">
        <v>877</v>
      </c>
      <c r="K870" s="18"/>
      <c r="L870" s="18"/>
      <c r="AC870" s="1289"/>
    </row>
    <row r="871">
      <c r="B871" s="18"/>
      <c r="C871" s="18"/>
      <c r="D871" s="18"/>
      <c r="E871" s="310"/>
      <c r="F871" s="18"/>
      <c r="G871" s="18"/>
      <c r="H871" s="18"/>
      <c r="I871" s="18"/>
      <c r="J871" s="18" t="s">
        <v>877</v>
      </c>
      <c r="K871" s="18"/>
      <c r="L871" s="18"/>
      <c r="AC871" s="1289"/>
    </row>
    <row r="872">
      <c r="B872" s="18"/>
      <c r="C872" s="18"/>
      <c r="D872" s="18"/>
      <c r="E872" s="310"/>
      <c r="F872" s="18"/>
      <c r="G872" s="18"/>
      <c r="H872" s="18"/>
      <c r="I872" s="18"/>
      <c r="J872" s="18" t="s">
        <v>877</v>
      </c>
      <c r="K872" s="18"/>
      <c r="L872" s="18"/>
      <c r="AC872" s="1289"/>
    </row>
    <row r="873">
      <c r="B873" s="18"/>
      <c r="C873" s="18"/>
      <c r="D873" s="18"/>
      <c r="E873" s="310"/>
      <c r="F873" s="18"/>
      <c r="G873" s="18"/>
      <c r="H873" s="18"/>
      <c r="I873" s="18"/>
      <c r="J873" s="18" t="s">
        <v>877</v>
      </c>
      <c r="K873" s="18"/>
      <c r="L873" s="18"/>
      <c r="AC873" s="1289"/>
    </row>
    <row r="874">
      <c r="B874" s="18"/>
      <c r="C874" s="18"/>
      <c r="D874" s="18"/>
      <c r="E874" s="310"/>
      <c r="F874" s="18"/>
      <c r="G874" s="18"/>
      <c r="H874" s="18"/>
      <c r="I874" s="18"/>
      <c r="J874" s="18" t="s">
        <v>877</v>
      </c>
      <c r="K874" s="18"/>
      <c r="L874" s="18"/>
      <c r="AC874" s="1289"/>
    </row>
    <row r="875">
      <c r="B875" s="18"/>
      <c r="C875" s="18"/>
      <c r="D875" s="18"/>
      <c r="E875" s="310"/>
      <c r="F875" s="18"/>
      <c r="G875" s="18"/>
      <c r="H875" s="18"/>
      <c r="I875" s="18"/>
      <c r="J875" s="18" t="s">
        <v>877</v>
      </c>
      <c r="K875" s="18"/>
      <c r="L875" s="18"/>
      <c r="AC875" s="1289"/>
    </row>
    <row r="876">
      <c r="B876" s="18"/>
      <c r="C876" s="18"/>
      <c r="D876" s="18"/>
      <c r="E876" s="310"/>
      <c r="F876" s="18"/>
      <c r="G876" s="18"/>
      <c r="H876" s="18"/>
      <c r="I876" s="18"/>
      <c r="J876" s="18" t="s">
        <v>877</v>
      </c>
      <c r="K876" s="18"/>
      <c r="L876" s="18"/>
      <c r="AC876" s="1289"/>
    </row>
    <row r="877">
      <c r="B877" s="18"/>
      <c r="C877" s="18"/>
      <c r="D877" s="18"/>
      <c r="E877" s="310"/>
      <c r="F877" s="18"/>
      <c r="G877" s="18"/>
      <c r="H877" s="18"/>
      <c r="I877" s="18"/>
      <c r="J877" s="18" t="s">
        <v>877</v>
      </c>
      <c r="K877" s="18"/>
      <c r="L877" s="18"/>
      <c r="AC877" s="1289"/>
    </row>
    <row r="878">
      <c r="B878" s="18"/>
      <c r="C878" s="18"/>
      <c r="D878" s="18"/>
      <c r="E878" s="310"/>
      <c r="F878" s="18"/>
      <c r="G878" s="18"/>
      <c r="H878" s="18"/>
      <c r="I878" s="18"/>
      <c r="J878" s="18" t="s">
        <v>877</v>
      </c>
      <c r="K878" s="18"/>
      <c r="L878" s="18"/>
      <c r="AC878" s="1289"/>
    </row>
    <row r="879">
      <c r="B879" s="18"/>
      <c r="C879" s="18"/>
      <c r="D879" s="18"/>
      <c r="E879" s="310"/>
      <c r="F879" s="18"/>
      <c r="G879" s="18"/>
      <c r="H879" s="18"/>
      <c r="I879" s="18"/>
      <c r="J879" s="18" t="s">
        <v>877</v>
      </c>
      <c r="K879" s="18"/>
      <c r="L879" s="18"/>
      <c r="AC879" s="1289"/>
    </row>
    <row r="880">
      <c r="B880" s="18"/>
      <c r="C880" s="18"/>
      <c r="D880" s="18"/>
      <c r="E880" s="310"/>
      <c r="F880" s="18"/>
      <c r="G880" s="18"/>
      <c r="H880" s="18"/>
      <c r="I880" s="18"/>
      <c r="J880" s="18" t="s">
        <v>877</v>
      </c>
      <c r="K880" s="18"/>
      <c r="L880" s="18"/>
      <c r="AC880" s="1289"/>
    </row>
    <row r="881">
      <c r="B881" s="18"/>
      <c r="C881" s="18"/>
      <c r="D881" s="18"/>
      <c r="E881" s="310"/>
      <c r="F881" s="18"/>
      <c r="G881" s="18"/>
      <c r="H881" s="18"/>
      <c r="I881" s="18"/>
      <c r="J881" s="18" t="s">
        <v>877</v>
      </c>
      <c r="K881" s="18"/>
      <c r="L881" s="18"/>
      <c r="AC881" s="1289"/>
    </row>
    <row r="882">
      <c r="B882" s="18"/>
      <c r="C882" s="18"/>
      <c r="D882" s="18"/>
      <c r="E882" s="310"/>
      <c r="F882" s="18"/>
      <c r="G882" s="18"/>
      <c r="H882" s="18"/>
      <c r="I882" s="18"/>
      <c r="J882" s="18" t="s">
        <v>877</v>
      </c>
      <c r="K882" s="18"/>
      <c r="L882" s="18"/>
      <c r="AC882" s="1289"/>
    </row>
    <row r="883">
      <c r="B883" s="18"/>
      <c r="C883" s="18"/>
      <c r="D883" s="18"/>
      <c r="E883" s="310"/>
      <c r="F883" s="18"/>
      <c r="G883" s="18"/>
      <c r="H883" s="18"/>
      <c r="I883" s="18"/>
      <c r="J883" s="18" t="s">
        <v>877</v>
      </c>
      <c r="K883" s="18"/>
      <c r="L883" s="18"/>
      <c r="AC883" s="1289"/>
    </row>
    <row r="884">
      <c r="B884" s="18"/>
      <c r="C884" s="18"/>
      <c r="D884" s="18"/>
      <c r="E884" s="310"/>
      <c r="F884" s="18"/>
      <c r="G884" s="18"/>
      <c r="H884" s="18"/>
      <c r="I884" s="18"/>
      <c r="J884" s="18" t="s">
        <v>877</v>
      </c>
      <c r="K884" s="18"/>
      <c r="L884" s="18"/>
      <c r="AC884" s="1289"/>
    </row>
    <row r="885">
      <c r="B885" s="18"/>
      <c r="C885" s="18"/>
      <c r="D885" s="18"/>
      <c r="E885" s="310"/>
      <c r="F885" s="18"/>
      <c r="G885" s="18"/>
      <c r="H885" s="18"/>
      <c r="I885" s="18"/>
      <c r="J885" s="18" t="s">
        <v>877</v>
      </c>
      <c r="K885" s="18"/>
      <c r="L885" s="18"/>
      <c r="AC885" s="1289"/>
    </row>
    <row r="886">
      <c r="B886" s="18"/>
      <c r="C886" s="18"/>
      <c r="D886" s="18"/>
      <c r="E886" s="310"/>
      <c r="F886" s="18"/>
      <c r="G886" s="18"/>
      <c r="H886" s="18"/>
      <c r="I886" s="18"/>
      <c r="J886" s="18" t="s">
        <v>877</v>
      </c>
      <c r="K886" s="18"/>
      <c r="L886" s="18"/>
      <c r="AC886" s="1289"/>
    </row>
    <row r="887">
      <c r="B887" s="18"/>
      <c r="C887" s="18"/>
      <c r="D887" s="18"/>
      <c r="E887" s="310"/>
      <c r="F887" s="18"/>
      <c r="G887" s="18"/>
      <c r="H887" s="18"/>
      <c r="I887" s="18"/>
      <c r="J887" s="18" t="s">
        <v>877</v>
      </c>
      <c r="K887" s="18"/>
      <c r="L887" s="18"/>
      <c r="AC887" s="1289"/>
    </row>
    <row r="888">
      <c r="B888" s="18"/>
      <c r="C888" s="18"/>
      <c r="D888" s="18"/>
      <c r="E888" s="310"/>
      <c r="F888" s="18"/>
      <c r="G888" s="18"/>
      <c r="H888" s="18"/>
      <c r="I888" s="18"/>
      <c r="J888" s="18" t="s">
        <v>877</v>
      </c>
      <c r="K888" s="18"/>
      <c r="L888" s="18"/>
      <c r="AC888" s="1289"/>
    </row>
    <row r="889">
      <c r="B889" s="18"/>
      <c r="C889" s="18"/>
      <c r="D889" s="18"/>
      <c r="E889" s="310"/>
      <c r="F889" s="18"/>
      <c r="G889" s="18"/>
      <c r="H889" s="18"/>
      <c r="I889" s="18"/>
      <c r="J889" s="18" t="s">
        <v>877</v>
      </c>
      <c r="K889" s="18"/>
      <c r="L889" s="18"/>
      <c r="AC889" s="1289"/>
    </row>
    <row r="890">
      <c r="B890" s="18"/>
      <c r="C890" s="18"/>
      <c r="D890" s="18"/>
      <c r="E890" s="310"/>
      <c r="F890" s="18"/>
      <c r="G890" s="18"/>
      <c r="H890" s="18"/>
      <c r="I890" s="18"/>
      <c r="J890" s="18" t="s">
        <v>877</v>
      </c>
      <c r="K890" s="18"/>
      <c r="L890" s="18"/>
      <c r="AC890" s="1289"/>
    </row>
    <row r="891">
      <c r="B891" s="18"/>
      <c r="C891" s="18"/>
      <c r="D891" s="18"/>
      <c r="E891" s="310"/>
      <c r="F891" s="18"/>
      <c r="G891" s="18"/>
      <c r="H891" s="18"/>
      <c r="I891" s="18"/>
      <c r="J891" s="18" t="s">
        <v>877</v>
      </c>
      <c r="K891" s="18"/>
      <c r="L891" s="18"/>
      <c r="AC891" s="1289"/>
    </row>
    <row r="892">
      <c r="B892" s="18"/>
      <c r="C892" s="18"/>
      <c r="D892" s="18"/>
      <c r="E892" s="310"/>
      <c r="F892" s="18"/>
      <c r="G892" s="18"/>
      <c r="H892" s="18"/>
      <c r="I892" s="18"/>
      <c r="J892" s="18" t="s">
        <v>877</v>
      </c>
      <c r="K892" s="18"/>
      <c r="L892" s="18"/>
      <c r="AC892" s="1289"/>
    </row>
    <row r="893">
      <c r="B893" s="18"/>
      <c r="C893" s="18"/>
      <c r="D893" s="18"/>
      <c r="E893" s="310"/>
      <c r="F893" s="18"/>
      <c r="G893" s="18"/>
      <c r="H893" s="18"/>
      <c r="I893" s="18"/>
      <c r="J893" s="18" t="s">
        <v>877</v>
      </c>
      <c r="K893" s="18"/>
      <c r="L893" s="18"/>
      <c r="AC893" s="1289"/>
    </row>
    <row r="894">
      <c r="B894" s="18"/>
      <c r="C894" s="18"/>
      <c r="D894" s="18"/>
      <c r="E894" s="310"/>
      <c r="F894" s="18"/>
      <c r="G894" s="18"/>
      <c r="H894" s="18"/>
      <c r="I894" s="18"/>
      <c r="J894" s="18" t="s">
        <v>877</v>
      </c>
      <c r="K894" s="18"/>
      <c r="L894" s="18"/>
      <c r="AC894" s="1289"/>
    </row>
    <row r="895">
      <c r="B895" s="18"/>
      <c r="C895" s="18"/>
      <c r="D895" s="18"/>
      <c r="E895" s="310"/>
      <c r="F895" s="18"/>
      <c r="G895" s="18"/>
      <c r="H895" s="18"/>
      <c r="I895" s="18"/>
      <c r="J895" s="18" t="s">
        <v>877</v>
      </c>
      <c r="K895" s="18"/>
      <c r="L895" s="18"/>
      <c r="AC895" s="1289"/>
    </row>
    <row r="896">
      <c r="B896" s="18"/>
      <c r="C896" s="18"/>
      <c r="D896" s="18"/>
      <c r="E896" s="310"/>
      <c r="F896" s="18"/>
      <c r="G896" s="18"/>
      <c r="H896" s="18"/>
      <c r="I896" s="18"/>
      <c r="J896" s="18" t="s">
        <v>877</v>
      </c>
      <c r="K896" s="18"/>
      <c r="L896" s="18"/>
      <c r="AC896" s="1289"/>
    </row>
    <row r="897">
      <c r="B897" s="18"/>
      <c r="C897" s="18"/>
      <c r="D897" s="18"/>
      <c r="E897" s="310"/>
      <c r="F897" s="18"/>
      <c r="G897" s="18"/>
      <c r="H897" s="18"/>
      <c r="I897" s="18"/>
      <c r="J897" s="18" t="s">
        <v>877</v>
      </c>
      <c r="K897" s="18"/>
      <c r="L897" s="18"/>
      <c r="AC897" s="1289"/>
    </row>
    <row r="898">
      <c r="B898" s="18"/>
      <c r="C898" s="18"/>
      <c r="D898" s="18"/>
      <c r="E898" s="310"/>
      <c r="F898" s="18"/>
      <c r="G898" s="18"/>
      <c r="H898" s="18"/>
      <c r="I898" s="18"/>
      <c r="J898" s="18" t="s">
        <v>877</v>
      </c>
      <c r="K898" s="18"/>
      <c r="L898" s="18"/>
      <c r="AC898" s="1289"/>
    </row>
    <row r="899">
      <c r="B899" s="18"/>
      <c r="C899" s="18"/>
      <c r="D899" s="18"/>
      <c r="E899" s="310"/>
      <c r="F899" s="18"/>
      <c r="G899" s="18"/>
      <c r="H899" s="18"/>
      <c r="I899" s="18"/>
      <c r="J899" s="18" t="s">
        <v>877</v>
      </c>
      <c r="K899" s="18"/>
      <c r="L899" s="18"/>
      <c r="AC899" s="1289"/>
    </row>
    <row r="900">
      <c r="B900" s="18"/>
      <c r="C900" s="18"/>
      <c r="D900" s="18"/>
      <c r="E900" s="310"/>
      <c r="F900" s="18"/>
      <c r="G900" s="18"/>
      <c r="H900" s="18"/>
      <c r="I900" s="18"/>
      <c r="J900" s="18" t="s">
        <v>877</v>
      </c>
      <c r="K900" s="18"/>
      <c r="L900" s="18"/>
      <c r="AC900" s="1289"/>
    </row>
    <row r="901">
      <c r="B901" s="18"/>
      <c r="C901" s="18"/>
      <c r="D901" s="18"/>
      <c r="E901" s="310"/>
      <c r="F901" s="18"/>
      <c r="G901" s="18"/>
      <c r="H901" s="18"/>
      <c r="I901" s="18"/>
      <c r="J901" s="18" t="s">
        <v>877</v>
      </c>
      <c r="K901" s="18"/>
      <c r="L901" s="18"/>
      <c r="AC901" s="1289"/>
    </row>
    <row r="902">
      <c r="B902" s="18"/>
      <c r="C902" s="18"/>
      <c r="D902" s="18"/>
      <c r="E902" s="310"/>
      <c r="F902" s="18"/>
      <c r="G902" s="18"/>
      <c r="H902" s="18"/>
      <c r="I902" s="18"/>
      <c r="J902" s="18" t="s">
        <v>877</v>
      </c>
      <c r="K902" s="18"/>
      <c r="L902" s="18"/>
      <c r="AC902" s="1289"/>
    </row>
    <row r="903">
      <c r="B903" s="18"/>
      <c r="C903" s="18"/>
      <c r="D903" s="18"/>
      <c r="E903" s="310"/>
      <c r="F903" s="18"/>
      <c r="G903" s="18"/>
      <c r="H903" s="18"/>
      <c r="I903" s="18"/>
      <c r="J903" s="18" t="s">
        <v>877</v>
      </c>
      <c r="K903" s="18"/>
      <c r="L903" s="18"/>
      <c r="AC903" s="1289"/>
    </row>
    <row r="904">
      <c r="B904" s="18"/>
      <c r="C904" s="18"/>
      <c r="D904" s="18"/>
      <c r="E904" s="310"/>
      <c r="F904" s="18"/>
      <c r="G904" s="18"/>
      <c r="H904" s="18"/>
      <c r="I904" s="18"/>
      <c r="J904" s="18" t="s">
        <v>877</v>
      </c>
      <c r="K904" s="18"/>
      <c r="L904" s="18"/>
      <c r="AC904" s="1289"/>
    </row>
    <row r="905">
      <c r="B905" s="18"/>
      <c r="C905" s="18"/>
      <c r="D905" s="18"/>
      <c r="E905" s="310"/>
      <c r="F905" s="18"/>
      <c r="G905" s="18"/>
      <c r="H905" s="18"/>
      <c r="I905" s="18"/>
      <c r="J905" s="18" t="s">
        <v>877</v>
      </c>
      <c r="K905" s="18"/>
      <c r="L905" s="18"/>
      <c r="AC905" s="1289"/>
    </row>
    <row r="906">
      <c r="B906" s="18"/>
      <c r="C906" s="18"/>
      <c r="D906" s="18"/>
      <c r="E906" s="310"/>
      <c r="F906" s="18"/>
      <c r="G906" s="18"/>
      <c r="H906" s="18"/>
      <c r="I906" s="18"/>
      <c r="J906" s="18" t="s">
        <v>877</v>
      </c>
      <c r="K906" s="18"/>
      <c r="L906" s="18"/>
      <c r="AC906" s="1289"/>
    </row>
    <row r="907">
      <c r="B907" s="18"/>
      <c r="C907" s="18"/>
      <c r="D907" s="18"/>
      <c r="E907" s="310"/>
      <c r="F907" s="18"/>
      <c r="G907" s="18"/>
      <c r="H907" s="18"/>
      <c r="I907" s="18"/>
      <c r="J907" s="18" t="s">
        <v>877</v>
      </c>
      <c r="K907" s="18"/>
      <c r="L907" s="18"/>
      <c r="AC907" s="1289"/>
    </row>
    <row r="908">
      <c r="B908" s="18"/>
      <c r="C908" s="18"/>
      <c r="D908" s="18"/>
      <c r="E908" s="310"/>
      <c r="F908" s="18"/>
      <c r="G908" s="18"/>
      <c r="H908" s="18"/>
      <c r="I908" s="18"/>
      <c r="J908" s="18" t="s">
        <v>877</v>
      </c>
      <c r="K908" s="18"/>
      <c r="L908" s="18"/>
      <c r="AC908" s="1289"/>
    </row>
    <row r="909">
      <c r="B909" s="18"/>
      <c r="C909" s="18"/>
      <c r="D909" s="18"/>
      <c r="E909" s="310"/>
      <c r="F909" s="18"/>
      <c r="G909" s="18"/>
      <c r="H909" s="18"/>
      <c r="I909" s="18"/>
      <c r="J909" s="18" t="s">
        <v>877</v>
      </c>
      <c r="K909" s="18"/>
      <c r="L909" s="18"/>
      <c r="AC909" s="1289"/>
    </row>
    <row r="910">
      <c r="B910" s="18"/>
      <c r="C910" s="18"/>
      <c r="D910" s="18"/>
      <c r="E910" s="310"/>
      <c r="F910" s="18"/>
      <c r="G910" s="18"/>
      <c r="H910" s="18"/>
      <c r="I910" s="18"/>
      <c r="J910" s="18" t="s">
        <v>877</v>
      </c>
      <c r="K910" s="18"/>
      <c r="L910" s="18"/>
      <c r="AC910" s="1289"/>
    </row>
    <row r="911">
      <c r="B911" s="18"/>
      <c r="C911" s="18"/>
      <c r="D911" s="18"/>
      <c r="E911" s="310"/>
      <c r="F911" s="18"/>
      <c r="G911" s="18"/>
      <c r="H911" s="18"/>
      <c r="I911" s="18"/>
      <c r="J911" s="18" t="s">
        <v>877</v>
      </c>
      <c r="K911" s="18"/>
      <c r="L911" s="18"/>
      <c r="AC911" s="1289"/>
    </row>
    <row r="912">
      <c r="B912" s="18"/>
      <c r="C912" s="18"/>
      <c r="D912" s="18"/>
      <c r="E912" s="310"/>
      <c r="F912" s="18"/>
      <c r="G912" s="18"/>
      <c r="H912" s="18"/>
      <c r="I912" s="18"/>
      <c r="J912" s="18" t="s">
        <v>877</v>
      </c>
      <c r="K912" s="18"/>
      <c r="L912" s="18"/>
      <c r="AC912" s="1289"/>
    </row>
    <row r="913">
      <c r="B913" s="18"/>
      <c r="C913" s="18"/>
      <c r="D913" s="18"/>
      <c r="E913" s="310"/>
      <c r="F913" s="18"/>
      <c r="G913" s="18"/>
      <c r="H913" s="18"/>
      <c r="I913" s="18"/>
      <c r="J913" s="18" t="s">
        <v>877</v>
      </c>
      <c r="K913" s="18"/>
      <c r="L913" s="18"/>
      <c r="AC913" s="1289"/>
    </row>
    <row r="914">
      <c r="B914" s="18"/>
      <c r="C914" s="18"/>
      <c r="D914" s="18"/>
      <c r="E914" s="310"/>
      <c r="F914" s="18"/>
      <c r="G914" s="18"/>
      <c r="H914" s="18"/>
      <c r="I914" s="18"/>
      <c r="J914" s="18" t="s">
        <v>877</v>
      </c>
      <c r="K914" s="18"/>
      <c r="L914" s="18"/>
      <c r="AC914" s="1289"/>
    </row>
    <row r="915">
      <c r="B915" s="18"/>
      <c r="C915" s="18"/>
      <c r="D915" s="18"/>
      <c r="E915" s="310"/>
      <c r="F915" s="18"/>
      <c r="G915" s="18"/>
      <c r="H915" s="18"/>
      <c r="I915" s="18"/>
      <c r="J915" s="18" t="s">
        <v>877</v>
      </c>
      <c r="K915" s="18"/>
      <c r="L915" s="18"/>
      <c r="AC915" s="1289"/>
    </row>
    <row r="916">
      <c r="B916" s="18"/>
      <c r="C916" s="18"/>
      <c r="D916" s="18"/>
      <c r="E916" s="310"/>
      <c r="F916" s="18"/>
      <c r="G916" s="18"/>
      <c r="H916" s="18"/>
      <c r="I916" s="18"/>
      <c r="J916" s="18" t="s">
        <v>877</v>
      </c>
      <c r="K916" s="18"/>
      <c r="L916" s="18"/>
      <c r="AC916" s="1289"/>
    </row>
    <row r="917">
      <c r="B917" s="18"/>
      <c r="C917" s="18"/>
      <c r="D917" s="18"/>
      <c r="E917" s="310"/>
      <c r="F917" s="18"/>
      <c r="G917" s="18"/>
      <c r="H917" s="18"/>
      <c r="I917" s="18"/>
      <c r="J917" s="18" t="s">
        <v>877</v>
      </c>
      <c r="K917" s="18"/>
      <c r="L917" s="18"/>
      <c r="AC917" s="1289"/>
    </row>
    <row r="918">
      <c r="B918" s="18"/>
      <c r="C918" s="18"/>
      <c r="D918" s="18"/>
      <c r="E918" s="310"/>
      <c r="F918" s="18"/>
      <c r="G918" s="18"/>
      <c r="H918" s="18"/>
      <c r="I918" s="18"/>
      <c r="J918" s="18" t="s">
        <v>877</v>
      </c>
      <c r="K918" s="18"/>
      <c r="L918" s="18"/>
      <c r="AC918" s="1289"/>
    </row>
    <row r="919">
      <c r="B919" s="18"/>
      <c r="C919" s="18"/>
      <c r="D919" s="18"/>
      <c r="E919" s="310"/>
      <c r="F919" s="18"/>
      <c r="G919" s="18"/>
      <c r="H919" s="18"/>
      <c r="I919" s="18"/>
      <c r="J919" s="18" t="s">
        <v>877</v>
      </c>
      <c r="K919" s="18"/>
      <c r="L919" s="18"/>
      <c r="AC919" s="1289"/>
    </row>
    <row r="920">
      <c r="B920" s="18"/>
      <c r="C920" s="18"/>
      <c r="D920" s="18"/>
      <c r="E920" s="310"/>
      <c r="F920" s="18"/>
      <c r="G920" s="18"/>
      <c r="H920" s="18"/>
      <c r="I920" s="18"/>
      <c r="J920" s="18" t="s">
        <v>877</v>
      </c>
      <c r="K920" s="18"/>
      <c r="L920" s="18"/>
      <c r="AC920" s="1289"/>
    </row>
    <row r="921">
      <c r="B921" s="18"/>
      <c r="C921" s="18"/>
      <c r="D921" s="18"/>
      <c r="E921" s="310"/>
      <c r="F921" s="18"/>
      <c r="G921" s="18"/>
      <c r="H921" s="18"/>
      <c r="I921" s="18"/>
      <c r="J921" s="18" t="s">
        <v>877</v>
      </c>
      <c r="K921" s="18"/>
      <c r="L921" s="18"/>
      <c r="AC921" s="1289"/>
    </row>
    <row r="922">
      <c r="B922" s="18"/>
      <c r="C922" s="18"/>
      <c r="D922" s="18"/>
      <c r="E922" s="310"/>
      <c r="F922" s="18"/>
      <c r="G922" s="18"/>
      <c r="H922" s="18"/>
      <c r="I922" s="18"/>
      <c r="J922" s="18" t="s">
        <v>877</v>
      </c>
      <c r="K922" s="18"/>
      <c r="L922" s="18"/>
      <c r="AC922" s="1289"/>
    </row>
    <row r="923">
      <c r="B923" s="18"/>
      <c r="C923" s="18"/>
      <c r="D923" s="18"/>
      <c r="E923" s="310"/>
      <c r="F923" s="18"/>
      <c r="G923" s="18"/>
      <c r="H923" s="18"/>
      <c r="I923" s="18"/>
      <c r="J923" s="18" t="s">
        <v>877</v>
      </c>
      <c r="K923" s="18"/>
      <c r="L923" s="18"/>
      <c r="AC923" s="1289"/>
    </row>
    <row r="924">
      <c r="B924" s="18"/>
      <c r="C924" s="18"/>
      <c r="D924" s="18"/>
      <c r="E924" s="310"/>
      <c r="F924" s="18"/>
      <c r="G924" s="18"/>
      <c r="H924" s="18"/>
      <c r="I924" s="18"/>
      <c r="J924" s="18" t="s">
        <v>877</v>
      </c>
      <c r="K924" s="18"/>
      <c r="L924" s="18"/>
      <c r="AC924" s="1289"/>
    </row>
    <row r="925">
      <c r="B925" s="18"/>
      <c r="C925" s="18"/>
      <c r="D925" s="18"/>
      <c r="E925" s="310"/>
      <c r="F925" s="18"/>
      <c r="G925" s="18"/>
      <c r="H925" s="18"/>
      <c r="I925" s="18"/>
      <c r="J925" s="18" t="s">
        <v>877</v>
      </c>
      <c r="K925" s="18"/>
      <c r="L925" s="18"/>
      <c r="AC925" s="1289"/>
    </row>
    <row r="926">
      <c r="B926" s="18"/>
      <c r="C926" s="18"/>
      <c r="D926" s="18"/>
      <c r="E926" s="310"/>
      <c r="F926" s="18"/>
      <c r="G926" s="18"/>
      <c r="H926" s="18"/>
      <c r="I926" s="18"/>
      <c r="J926" s="18" t="s">
        <v>877</v>
      </c>
      <c r="K926" s="18"/>
      <c r="L926" s="18"/>
      <c r="AC926" s="1289"/>
    </row>
    <row r="927">
      <c r="B927" s="18"/>
      <c r="C927" s="18"/>
      <c r="D927" s="18"/>
      <c r="E927" s="310"/>
      <c r="F927" s="18"/>
      <c r="G927" s="18"/>
      <c r="H927" s="18"/>
      <c r="I927" s="18"/>
      <c r="J927" s="18" t="s">
        <v>877</v>
      </c>
      <c r="K927" s="18"/>
      <c r="L927" s="18"/>
      <c r="AC927" s="1289"/>
    </row>
    <row r="928">
      <c r="B928" s="18"/>
      <c r="C928" s="18"/>
      <c r="D928" s="18"/>
      <c r="E928" s="310"/>
      <c r="F928" s="18"/>
      <c r="G928" s="18"/>
      <c r="H928" s="18"/>
      <c r="I928" s="18"/>
      <c r="J928" s="18" t="s">
        <v>877</v>
      </c>
      <c r="K928" s="18"/>
      <c r="L928" s="18"/>
      <c r="AC928" s="1289"/>
    </row>
    <row r="929">
      <c r="B929" s="18"/>
      <c r="C929" s="18"/>
      <c r="D929" s="18"/>
      <c r="E929" s="310"/>
      <c r="F929" s="18"/>
      <c r="G929" s="18"/>
      <c r="H929" s="18"/>
      <c r="I929" s="18"/>
      <c r="J929" s="18" t="s">
        <v>877</v>
      </c>
      <c r="K929" s="18"/>
      <c r="L929" s="18"/>
      <c r="AC929" s="1289"/>
    </row>
    <row r="930">
      <c r="B930" s="18"/>
      <c r="C930" s="18"/>
      <c r="D930" s="18"/>
      <c r="E930" s="310"/>
      <c r="F930" s="18"/>
      <c r="G930" s="18"/>
      <c r="H930" s="18"/>
      <c r="I930" s="18"/>
      <c r="J930" s="18" t="s">
        <v>877</v>
      </c>
      <c r="K930" s="18"/>
      <c r="L930" s="18"/>
      <c r="AC930" s="1289"/>
    </row>
    <row r="931">
      <c r="B931" s="18"/>
      <c r="C931" s="18"/>
      <c r="D931" s="18"/>
      <c r="E931" s="310"/>
      <c r="F931" s="18"/>
      <c r="G931" s="18"/>
      <c r="H931" s="18"/>
      <c r="I931" s="18"/>
      <c r="J931" s="18" t="s">
        <v>877</v>
      </c>
      <c r="K931" s="18"/>
      <c r="L931" s="18"/>
      <c r="AC931" s="1289"/>
    </row>
    <row r="932">
      <c r="B932" s="18"/>
      <c r="C932" s="18"/>
      <c r="D932" s="18"/>
      <c r="E932" s="310"/>
      <c r="F932" s="18"/>
      <c r="G932" s="18"/>
      <c r="H932" s="18"/>
      <c r="I932" s="18"/>
      <c r="J932" s="18" t="s">
        <v>877</v>
      </c>
      <c r="K932" s="18"/>
      <c r="L932" s="18"/>
      <c r="AC932" s="1289"/>
    </row>
    <row r="933">
      <c r="B933" s="18"/>
      <c r="C933" s="18"/>
      <c r="D933" s="18"/>
      <c r="E933" s="310"/>
      <c r="F933" s="18"/>
      <c r="G933" s="18"/>
      <c r="H933" s="18"/>
      <c r="I933" s="18"/>
      <c r="J933" s="18" t="s">
        <v>877</v>
      </c>
      <c r="K933" s="18"/>
      <c r="L933" s="18"/>
      <c r="AC933" s="1289"/>
    </row>
    <row r="934">
      <c r="B934" s="18"/>
      <c r="C934" s="18"/>
      <c r="D934" s="18"/>
      <c r="E934" s="310"/>
      <c r="F934" s="18"/>
      <c r="G934" s="18"/>
      <c r="H934" s="18"/>
      <c r="I934" s="18"/>
      <c r="J934" s="18" t="s">
        <v>877</v>
      </c>
      <c r="K934" s="18"/>
      <c r="L934" s="18"/>
      <c r="AC934" s="1289"/>
    </row>
    <row r="935">
      <c r="B935" s="18"/>
      <c r="C935" s="18"/>
      <c r="D935" s="18"/>
      <c r="E935" s="310"/>
      <c r="F935" s="18"/>
      <c r="G935" s="18"/>
      <c r="H935" s="18"/>
      <c r="I935" s="18"/>
      <c r="J935" s="18" t="s">
        <v>877</v>
      </c>
      <c r="K935" s="18"/>
      <c r="L935" s="18"/>
      <c r="AC935" s="1289"/>
    </row>
    <row r="936">
      <c r="B936" s="18"/>
      <c r="C936" s="18"/>
      <c r="D936" s="18"/>
      <c r="E936" s="310"/>
      <c r="F936" s="18"/>
      <c r="G936" s="18"/>
      <c r="H936" s="18"/>
      <c r="I936" s="18"/>
      <c r="J936" s="18" t="s">
        <v>877</v>
      </c>
      <c r="K936" s="18"/>
      <c r="L936" s="18"/>
      <c r="AC936" s="1289"/>
    </row>
    <row r="937">
      <c r="B937" s="18"/>
      <c r="C937" s="18"/>
      <c r="D937" s="18"/>
      <c r="E937" s="310"/>
      <c r="F937" s="18"/>
      <c r="G937" s="18"/>
      <c r="H937" s="18"/>
      <c r="I937" s="18"/>
      <c r="J937" s="18" t="s">
        <v>877</v>
      </c>
      <c r="K937" s="18"/>
      <c r="L937" s="18"/>
      <c r="AC937" s="1289"/>
    </row>
    <row r="938">
      <c r="B938" s="18"/>
      <c r="C938" s="18"/>
      <c r="D938" s="18"/>
      <c r="E938" s="310"/>
      <c r="F938" s="18"/>
      <c r="G938" s="18"/>
      <c r="H938" s="18"/>
      <c r="I938" s="18"/>
      <c r="J938" s="18" t="s">
        <v>877</v>
      </c>
      <c r="K938" s="18"/>
      <c r="L938" s="18"/>
      <c r="AC938" s="1289"/>
    </row>
    <row r="939">
      <c r="B939" s="18"/>
      <c r="C939" s="18"/>
      <c r="D939" s="18"/>
      <c r="E939" s="310"/>
      <c r="F939" s="18"/>
      <c r="G939" s="18"/>
      <c r="H939" s="18"/>
      <c r="I939" s="18"/>
      <c r="J939" s="18" t="s">
        <v>877</v>
      </c>
      <c r="K939" s="18"/>
      <c r="L939" s="18"/>
      <c r="AC939" s="1289"/>
    </row>
    <row r="940">
      <c r="B940" s="18"/>
      <c r="C940" s="18"/>
      <c r="D940" s="18"/>
      <c r="E940" s="310"/>
      <c r="F940" s="18"/>
      <c r="G940" s="18"/>
      <c r="H940" s="18"/>
      <c r="I940" s="18"/>
      <c r="J940" s="18" t="s">
        <v>877</v>
      </c>
      <c r="K940" s="18"/>
      <c r="L940" s="18"/>
      <c r="AC940" s="1289"/>
    </row>
    <row r="941">
      <c r="B941" s="18"/>
      <c r="C941" s="18"/>
      <c r="D941" s="18"/>
      <c r="E941" s="310"/>
      <c r="F941" s="18"/>
      <c r="G941" s="18"/>
      <c r="H941" s="18"/>
      <c r="I941" s="18"/>
      <c r="J941" s="18" t="s">
        <v>877</v>
      </c>
      <c r="K941" s="18"/>
      <c r="L941" s="18"/>
      <c r="AC941" s="1289"/>
    </row>
    <row r="942">
      <c r="B942" s="18"/>
      <c r="C942" s="18"/>
      <c r="D942" s="18"/>
      <c r="E942" s="310"/>
      <c r="F942" s="18"/>
      <c r="G942" s="18"/>
      <c r="H942" s="18"/>
      <c r="I942" s="18"/>
      <c r="J942" s="18" t="s">
        <v>877</v>
      </c>
      <c r="K942" s="18"/>
      <c r="L942" s="18"/>
      <c r="AC942" s="1289"/>
    </row>
    <row r="943">
      <c r="B943" s="18"/>
      <c r="C943" s="18"/>
      <c r="D943" s="18"/>
      <c r="E943" s="310"/>
      <c r="F943" s="18"/>
      <c r="G943" s="18"/>
      <c r="H943" s="18"/>
      <c r="I943" s="18"/>
      <c r="J943" s="18" t="s">
        <v>877</v>
      </c>
      <c r="K943" s="18"/>
      <c r="L943" s="18"/>
      <c r="AC943" s="1289"/>
    </row>
    <row r="944">
      <c r="B944" s="18"/>
      <c r="C944" s="18"/>
      <c r="D944" s="18"/>
      <c r="E944" s="310"/>
      <c r="F944" s="18"/>
      <c r="G944" s="18"/>
      <c r="H944" s="18"/>
      <c r="I944" s="18"/>
      <c r="J944" s="18" t="s">
        <v>877</v>
      </c>
      <c r="K944" s="18"/>
      <c r="L944" s="18"/>
      <c r="AC944" s="1289"/>
    </row>
    <row r="945">
      <c r="B945" s="18"/>
      <c r="C945" s="18"/>
      <c r="D945" s="18"/>
      <c r="E945" s="310"/>
      <c r="F945" s="18"/>
      <c r="G945" s="18"/>
      <c r="H945" s="18"/>
      <c r="I945" s="18"/>
      <c r="J945" s="18" t="s">
        <v>877</v>
      </c>
      <c r="K945" s="18"/>
      <c r="L945" s="18"/>
      <c r="AC945" s="1289"/>
    </row>
    <row r="946">
      <c r="B946" s="18"/>
      <c r="C946" s="18"/>
      <c r="D946" s="18"/>
      <c r="E946" s="310"/>
      <c r="F946" s="18"/>
      <c r="G946" s="18"/>
      <c r="H946" s="18"/>
      <c r="I946" s="18"/>
      <c r="J946" s="18" t="s">
        <v>877</v>
      </c>
      <c r="K946" s="18"/>
      <c r="L946" s="18"/>
      <c r="AC946" s="1289"/>
    </row>
    <row r="947">
      <c r="B947" s="18"/>
      <c r="C947" s="18"/>
      <c r="D947" s="18"/>
      <c r="E947" s="310"/>
      <c r="F947" s="18"/>
      <c r="G947" s="18"/>
      <c r="H947" s="18"/>
      <c r="I947" s="18"/>
      <c r="J947" s="18" t="s">
        <v>877</v>
      </c>
      <c r="K947" s="18"/>
      <c r="L947" s="18"/>
      <c r="AC947" s="1289"/>
    </row>
    <row r="948">
      <c r="B948" s="18"/>
      <c r="C948" s="18"/>
      <c r="D948" s="18"/>
      <c r="E948" s="310"/>
      <c r="F948" s="18"/>
      <c r="G948" s="18"/>
      <c r="H948" s="18"/>
      <c r="I948" s="18"/>
      <c r="J948" s="18" t="s">
        <v>877</v>
      </c>
      <c r="K948" s="18"/>
      <c r="L948" s="18"/>
      <c r="AC948" s="1289"/>
    </row>
    <row r="949">
      <c r="B949" s="18"/>
      <c r="C949" s="18"/>
      <c r="D949" s="18"/>
      <c r="E949" s="310"/>
      <c r="F949" s="18"/>
      <c r="G949" s="18"/>
      <c r="H949" s="18"/>
      <c r="I949" s="18"/>
      <c r="J949" s="18" t="s">
        <v>877</v>
      </c>
      <c r="K949" s="18"/>
      <c r="L949" s="18"/>
      <c r="AC949" s="1289"/>
    </row>
    <row r="950">
      <c r="B950" s="18"/>
      <c r="C950" s="18"/>
      <c r="D950" s="18"/>
      <c r="E950" s="310"/>
      <c r="F950" s="18"/>
      <c r="G950" s="18"/>
      <c r="H950" s="18"/>
      <c r="I950" s="18"/>
      <c r="J950" s="18" t="s">
        <v>877</v>
      </c>
      <c r="K950" s="18"/>
      <c r="L950" s="18"/>
      <c r="AC950" s="1289"/>
    </row>
    <row r="951">
      <c r="B951" s="18"/>
      <c r="C951" s="18"/>
      <c r="D951" s="18"/>
      <c r="E951" s="310"/>
      <c r="F951" s="18"/>
      <c r="G951" s="18"/>
      <c r="H951" s="18"/>
      <c r="I951" s="18"/>
      <c r="J951" s="18" t="s">
        <v>877</v>
      </c>
      <c r="K951" s="18"/>
      <c r="L951" s="18"/>
      <c r="AC951" s="1289"/>
    </row>
    <row r="952">
      <c r="B952" s="18"/>
      <c r="C952" s="18"/>
      <c r="D952" s="18"/>
      <c r="E952" s="310"/>
      <c r="F952" s="18"/>
      <c r="G952" s="18"/>
      <c r="H952" s="18"/>
      <c r="I952" s="18"/>
      <c r="J952" s="18" t="s">
        <v>877</v>
      </c>
      <c r="K952" s="18"/>
      <c r="L952" s="18"/>
      <c r="AC952" s="1289"/>
    </row>
    <row r="953">
      <c r="B953" s="18"/>
      <c r="C953" s="18"/>
      <c r="D953" s="18"/>
      <c r="E953" s="310"/>
      <c r="F953" s="18"/>
      <c r="G953" s="18"/>
      <c r="H953" s="18"/>
      <c r="I953" s="18"/>
      <c r="J953" s="18" t="s">
        <v>877</v>
      </c>
      <c r="K953" s="18"/>
      <c r="L953" s="18"/>
      <c r="AC953" s="1289"/>
    </row>
    <row r="954">
      <c r="B954" s="18"/>
      <c r="C954" s="18"/>
      <c r="D954" s="18"/>
      <c r="E954" s="310"/>
      <c r="F954" s="18"/>
      <c r="G954" s="18"/>
      <c r="H954" s="18"/>
      <c r="I954" s="18"/>
      <c r="J954" s="18" t="s">
        <v>877</v>
      </c>
      <c r="K954" s="18"/>
      <c r="L954" s="18"/>
      <c r="AC954" s="1289"/>
    </row>
    <row r="955">
      <c r="B955" s="18"/>
      <c r="C955" s="18"/>
      <c r="D955" s="18"/>
      <c r="E955" s="310"/>
      <c r="F955" s="18"/>
      <c r="G955" s="18"/>
      <c r="H955" s="18"/>
      <c r="I955" s="18"/>
      <c r="J955" s="18" t="s">
        <v>877</v>
      </c>
      <c r="K955" s="18"/>
      <c r="L955" s="18"/>
      <c r="AC955" s="1289"/>
    </row>
    <row r="956">
      <c r="B956" s="18"/>
      <c r="C956" s="18"/>
      <c r="D956" s="18"/>
      <c r="E956" s="310"/>
      <c r="F956" s="18"/>
      <c r="G956" s="18"/>
      <c r="H956" s="18"/>
      <c r="I956" s="18"/>
      <c r="J956" s="18" t="s">
        <v>877</v>
      </c>
      <c r="K956" s="18"/>
      <c r="L956" s="18"/>
      <c r="AC956" s="1289"/>
    </row>
    <row r="957">
      <c r="B957" s="18"/>
      <c r="C957" s="18"/>
      <c r="D957" s="18"/>
      <c r="E957" s="310"/>
      <c r="F957" s="18"/>
      <c r="G957" s="18"/>
      <c r="H957" s="18"/>
      <c r="I957" s="18"/>
      <c r="J957" s="18" t="s">
        <v>877</v>
      </c>
      <c r="K957" s="18"/>
      <c r="L957" s="18"/>
      <c r="AC957" s="1289"/>
    </row>
    <row r="958">
      <c r="B958" s="18"/>
      <c r="C958" s="18"/>
      <c r="D958" s="18"/>
      <c r="E958" s="310"/>
      <c r="F958" s="18"/>
      <c r="G958" s="18"/>
      <c r="H958" s="18"/>
      <c r="I958" s="18"/>
      <c r="J958" s="18" t="s">
        <v>877</v>
      </c>
      <c r="K958" s="18"/>
      <c r="L958" s="18"/>
      <c r="AC958" s="1289"/>
    </row>
    <row r="959">
      <c r="B959" s="18"/>
      <c r="C959" s="18"/>
      <c r="D959" s="18"/>
      <c r="E959" s="310"/>
      <c r="F959" s="18"/>
      <c r="G959" s="18"/>
      <c r="H959" s="18"/>
      <c r="I959" s="18"/>
      <c r="J959" s="18" t="s">
        <v>877</v>
      </c>
      <c r="K959" s="18"/>
      <c r="L959" s="18"/>
      <c r="AC959" s="1289"/>
    </row>
    <row r="960">
      <c r="B960" s="18"/>
      <c r="C960" s="18"/>
      <c r="D960" s="18"/>
      <c r="E960" s="310"/>
      <c r="F960" s="18"/>
      <c r="G960" s="18"/>
      <c r="H960" s="18"/>
      <c r="I960" s="18"/>
      <c r="J960" s="18" t="s">
        <v>877</v>
      </c>
      <c r="K960" s="18"/>
      <c r="L960" s="18"/>
      <c r="AC960" s="1289"/>
    </row>
    <row r="961">
      <c r="B961" s="18"/>
      <c r="C961" s="18"/>
      <c r="D961" s="18"/>
      <c r="E961" s="310"/>
      <c r="F961" s="18"/>
      <c r="G961" s="18"/>
      <c r="H961" s="18"/>
      <c r="I961" s="18"/>
      <c r="J961" s="18" t="s">
        <v>877</v>
      </c>
      <c r="K961" s="18"/>
      <c r="L961" s="18"/>
      <c r="AC961" s="1289"/>
    </row>
    <row r="962">
      <c r="B962" s="18"/>
      <c r="C962" s="18"/>
      <c r="D962" s="18"/>
      <c r="E962" s="310"/>
      <c r="F962" s="18"/>
      <c r="G962" s="18"/>
      <c r="H962" s="18"/>
      <c r="I962" s="18"/>
      <c r="J962" s="18" t="s">
        <v>877</v>
      </c>
      <c r="K962" s="18"/>
      <c r="L962" s="18"/>
      <c r="AC962" s="1289"/>
    </row>
    <row r="963">
      <c r="B963" s="18"/>
      <c r="C963" s="18"/>
      <c r="D963" s="18"/>
      <c r="E963" s="310"/>
      <c r="F963" s="18"/>
      <c r="G963" s="18"/>
      <c r="H963" s="18"/>
      <c r="I963" s="18"/>
      <c r="J963" s="18" t="s">
        <v>877</v>
      </c>
      <c r="K963" s="18"/>
      <c r="L963" s="18"/>
      <c r="AC963" s="1289"/>
    </row>
    <row r="964">
      <c r="B964" s="18"/>
      <c r="C964" s="18"/>
      <c r="D964" s="18"/>
      <c r="E964" s="310"/>
      <c r="F964" s="18"/>
      <c r="G964" s="18"/>
      <c r="H964" s="18"/>
      <c r="I964" s="18"/>
      <c r="J964" s="18" t="s">
        <v>877</v>
      </c>
      <c r="K964" s="18"/>
      <c r="L964" s="18"/>
      <c r="AC964" s="1289"/>
    </row>
    <row r="965">
      <c r="B965" s="18"/>
      <c r="C965" s="18"/>
      <c r="D965" s="18"/>
      <c r="E965" s="310"/>
      <c r="F965" s="18"/>
      <c r="G965" s="18"/>
      <c r="H965" s="18"/>
      <c r="I965" s="18"/>
      <c r="J965" s="18" t="s">
        <v>877</v>
      </c>
      <c r="K965" s="18"/>
      <c r="L965" s="18"/>
      <c r="AC965" s="1289"/>
    </row>
    <row r="966">
      <c r="B966" s="18"/>
      <c r="C966" s="18"/>
      <c r="D966" s="18"/>
      <c r="E966" s="310"/>
      <c r="F966" s="18"/>
      <c r="G966" s="18"/>
      <c r="H966" s="18"/>
      <c r="I966" s="18"/>
      <c r="J966" s="18" t="s">
        <v>877</v>
      </c>
      <c r="K966" s="18"/>
      <c r="L966" s="18"/>
      <c r="AC966" s="1289"/>
    </row>
    <row r="967">
      <c r="B967" s="18"/>
      <c r="C967" s="18"/>
      <c r="D967" s="18"/>
      <c r="E967" s="310"/>
      <c r="F967" s="18"/>
      <c r="G967" s="18"/>
      <c r="H967" s="18"/>
      <c r="I967" s="18"/>
      <c r="J967" s="18" t="s">
        <v>877</v>
      </c>
      <c r="K967" s="18"/>
      <c r="L967" s="18"/>
      <c r="AC967" s="1289"/>
    </row>
    <row r="968">
      <c r="B968" s="18"/>
      <c r="C968" s="18"/>
      <c r="D968" s="18"/>
      <c r="E968" s="310"/>
      <c r="F968" s="18"/>
      <c r="G968" s="18"/>
      <c r="H968" s="18"/>
      <c r="I968" s="18"/>
      <c r="J968" s="18" t="s">
        <v>877</v>
      </c>
      <c r="K968" s="18"/>
      <c r="L968" s="18"/>
      <c r="AC968" s="1289"/>
    </row>
    <row r="969">
      <c r="B969" s="18"/>
      <c r="C969" s="18"/>
      <c r="D969" s="18"/>
      <c r="E969" s="310"/>
      <c r="F969" s="18"/>
      <c r="G969" s="18"/>
      <c r="H969" s="18"/>
      <c r="I969" s="18"/>
      <c r="J969" s="18" t="s">
        <v>877</v>
      </c>
      <c r="K969" s="18"/>
      <c r="L969" s="18"/>
      <c r="AC969" s="1289"/>
    </row>
    <row r="970">
      <c r="B970" s="18"/>
      <c r="C970" s="18"/>
      <c r="D970" s="18"/>
      <c r="E970" s="310"/>
      <c r="F970" s="18"/>
      <c r="G970" s="18"/>
      <c r="H970" s="18"/>
      <c r="I970" s="18"/>
      <c r="J970" s="18" t="s">
        <v>877</v>
      </c>
      <c r="K970" s="18"/>
      <c r="L970" s="18"/>
      <c r="AC970" s="1289"/>
    </row>
    <row r="971">
      <c r="B971" s="18"/>
      <c r="C971" s="18"/>
      <c r="D971" s="18"/>
      <c r="E971" s="310"/>
      <c r="F971" s="18"/>
      <c r="G971" s="18"/>
      <c r="H971" s="18"/>
      <c r="I971" s="18"/>
      <c r="J971" s="18" t="s">
        <v>877</v>
      </c>
      <c r="K971" s="18"/>
      <c r="L971" s="18"/>
      <c r="AC971" s="1289"/>
    </row>
    <row r="972">
      <c r="B972" s="18"/>
      <c r="C972" s="18"/>
      <c r="D972" s="18"/>
      <c r="E972" s="310"/>
      <c r="F972" s="18"/>
      <c r="G972" s="18"/>
      <c r="H972" s="18"/>
      <c r="I972" s="18"/>
      <c r="J972" s="18" t="s">
        <v>877</v>
      </c>
      <c r="K972" s="18"/>
      <c r="L972" s="18"/>
      <c r="AC972" s="1289"/>
    </row>
    <row r="973">
      <c r="B973" s="18"/>
      <c r="C973" s="18"/>
      <c r="D973" s="18"/>
      <c r="E973" s="310"/>
      <c r="F973" s="18"/>
      <c r="G973" s="18"/>
      <c r="H973" s="18"/>
      <c r="I973" s="18"/>
      <c r="J973" s="18" t="s">
        <v>877</v>
      </c>
      <c r="K973" s="18"/>
      <c r="L973" s="18"/>
      <c r="AC973" s="1289"/>
    </row>
    <row r="974">
      <c r="B974" s="18"/>
      <c r="C974" s="18"/>
      <c r="D974" s="18"/>
      <c r="E974" s="310"/>
      <c r="F974" s="18"/>
      <c r="G974" s="18"/>
      <c r="H974" s="18"/>
      <c r="I974" s="18"/>
      <c r="J974" s="18" t="s">
        <v>877</v>
      </c>
      <c r="K974" s="18"/>
      <c r="L974" s="18"/>
      <c r="AC974" s="1289"/>
    </row>
    <row r="975">
      <c r="B975" s="18"/>
      <c r="C975" s="18"/>
      <c r="D975" s="18"/>
      <c r="E975" s="310"/>
      <c r="F975" s="18"/>
      <c r="G975" s="18"/>
      <c r="H975" s="18"/>
      <c r="I975" s="18"/>
      <c r="J975" s="18" t="s">
        <v>877</v>
      </c>
      <c r="K975" s="18"/>
      <c r="L975" s="18"/>
      <c r="AC975" s="1289"/>
    </row>
    <row r="976">
      <c r="B976" s="18"/>
      <c r="C976" s="18"/>
      <c r="D976" s="18"/>
      <c r="E976" s="310"/>
      <c r="F976" s="18"/>
      <c r="G976" s="18"/>
      <c r="H976" s="18"/>
      <c r="I976" s="18"/>
      <c r="J976" s="18" t="s">
        <v>877</v>
      </c>
      <c r="K976" s="18"/>
      <c r="L976" s="18"/>
      <c r="AC976" s="1289"/>
    </row>
    <row r="977">
      <c r="B977" s="18"/>
      <c r="C977" s="18"/>
      <c r="D977" s="18"/>
      <c r="E977" s="310"/>
      <c r="F977" s="18"/>
      <c r="G977" s="18"/>
      <c r="H977" s="18"/>
      <c r="I977" s="18"/>
      <c r="J977" s="18" t="s">
        <v>877</v>
      </c>
      <c r="K977" s="18"/>
      <c r="L977" s="18"/>
      <c r="AC977" s="1289"/>
    </row>
    <row r="978">
      <c r="B978" s="18"/>
      <c r="C978" s="18"/>
      <c r="D978" s="18"/>
      <c r="E978" s="310"/>
      <c r="F978" s="18"/>
      <c r="G978" s="18"/>
      <c r="H978" s="18"/>
      <c r="I978" s="18"/>
      <c r="J978" s="18" t="s">
        <v>877</v>
      </c>
      <c r="K978" s="18"/>
      <c r="L978" s="18"/>
      <c r="AC978" s="1289"/>
    </row>
    <row r="979">
      <c r="B979" s="18"/>
      <c r="C979" s="18"/>
      <c r="D979" s="18"/>
      <c r="E979" s="310"/>
      <c r="F979" s="18"/>
      <c r="G979" s="18"/>
      <c r="H979" s="18"/>
      <c r="I979" s="18"/>
      <c r="J979" s="18" t="s">
        <v>877</v>
      </c>
      <c r="K979" s="18"/>
      <c r="L979" s="18"/>
      <c r="AC979" s="1289"/>
    </row>
    <row r="980">
      <c r="B980" s="18"/>
      <c r="C980" s="18"/>
      <c r="D980" s="18"/>
      <c r="E980" s="310"/>
      <c r="F980" s="18"/>
      <c r="G980" s="18"/>
      <c r="H980" s="18"/>
      <c r="I980" s="18"/>
      <c r="J980" s="18" t="s">
        <v>877</v>
      </c>
      <c r="K980" s="18"/>
      <c r="L980" s="18"/>
      <c r="AC980" s="1289"/>
    </row>
    <row r="981">
      <c r="B981" s="18"/>
      <c r="C981" s="18"/>
      <c r="D981" s="18"/>
      <c r="E981" s="310"/>
      <c r="F981" s="18"/>
      <c r="G981" s="18"/>
      <c r="H981" s="18"/>
      <c r="I981" s="18"/>
      <c r="J981" s="18" t="s">
        <v>877</v>
      </c>
      <c r="K981" s="18"/>
      <c r="L981" s="18"/>
      <c r="AC981" s="1289"/>
    </row>
    <row r="982">
      <c r="B982" s="18"/>
      <c r="C982" s="18"/>
      <c r="D982" s="18"/>
      <c r="E982" s="310"/>
      <c r="F982" s="18"/>
      <c r="G982" s="18"/>
      <c r="H982" s="18"/>
      <c r="I982" s="18"/>
      <c r="J982" s="18" t="s">
        <v>877</v>
      </c>
      <c r="K982" s="18"/>
      <c r="L982" s="18"/>
      <c r="AC982" s="1289"/>
    </row>
    <row r="983">
      <c r="B983" s="18"/>
      <c r="C983" s="18"/>
      <c r="D983" s="18"/>
      <c r="E983" s="310"/>
      <c r="F983" s="18"/>
      <c r="G983" s="18"/>
      <c r="H983" s="18"/>
      <c r="I983" s="18"/>
      <c r="J983" s="18" t="s">
        <v>877</v>
      </c>
      <c r="K983" s="18"/>
      <c r="L983" s="18"/>
      <c r="AC983" s="1289"/>
    </row>
    <row r="984">
      <c r="B984" s="18"/>
      <c r="C984" s="18"/>
      <c r="D984" s="18"/>
      <c r="E984" s="310"/>
      <c r="F984" s="18"/>
      <c r="G984" s="18"/>
      <c r="H984" s="18"/>
      <c r="I984" s="18"/>
      <c r="J984" s="18" t="s">
        <v>877</v>
      </c>
      <c r="K984" s="18"/>
      <c r="L984" s="18"/>
      <c r="AC984" s="1289"/>
    </row>
    <row r="985">
      <c r="B985" s="18"/>
      <c r="C985" s="18"/>
      <c r="D985" s="18"/>
      <c r="E985" s="310"/>
      <c r="F985" s="18"/>
      <c r="G985" s="18"/>
      <c r="H985" s="18"/>
      <c r="I985" s="18"/>
      <c r="J985" s="18" t="s">
        <v>877</v>
      </c>
      <c r="K985" s="18"/>
      <c r="L985" s="18"/>
      <c r="AC985" s="1289"/>
    </row>
    <row r="986">
      <c r="B986" s="18"/>
      <c r="C986" s="18"/>
      <c r="D986" s="18"/>
      <c r="E986" s="310"/>
      <c r="F986" s="18"/>
      <c r="G986" s="18"/>
      <c r="H986" s="18"/>
      <c r="I986" s="18"/>
      <c r="J986" s="18" t="s">
        <v>877</v>
      </c>
      <c r="K986" s="18"/>
      <c r="L986" s="18"/>
      <c r="AC986" s="1289"/>
    </row>
    <row r="987">
      <c r="B987" s="18"/>
      <c r="C987" s="18"/>
      <c r="D987" s="18"/>
      <c r="E987" s="310"/>
      <c r="F987" s="18"/>
      <c r="G987" s="18"/>
      <c r="H987" s="18"/>
      <c r="I987" s="18"/>
      <c r="J987" s="18" t="s">
        <v>877</v>
      </c>
      <c r="K987" s="18"/>
      <c r="L987" s="18"/>
      <c r="AC987" s="1289"/>
    </row>
    <row r="988">
      <c r="B988" s="18"/>
      <c r="C988" s="18"/>
      <c r="D988" s="18"/>
      <c r="E988" s="310"/>
      <c r="F988" s="18"/>
      <c r="G988" s="18"/>
      <c r="H988" s="18"/>
      <c r="I988" s="18"/>
      <c r="J988" s="18" t="s">
        <v>877</v>
      </c>
      <c r="K988" s="18"/>
      <c r="L988" s="18"/>
      <c r="AC988" s="1289"/>
    </row>
    <row r="989">
      <c r="B989" s="18"/>
      <c r="C989" s="18"/>
      <c r="D989" s="18"/>
      <c r="E989" s="310"/>
      <c r="F989" s="18"/>
      <c r="G989" s="18"/>
      <c r="H989" s="18"/>
      <c r="I989" s="18"/>
      <c r="J989" s="18" t="s">
        <v>877</v>
      </c>
      <c r="K989" s="18"/>
      <c r="L989" s="18"/>
      <c r="AC989" s="1289"/>
    </row>
    <row r="990">
      <c r="B990" s="18"/>
      <c r="C990" s="18"/>
      <c r="D990" s="18"/>
      <c r="E990" s="310"/>
      <c r="F990" s="18"/>
      <c r="G990" s="18"/>
      <c r="H990" s="18"/>
      <c r="I990" s="18"/>
      <c r="J990" s="18" t="s">
        <v>877</v>
      </c>
      <c r="K990" s="18"/>
      <c r="L990" s="18"/>
      <c r="AC990" s="1289"/>
    </row>
    <row r="991">
      <c r="B991" s="18"/>
      <c r="C991" s="18"/>
      <c r="D991" s="18"/>
      <c r="E991" s="310"/>
      <c r="F991" s="18"/>
      <c r="G991" s="18"/>
      <c r="H991" s="18"/>
      <c r="I991" s="18"/>
      <c r="J991" s="18" t="s">
        <v>877</v>
      </c>
      <c r="K991" s="18"/>
      <c r="L991" s="18"/>
      <c r="AC991" s="1289"/>
    </row>
    <row r="992">
      <c r="B992" s="18"/>
      <c r="C992" s="18"/>
      <c r="D992" s="18"/>
      <c r="E992" s="310"/>
      <c r="F992" s="18"/>
      <c r="G992" s="18"/>
      <c r="H992" s="18"/>
      <c r="I992" s="18"/>
      <c r="J992" s="18" t="s">
        <v>877</v>
      </c>
      <c r="K992" s="18"/>
      <c r="L992" s="18"/>
      <c r="AC992" s="1289"/>
    </row>
    <row r="993">
      <c r="B993" s="18"/>
      <c r="C993" s="18"/>
      <c r="D993" s="18"/>
      <c r="E993" s="310"/>
      <c r="F993" s="18"/>
      <c r="G993" s="18"/>
      <c r="H993" s="18"/>
      <c r="I993" s="18"/>
      <c r="J993" s="18" t="s">
        <v>877</v>
      </c>
      <c r="K993" s="18"/>
      <c r="L993" s="18"/>
      <c r="AC993" s="1289"/>
    </row>
    <row r="994">
      <c r="B994" s="18"/>
      <c r="C994" s="18"/>
      <c r="D994" s="18"/>
      <c r="E994" s="310"/>
      <c r="F994" s="18"/>
      <c r="G994" s="18"/>
      <c r="H994" s="18"/>
      <c r="I994" s="18"/>
      <c r="J994" s="18" t="s">
        <v>877</v>
      </c>
      <c r="K994" s="18"/>
      <c r="L994" s="18"/>
      <c r="AC994" s="1289"/>
    </row>
    <row r="995">
      <c r="B995" s="18"/>
      <c r="C995" s="18"/>
      <c r="D995" s="18"/>
      <c r="E995" s="310"/>
      <c r="F995" s="18"/>
      <c r="G995" s="18"/>
      <c r="H995" s="18"/>
      <c r="I995" s="18"/>
      <c r="J995" s="18" t="s">
        <v>877</v>
      </c>
      <c r="K995" s="18"/>
      <c r="L995" s="18"/>
      <c r="AC995" s="1289"/>
    </row>
    <row r="996">
      <c r="B996" s="18"/>
      <c r="C996" s="18"/>
      <c r="D996" s="18"/>
      <c r="E996" s="310"/>
      <c r="F996" s="18"/>
      <c r="G996" s="18"/>
      <c r="H996" s="18"/>
      <c r="I996" s="18"/>
      <c r="J996" s="18" t="s">
        <v>877</v>
      </c>
      <c r="K996" s="18"/>
      <c r="L996" s="18"/>
      <c r="AC996" s="1289"/>
    </row>
    <row r="997">
      <c r="B997" s="18"/>
      <c r="C997" s="18"/>
      <c r="D997" s="18"/>
      <c r="E997" s="310"/>
      <c r="F997" s="18"/>
      <c r="G997" s="18"/>
      <c r="H997" s="18"/>
      <c r="I997" s="18"/>
      <c r="J997" s="18" t="s">
        <v>877</v>
      </c>
      <c r="K997" s="18"/>
      <c r="L997" s="18"/>
      <c r="AC997" s="1289"/>
    </row>
    <row r="998">
      <c r="B998" s="18"/>
      <c r="C998" s="18"/>
      <c r="D998" s="18"/>
      <c r="E998" s="310"/>
      <c r="F998" s="18"/>
      <c r="G998" s="18"/>
      <c r="H998" s="18"/>
      <c r="I998" s="18"/>
      <c r="J998" s="18" t="s">
        <v>877</v>
      </c>
      <c r="K998" s="18"/>
      <c r="L998" s="18"/>
      <c r="AC998" s="1289"/>
    </row>
    <row r="999">
      <c r="B999" s="18"/>
      <c r="C999" s="18"/>
      <c r="D999" s="18"/>
      <c r="E999" s="310"/>
      <c r="F999" s="18"/>
      <c r="G999" s="18"/>
      <c r="H999" s="18"/>
      <c r="I999" s="18"/>
      <c r="J999" s="18" t="s">
        <v>877</v>
      </c>
      <c r="K999" s="18"/>
      <c r="L999" s="18"/>
      <c r="AC999" s="1289"/>
    </row>
    <row r="1000">
      <c r="B1000" s="18"/>
      <c r="C1000" s="18"/>
      <c r="D1000" s="18"/>
      <c r="E1000" s="310"/>
      <c r="F1000" s="18"/>
      <c r="G1000" s="18"/>
      <c r="H1000" s="18"/>
      <c r="I1000" s="18"/>
      <c r="J1000" s="18" t="s">
        <v>877</v>
      </c>
      <c r="K1000" s="18"/>
      <c r="L1000" s="18"/>
      <c r="AC1000" s="1289"/>
    </row>
    <row r="1001">
      <c r="B1001" s="18"/>
      <c r="C1001" s="18"/>
      <c r="D1001" s="18"/>
      <c r="E1001" s="310"/>
      <c r="F1001" s="18"/>
      <c r="G1001" s="18"/>
      <c r="H1001" s="18"/>
      <c r="I1001" s="18"/>
      <c r="J1001" s="18" t="s">
        <v>877</v>
      </c>
      <c r="K1001" s="18"/>
      <c r="L1001" s="18"/>
      <c r="AC1001" s="1289"/>
    </row>
    <row r="1002">
      <c r="B1002" s="18"/>
      <c r="C1002" s="18"/>
      <c r="D1002" s="18"/>
      <c r="E1002" s="310"/>
      <c r="F1002" s="18"/>
      <c r="G1002" s="18"/>
      <c r="H1002" s="18"/>
      <c r="I1002" s="18"/>
      <c r="J1002" s="18" t="s">
        <v>877</v>
      </c>
      <c r="K1002" s="18"/>
      <c r="L1002" s="18"/>
      <c r="AC1002" s="1289"/>
    </row>
    <row r="1003">
      <c r="B1003" s="18"/>
      <c r="C1003" s="18"/>
      <c r="D1003" s="18"/>
      <c r="E1003" s="310"/>
      <c r="F1003" s="18"/>
      <c r="G1003" s="18"/>
      <c r="H1003" s="18"/>
      <c r="I1003" s="18"/>
      <c r="J1003" s="18" t="s">
        <v>877</v>
      </c>
      <c r="K1003" s="18"/>
      <c r="L1003" s="18"/>
      <c r="AC1003" s="1289"/>
    </row>
    <row r="1004">
      <c r="B1004" s="18"/>
      <c r="C1004" s="18"/>
      <c r="D1004" s="18"/>
      <c r="E1004" s="310"/>
      <c r="F1004" s="18"/>
      <c r="G1004" s="18"/>
      <c r="H1004" s="18"/>
      <c r="I1004" s="18"/>
      <c r="J1004" s="18" t="s">
        <v>877</v>
      </c>
      <c r="K1004" s="18"/>
      <c r="L1004" s="18"/>
      <c r="AC1004" s="1289"/>
    </row>
    <row r="1005">
      <c r="B1005" s="18"/>
      <c r="C1005" s="18"/>
      <c r="D1005" s="18"/>
      <c r="E1005" s="310"/>
      <c r="F1005" s="18"/>
      <c r="G1005" s="18"/>
      <c r="H1005" s="18"/>
      <c r="I1005" s="18"/>
      <c r="J1005" s="18" t="s">
        <v>877</v>
      </c>
      <c r="K1005" s="18"/>
      <c r="L1005" s="18"/>
      <c r="AC1005" s="1289"/>
    </row>
    <row r="1006">
      <c r="B1006" s="18"/>
      <c r="C1006" s="18"/>
      <c r="D1006" s="18"/>
      <c r="E1006" s="310"/>
      <c r="F1006" s="18"/>
      <c r="G1006" s="18"/>
      <c r="H1006" s="18"/>
      <c r="I1006" s="18"/>
      <c r="J1006" s="18" t="s">
        <v>877</v>
      </c>
      <c r="K1006" s="18"/>
      <c r="L1006" s="18"/>
      <c r="AC1006" s="1289"/>
    </row>
    <row r="1007">
      <c r="B1007" s="18"/>
      <c r="C1007" s="18"/>
      <c r="D1007" s="18"/>
      <c r="E1007" s="310"/>
      <c r="F1007" s="18"/>
      <c r="G1007" s="18"/>
      <c r="H1007" s="18"/>
      <c r="I1007" s="18"/>
      <c r="J1007" s="18" t="s">
        <v>877</v>
      </c>
      <c r="K1007" s="18"/>
      <c r="L1007" s="18"/>
      <c r="AC1007" s="1289"/>
    </row>
    <row r="1008">
      <c r="B1008" s="18"/>
      <c r="C1008" s="18"/>
      <c r="D1008" s="18"/>
      <c r="E1008" s="310"/>
      <c r="F1008" s="18"/>
      <c r="G1008" s="18"/>
      <c r="H1008" s="18"/>
      <c r="I1008" s="18"/>
      <c r="J1008" s="18" t="s">
        <v>877</v>
      </c>
      <c r="K1008" s="18"/>
      <c r="L1008" s="18"/>
      <c r="AC1008" s="1289"/>
    </row>
    <row r="1009">
      <c r="B1009" s="18"/>
      <c r="C1009" s="18"/>
      <c r="D1009" s="18"/>
      <c r="E1009" s="310"/>
      <c r="F1009" s="18"/>
      <c r="G1009" s="18"/>
      <c r="H1009" s="18"/>
      <c r="I1009" s="18"/>
      <c r="J1009" s="18" t="s">
        <v>877</v>
      </c>
      <c r="K1009" s="18"/>
      <c r="L1009" s="18"/>
      <c r="AC1009" s="1289"/>
    </row>
    <row r="1010">
      <c r="B1010" s="18"/>
      <c r="C1010" s="18"/>
      <c r="D1010" s="18"/>
      <c r="E1010" s="310"/>
      <c r="F1010" s="18"/>
      <c r="G1010" s="18"/>
      <c r="H1010" s="18"/>
      <c r="I1010" s="18"/>
      <c r="J1010" s="18" t="s">
        <v>877</v>
      </c>
      <c r="K1010" s="18"/>
      <c r="L1010" s="18"/>
      <c r="AC1010" s="1289"/>
    </row>
    <row r="1011">
      <c r="B1011" s="18"/>
      <c r="C1011" s="18"/>
      <c r="D1011" s="18"/>
      <c r="E1011" s="310"/>
      <c r="F1011" s="18"/>
      <c r="G1011" s="18"/>
      <c r="H1011" s="18"/>
      <c r="I1011" s="18"/>
      <c r="J1011" s="18" t="s">
        <v>877</v>
      </c>
      <c r="K1011" s="18"/>
      <c r="L1011" s="18"/>
      <c r="AC1011" s="1289"/>
    </row>
    <row r="1012">
      <c r="B1012" s="18"/>
      <c r="C1012" s="18"/>
      <c r="D1012" s="18"/>
      <c r="E1012" s="310"/>
      <c r="F1012" s="18"/>
      <c r="G1012" s="18"/>
      <c r="H1012" s="18"/>
      <c r="I1012" s="18"/>
      <c r="J1012" s="18" t="s">
        <v>877</v>
      </c>
      <c r="K1012" s="18"/>
      <c r="L1012" s="18"/>
      <c r="AC1012" s="1289"/>
    </row>
    <row r="1013">
      <c r="B1013" s="18"/>
      <c r="C1013" s="18"/>
      <c r="D1013" s="18"/>
      <c r="E1013" s="310"/>
      <c r="F1013" s="18"/>
      <c r="G1013" s="18"/>
      <c r="H1013" s="18"/>
      <c r="I1013" s="18"/>
      <c r="J1013" s="18" t="s">
        <v>877</v>
      </c>
      <c r="K1013" s="18"/>
      <c r="L1013" s="18"/>
      <c r="AC1013" s="1289"/>
    </row>
    <row r="1014">
      <c r="B1014" s="18"/>
      <c r="C1014" s="18"/>
      <c r="D1014" s="18"/>
      <c r="E1014" s="310"/>
      <c r="F1014" s="18"/>
      <c r="G1014" s="18"/>
      <c r="H1014" s="18"/>
      <c r="I1014" s="18"/>
      <c r="J1014" s="18" t="s">
        <v>877</v>
      </c>
      <c r="K1014" s="18"/>
      <c r="L1014" s="18"/>
      <c r="AC1014" s="1289"/>
    </row>
    <row r="1015">
      <c r="B1015" s="18"/>
      <c r="C1015" s="18"/>
      <c r="D1015" s="18"/>
      <c r="E1015" s="310"/>
      <c r="F1015" s="18"/>
      <c r="G1015" s="18"/>
      <c r="H1015" s="18"/>
      <c r="I1015" s="18"/>
      <c r="J1015" s="18" t="s">
        <v>877</v>
      </c>
      <c r="K1015" s="18"/>
      <c r="L1015" s="18"/>
      <c r="AC1015" s="1289"/>
    </row>
    <row r="1016">
      <c r="B1016" s="18"/>
      <c r="C1016" s="18"/>
      <c r="D1016" s="18"/>
      <c r="E1016" s="310"/>
      <c r="F1016" s="18"/>
      <c r="G1016" s="18"/>
      <c r="H1016" s="18"/>
      <c r="I1016" s="18"/>
      <c r="J1016" s="18" t="s">
        <v>877</v>
      </c>
      <c r="K1016" s="18"/>
      <c r="L1016" s="18"/>
      <c r="AC1016" s="1289"/>
    </row>
    <row r="1017">
      <c r="B1017" s="18"/>
      <c r="C1017" s="18"/>
      <c r="D1017" s="18"/>
      <c r="E1017" s="310"/>
      <c r="F1017" s="18"/>
      <c r="G1017" s="18"/>
      <c r="H1017" s="18"/>
      <c r="I1017" s="18"/>
      <c r="J1017" s="18" t="s">
        <v>877</v>
      </c>
      <c r="K1017" s="18"/>
      <c r="L1017" s="18"/>
      <c r="AC1017" s="1289"/>
    </row>
    <row r="1018">
      <c r="B1018" s="18"/>
      <c r="C1018" s="18"/>
      <c r="D1018" s="18"/>
      <c r="E1018" s="310"/>
      <c r="F1018" s="18"/>
      <c r="G1018" s="18"/>
      <c r="H1018" s="18"/>
      <c r="I1018" s="18"/>
      <c r="J1018" s="18" t="s">
        <v>877</v>
      </c>
      <c r="K1018" s="18"/>
      <c r="L1018" s="18"/>
      <c r="AC1018" s="1289"/>
    </row>
    <row r="1019">
      <c r="B1019" s="18"/>
      <c r="C1019" s="18"/>
      <c r="D1019" s="18"/>
      <c r="E1019" s="310"/>
      <c r="F1019" s="18"/>
      <c r="G1019" s="18"/>
      <c r="H1019" s="18"/>
      <c r="I1019" s="18"/>
      <c r="J1019" s="18" t="s">
        <v>877</v>
      </c>
      <c r="K1019" s="18"/>
      <c r="L1019" s="18"/>
      <c r="AC1019" s="1289"/>
    </row>
    <row r="1020">
      <c r="B1020" s="18"/>
      <c r="C1020" s="18"/>
      <c r="D1020" s="18"/>
      <c r="E1020" s="310"/>
      <c r="F1020" s="18"/>
      <c r="G1020" s="18"/>
      <c r="H1020" s="18"/>
      <c r="I1020" s="18"/>
      <c r="J1020" s="18" t="s">
        <v>877</v>
      </c>
      <c r="K1020" s="18"/>
      <c r="L1020" s="18"/>
      <c r="AC1020" s="1289"/>
    </row>
    <row r="1021">
      <c r="B1021" s="18"/>
      <c r="C1021" s="18"/>
      <c r="D1021" s="18"/>
      <c r="E1021" s="310"/>
      <c r="F1021" s="18"/>
      <c r="G1021" s="18"/>
      <c r="H1021" s="18"/>
      <c r="I1021" s="18"/>
      <c r="J1021" s="18" t="s">
        <v>877</v>
      </c>
      <c r="K1021" s="18"/>
      <c r="L1021" s="18"/>
      <c r="AC1021" s="1289"/>
    </row>
    <row r="1022">
      <c r="B1022" s="18"/>
      <c r="C1022" s="18"/>
      <c r="D1022" s="18"/>
      <c r="E1022" s="310"/>
      <c r="F1022" s="18"/>
      <c r="G1022" s="18"/>
      <c r="H1022" s="18"/>
      <c r="I1022" s="18"/>
      <c r="J1022" s="18" t="s">
        <v>877</v>
      </c>
      <c r="K1022" s="18"/>
      <c r="L1022" s="18"/>
      <c r="AC1022" s="1289"/>
    </row>
    <row r="1023">
      <c r="B1023" s="18"/>
      <c r="C1023" s="18"/>
      <c r="D1023" s="18"/>
      <c r="E1023" s="310"/>
      <c r="F1023" s="18"/>
      <c r="G1023" s="18"/>
      <c r="H1023" s="18"/>
      <c r="I1023" s="18"/>
      <c r="J1023" s="18" t="s">
        <v>877</v>
      </c>
      <c r="K1023" s="18"/>
      <c r="L1023" s="18"/>
      <c r="AC1023" s="1289"/>
    </row>
    <row r="1024">
      <c r="B1024" s="18"/>
      <c r="C1024" s="18"/>
      <c r="D1024" s="18"/>
      <c r="E1024" s="310"/>
      <c r="F1024" s="18"/>
      <c r="G1024" s="18"/>
      <c r="H1024" s="18"/>
      <c r="I1024" s="18"/>
      <c r="J1024" s="18" t="s">
        <v>877</v>
      </c>
      <c r="K1024" s="18"/>
      <c r="L1024" s="18"/>
      <c r="AC1024" s="1289"/>
    </row>
    <row r="1025">
      <c r="B1025" s="18"/>
      <c r="C1025" s="18"/>
      <c r="D1025" s="18"/>
      <c r="E1025" s="310"/>
      <c r="F1025" s="18"/>
      <c r="G1025" s="18"/>
      <c r="H1025" s="18"/>
      <c r="I1025" s="18"/>
      <c r="J1025" s="18" t="s">
        <v>877</v>
      </c>
      <c r="K1025" s="18"/>
      <c r="L1025" s="18"/>
      <c r="AC1025" s="1289"/>
    </row>
    <row r="1026">
      <c r="B1026" s="18"/>
      <c r="C1026" s="18"/>
      <c r="D1026" s="18"/>
      <c r="E1026" s="310"/>
      <c r="F1026" s="18"/>
      <c r="G1026" s="18"/>
      <c r="H1026" s="18"/>
      <c r="I1026" s="18"/>
      <c r="J1026" s="18" t="s">
        <v>877</v>
      </c>
      <c r="K1026" s="18"/>
      <c r="L1026" s="18"/>
      <c r="AC1026" s="1289"/>
    </row>
    <row r="1027">
      <c r="B1027" s="18"/>
      <c r="C1027" s="18"/>
      <c r="D1027" s="18"/>
      <c r="E1027" s="310"/>
      <c r="F1027" s="18"/>
      <c r="G1027" s="18"/>
      <c r="H1027" s="18"/>
      <c r="I1027" s="18"/>
      <c r="J1027" s="18" t="s">
        <v>877</v>
      </c>
      <c r="K1027" s="18"/>
      <c r="L1027" s="18"/>
      <c r="AC1027" s="1289"/>
    </row>
    <row r="1028">
      <c r="B1028" s="18"/>
      <c r="C1028" s="18"/>
      <c r="D1028" s="18"/>
      <c r="E1028" s="310"/>
      <c r="F1028" s="18"/>
      <c r="G1028" s="18"/>
      <c r="H1028" s="18"/>
      <c r="I1028" s="18"/>
      <c r="J1028" s="18" t="s">
        <v>877</v>
      </c>
      <c r="K1028" s="18"/>
      <c r="L1028" s="18"/>
      <c r="AC1028" s="1289"/>
    </row>
    <row r="1029">
      <c r="B1029" s="18"/>
      <c r="C1029" s="18"/>
      <c r="D1029" s="18"/>
      <c r="E1029" s="310"/>
      <c r="F1029" s="18"/>
      <c r="G1029" s="18"/>
      <c r="H1029" s="18"/>
      <c r="I1029" s="18"/>
      <c r="J1029" s="18" t="s">
        <v>877</v>
      </c>
      <c r="K1029" s="18"/>
      <c r="L1029" s="18"/>
      <c r="AC1029" s="1289"/>
    </row>
    <row r="1030">
      <c r="B1030" s="18"/>
      <c r="C1030" s="18"/>
      <c r="D1030" s="18"/>
      <c r="E1030" s="310"/>
      <c r="F1030" s="18"/>
      <c r="G1030" s="18"/>
      <c r="H1030" s="18"/>
      <c r="I1030" s="18"/>
      <c r="J1030" s="18" t="s">
        <v>877</v>
      </c>
      <c r="K1030" s="18"/>
      <c r="L1030" s="18"/>
      <c r="AC1030" s="1289"/>
    </row>
    <row r="1031">
      <c r="B1031" s="18"/>
      <c r="C1031" s="18"/>
      <c r="D1031" s="18"/>
      <c r="E1031" s="310"/>
      <c r="F1031" s="18"/>
      <c r="G1031" s="18"/>
      <c r="H1031" s="18"/>
      <c r="I1031" s="18"/>
      <c r="J1031" s="18" t="s">
        <v>877</v>
      </c>
      <c r="K1031" s="18"/>
      <c r="L1031" s="18"/>
      <c r="AC1031" s="1289"/>
    </row>
    <row r="1032">
      <c r="B1032" s="18"/>
      <c r="C1032" s="18"/>
      <c r="D1032" s="18"/>
      <c r="E1032" s="310"/>
      <c r="F1032" s="18"/>
      <c r="G1032" s="18"/>
      <c r="H1032" s="18"/>
      <c r="I1032" s="18"/>
      <c r="J1032" s="18" t="s">
        <v>877</v>
      </c>
      <c r="K1032" s="18"/>
      <c r="L1032" s="18"/>
      <c r="AC1032" s="1289"/>
    </row>
    <row r="1033">
      <c r="B1033" s="18"/>
      <c r="C1033" s="18"/>
      <c r="D1033" s="18"/>
      <c r="E1033" s="310"/>
      <c r="F1033" s="18"/>
      <c r="G1033" s="18"/>
      <c r="H1033" s="18"/>
      <c r="I1033" s="18"/>
      <c r="J1033" s="18" t="s">
        <v>877</v>
      </c>
      <c r="K1033" s="18"/>
      <c r="L1033" s="18"/>
      <c r="AC1033" s="1289"/>
    </row>
    <row r="1034">
      <c r="B1034" s="18"/>
      <c r="C1034" s="18"/>
      <c r="D1034" s="18"/>
      <c r="E1034" s="310"/>
      <c r="F1034" s="18"/>
      <c r="G1034" s="18"/>
      <c r="H1034" s="18"/>
      <c r="I1034" s="18"/>
      <c r="J1034" s="18" t="s">
        <v>877</v>
      </c>
      <c r="K1034" s="18"/>
      <c r="L1034" s="18"/>
      <c r="AC1034" s="1289"/>
    </row>
    <row r="1035">
      <c r="B1035" s="18"/>
      <c r="C1035" s="18"/>
      <c r="D1035" s="18"/>
      <c r="E1035" s="310"/>
      <c r="F1035" s="18"/>
      <c r="G1035" s="18"/>
      <c r="H1035" s="18"/>
      <c r="I1035" s="18"/>
      <c r="J1035" s="18" t="s">
        <v>877</v>
      </c>
      <c r="K1035" s="18"/>
      <c r="L1035" s="18"/>
      <c r="AC1035" s="1289"/>
    </row>
    <row r="1036">
      <c r="B1036" s="18"/>
      <c r="C1036" s="18"/>
      <c r="D1036" s="18"/>
      <c r="E1036" s="310"/>
      <c r="F1036" s="18"/>
      <c r="G1036" s="18"/>
      <c r="H1036" s="18"/>
      <c r="I1036" s="18"/>
      <c r="J1036" s="18" t="s">
        <v>877</v>
      </c>
      <c r="K1036" s="18"/>
      <c r="L1036" s="18"/>
      <c r="AC1036" s="1289"/>
    </row>
    <row r="1037">
      <c r="B1037" s="18"/>
      <c r="C1037" s="18"/>
      <c r="D1037" s="18"/>
      <c r="E1037" s="310"/>
      <c r="F1037" s="18"/>
      <c r="G1037" s="18"/>
      <c r="H1037" s="18"/>
      <c r="I1037" s="18"/>
      <c r="J1037" s="18" t="s">
        <v>877</v>
      </c>
      <c r="K1037" s="18"/>
      <c r="L1037" s="18"/>
      <c r="AC1037" s="1289"/>
    </row>
    <row r="1038">
      <c r="B1038" s="18"/>
      <c r="C1038" s="18"/>
      <c r="D1038" s="18"/>
      <c r="E1038" s="310"/>
      <c r="F1038" s="18"/>
      <c r="G1038" s="18"/>
      <c r="H1038" s="18"/>
      <c r="I1038" s="18"/>
      <c r="J1038" s="18" t="s">
        <v>877</v>
      </c>
      <c r="K1038" s="18"/>
      <c r="L1038" s="18"/>
      <c r="AC1038" s="12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