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<sst xmlns="http://schemas.openxmlformats.org/spreadsheetml/2006/main" count="5318" uniqueCount="780">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</sst>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3477584"/>
        <c:axId val="2053346308"/>
      </c:lineChart>
      <c:catAx>
        <c:axId val="21034775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53346308"/>
      </c:catAx>
      <c:valAx>
        <c:axId val="20533463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34775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36247592"/>
        <c:axId val="1950169822"/>
      </c:lineChart>
      <c:catAx>
        <c:axId val="6362475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0169822"/>
      </c:catAx>
      <c:valAx>
        <c:axId val="19501698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62475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8031813"/>
        <c:axId val="1954554601"/>
      </c:lineChart>
      <c:catAx>
        <c:axId val="258031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4554601"/>
      </c:catAx>
      <c:valAx>
        <c:axId val="19545546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80318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77968772"/>
        <c:axId val="776202378"/>
      </c:barChart>
      <c:catAx>
        <c:axId val="8779687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6202378"/>
      </c:catAx>
      <c:valAx>
        <c:axId val="7762023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79687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11791990"/>
        <c:axId val="1581791205"/>
      </c:lineChart>
      <c:catAx>
        <c:axId val="7117919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791205"/>
      </c:catAx>
      <c:valAx>
        <c:axId val="15817912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17919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1940957"/>
        <c:axId val="45675532"/>
      </c:barChart>
      <c:catAx>
        <c:axId val="21119409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675532"/>
      </c:catAx>
      <c:valAx>
        <c:axId val="456755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194095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IFERROR(__xludf.DUMMYFUNCTION("""COMPUTED_VALUE"""),46113.0)</f>
        <v>46113</v>
      </c>
      <c r="F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6" s="4"/>
      <c r="H6" s="4"/>
      <c r="I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6" s="4" t="str">
        <f>IFERROR(__xludf.DUMMYFUNCTION("""COMPUTED_VALUE"""),"")</f>
        <v/>
      </c>
      <c r="K6" s="4" t="str">
        <f>IFERROR(__xludf.DUMMYFUNCTION("""COMPUTED_VALUE"""),"")</f>
        <v/>
      </c>
      <c r="L6" s="4" t="str">
        <f>IFERROR(__xludf.DUMMYFUNCTION("""COMPUTED_VALUE"""),"風間美穂")</f>
        <v>風間美穂</v>
      </c>
      <c r="N6" s="20" t="b">
        <f>IFERROR(__xludf.DUMMYFUNCTION("IMPORTRANGE(C3,Q3&amp;R3&amp;T3)"),FALSE)</f>
        <v>0</v>
      </c>
      <c r="O6" s="18" t="str">
        <f>IFERROR(__xludf.DUMMYFUNCTION("""COMPUTED_VALUE"""),"Google")</f>
        <v>Google</v>
      </c>
      <c r="P6" s="18">
        <f>IFERROR(__xludf.DUMMYFUNCTION("""COMPUTED_VALUE"""),5.0)</f>
        <v>5</v>
      </c>
      <c r="Q6" s="21">
        <f>IFERROR(__xludf.DUMMYFUNCTION("""COMPUTED_VALUE"""),46113.0)</f>
        <v>46113</v>
      </c>
      <c r="R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6" s="18"/>
      <c r="T6" s="18"/>
      <c r="U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6" s="18" t="str">
        <f>IFERROR(__xludf.DUMMYFUNCTION("""COMPUTED_VALUE"""),"")</f>
        <v/>
      </c>
      <c r="W6" s="18" t="str">
        <f>IFERROR(__xludf.DUMMYFUNCTION("""COMPUTED_VALUE"""),"")</f>
        <v/>
      </c>
      <c r="X6" s="18" t="str">
        <f>IFERROR(__xludf.DUMMYFUNCTION("""COMPUTED_VALUE"""),"風間美穂")</f>
        <v>風間美穂</v>
      </c>
    </row>
    <row r="7">
      <c r="B7" s="17" t="b">
        <f>IFERROR(__xludf.DUMMYFUNCTION("""COMPUTED_VALUE"""),FALSE)</f>
        <v>0</v>
      </c>
      <c r="C7" s="18" t="str">
        <f>IFERROR(__xludf.DUMMYFUNCTION("""COMPUTED_VALUE"""),"Agoda")</f>
        <v>Agoda</v>
      </c>
      <c r="D7" s="4">
        <f>IFERROR(__xludf.DUMMYFUNCTION("""COMPUTED_VALUE"""),5.0)</f>
        <v>5</v>
      </c>
      <c r="E7" s="22">
        <f>IFERROR(__xludf.DUMMYFUNCTION("""COMPUTED_VALUE"""),46113.0)</f>
        <v>46113</v>
      </c>
      <c r="F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7" s="4"/>
      <c r="H7" s="4"/>
      <c r="I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7" s="4" t="str">
        <f>IFERROR(__xludf.DUMMYFUNCTION("""COMPUTED_VALUE"""),"")</f>
        <v/>
      </c>
      <c r="K7" s="4" t="str">
        <f>IFERROR(__xludf.DUMMYFUNCTION("""COMPUTED_VALUE"""),"")</f>
        <v/>
      </c>
      <c r="L7" s="4" t="str">
        <f>IFERROR(__xludf.DUMMYFUNCTION("""COMPUTED_VALUE"""),"CHISATO")</f>
        <v>CHISATO</v>
      </c>
      <c r="N7" s="18" t="b">
        <f>IFERROR(__xludf.DUMMYFUNCTION("""COMPUTED_VALUE"""),FALSE)</f>
        <v>0</v>
      </c>
      <c r="O7" s="18" t="str">
        <f>IFERROR(__xludf.DUMMYFUNCTION("""COMPUTED_VALUE"""),"Agoda")</f>
        <v>Agoda</v>
      </c>
      <c r="P7" s="18">
        <f>IFERROR(__xludf.DUMMYFUNCTION("""COMPUTED_VALUE"""),5.0)</f>
        <v>5</v>
      </c>
      <c r="Q7" s="21">
        <f>IFERROR(__xludf.DUMMYFUNCTION("""COMPUTED_VALUE"""),46113.0)</f>
        <v>46113</v>
      </c>
      <c r="R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7" s="18"/>
      <c r="T7" s="18"/>
      <c r="U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7" s="18" t="str">
        <f>IFERROR(__xludf.DUMMYFUNCTION("""COMPUTED_VALUE"""),"")</f>
        <v/>
      </c>
      <c r="W7" s="18" t="str">
        <f>IFERROR(__xludf.DUMMYFUNCTION("""COMPUTED_VALUE"""),"")</f>
        <v/>
      </c>
      <c r="X7" s="18" t="str">
        <f>IFERROR(__xludf.DUMMYFUNCTION("""COMPUTED_VALUE"""),"CHISATO")</f>
        <v>CHISATO</v>
      </c>
    </row>
    <row r="8">
      <c r="B8" s="17" t="b">
        <f>IFERROR(__xludf.DUMMYFUNCTION("""COMPUTED_VALUE"""),FALSE)</f>
        <v>0</v>
      </c>
      <c r="C8" s="18" t="str">
        <f>IFERROR(__xludf.DUMMYFUNCTION("""COMPUTED_VALUE"""),"楽天トラベル")</f>
        <v>楽天トラベル</v>
      </c>
      <c r="D8" s="4">
        <f>IFERROR(__xludf.DUMMYFUNCTION("""COMPUTED_VALUE"""),3.0)</f>
        <v>3</v>
      </c>
      <c r="E8" s="22">
        <f>IFERROR(__xludf.DUMMYFUNCTION("""COMPUTED_VALUE"""),46113.0)</f>
        <v>46113</v>
      </c>
      <c r="F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8" s="4"/>
      <c r="H8" s="4"/>
      <c r="I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8" s="4" t="str">
        <f>IFERROR(__xludf.DUMMYFUNCTION("""COMPUTED_VALUE"""),"")</f>
        <v/>
      </c>
      <c r="K8" s="4" t="str">
        <f>IFERROR(__xludf.DUMMYFUNCTION("""COMPUTED_VALUE"""),"")</f>
        <v/>
      </c>
      <c r="L8" s="4" t="str">
        <f>IFERROR(__xludf.DUMMYFUNCTION("""COMPUTED_VALUE"""),"キムラ6286")</f>
        <v>キムラ6286</v>
      </c>
      <c r="N8" s="18" t="b">
        <f>IFERROR(__xludf.DUMMYFUNCTION("""COMPUTED_VALUE"""),FALSE)</f>
        <v>0</v>
      </c>
      <c r="O8" s="18" t="str">
        <f>IFERROR(__xludf.DUMMYFUNCTION("""COMPUTED_VALUE"""),"楽天トラベル")</f>
        <v>楽天トラベル</v>
      </c>
      <c r="P8" s="18">
        <f>IFERROR(__xludf.DUMMYFUNCTION("""COMPUTED_VALUE"""),3.0)</f>
        <v>3</v>
      </c>
      <c r="Q8" s="21">
        <f>IFERROR(__xludf.DUMMYFUNCTION("""COMPUTED_VALUE"""),46113.0)</f>
        <v>46113</v>
      </c>
      <c r="R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8" s="18"/>
      <c r="T8" s="18"/>
      <c r="U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8" s="18" t="str">
        <f>IFERROR(__xludf.DUMMYFUNCTION("""COMPUTED_VALUE"""),"")</f>
        <v/>
      </c>
      <c r="W8" s="18" t="str">
        <f>IFERROR(__xludf.DUMMYFUNCTION("""COMPUTED_VALUE"""),"")</f>
        <v/>
      </c>
      <c r="X8" s="18" t="str">
        <f>IFERROR(__xludf.DUMMYFUNCTION("""COMPUTED_VALUE"""),"キムラ6286")</f>
        <v>キムラ6286</v>
      </c>
    </row>
    <row r="9">
      <c r="B9" s="17" t="b">
        <f>IFERROR(__xludf.DUMMYFUNCTION("""COMPUTED_VALUE"""),FALSE)</f>
        <v>0</v>
      </c>
      <c r="C9" s="23" t="str">
        <f>IFERROR(__xludf.DUMMYFUNCTION("""COMPUTED_VALUE"""),"Booking.com")</f>
        <v>Booking.com</v>
      </c>
      <c r="D9" s="4">
        <f>IFERROR(__xludf.DUMMYFUNCTION("""COMPUTED_VALUE"""),8.0)</f>
        <v>8</v>
      </c>
      <c r="E9" s="22">
        <f>IFERROR(__xludf.DUMMYFUNCTION("""COMPUTED_VALUE"""),46113.0)</f>
        <v>46113</v>
      </c>
      <c r="F9" s="4"/>
      <c r="G9" s="4" t="str">
        <f>IFERROR(__xludf.DUMMYFUNCTION("""COMPUTED_VALUE"""),"清潔なお部屋でした")</f>
        <v>清潔なお部屋でした</v>
      </c>
      <c r="H9" s="4" t="str">
        <f>IFERROR(__xludf.DUMMYFUNCTION("""COMPUTED_VALUE"""),"浜松町駅から結構歩きました。")</f>
        <v>浜松町駅から結構歩きました。</v>
      </c>
      <c r="I9" s="4" t="str">
        <f>IFERROR(__xludf.DUMMYFUNCTION("""COMPUTED_VALUE"""),"")</f>
        <v/>
      </c>
      <c r="J9" s="4" t="str">
        <f>IFERROR(__xludf.DUMMYFUNCTION("""COMPUTED_VALUE"""),"清潔なお部屋でした")</f>
        <v>清潔なお部屋でした</v>
      </c>
      <c r="K9" s="4" t="str">
        <f>IFERROR(__xludf.DUMMYFUNCTION("""COMPUTED_VALUE"""),"浜松町駅から結構歩きました。")</f>
        <v>浜松町駅から結構歩きました。</v>
      </c>
      <c r="L9" s="4" t="str">
        <f>IFERROR(__xludf.DUMMYFUNCTION("""COMPUTED_VALUE"""),"Chieko")</f>
        <v>Chieko</v>
      </c>
      <c r="N9" s="18" t="b">
        <f>IFERROR(__xludf.DUMMYFUNCTION("""COMPUTED_VALUE"""),FALSE)</f>
        <v>0</v>
      </c>
      <c r="O9" s="23" t="str">
        <f>IFERROR(__xludf.DUMMYFUNCTION("""COMPUTED_VALUE"""),"Booking.com")</f>
        <v>Booking.com</v>
      </c>
      <c r="P9" s="18">
        <f>IFERROR(__xludf.DUMMYFUNCTION("""COMPUTED_VALUE"""),8.0)</f>
        <v>8</v>
      </c>
      <c r="Q9" s="21">
        <f>IFERROR(__xludf.DUMMYFUNCTION("""COMPUTED_VALUE"""),46113.0)</f>
        <v>46113</v>
      </c>
      <c r="R9" s="18"/>
      <c r="S9" s="18" t="str">
        <f>IFERROR(__xludf.DUMMYFUNCTION("""COMPUTED_VALUE"""),"清潔なお部屋でした")</f>
        <v>清潔なお部屋でした</v>
      </c>
      <c r="T9" s="18" t="str">
        <f>IFERROR(__xludf.DUMMYFUNCTION("""COMPUTED_VALUE"""),"浜松町駅から結構歩きました。")</f>
        <v>浜松町駅から結構歩きました。</v>
      </c>
      <c r="U9" s="18" t="str">
        <f>IFERROR(__xludf.DUMMYFUNCTION("""COMPUTED_VALUE"""),"")</f>
        <v/>
      </c>
      <c r="V9" s="18" t="str">
        <f>IFERROR(__xludf.DUMMYFUNCTION("""COMPUTED_VALUE"""),"清潔なお部屋でした")</f>
        <v>清潔なお部屋でした</v>
      </c>
      <c r="W9" s="18" t="str">
        <f>IFERROR(__xludf.DUMMYFUNCTION("""COMPUTED_VALUE"""),"浜松町駅から結構歩きました。")</f>
        <v>浜松町駅から結構歩きました。</v>
      </c>
      <c r="X9" s="18" t="str">
        <f>IFERROR(__xludf.DUMMYFUNCTION("""COMPUTED_VALUE"""),"Chieko")</f>
        <v>Chieko</v>
      </c>
    </row>
    <row r="10">
      <c r="B10" s="17" t="b">
        <f>IFERROR(__xludf.DUMMYFUNCTION("""COMPUTED_VALUE"""),FALSE)</f>
        <v>0</v>
      </c>
      <c r="C10" s="18" t="str">
        <f>IFERROR(__xludf.DUMMYFUNCTION("""COMPUTED_VALUE"""),"Agoda")</f>
        <v>Agoda</v>
      </c>
      <c r="D10" s="4">
        <f>IFERROR(__xludf.DUMMYFUNCTION("""COMPUTED_VALUE"""),6.0)</f>
        <v>6</v>
      </c>
      <c r="E10" s="22">
        <f>IFERROR(__xludf.DUMMYFUNCTION("""COMPUTED_VALUE"""),46112.0)</f>
        <v>46112</v>
      </c>
      <c r="F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0" s="4"/>
      <c r="H10" s="4"/>
      <c r="I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0" s="4" t="str">
        <f>IFERROR(__xludf.DUMMYFUNCTION("""COMPUTED_VALUE"""),"")</f>
        <v/>
      </c>
      <c r="K10" s="4" t="str">
        <f>IFERROR(__xludf.DUMMYFUNCTION("""COMPUTED_VALUE"""),"")</f>
        <v/>
      </c>
      <c r="L10" s="4" t="str">
        <f>IFERROR(__xludf.DUMMYFUNCTION("""COMPUTED_VALUE"""),"Kota")</f>
        <v>Kota</v>
      </c>
      <c r="N10" s="18"/>
      <c r="O10" s="18"/>
      <c r="P10" s="18"/>
      <c r="Q10" s="18"/>
      <c r="R10" s="18"/>
      <c r="S10" s="18"/>
      <c r="T10" s="18"/>
      <c r="U10" s="18"/>
      <c r="V10" s="18"/>
      <c r="W10" s="18"/>
      <c r="X10" s="18"/>
    </row>
    <row r="11">
      <c r="B11" s="17" t="b">
        <f>IFERROR(__xludf.DUMMYFUNCTION("""COMPUTED_VALUE"""),FALSE)</f>
        <v>0</v>
      </c>
      <c r="C11" s="23" t="str">
        <f>IFERROR(__xludf.DUMMYFUNCTION("""COMPUTED_VALUE"""),"Trip.com")</f>
        <v>Trip.com</v>
      </c>
      <c r="D11" s="4">
        <f>IFERROR(__xludf.DUMMYFUNCTION("""COMPUTED_VALUE"""),6.0)</f>
        <v>6</v>
      </c>
      <c r="E11" s="22">
        <f>IFERROR(__xludf.DUMMYFUNCTION("""COMPUTED_VALUE"""),46111.0)</f>
        <v>46111</v>
      </c>
      <c r="F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1" s="4"/>
      <c r="H11" s="4"/>
      <c r="I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1" s="4" t="str">
        <f>IFERROR(__xludf.DUMMYFUNCTION("""COMPUTED_VALUE"""),"")</f>
        <v/>
      </c>
      <c r="K11" s="4" t="str">
        <f>IFERROR(__xludf.DUMMYFUNCTION("""COMPUTED_VALUE"""),"")</f>
        <v/>
      </c>
      <c r="L11" s="4" t="str">
        <f>IFERROR(__xludf.DUMMYFUNCTION("""COMPUTED_VALUE"""),"ゲ‍ス‍ト")</f>
        <v>ゲ‍ス‍ト</v>
      </c>
      <c r="N11" s="18"/>
      <c r="O11" s="18"/>
      <c r="P11" s="18"/>
      <c r="Q11" s="18"/>
      <c r="R11" s="18"/>
      <c r="S11" s="18"/>
      <c r="T11" s="18"/>
      <c r="U11" s="18"/>
      <c r="V11" s="18"/>
      <c r="W11" s="18"/>
      <c r="X11" s="18"/>
    </row>
    <row r="12">
      <c r="B12" s="17" t="b">
        <f>IFERROR(__xludf.DUMMYFUNCTION("""COMPUTED_VALUE"""),FALSE)</f>
        <v>0</v>
      </c>
      <c r="C12" s="23" t="str">
        <f>IFERROR(__xludf.DUMMYFUNCTION("""COMPUTED_VALUE"""),"Booking.com")</f>
        <v>Booking.com</v>
      </c>
      <c r="D12" s="4">
        <f>IFERROR(__xludf.DUMMYFUNCTION("""COMPUTED_VALUE"""),3.0)</f>
        <v>3</v>
      </c>
      <c r="E12" s="22">
        <f>IFERROR(__xludf.DUMMYFUNCTION("""COMPUTED_VALUE"""),46111.0)</f>
        <v>46111</v>
      </c>
      <c r="F12" s="4"/>
      <c r="G12" s="4" t="str">
        <f>IFERROR(__xludf.DUMMYFUNCTION("""COMPUTED_VALUE"""),"安いです。 駅からも道が一本で分かりやすくて近いのもポイント高いです。")</f>
        <v>安いです。 駅からも道が一本で分かりやすくて近いのもポイント高いです。</v>
      </c>
      <c r="H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2" s="4" t="str">
        <f>IFERROR(__xludf.DUMMYFUNCTION("""COMPUTED_VALUE"""),"")</f>
        <v/>
      </c>
      <c r="J12" s="4" t="str">
        <f>IFERROR(__xludf.DUMMYFUNCTION("""COMPUTED_VALUE"""),"安いです。 駅からも道が一本で分かりやすくて近いのもポイント高いです。")</f>
        <v>安いです。 駅からも道が一本で分かりやすくて近いのもポイント高いです。</v>
      </c>
      <c r="K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2" s="4" t="str">
        <f>IFERROR(__xludf.DUMMYFUNCTION("""COMPUTED_VALUE"""),"Nao")</f>
        <v>Nao</v>
      </c>
      <c r="N12" s="18"/>
      <c r="O12" s="18"/>
      <c r="P12" s="18"/>
      <c r="Q12" s="18"/>
      <c r="R12" s="18"/>
      <c r="S12" s="18"/>
      <c r="T12" s="18"/>
      <c r="U12" s="18"/>
      <c r="V12" s="18"/>
      <c r="W12" s="18"/>
      <c r="X12" s="18"/>
    </row>
    <row r="13">
      <c r="B13" s="17" t="b">
        <f>IFERROR(__xludf.DUMMYFUNCTION("""COMPUTED_VALUE"""),FALSE)</f>
        <v>0</v>
      </c>
      <c r="C13" s="18" t="str">
        <f>IFERROR(__xludf.DUMMYFUNCTION("""COMPUTED_VALUE"""),"Google")</f>
        <v>Google</v>
      </c>
      <c r="D13" s="4">
        <f>IFERROR(__xludf.DUMMYFUNCTION("""COMPUTED_VALUE"""),1.0)</f>
        <v>1</v>
      </c>
      <c r="E13" s="22">
        <f>IFERROR(__xludf.DUMMYFUNCTION("""COMPUTED_VALUE"""),46111.0)</f>
        <v>46111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IFERROR(__xludf.DUMMYFUNCTION("""COMPUTED_VALUE"""),"Mitch Kaneko")</f>
        <v>Mitch Kaneko</v>
      </c>
      <c r="N13" s="18"/>
      <c r="O13" s="18"/>
      <c r="P13" s="18"/>
      <c r="Q13" s="18"/>
      <c r="R13" s="18"/>
      <c r="S13" s="18"/>
      <c r="T13" s="18"/>
      <c r="U13" s="18"/>
      <c r="V13" s="18"/>
      <c r="W13" s="18"/>
      <c r="X13" s="18"/>
    </row>
    <row r="14">
      <c r="B14" s="17" t="b">
        <f>IFERROR(__xludf.DUMMYFUNCTION("""COMPUTED_VALUE"""),FALSE)</f>
        <v>0</v>
      </c>
      <c r="C14" s="18" t="str">
        <f>IFERROR(__xludf.DUMMYFUNCTION("""COMPUTED_VALUE"""),"じゃらん")</f>
        <v>じゃらん</v>
      </c>
      <c r="D14" s="4">
        <f>IFERROR(__xludf.DUMMYFUNCTION("""COMPUTED_VALUE"""),3.0)</f>
        <v>3</v>
      </c>
      <c r="E14" s="22">
        <f>IFERROR(__xludf.DUMMYFUNCTION("""COMPUTED_VALUE"""),46111.0)</f>
        <v>46111</v>
      </c>
      <c r="F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4" s="4"/>
      <c r="H14" s="4"/>
      <c r="I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4" s="4" t="str">
        <f>IFERROR(__xludf.DUMMYFUNCTION("""COMPUTED_VALUE"""),"")</f>
        <v/>
      </c>
      <c r="K14" s="4" t="str">
        <f>IFERROR(__xludf.DUMMYFUNCTION("""COMPUTED_VALUE"""),"")</f>
        <v/>
      </c>
      <c r="L14" s="4" t="str">
        <f>IFERROR(__xludf.DUMMYFUNCTION("""COMPUTED_VALUE"""),"ピットさん")</f>
        <v>ピットさん</v>
      </c>
      <c r="N14" s="18"/>
      <c r="O14" s="18"/>
      <c r="P14" s="18"/>
      <c r="Q14" s="18"/>
      <c r="R14" s="18"/>
      <c r="S14" s="18"/>
      <c r="T14" s="18"/>
      <c r="U14" s="18"/>
      <c r="V14" s="18"/>
      <c r="W14" s="18"/>
      <c r="X14" s="18"/>
    </row>
    <row r="15">
      <c r="B15" s="17" t="b">
        <f>IFERROR(__xludf.DUMMYFUNCTION("""COMPUTED_VALUE"""),FALSE)</f>
        <v>0</v>
      </c>
      <c r="C15" s="18" t="str">
        <f>IFERROR(__xludf.DUMMYFUNCTION("""COMPUTED_VALUE"""),"Agoda")</f>
        <v>Agoda</v>
      </c>
      <c r="D15" s="24">
        <f>IFERROR(__xludf.DUMMYFUNCTION("""COMPUTED_VALUE"""),3.0)</f>
        <v>3</v>
      </c>
      <c r="E15" s="22">
        <f>IFERROR(__xludf.DUMMYFUNCTION("""COMPUTED_VALUE"""),46111.0)</f>
        <v>46111</v>
      </c>
      <c r="F15" s="4"/>
      <c r="G15" s="4" t="str">
        <f>IFERROR(__xludf.DUMMYFUNCTION("""COMPUTED_VALUE"""),"安いです。 駅からも道が一本で分かりやすくて近いのもポイント高いです。")</f>
        <v>安いです。 駅からも道が一本で分かりやすくて近いのもポイント高いです。</v>
      </c>
      <c r="H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5" s="4" t="str">
        <f>IFERROR(__xludf.DUMMYFUNCTION("""COMPUTED_VALUE"""),"")</f>
        <v/>
      </c>
      <c r="J15" s="4" t="str">
        <f>IFERROR(__xludf.DUMMYFUNCTION("""COMPUTED_VALUE"""),"安いです。 駅からも道が一本で分かりやすくて近いのもポイント高いです。")</f>
        <v>安いです。 駅からも道が一本で分かりやすくて近いのもポイント高いです。</v>
      </c>
      <c r="K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5" s="4" t="str">
        <f>IFERROR(__xludf.DUMMYFUNCTION("""COMPUTED_VALUE"""),"NAO")</f>
        <v>NAO</v>
      </c>
      <c r="N15" s="18"/>
      <c r="O15" s="18"/>
      <c r="P15" s="18"/>
      <c r="Q15" s="18"/>
      <c r="R15" s="18"/>
      <c r="S15" s="18"/>
      <c r="T15" s="18"/>
      <c r="U15" s="18"/>
      <c r="V15" s="18"/>
      <c r="W15" s="18"/>
      <c r="X15" s="18"/>
    </row>
    <row r="16">
      <c r="B16" s="17" t="b">
        <f>IFERROR(__xludf.DUMMYFUNCTION("""COMPUTED_VALUE"""),FALSE)</f>
        <v>0</v>
      </c>
      <c r="C16" s="18" t="str">
        <f>IFERROR(__xludf.DUMMYFUNCTION("""COMPUTED_VALUE"""),"Google")</f>
        <v>Google</v>
      </c>
      <c r="D16" s="4">
        <f>IFERROR(__xludf.DUMMYFUNCTION("""COMPUTED_VALUE"""),5.0)</f>
        <v>5</v>
      </c>
      <c r="E16" s="22">
        <f>IFERROR(__xludf.DUMMYFUNCTION("""COMPUTED_VALUE"""),46110.0)</f>
        <v>46110</v>
      </c>
      <c r="F16" s="4" t="str">
        <f>IFERROR(__xludf.DUMMYFUNCTION("""COMPUTED_VALUE"""),"良いホテルです！")</f>
        <v>良いホテルです！</v>
      </c>
      <c r="G16" s="4"/>
      <c r="H16" s="4"/>
      <c r="I16" s="4" t="str">
        <f>IFERROR(__xludf.DUMMYFUNCTION("""COMPUTED_VALUE"""),"良いホテルです！")</f>
        <v>良いホテルです！</v>
      </c>
      <c r="J16" s="4" t="str">
        <f>IFERROR(__xludf.DUMMYFUNCTION("""COMPUTED_VALUE"""),"")</f>
        <v/>
      </c>
      <c r="K16" s="4" t="str">
        <f>IFERROR(__xludf.DUMMYFUNCTION("""COMPUTED_VALUE"""),"")</f>
        <v/>
      </c>
      <c r="L16" s="4" t="str">
        <f>IFERROR(__xludf.DUMMYFUNCTION("""COMPUTED_VALUE"""),"Yoshihiro Masamura")</f>
        <v>Yoshihiro Masamura</v>
      </c>
      <c r="N16" s="18"/>
      <c r="O16" s="18"/>
      <c r="P16" s="18"/>
      <c r="Q16" s="18"/>
      <c r="R16" s="18"/>
      <c r="S16" s="18"/>
      <c r="T16" s="18"/>
      <c r="U16" s="18"/>
      <c r="V16" s="18"/>
      <c r="W16" s="18"/>
      <c r="X16" s="18"/>
    </row>
    <row r="17">
      <c r="B17" s="17" t="b">
        <f>IFERROR(__xludf.DUMMYFUNCTION("""COMPUTED_VALUE"""),FALSE)</f>
        <v>0</v>
      </c>
      <c r="C17" s="18" t="str">
        <f>IFERROR(__xludf.DUMMYFUNCTION("""COMPUTED_VALUE"""),"楽天トラベル")</f>
        <v>楽天トラベル</v>
      </c>
      <c r="D17" s="4">
        <f>IFERROR(__xludf.DUMMYFUNCTION("""COMPUTED_VALUE"""),3.0)</f>
        <v>3</v>
      </c>
      <c r="E17" s="22">
        <f>IFERROR(__xludf.DUMMYFUNCTION("""COMPUTED_VALUE"""),46110.0)</f>
        <v>46110</v>
      </c>
      <c r="F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7" s="4"/>
      <c r="H17" s="4"/>
      <c r="I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7" s="4" t="str">
        <f>IFERROR(__xludf.DUMMYFUNCTION("""COMPUTED_VALUE"""),"")</f>
        <v/>
      </c>
      <c r="K17" s="4" t="str">
        <f>IFERROR(__xludf.DUMMYFUNCTION("""COMPUTED_VALUE"""),"")</f>
        <v/>
      </c>
      <c r="L17" s="4" t="str">
        <f>IFERROR(__xludf.DUMMYFUNCTION("""COMPUTED_VALUE"""),"ゆみヨッシー")</f>
        <v>ゆみヨッシー</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IFERROR(__xludf.DUMMYFUNCTION("""COMPUTED_VALUE"""),4.0)</f>
        <v>4</v>
      </c>
      <c r="E18" s="22">
        <f>IFERROR(__xludf.DUMMYFUNCTION("""COMPUTED_VALUE"""),46109.0)</f>
        <v>46109</v>
      </c>
      <c r="F18" s="4" t="str">
        <f>IFERROR(__xludf.DUMMYFUNCTION("""COMPUTED_VALUE"""),"特に問題はなかった")</f>
        <v>特に問題はなかった</v>
      </c>
      <c r="G18" s="4"/>
      <c r="H18" s="4"/>
      <c r="I18" s="4" t="str">
        <f>IFERROR(__xludf.DUMMYFUNCTION("""COMPUTED_VALUE"""),"特に問題はなかった")</f>
        <v>特に問題はなかった</v>
      </c>
      <c r="J18" s="4" t="str">
        <f>IFERROR(__xludf.DUMMYFUNCTION("""COMPUTED_VALUE"""),"")</f>
        <v/>
      </c>
      <c r="K18" s="4" t="str">
        <f>IFERROR(__xludf.DUMMYFUNCTION("""COMPUTED_VALUE"""),"")</f>
        <v/>
      </c>
      <c r="L18" s="4" t="str">
        <f>IFERROR(__xludf.DUMMYFUNCTION("""COMPUTED_VALUE"""),"ちび")</f>
        <v>ちび</v>
      </c>
      <c r="N18" s="18"/>
      <c r="O18" s="18"/>
      <c r="P18" s="18"/>
      <c r="Q18" s="18"/>
      <c r="R18" s="18"/>
      <c r="S18" s="18"/>
      <c r="T18" s="18"/>
      <c r="U18" s="18"/>
      <c r="V18" s="18"/>
      <c r="W18" s="18"/>
      <c r="X18" s="18"/>
    </row>
    <row r="19">
      <c r="B19" s="17" t="b">
        <f>IFERROR(__xludf.DUMMYFUNCTION("""COMPUTED_VALUE"""),FALSE)</f>
        <v>0</v>
      </c>
      <c r="C19" s="18" t="str">
        <f>IFERROR(__xludf.DUMMYFUNCTION("""COMPUTED_VALUE"""),"Agoda")</f>
        <v>Agoda</v>
      </c>
      <c r="D19" s="4">
        <f>IFERROR(__xludf.DUMMYFUNCTION("""COMPUTED_VALUE"""),6.0)</f>
        <v>6</v>
      </c>
      <c r="E19" s="22">
        <f>IFERROR(__xludf.DUMMYFUNCTION("""COMPUTED_VALUE"""),46108.0)</f>
        <v>46108</v>
      </c>
      <c r="F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9" s="4"/>
      <c r="H19" s="4"/>
      <c r="I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9" s="4" t="str">
        <f>IFERROR(__xludf.DUMMYFUNCTION("""COMPUTED_VALUE"""),"")</f>
        <v/>
      </c>
      <c r="K19" s="4" t="str">
        <f>IFERROR(__xludf.DUMMYFUNCTION("""COMPUTED_VALUE"""),"")</f>
        <v/>
      </c>
      <c r="L19" s="4" t="str">
        <f>IFERROR(__xludf.DUMMYFUNCTION("""COMPUTED_VALUE"""),"YUSUKE")</f>
        <v>YUSUKE</v>
      </c>
      <c r="N19" s="18"/>
      <c r="O19" s="18"/>
      <c r="P19" s="18"/>
      <c r="Q19" s="18"/>
      <c r="R19" s="18"/>
      <c r="S19" s="18"/>
      <c r="T19" s="18"/>
      <c r="U19" s="18"/>
      <c r="V19" s="18"/>
      <c r="W19" s="18"/>
      <c r="X19" s="18"/>
    </row>
    <row r="20">
      <c r="B20" s="17" t="b">
        <f>IFERROR(__xludf.DUMMYFUNCTION("""COMPUTED_VALUE"""),FALSE)</f>
        <v>0</v>
      </c>
      <c r="C20" s="18" t="str">
        <f>IFERROR(__xludf.DUMMYFUNCTION("""COMPUTED_VALUE"""),"じゃらん")</f>
        <v>じゃらん</v>
      </c>
      <c r="D20" s="4">
        <f>IFERROR(__xludf.DUMMYFUNCTION("""COMPUTED_VALUE"""),4.0)</f>
        <v>4</v>
      </c>
      <c r="E20" s="22">
        <f>IFERROR(__xludf.DUMMYFUNCTION("""COMPUTED_VALUE"""),46107.0)</f>
        <v>46107</v>
      </c>
      <c r="F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0" s="4"/>
      <c r="H20" s="4"/>
      <c r="I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0" s="4" t="str">
        <f>IFERROR(__xludf.DUMMYFUNCTION("""COMPUTED_VALUE"""),"")</f>
        <v/>
      </c>
      <c r="K20" s="4" t="str">
        <f>IFERROR(__xludf.DUMMYFUNCTION("""COMPUTED_VALUE"""),"")</f>
        <v/>
      </c>
      <c r="L20" s="4" t="str">
        <f>IFERROR(__xludf.DUMMYFUNCTION("""COMPUTED_VALUE"""),"あにやんさん")</f>
        <v>あにやんさん</v>
      </c>
      <c r="N20" s="18"/>
      <c r="O20" s="18"/>
      <c r="P20" s="18"/>
      <c r="Q20" s="18"/>
      <c r="R20" s="18"/>
      <c r="S20" s="18"/>
      <c r="T20" s="18"/>
      <c r="U20" s="18"/>
      <c r="V20" s="18"/>
      <c r="W20" s="18"/>
      <c r="X20" s="18"/>
    </row>
    <row r="21">
      <c r="B21" s="17" t="b">
        <f>IFERROR(__xludf.DUMMYFUNCTION("""COMPUTED_VALUE"""),FALSE)</f>
        <v>0</v>
      </c>
      <c r="C21" s="18" t="str">
        <f>IFERROR(__xludf.DUMMYFUNCTION("""COMPUTED_VALUE"""),"楽天トラベル")</f>
        <v>楽天トラベル</v>
      </c>
      <c r="D21" s="4">
        <f>IFERROR(__xludf.DUMMYFUNCTION("""COMPUTED_VALUE"""),1.0)</f>
        <v>1</v>
      </c>
      <c r="E21" s="22">
        <f>IFERROR(__xludf.DUMMYFUNCTION("""COMPUTED_VALUE"""),46107.0)</f>
        <v>46107</v>
      </c>
      <c r="F21" s="4" t="str">
        <f>IFERROR(__xludf.DUMMYFUNCTION("""COMPUTED_VALUE"""),"汚くて震えました")</f>
        <v>汚くて震えました</v>
      </c>
      <c r="G21" s="4"/>
      <c r="H21" s="4"/>
      <c r="I21" s="4" t="str">
        <f>IFERROR(__xludf.DUMMYFUNCTION("""COMPUTED_VALUE"""),"汚くて震えました")</f>
        <v>汚くて震えました</v>
      </c>
      <c r="J21" s="4" t="str">
        <f>IFERROR(__xludf.DUMMYFUNCTION("""COMPUTED_VALUE"""),"")</f>
        <v/>
      </c>
      <c r="K21" s="4" t="str">
        <f>IFERROR(__xludf.DUMMYFUNCTION("""COMPUTED_VALUE"""),"")</f>
        <v/>
      </c>
      <c r="L21" s="4" t="str">
        <f>IFERROR(__xludf.DUMMYFUNCTION("""COMPUTED_VALUE"""),"普通の感性")</f>
        <v>普通の感性</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IFERROR(__xludf.DUMMYFUNCTION("""COMPUTED_VALUE"""),4.0)</f>
        <v>4</v>
      </c>
      <c r="E22" s="22">
        <f>IFERROR(__xludf.DUMMYFUNCTION("""COMPUTED_VALUE"""),46107.0)</f>
        <v>46107</v>
      </c>
      <c r="F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2" s="4"/>
      <c r="H22" s="4"/>
      <c r="I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IFERROR(__xludf.DUMMYFUNCTION("""COMPUTED_VALUE"""),10.0)</f>
        <v>10</v>
      </c>
      <c r="E23" s="22">
        <f>IFERROR(__xludf.DUMMYFUNCTION("""COMPUTED_VALUE"""),46106.0)</f>
        <v>46106</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IFERROR(__xludf.DUMMYFUNCTION("""COMPUTED_VALUE"""),"Naohiro")</f>
        <v>Naohiro</v>
      </c>
      <c r="N23" s="18"/>
      <c r="O23" s="18"/>
      <c r="P23" s="18"/>
      <c r="Q23" s="18"/>
      <c r="R23" s="18"/>
      <c r="S23" s="18"/>
      <c r="T23" s="18"/>
      <c r="U23" s="18"/>
      <c r="V23" s="18"/>
      <c r="W23" s="18"/>
      <c r="X23" s="18"/>
    </row>
    <row r="24">
      <c r="B24" s="17" t="b">
        <f>IFERROR(__xludf.DUMMYFUNCTION("""COMPUTED_VALUE"""),FALSE)</f>
        <v>0</v>
      </c>
      <c r="C24" s="23" t="str">
        <f>IFERROR(__xludf.DUMMYFUNCTION("""COMPUTED_VALUE"""),"Trip.com")</f>
        <v>Trip.com</v>
      </c>
      <c r="D24" s="4">
        <f>IFERROR(__xludf.DUMMYFUNCTION("""COMPUTED_VALUE"""),7.0)</f>
        <v>7</v>
      </c>
      <c r="E24" s="22">
        <f>IFERROR(__xludf.DUMMYFUNCTION("""COMPUTED_VALUE"""),46105.0)</f>
        <v>46105</v>
      </c>
      <c r="F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4" s="4"/>
      <c r="H24" s="4"/>
      <c r="I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4" s="4" t="str">
        <f>IFERROR(__xludf.DUMMYFUNCTION("""COMPUTED_VALUE"""),"")</f>
        <v/>
      </c>
      <c r="K24" s="4" t="str">
        <f>IFERROR(__xludf.DUMMYFUNCTION("""COMPUTED_VALUE"""),"")</f>
        <v/>
      </c>
      <c r="L24" s="4" t="str">
        <f>IFERROR(__xludf.DUMMYFUNCTION("""COMPUTED_VALUE"""),"D‍r‍.‍F‍i‍s‍h")</f>
        <v>D‍r‍.‍F‍i‍s‍h</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IFERROR(__xludf.DUMMYFUNCTION("""COMPUTED_VALUE"""),6.0)</f>
        <v>6</v>
      </c>
      <c r="E25" s="22">
        <f>IFERROR(__xludf.DUMMYFUNCTION("""COMPUTED_VALUE"""),46105.0)</f>
        <v>46105</v>
      </c>
      <c r="F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25" s="4"/>
      <c r="H25" s="4"/>
      <c r="I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25" s="4" t="str">
        <f>IFERROR(__xludf.DUMMYFUNCTION("""COMPUTED_VALUE"""),"")</f>
        <v/>
      </c>
      <c r="K25" s="4" t="str">
        <f>IFERROR(__xludf.DUMMYFUNCTION("""COMPUTED_VALUE"""),"")</f>
        <v/>
      </c>
      <c r="L25" s="4" t="str">
        <f>IFERROR(__xludf.DUMMYFUNCTION("""COMPUTED_VALUE"""),"Yoshikazu")</f>
        <v>Yoshikazu</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IFERROR(__xludf.DUMMYFUNCTION("""COMPUTED_VALUE"""),4.0)</f>
        <v>4</v>
      </c>
      <c r="E26" s="22">
        <f>IFERROR(__xludf.DUMMYFUNCTION("""COMPUTED_VALUE"""),46104.0)</f>
        <v>46104</v>
      </c>
      <c r="F26" s="4" t="str">
        <f>IFERROR(__xludf.DUMMYFUNCTION("""COMPUTED_VALUE"""),"本文なし")</f>
        <v>本文なし</v>
      </c>
      <c r="G26" s="4"/>
      <c r="H26" s="4"/>
      <c r="I26" s="4" t="str">
        <f>IFERROR(__xludf.DUMMYFUNCTION("""COMPUTED_VALUE"""),"本文なし")</f>
        <v>本文なし</v>
      </c>
      <c r="J26" s="4" t="str">
        <f>IFERROR(__xludf.DUMMYFUNCTION("""COMPUTED_VALUE"""),"")</f>
        <v/>
      </c>
      <c r="K26" s="4" t="str">
        <f>IFERROR(__xludf.DUMMYFUNCTION("""COMPUTED_VALUE"""),"")</f>
        <v/>
      </c>
      <c r="L26" s="4" t="str">
        <f>IFERROR(__xludf.DUMMYFUNCTION("""COMPUTED_VALUE"""),"くらいふたーん")</f>
        <v>くらいふたーん</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IFERROR(__xludf.DUMMYFUNCTION("""COMPUTED_VALUE"""),4.0)</f>
        <v>4</v>
      </c>
      <c r="E27" s="22">
        <f>IFERROR(__xludf.DUMMYFUNCTION("""COMPUTED_VALUE"""),46104.0)</f>
        <v>46104</v>
      </c>
      <c r="F27" s="4" t="str">
        <f>IFERROR(__xludf.DUMMYFUNCTION("""COMPUTED_VALUE"""),"ビジネス街なので、静かでゆっくりできました。 部屋も広めで良かったです。")</f>
        <v>ビジネス街なので、静かでゆっくりできました。 部屋も広めで良かったです。</v>
      </c>
      <c r="G27" s="4"/>
      <c r="H27" s="4"/>
      <c r="I27" s="4" t="str">
        <f>IFERROR(__xludf.DUMMYFUNCTION("""COMPUTED_VALUE"""),"ビジネス街なので、静かでゆっくりできました。 部屋も広めで良かったです。")</f>
        <v>ビジネス街なので、静かでゆっくりできました。 部屋も広めで良かったです。</v>
      </c>
      <c r="J27" s="4" t="str">
        <f>IFERROR(__xludf.DUMMYFUNCTION("""COMPUTED_VALUE"""),"")</f>
        <v/>
      </c>
      <c r="K27" s="4" t="str">
        <f>IFERROR(__xludf.DUMMYFUNCTION("""COMPUTED_VALUE"""),"")</f>
        <v/>
      </c>
      <c r="L27" s="4" t="str">
        <f>IFERROR(__xludf.DUMMYFUNCTION("""COMPUTED_VALUE"""),"旅するつっちー")</f>
        <v>旅するつっちー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IFERROR(__xludf.DUMMYFUNCTION("""COMPUTED_VALUE"""),2.0)</f>
        <v>2</v>
      </c>
      <c r="E28" s="22">
        <f>IFERROR(__xludf.DUMMYFUNCTION("""COMPUTED_VALUE"""),46103.0)</f>
        <v>46103</v>
      </c>
      <c r="F28" s="4" t="str">
        <f>IFERROR(__xludf.DUMMYFUNCTION("""COMPUTED_VALUE"""),"近くにイオンのスーパーがあり便利")</f>
        <v>近くにイオンのスーパーがあり便利</v>
      </c>
      <c r="G28" s="4"/>
      <c r="H28" s="4"/>
      <c r="I28" s="4" t="str">
        <f>IFERROR(__xludf.DUMMYFUNCTION("""COMPUTED_VALUE"""),"近くにイオンのスーパーがあり便利")</f>
        <v>近くにイオンのスーパーがあり便利</v>
      </c>
      <c r="J28" s="4" t="str">
        <f>IFERROR(__xludf.DUMMYFUNCTION("""COMPUTED_VALUE"""),"")</f>
        <v/>
      </c>
      <c r="K28" s="4" t="str">
        <f>IFERROR(__xludf.DUMMYFUNCTION("""COMPUTED_VALUE"""),"")</f>
        <v/>
      </c>
      <c r="L28" s="4" t="str">
        <f>IFERROR(__xludf.DUMMYFUNCTION("""COMPUTED_VALUE"""),"Hiroyuki T (hirot)")</f>
        <v>Hiroyuki T (hirot)</v>
      </c>
      <c r="N28" s="18"/>
      <c r="O28" s="18"/>
      <c r="P28" s="18"/>
      <c r="Q28" s="18"/>
      <c r="R28" s="18"/>
      <c r="S28" s="18"/>
      <c r="T28" s="18"/>
      <c r="U28" s="18"/>
      <c r="V28" s="18"/>
      <c r="W28" s="18"/>
      <c r="X28" s="18"/>
    </row>
    <row r="29">
      <c r="B29" s="17" t="b">
        <f>IFERROR(__xludf.DUMMYFUNCTION("""COMPUTED_VALUE"""),FALSE)</f>
        <v>0</v>
      </c>
      <c r="C29" s="18" t="str">
        <f>IFERROR(__xludf.DUMMYFUNCTION("""COMPUTED_VALUE"""),"じゃらん")</f>
        <v>じゃらん</v>
      </c>
      <c r="D29" s="4">
        <f>IFERROR(__xludf.DUMMYFUNCTION("""COMPUTED_VALUE"""),3.0)</f>
        <v>3</v>
      </c>
      <c r="E29" s="22">
        <f>IFERROR(__xludf.DUMMYFUNCTION("""COMPUTED_VALUE"""),46103.0)</f>
        <v>46103</v>
      </c>
      <c r="F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9" s="4"/>
      <c r="H29" s="4"/>
      <c r="I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9" s="4" t="str">
        <f>IFERROR(__xludf.DUMMYFUNCTION("""COMPUTED_VALUE"""),"")</f>
        <v/>
      </c>
      <c r="K29" s="4" t="str">
        <f>IFERROR(__xludf.DUMMYFUNCTION("""COMPUTED_VALUE"""),"")</f>
        <v/>
      </c>
      <c r="L29" s="4" t="str">
        <f>IFERROR(__xludf.DUMMYFUNCTION("""COMPUTED_VALUE"""),"アロマさん")</f>
        <v>アロマさん</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IFERROR(__xludf.DUMMYFUNCTION("""COMPUTED_VALUE"""),8.0)</f>
        <v>8</v>
      </c>
      <c r="E30" s="22">
        <f>IFERROR(__xludf.DUMMYFUNCTION("""COMPUTED_VALUE"""),46103.0)</f>
        <v>46103</v>
      </c>
      <c r="F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0" s="4"/>
      <c r="H30" s="4"/>
      <c r="I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0" s="4" t="str">
        <f>IFERROR(__xludf.DUMMYFUNCTION("""COMPUTED_VALUE"""),"")</f>
        <v/>
      </c>
      <c r="K30" s="4" t="str">
        <f>IFERROR(__xludf.DUMMYFUNCTION("""COMPUTED_VALUE"""),"")</f>
        <v/>
      </c>
      <c r="L30" s="4" t="str">
        <f>IFERROR(__xludf.DUMMYFUNCTION("""COMPUTED_VALUE"""),"miho")</f>
        <v>miho</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IFERROR(__xludf.DUMMYFUNCTION("""COMPUTED_VALUE"""),7.0)</f>
        <v>7</v>
      </c>
      <c r="E31" s="22">
        <f>IFERROR(__xludf.DUMMYFUNCTION("""COMPUTED_VALUE"""),46103.0)</f>
        <v>46103</v>
      </c>
      <c r="F31" s="4"/>
      <c r="G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1" s="4" t="str">
        <f>IFERROR(__xludf.DUMMYFUNCTION("""COMPUTED_VALUE"""),"電車の音が気になり、眠れませんでした。 トイレの換気扇が効いてない感じでした。")</f>
        <v>電車の音が気になり、眠れませんでした。 トイレの換気扇が効いてない感じでした。</v>
      </c>
      <c r="I31" s="4" t="str">
        <f>IFERROR(__xludf.DUMMYFUNCTION("""COMPUTED_VALUE"""),"")</f>
        <v/>
      </c>
      <c r="J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1" s="4" t="str">
        <f>IFERROR(__xludf.DUMMYFUNCTION("""COMPUTED_VALUE"""),"電車の音が気になり、眠れませんでした。 トイレの換気扇が効いてない感じでした。")</f>
        <v>電車の音が気になり、眠れませんでした。 トイレの換気扇が効いてない感じでした。</v>
      </c>
      <c r="L31" s="4" t="str">
        <f>IFERROR(__xludf.DUMMYFUNCTION("""COMPUTED_VALUE"""),"Yoshitake")</f>
        <v>Yoshitake</v>
      </c>
      <c r="N31" s="18"/>
      <c r="O31" s="18"/>
      <c r="P31" s="18"/>
      <c r="Q31" s="18"/>
      <c r="R31" s="18"/>
      <c r="S31" s="18"/>
      <c r="T31" s="18"/>
      <c r="U31" s="18"/>
      <c r="V31" s="18"/>
      <c r="W31" s="18"/>
      <c r="X31" s="18"/>
    </row>
    <row r="32">
      <c r="B32" s="17" t="b">
        <f>IFERROR(__xludf.DUMMYFUNCTION("""COMPUTED_VALUE"""),FALSE)</f>
        <v>0</v>
      </c>
      <c r="C32" s="18" t="str">
        <f>IFERROR(__xludf.DUMMYFUNCTION("""COMPUTED_VALUE"""),"Google")</f>
        <v>Google</v>
      </c>
      <c r="D32" s="4">
        <f>IFERROR(__xludf.DUMMYFUNCTION("""COMPUTED_VALUE"""),4.0)</f>
        <v>4</v>
      </c>
      <c r="E32" s="22">
        <f>IFERROR(__xludf.DUMMYFUNCTION("""COMPUTED_VALUE"""),46102.0)</f>
        <v>46102</v>
      </c>
      <c r="F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2" s="4"/>
      <c r="H32" s="4"/>
      <c r="I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2" s="4" t="str">
        <f>IFERROR(__xludf.DUMMYFUNCTION("""COMPUTED_VALUE"""),"")</f>
        <v/>
      </c>
      <c r="K32" s="4" t="str">
        <f>IFERROR(__xludf.DUMMYFUNCTION("""COMPUTED_VALUE"""),"")</f>
        <v/>
      </c>
      <c r="L32" s="4" t="str">
        <f>IFERROR(__xludf.DUMMYFUNCTION("""COMPUTED_VALUE"""),"YUTAKA SEIMORI (Say-chance)")</f>
        <v>YUTAKA SEIMORI (Say-chance)</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IFERROR(__xludf.DUMMYFUNCTION("""COMPUTED_VALUE"""),3.0)</f>
        <v>3</v>
      </c>
      <c r="E33" s="22">
        <f>IFERROR(__xludf.DUMMYFUNCTION("""COMPUTED_VALUE"""),46101.0)</f>
        <v>46101</v>
      </c>
      <c r="F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3" s="4"/>
      <c r="H33" s="4"/>
      <c r="I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3" s="4" t="str">
        <f>IFERROR(__xludf.DUMMYFUNCTION("""COMPUTED_VALUE"""),"")</f>
        <v/>
      </c>
      <c r="K33" s="4" t="str">
        <f>IFERROR(__xludf.DUMMYFUNCTION("""COMPUTED_VALUE"""),"")</f>
        <v/>
      </c>
      <c r="L33" s="4" t="str">
        <f>IFERROR(__xludf.DUMMYFUNCTION("""COMPUTED_VALUE"""),"出張中のビジネスマン")</f>
        <v>出張中のビジネスマン</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IFERROR(__xludf.DUMMYFUNCTION("""COMPUTED_VALUE"""),46101.0)</f>
        <v>46101</v>
      </c>
      <c r="F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4" s="4"/>
      <c r="H34" s="4"/>
      <c r="I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4" s="4" t="str">
        <f>IFERROR(__xludf.DUMMYFUNCTION("""COMPUTED_VALUE"""),"")</f>
        <v/>
      </c>
      <c r="K34" s="4" t="str">
        <f>IFERROR(__xludf.DUMMYFUNCTION("""COMPUTED_VALUE"""),"")</f>
        <v/>
      </c>
      <c r="L34" s="4" t="str">
        <f>IFERROR(__xludf.DUMMYFUNCTION("""COMPUTED_VALUE"""),"らりほー2315")</f>
        <v>らりほー2315</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IFERROR(__xludf.DUMMYFUNCTION("""COMPUTED_VALUE"""),5.0)</f>
        <v>5</v>
      </c>
      <c r="E35" s="22">
        <f>IFERROR(__xludf.DUMMYFUNCTION("""COMPUTED_VALUE"""),46101.0)</f>
        <v>46101</v>
      </c>
      <c r="F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35" s="4"/>
      <c r="H35" s="4"/>
      <c r="I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35" s="4" t="str">
        <f>IFERROR(__xludf.DUMMYFUNCTION("""COMPUTED_VALUE"""),"")</f>
        <v/>
      </c>
      <c r="K35" s="4" t="str">
        <f>IFERROR(__xludf.DUMMYFUNCTION("""COMPUTED_VALUE"""),"")</f>
        <v/>
      </c>
      <c r="L35" s="4" t="str">
        <f>IFERROR(__xludf.DUMMYFUNCTION("""COMPUTED_VALUE"""),"901AT")</f>
        <v>901AT</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IFERROR(__xludf.DUMMYFUNCTION("""COMPUTED_VALUE"""),5.0)</f>
        <v>5</v>
      </c>
      <c r="E36" s="22">
        <f>IFERROR(__xludf.DUMMYFUNCTION("""COMPUTED_VALUE"""),46099.0)</f>
        <v>46099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IFERROR(__xludf.DUMMYFUNCTION("""COMPUTED_VALUE"""),"Bridgette Mirio")</f>
        <v>Bridgette Mirio</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IFERROR(__xludf.DUMMYFUNCTION("""COMPUTED_VALUE"""),1.0)</f>
        <v>1</v>
      </c>
      <c r="E37" s="22">
        <f>IFERROR(__xludf.DUMMYFUNCTION("""COMPUTED_VALUE"""),46097.0)</f>
        <v>46097</v>
      </c>
      <c r="F37" s="4" t="str">
        <f>IFERROR(__xludf.DUMMYFUNCTION("""COMPUTED_VALUE"""),"古くてずっと音が鳴ってて怖かったです。")</f>
        <v>古くてずっと音が鳴ってて怖かったです。</v>
      </c>
      <c r="G37" s="4"/>
      <c r="H37" s="4"/>
      <c r="I37" s="4" t="str">
        <f>IFERROR(__xludf.DUMMYFUNCTION("""COMPUTED_VALUE"""),"古くてずっと音が鳴ってて怖かったです。")</f>
        <v>古くてずっと音が鳴ってて怖かったです。</v>
      </c>
      <c r="J37" s="4" t="str">
        <f>IFERROR(__xludf.DUMMYFUNCTION("""COMPUTED_VALUE"""),"")</f>
        <v/>
      </c>
      <c r="K37" s="4" t="str">
        <f>IFERROR(__xludf.DUMMYFUNCTION("""COMPUTED_VALUE"""),"")</f>
        <v/>
      </c>
      <c r="L37" s="4" t="str">
        <f>IFERROR(__xludf.DUMMYFUNCTION("""COMPUTED_VALUE"""),"さらさら2345")</f>
        <v>さらさら2345</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IFERROR(__xludf.DUMMYFUNCTION("""COMPUTED_VALUE"""),46097.0)</f>
        <v>46097</v>
      </c>
      <c r="F38" s="4" t="str">
        <f>IFERROR(__xludf.DUMMYFUNCTION("""COMPUTED_VALUE"""),"朝食のバイキングも、種類も沢山あるので、連泊でも飽きないです。")</f>
        <v>朝食のバイキングも、種類も沢山あるので、連泊でも飽きないです。</v>
      </c>
      <c r="G38" s="4"/>
      <c r="H38" s="4"/>
      <c r="I38" s="4" t="str">
        <f>IFERROR(__xludf.DUMMYFUNCTION("""COMPUTED_VALUE"""),"朝食のバイキングも、種類も沢山あるので、連泊でも飽きないです。")</f>
        <v>朝食のバイキングも、種類も沢山あるので、連泊でも飽きないです。</v>
      </c>
      <c r="J38" s="4" t="str">
        <f>IFERROR(__xludf.DUMMYFUNCTION("""COMPUTED_VALUE"""),"")</f>
        <v/>
      </c>
      <c r="K38" s="4" t="str">
        <f>IFERROR(__xludf.DUMMYFUNCTION("""COMPUTED_VALUE"""),"")</f>
        <v/>
      </c>
      <c r="L38" s="4" t="str">
        <f>IFERROR(__xludf.DUMMYFUNCTION("""COMPUTED_VALUE"""),"TOMATO101")</f>
        <v>TOMATO101</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22">
        <f>IFERROR(__xludf.DUMMYFUNCTION("""COMPUTED_VALUE"""),46097.0)</f>
        <v>46097</v>
      </c>
      <c r="F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9" s="4"/>
      <c r="H39" s="4"/>
      <c r="I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9" s="4" t="str">
        <f>IFERROR(__xludf.DUMMYFUNCTION("""COMPUTED_VALUE"""),"")</f>
        <v/>
      </c>
      <c r="K39" s="4" t="str">
        <f>IFERROR(__xludf.DUMMYFUNCTION("""COMPUTED_VALUE"""),"")</f>
        <v/>
      </c>
      <c r="L39" s="4" t="str">
        <f>IFERROR(__xludf.DUMMYFUNCTION("""COMPUTED_VALUE"""),"れんたんさん")</f>
        <v>れんたんさん</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22">
        <f>IFERROR(__xludf.DUMMYFUNCTION("""COMPUTED_VALUE"""),46096.0)</f>
        <v>46096</v>
      </c>
      <c r="F40" s="4" t="str">
        <f>IFERROR(__xludf.DUMMYFUNCTION("""COMPUTED_VALUE"""),"立地が良く便利")</f>
        <v>立地が良く便利</v>
      </c>
      <c r="G40" s="4"/>
      <c r="H40" s="4"/>
      <c r="I40" s="4" t="str">
        <f>IFERROR(__xludf.DUMMYFUNCTION("""COMPUTED_VALUE"""),"立地が良く便利")</f>
        <v>立地が良く便利</v>
      </c>
      <c r="J40" s="4" t="str">
        <f>IFERROR(__xludf.DUMMYFUNCTION("""COMPUTED_VALUE"""),"")</f>
        <v/>
      </c>
      <c r="K40" s="4" t="str">
        <f>IFERROR(__xludf.DUMMYFUNCTION("""COMPUTED_VALUE"""),"")</f>
        <v/>
      </c>
      <c r="L40" s="4" t="str">
        <f>IFERROR(__xludf.DUMMYFUNCTION("""COMPUTED_VALUE"""),"ははは０１")</f>
        <v>ははは０１</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IFERROR(__xludf.DUMMYFUNCTION("""COMPUTED_VALUE"""),46096.0)</f>
        <v>46096</v>
      </c>
      <c r="F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1" s="4"/>
      <c r="H41" s="4"/>
      <c r="I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1" s="4" t="str">
        <f>IFERROR(__xludf.DUMMYFUNCTION("""COMPUTED_VALUE"""),"")</f>
        <v/>
      </c>
      <c r="K41" s="4" t="str">
        <f>IFERROR(__xludf.DUMMYFUNCTION("""COMPUTED_VALUE"""),"")</f>
        <v/>
      </c>
      <c r="L41" s="4" t="str">
        <f>IFERROR(__xludf.DUMMYFUNCTION("""COMPUTED_VALUE"""),"HIROSHI")</f>
        <v>HIROSHI</v>
      </c>
      <c r="N41" s="18"/>
      <c r="O41" s="18"/>
      <c r="P41" s="18"/>
      <c r="Q41" s="18"/>
      <c r="R41" s="18"/>
      <c r="S41" s="18"/>
      <c r="T41" s="18"/>
      <c r="U41" s="18"/>
      <c r="V41" s="18"/>
      <c r="W41" s="18"/>
      <c r="X41" s="18"/>
    </row>
    <row r="42">
      <c r="B42" s="17" t="b">
        <f>IFERROR(__xludf.DUMMYFUNCTION("""COMPUTED_VALUE"""),FALSE)</f>
        <v>0</v>
      </c>
      <c r="C42" s="18" t="str">
        <f>IFERROR(__xludf.DUMMYFUNCTION("""COMPUTED_VALUE"""),"Agoda")</f>
        <v>Agoda</v>
      </c>
      <c r="D42" s="4">
        <f>IFERROR(__xludf.DUMMYFUNCTION("""COMPUTED_VALUE"""),10.0)</f>
        <v>10</v>
      </c>
      <c r="E42" s="22">
        <f>IFERROR(__xludf.DUMMYFUNCTION("""COMPUTED_VALUE"""),46095.0)</f>
        <v>46095</v>
      </c>
      <c r="F42" s="4" t="str">
        <f>IFERROR(__xludf.DUMMYFUNCTION("""COMPUTED_VALUE"""),"喫煙で予約してたが禁煙シングルを希望したら柔軟に対応頂けた。")</f>
        <v>喫煙で予約してたが禁煙シングルを希望したら柔軟に対応頂けた。</v>
      </c>
      <c r="G42" s="4"/>
      <c r="H42" s="4"/>
      <c r="I42" s="4" t="str">
        <f>IFERROR(__xludf.DUMMYFUNCTION("""COMPUTED_VALUE"""),"喫煙で予約してたが禁煙シングルを希望したら柔軟に対応頂けた。")</f>
        <v>喫煙で予約してたが禁煙シングルを希望したら柔軟に対応頂けた。</v>
      </c>
      <c r="J42" s="4" t="str">
        <f>IFERROR(__xludf.DUMMYFUNCTION("""COMPUTED_VALUE"""),"")</f>
        <v/>
      </c>
      <c r="K42" s="4" t="str">
        <f>IFERROR(__xludf.DUMMYFUNCTION("""COMPUTED_VALUE"""),"")</f>
        <v/>
      </c>
      <c r="L42" s="4" t="str">
        <f>IFERROR(__xludf.DUMMYFUNCTION("""COMPUTED_VALUE"""),"稔")</f>
        <v>稔</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IFERROR(__xludf.DUMMYFUNCTION("""COMPUTED_VALUE"""),2.0)</f>
        <v>2</v>
      </c>
      <c r="E43" s="22">
        <f>IFERROR(__xludf.DUMMYFUNCTION("""COMPUTED_VALUE"""),46095.0)</f>
        <v>46095</v>
      </c>
      <c r="F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3" s="4"/>
      <c r="H43" s="4"/>
      <c r="I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3" s="4" t="str">
        <f>IFERROR(__xludf.DUMMYFUNCTION("""COMPUTED_VALUE"""),"")</f>
        <v/>
      </c>
      <c r="K43" s="4" t="str">
        <f>IFERROR(__xludf.DUMMYFUNCTION("""COMPUTED_VALUE"""),"")</f>
        <v/>
      </c>
      <c r="L43" s="4" t="str">
        <f>IFERROR(__xludf.DUMMYFUNCTION("""COMPUTED_VALUE"""),"三仙敏男")</f>
        <v>三仙敏男</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IFERROR(__xludf.DUMMYFUNCTION("""COMPUTED_VALUE"""),5.0)</f>
        <v>5</v>
      </c>
      <c r="E44" s="22">
        <f>IFERROR(__xludf.DUMMYFUNCTION("""COMPUTED_VALUE"""),46094.0)</f>
        <v>46094</v>
      </c>
      <c r="F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4" s="4"/>
      <c r="H44" s="4"/>
      <c r="I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4" s="4" t="str">
        <f>IFERROR(__xludf.DUMMYFUNCTION("""COMPUTED_VALUE"""),"")</f>
        <v/>
      </c>
      <c r="K44" s="4" t="str">
        <f>IFERROR(__xludf.DUMMYFUNCTION("""COMPUTED_VALUE"""),"")</f>
        <v/>
      </c>
      <c r="L44" s="4" t="str">
        <f>IFERROR(__xludf.DUMMYFUNCTION("""COMPUTED_VALUE"""),"Ss h")</f>
        <v>Ss h</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IFERROR(__xludf.DUMMYFUNCTION("""COMPUTED_VALUE"""),4.0)</f>
        <v>4</v>
      </c>
      <c r="E45" s="22">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IFERROR(__xludf.DUMMYFUNCTION("""COMPUTED_VALUE"""),"林田淳")</f>
        <v>林田淳</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IFERROR(__xludf.DUMMYFUNCTION("""COMPUTED_VALUE"""),1.0)</f>
        <v>1</v>
      </c>
      <c r="E46" s="22">
        <f>IFERROR(__xludf.DUMMYFUNCTION("""COMPUTED_VALUE"""),46093.0)</f>
        <v>46093</v>
      </c>
      <c r="F46" s="4" t="str">
        <f>IFERROR(__xludf.DUMMYFUNCTION("""COMPUTED_VALUE"""),"共同エアコン、、、 暑かったです。 施設が古いのは仕方ないですね。。。")</f>
        <v>共同エアコン、、、 暑かったです。 施設が古いのは仕方ないですね。。。</v>
      </c>
      <c r="G46" s="4"/>
      <c r="H46" s="4"/>
      <c r="I46" s="4" t="str">
        <f>IFERROR(__xludf.DUMMYFUNCTION("""COMPUTED_VALUE"""),"共同エアコン、、、 暑かったです。 施設が古いのは仕方ないですね。。。")</f>
        <v>共同エアコン、、、 暑かったです。 施設が古いのは仕方ないですね。。。</v>
      </c>
      <c r="J46" s="4" t="str">
        <f>IFERROR(__xludf.DUMMYFUNCTION("""COMPUTED_VALUE"""),"")</f>
        <v/>
      </c>
      <c r="K46" s="4" t="str">
        <f>IFERROR(__xludf.DUMMYFUNCTION("""COMPUTED_VALUE"""),"")</f>
        <v/>
      </c>
      <c r="L46" s="4" t="str">
        <f>IFERROR(__xludf.DUMMYFUNCTION("""COMPUTED_VALUE"""),"たつろーさん")</f>
        <v>たつろーさん</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IFERROR(__xludf.DUMMYFUNCTION("""COMPUTED_VALUE"""),3.0)</f>
        <v>3</v>
      </c>
      <c r="E47" s="22">
        <f>IFERROR(__xludf.DUMMYFUNCTION("""COMPUTED_VALUE"""),46093.0)</f>
        <v>46093</v>
      </c>
      <c r="F47" s="4" t="str">
        <f>IFERROR(__xludf.DUMMYFUNCTION("""COMPUTED_VALUE"""),"コスパ良しです。")</f>
        <v>コスパ良しです。</v>
      </c>
      <c r="G47" s="4"/>
      <c r="H47" s="4"/>
      <c r="I47" s="4" t="str">
        <f>IFERROR(__xludf.DUMMYFUNCTION("""COMPUTED_VALUE"""),"コスパ良しです。")</f>
        <v>コスパ良しです。</v>
      </c>
      <c r="J47" s="4" t="str">
        <f>IFERROR(__xludf.DUMMYFUNCTION("""COMPUTED_VALUE"""),"")</f>
        <v/>
      </c>
      <c r="K47" s="4" t="str">
        <f>IFERROR(__xludf.DUMMYFUNCTION("""COMPUTED_VALUE"""),"")</f>
        <v/>
      </c>
      <c r="L47" s="4" t="str">
        <f>IFERROR(__xludf.DUMMYFUNCTION("""COMPUTED_VALUE"""),"樋口元祐")</f>
        <v>樋口元祐</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IFERROR(__xludf.DUMMYFUNCTION("""COMPUTED_VALUE"""),3.0)</f>
        <v>3</v>
      </c>
      <c r="E48" s="22">
        <f>IFERROR(__xludf.DUMMYFUNCTION("""COMPUTED_VALUE"""),46092.0)</f>
        <v>46092</v>
      </c>
      <c r="F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48" s="4"/>
      <c r="H48" s="4"/>
      <c r="I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48" s="4" t="str">
        <f>IFERROR(__xludf.DUMMYFUNCTION("""COMPUTED_VALUE"""),"")</f>
        <v/>
      </c>
      <c r="K48" s="4" t="str">
        <f>IFERROR(__xludf.DUMMYFUNCTION("""COMPUTED_VALUE"""),"")</f>
        <v/>
      </c>
      <c r="L48" s="4" t="str">
        <f>IFERROR(__xludf.DUMMYFUNCTION("""COMPUTED_VALUE"""),"カリンパパ4643")</f>
        <v>カリンパパ4643</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IFERROR(__xludf.DUMMYFUNCTION("""COMPUTED_VALUE"""),5.0)</f>
        <v>5</v>
      </c>
      <c r="E49" s="22">
        <f>IFERROR(__xludf.DUMMYFUNCTION("""COMPUTED_VALUE"""),46092.0)</f>
        <v>46092</v>
      </c>
      <c r="F49" s="4"/>
      <c r="G49" s="4" t="str">
        <f>IFERROR(__xludf.DUMMYFUNCTION("""COMPUTED_VALUE"""),"駅から近くコスパ良き")</f>
        <v>駅から近くコスパ良き</v>
      </c>
      <c r="H49" s="4" t="str">
        <f>IFERROR(__xludf.DUMMYFUNCTION("""COMPUTED_VALUE"""),"設備が古い")</f>
        <v>設備が古い</v>
      </c>
      <c r="I49" s="4" t="str">
        <f>IFERROR(__xludf.DUMMYFUNCTION("""COMPUTED_VALUE"""),"")</f>
        <v/>
      </c>
      <c r="J49" s="4" t="str">
        <f>IFERROR(__xludf.DUMMYFUNCTION("""COMPUTED_VALUE"""),"駅から近くコスパ良き")</f>
        <v>駅から近くコスパ良き</v>
      </c>
      <c r="K49" s="4" t="str">
        <f>IFERROR(__xludf.DUMMYFUNCTION("""COMPUTED_VALUE"""),"設備が古い")</f>
        <v>設備が古い</v>
      </c>
      <c r="L49" s="4" t="str">
        <f>IFERROR(__xludf.DUMMYFUNCTION("""COMPUTED_VALUE"""),"Kikuno")</f>
        <v>Kikuno</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IFERROR(__xludf.DUMMYFUNCTION("""COMPUTED_VALUE"""),46091.0)</f>
        <v>46091</v>
      </c>
      <c r="F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0" s="4"/>
      <c r="H50" s="4"/>
      <c r="I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0" s="4" t="str">
        <f>IFERROR(__xludf.DUMMYFUNCTION("""COMPUTED_VALUE"""),"")</f>
        <v/>
      </c>
      <c r="K50" s="4" t="str">
        <f>IFERROR(__xludf.DUMMYFUNCTION("""COMPUTED_VALUE"""),"")</f>
        <v/>
      </c>
      <c r="L50" s="4" t="str">
        <f>IFERROR(__xludf.DUMMYFUNCTION("""COMPUTED_VALUE"""),"仮名1688")</f>
        <v>仮名1688</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22">
        <f>IFERROR(__xludf.DUMMYFUNCTION("""COMPUTED_VALUE"""),46090.0)</f>
        <v>46090</v>
      </c>
      <c r="F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1" s="4"/>
      <c r="H51" s="4"/>
      <c r="I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1" s="4" t="str">
        <f>IFERROR(__xludf.DUMMYFUNCTION("""COMPUTED_VALUE"""),"")</f>
        <v/>
      </c>
      <c r="K51" s="4" t="str">
        <f>IFERROR(__xludf.DUMMYFUNCTION("""COMPUTED_VALUE"""),"")</f>
        <v/>
      </c>
      <c r="L51" s="4" t="str">
        <f>IFERROR(__xludf.DUMMYFUNCTION("""COMPUTED_VALUE"""),"おじおじポポロ")</f>
        <v>おじおじポポロ</v>
      </c>
      <c r="N51" s="18"/>
      <c r="O51" s="18"/>
      <c r="P51" s="18"/>
      <c r="Q51" s="18"/>
      <c r="R51" s="18"/>
      <c r="S51" s="18"/>
      <c r="T51" s="18"/>
      <c r="U51" s="18"/>
      <c r="V51" s="18"/>
      <c r="W51" s="18"/>
      <c r="X51" s="18"/>
    </row>
    <row r="52">
      <c r="B52" s="17" t="b">
        <f>IFERROR(__xludf.DUMMYFUNCTION("""COMPUTED_VALUE"""),FALSE)</f>
        <v>0</v>
      </c>
      <c r="C52" s="23" t="str">
        <f>IFERROR(__xludf.DUMMYFUNCTION("""COMPUTED_VALUE"""),"Trip.com")</f>
        <v>Trip.com</v>
      </c>
      <c r="D52" s="4">
        <f>IFERROR(__xludf.DUMMYFUNCTION("""COMPUTED_VALUE"""),7.0)</f>
        <v>7</v>
      </c>
      <c r="E52" s="22">
        <f>IFERROR(__xludf.DUMMYFUNCTION("""COMPUTED_VALUE"""),46089.0)</f>
        <v>46089</v>
      </c>
      <c r="F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2" s="4"/>
      <c r="H52" s="4"/>
      <c r="I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2" s="4" t="str">
        <f>IFERROR(__xludf.DUMMYFUNCTION("""COMPUTED_VALUE"""),"")</f>
        <v/>
      </c>
      <c r="K52" s="4" t="str">
        <f>IFERROR(__xludf.DUMMYFUNCTION("""COMPUTED_VALUE"""),"")</f>
        <v/>
      </c>
      <c r="L52" s="4" t="str">
        <f>IFERROR(__xludf.DUMMYFUNCTION("""COMPUTED_VALUE"""),"渡‍邉‍貴‍之")</f>
        <v>渡‍邉‍貴‍之</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IFERROR(__xludf.DUMMYFUNCTION("""COMPUTED_VALUE"""),4.0)</f>
        <v>4</v>
      </c>
      <c r="E53" s="22">
        <f>IFERROR(__xludf.DUMMYFUNCTION("""COMPUTED_VALUE"""),46089.0)</f>
        <v>46089</v>
      </c>
      <c r="F53" s="4" t="str">
        <f>IFERROR(__xludf.DUMMYFUNCTION("""COMPUTED_VALUE"""),"いつもありがとうございます")</f>
        <v>いつもありがとうございます</v>
      </c>
      <c r="G53" s="4"/>
      <c r="H53" s="4"/>
      <c r="I53" s="4" t="str">
        <f>IFERROR(__xludf.DUMMYFUNCTION("""COMPUTED_VALUE"""),"いつもありがとうございます")</f>
        <v>いつもありがとうございます</v>
      </c>
      <c r="J53" s="4" t="str">
        <f>IFERROR(__xludf.DUMMYFUNCTION("""COMPUTED_VALUE"""),"")</f>
        <v/>
      </c>
      <c r="K53" s="4" t="str">
        <f>IFERROR(__xludf.DUMMYFUNCTION("""COMPUTED_VALUE"""),"")</f>
        <v/>
      </c>
      <c r="L53" s="4" t="str">
        <f>IFERROR(__xludf.DUMMYFUNCTION("""COMPUTED_VALUE"""),"猫のトシ")</f>
        <v>猫のトシ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IFERROR(__xludf.DUMMYFUNCTION("""COMPUTED_VALUE"""),4.0)</f>
        <v>4</v>
      </c>
      <c r="E54" s="22">
        <f>IFERROR(__xludf.DUMMYFUNCTION("""COMPUTED_VALUE"""),46089.0)</f>
        <v>46089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IFERROR(__xludf.DUMMYFUNCTION("""COMPUTED_VALUE"""),"ねこns")</f>
        <v>ねこns</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IFERROR(__xludf.DUMMYFUNCTION("""COMPUTED_VALUE"""),46088.0)</f>
        <v>46088</v>
      </c>
      <c r="F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55" s="4"/>
      <c r="H55" s="4"/>
      <c r="I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55" s="4" t="str">
        <f>IFERROR(__xludf.DUMMYFUNCTION("""COMPUTED_VALUE"""),"")</f>
        <v/>
      </c>
      <c r="K55" s="4" t="str">
        <f>IFERROR(__xludf.DUMMYFUNCTION("""COMPUTED_VALUE"""),"")</f>
        <v/>
      </c>
      <c r="L55" s="4" t="str">
        <f>IFERROR(__xludf.DUMMYFUNCTION("""COMPUTED_VALUE"""),"観劇の道順")</f>
        <v>観劇の道順</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IFERROR(__xludf.DUMMYFUNCTION("""COMPUTED_VALUE"""),4.0)</f>
        <v>4</v>
      </c>
      <c r="E56" s="22">
        <f>IFERROR(__xludf.DUMMYFUNCTION("""COMPUTED_VALUE"""),46087.0)</f>
        <v>46087</v>
      </c>
      <c r="F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56" s="4"/>
      <c r="H56" s="4"/>
      <c r="I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56" s="4" t="str">
        <f>IFERROR(__xludf.DUMMYFUNCTION("""COMPUTED_VALUE"""),"")</f>
        <v/>
      </c>
      <c r="K56" s="4" t="str">
        <f>IFERROR(__xludf.DUMMYFUNCTION("""COMPUTED_VALUE"""),"")</f>
        <v/>
      </c>
      <c r="L56" s="4" t="str">
        <f>IFERROR(__xludf.DUMMYFUNCTION("""COMPUTED_VALUE"""),"みもざと桜")</f>
        <v>みもざと桜</v>
      </c>
      <c r="N56" s="18"/>
      <c r="O56" s="18"/>
      <c r="P56" s="18"/>
      <c r="Q56" s="18"/>
      <c r="R56" s="18"/>
      <c r="S56" s="18"/>
      <c r="T56" s="18"/>
      <c r="U56" s="18"/>
      <c r="V56" s="18"/>
      <c r="W56" s="18"/>
      <c r="X56" s="18"/>
    </row>
    <row r="57">
      <c r="B57" s="17" t="b">
        <f>IFERROR(__xludf.DUMMYFUNCTION("""COMPUTED_VALUE"""),FALSE)</f>
        <v>0</v>
      </c>
      <c r="C57" s="18" t="str">
        <f>IFERROR(__xludf.DUMMYFUNCTION("""COMPUTED_VALUE"""),"じゃらん")</f>
        <v>じゃらん</v>
      </c>
      <c r="D57" s="4">
        <f>IFERROR(__xludf.DUMMYFUNCTION("""COMPUTED_VALUE"""),4.0)</f>
        <v>4</v>
      </c>
      <c r="E57" s="22">
        <f>IFERROR(__xludf.DUMMYFUNCTION("""COMPUTED_VALUE"""),46086.0)</f>
        <v>46086</v>
      </c>
      <c r="F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7" s="4"/>
      <c r="H57" s="4"/>
      <c r="I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7" s="4" t="str">
        <f>IFERROR(__xludf.DUMMYFUNCTION("""COMPUTED_VALUE"""),"")</f>
        <v/>
      </c>
      <c r="K57" s="4" t="str">
        <f>IFERROR(__xludf.DUMMYFUNCTION("""COMPUTED_VALUE"""),"")</f>
        <v/>
      </c>
      <c r="L57" s="4" t="str">
        <f>IFERROR(__xludf.DUMMYFUNCTION("""COMPUTED_VALUE"""),"あさやけさん")</f>
        <v>あさやけさん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IFERROR(__xludf.DUMMYFUNCTION("""COMPUTED_VALUE"""),1.0)</f>
        <v>1</v>
      </c>
      <c r="E58" s="22">
        <f>IFERROR(__xludf.DUMMYFUNCTION("""COMPUTED_VALUE"""),46085.0)</f>
        <v>46085</v>
      </c>
      <c r="F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8" s="4"/>
      <c r="H58" s="4"/>
      <c r="I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8" s="4" t="str">
        <f>IFERROR(__xludf.DUMMYFUNCTION("""COMPUTED_VALUE"""),"")</f>
        <v/>
      </c>
      <c r="K58" s="4" t="str">
        <f>IFERROR(__xludf.DUMMYFUNCTION("""COMPUTED_VALUE"""),"")</f>
        <v/>
      </c>
      <c r="L58" s="4" t="str">
        <f>IFERROR(__xludf.DUMMYFUNCTION("""COMPUTED_VALUE"""),"坂本悠樹")</f>
        <v>坂本悠樹</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IFERROR(__xludf.DUMMYFUNCTION("""COMPUTED_VALUE"""),3.0)</f>
        <v>3</v>
      </c>
      <c r="E59" s="22">
        <f>IFERROR(__xludf.DUMMYFUNCTION("""COMPUTED_VALUE"""),46085.0)</f>
        <v>46085</v>
      </c>
      <c r="F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9" s="4"/>
      <c r="H59" s="4"/>
      <c r="I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9" s="4" t="str">
        <f>IFERROR(__xludf.DUMMYFUNCTION("""COMPUTED_VALUE"""),"")</f>
        <v/>
      </c>
      <c r="K59" s="4" t="str">
        <f>IFERROR(__xludf.DUMMYFUNCTION("""COMPUTED_VALUE"""),"")</f>
        <v/>
      </c>
      <c r="L59" s="4" t="str">
        <f>IFERROR(__xludf.DUMMYFUNCTION("""COMPUTED_VALUE"""),"あははさん")</f>
        <v>あははさん</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IFERROR(__xludf.DUMMYFUNCTION("""COMPUTED_VALUE"""),3.0)</f>
        <v>3</v>
      </c>
      <c r="E60" s="22">
        <f>IFERROR(__xludf.DUMMYFUNCTION("""COMPUTED_VALUE"""),46085.0)</f>
        <v>46085</v>
      </c>
      <c r="F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0" s="4"/>
      <c r="H60" s="4"/>
      <c r="I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0" s="4" t="str">
        <f>IFERROR(__xludf.DUMMYFUNCTION("""COMPUTED_VALUE"""),"")</f>
        <v/>
      </c>
      <c r="K60" s="4" t="str">
        <f>IFERROR(__xludf.DUMMYFUNCTION("""COMPUTED_VALUE"""),"")</f>
        <v/>
      </c>
      <c r="L60" s="4" t="str">
        <f>IFERROR(__xludf.DUMMYFUNCTION("""COMPUTED_VALUE"""),"あははさん")</f>
        <v>あははさん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IFERROR(__xludf.DUMMYFUNCTION("""COMPUTED_VALUE"""),1.0)</f>
        <v>1</v>
      </c>
      <c r="E61" s="22">
        <f>IFERROR(__xludf.DUMMYFUNCTION("""COMPUTED_VALUE"""),46085.0)</f>
        <v>46085</v>
      </c>
      <c r="F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1" s="4"/>
      <c r="H61" s="4"/>
      <c r="I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1" s="4" t="str">
        <f>IFERROR(__xludf.DUMMYFUNCTION("""COMPUTED_VALUE"""),"")</f>
        <v/>
      </c>
      <c r="K61" s="4" t="str">
        <f>IFERROR(__xludf.DUMMYFUNCTION("""COMPUTED_VALUE"""),"")</f>
        <v/>
      </c>
      <c r="L61" s="4" t="str">
        <f>IFERROR(__xludf.DUMMYFUNCTION("""COMPUTED_VALUE"""),"坂本悠樹")</f>
        <v>坂本悠樹</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IFERROR(__xludf.DUMMYFUNCTION("""COMPUTED_VALUE"""),8.0)</f>
        <v>8</v>
      </c>
      <c r="E62" s="22">
        <f>IFERROR(__xludf.DUMMYFUNCTION("""COMPUTED_VALUE"""),46084.0)</f>
        <v>46084</v>
      </c>
      <c r="F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2" s="4"/>
      <c r="H62" s="4"/>
      <c r="I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2" s="4" t="str">
        <f>IFERROR(__xludf.DUMMYFUNCTION("""COMPUTED_VALUE"""),"")</f>
        <v/>
      </c>
      <c r="K62" s="4" t="str">
        <f>IFERROR(__xludf.DUMMYFUNCTION("""COMPUTED_VALUE"""),"")</f>
        <v/>
      </c>
      <c r="L62" s="4" t="str">
        <f>IFERROR(__xludf.DUMMYFUNCTION("""COMPUTED_VALUE"""),"MASANORI")</f>
        <v>MASANORI</v>
      </c>
      <c r="N62" s="18"/>
      <c r="O62" s="18"/>
      <c r="P62" s="18"/>
      <c r="Q62" s="18"/>
      <c r="R62" s="18"/>
      <c r="S62" s="18"/>
      <c r="T62" s="18"/>
      <c r="U62" s="18"/>
      <c r="V62" s="18"/>
      <c r="W62" s="18"/>
      <c r="X62" s="18"/>
    </row>
    <row r="63">
      <c r="B63" s="18" t="b">
        <f>IFERROR(__xludf.DUMMYFUNCTION("""COMPUTED_VALUE"""),FALSE)</f>
        <v>0</v>
      </c>
      <c r="C63" s="18" t="str">
        <f>IFERROR(__xludf.DUMMYFUNCTION("""COMPUTED_VALUE"""),"Agoda")</f>
        <v>Agoda</v>
      </c>
      <c r="D63" s="4">
        <f>IFERROR(__xludf.DUMMYFUNCTION("""COMPUTED_VALUE"""),8.0)</f>
        <v>8</v>
      </c>
      <c r="E63" s="22">
        <f>IFERROR(__xludf.DUMMYFUNCTION("""COMPUTED_VALUE"""),46084.0)</f>
        <v>46084</v>
      </c>
      <c r="F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3" s="4"/>
      <c r="H63" s="4"/>
      <c r="I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3" s="4" t="str">
        <f>IFERROR(__xludf.DUMMYFUNCTION("""COMPUTED_VALUE"""),"")</f>
        <v/>
      </c>
      <c r="K63" s="4" t="str">
        <f>IFERROR(__xludf.DUMMYFUNCTION("""COMPUTED_VALUE"""),"")</f>
        <v/>
      </c>
      <c r="L63" s="4" t="str">
        <f>IFERROR(__xludf.DUMMYFUNCTION("""COMPUTED_VALUE"""),"MASANORI")</f>
        <v>MASANORI</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IFERROR(__xludf.DUMMYFUNCTION("""COMPUTED_VALUE"""),2.0)</f>
        <v>2</v>
      </c>
      <c r="E64" s="22">
        <f>IFERROR(__xludf.DUMMYFUNCTION("""COMPUTED_VALUE"""),46083.0)</f>
        <v>46083</v>
      </c>
      <c r="F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4" s="4"/>
      <c r="H64" s="4"/>
      <c r="I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4" s="4" t="str">
        <f>IFERROR(__xludf.DUMMYFUNCTION("""COMPUTED_VALUE"""),"")</f>
        <v/>
      </c>
      <c r="K64" s="4" t="str">
        <f>IFERROR(__xludf.DUMMYFUNCTION("""COMPUTED_VALUE"""),"")</f>
        <v/>
      </c>
      <c r="L64" s="4">
        <f>IFERROR(__xludf.DUMMYFUNCTION("""COMPUTED_VALUE"""),3104.0)</f>
        <v>3104</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IFERROR(__xludf.DUMMYFUNCTION("""COMPUTED_VALUE"""),4.0)</f>
        <v>4</v>
      </c>
      <c r="E65" s="22">
        <f>IFERROR(__xludf.DUMMYFUNCTION("""COMPUTED_VALUE"""),46083.0)</f>
        <v>46083</v>
      </c>
      <c r="F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65" s="4"/>
      <c r="H65" s="4"/>
      <c r="I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65" s="4" t="str">
        <f>IFERROR(__xludf.DUMMYFUNCTION("""COMPUTED_VALUE"""),"")</f>
        <v/>
      </c>
      <c r="K65" s="4" t="str">
        <f>IFERROR(__xludf.DUMMYFUNCTION("""COMPUTED_VALUE"""),"")</f>
        <v/>
      </c>
      <c r="L65" s="4" t="str">
        <f>IFERROR(__xludf.DUMMYFUNCTION("""COMPUTED_VALUE"""),"椀捨三郎")</f>
        <v>椀捨三郎</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IFERROR(__xludf.DUMMYFUNCTION("""COMPUTED_VALUE"""),2.0)</f>
        <v>2</v>
      </c>
      <c r="E66" s="22">
        <f>IFERROR(__xludf.DUMMYFUNCTION("""COMPUTED_VALUE"""),46082.0)</f>
        <v>46082</v>
      </c>
      <c r="F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6" s="4"/>
      <c r="H66" s="4"/>
      <c r="I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6" s="4" t="str">
        <f>IFERROR(__xludf.DUMMYFUNCTION("""COMPUTED_VALUE"""),"")</f>
        <v/>
      </c>
      <c r="K66" s="4" t="str">
        <f>IFERROR(__xludf.DUMMYFUNCTION("""COMPUTED_VALUE"""),"")</f>
        <v/>
      </c>
      <c r="L66" s="4">
        <f>IFERROR(__xludf.DUMMYFUNCTION("""COMPUTED_VALUE"""),3104.0)</f>
        <v>3104</v>
      </c>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1"/>
    <hyperlink r:id="rId5" ref="C12"/>
    <hyperlink r:id="rId6" ref="C22"/>
    <hyperlink r:id="rId7" ref="C23"/>
    <hyperlink r:id="rId8" ref="C24"/>
    <hyperlink r:id="rId9" ref="C31"/>
    <hyperlink r:id="rId10" ref="C49"/>
    <hyperlink r:id="rId11" ref="C52"/>
    <hyperlink r:id="rId12" ref="O101"/>
    <hyperlink r:id="rId13" ref="O102"/>
    <hyperlink r:id="rId14" ref="O112"/>
    <hyperlink r:id="rId15" ref="O113"/>
    <hyperlink r:id="rId16" ref="O114"/>
    <hyperlink r:id="rId17" ref="O121"/>
    <hyperlink r:id="rId18" ref="O139"/>
    <hyperlink r:id="rId19" ref="O142"/>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599</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13</v>
      </c>
      <c r="D9" s="188"/>
      <c r="E9" s="387" t="str">
        <f t="shared" ref="E9:E104" si="6">K9</f>
        <v>出勤者数合計</v>
      </c>
      <c r="F9" s="388">
        <f t="shared" ref="F9:F103" si="7">if(E9="","", xlookup($E$7,$N$7:$AR$7,$N9:$AR9))</f>
        <v>12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13</v>
      </c>
      <c r="D10" s="188"/>
      <c r="E10" s="387" t="str">
        <f t="shared" si="6"/>
        <v>チェッカー数</v>
      </c>
      <c r="F10" s="388">
        <f t="shared" si="7"/>
        <v>12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249</v>
      </c>
      <c r="Y11" s="397" t="s">
        <v>233</v>
      </c>
      <c r="Z11" s="397" t="s">
        <v>233</v>
      </c>
      <c r="AA11" s="397" t="s">
        <v>233</v>
      </c>
      <c r="AB11" s="397" t="s">
        <v>233</v>
      </c>
      <c r="AC11" s="397"/>
      <c r="AD11" s="397" t="s">
        <v>233</v>
      </c>
      <c r="AE11" s="397"/>
      <c r="AF11" s="397" t="s">
        <v>233</v>
      </c>
      <c r="AG11" s="397" t="s">
        <v>233</v>
      </c>
      <c r="AH11" s="397" t="s">
        <v>233</v>
      </c>
      <c r="AI11" s="397" t="s">
        <v>233</v>
      </c>
      <c r="AJ11" s="397"/>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t="s">
        <v>233</v>
      </c>
      <c r="Y12" s="397"/>
      <c r="Z12" s="397"/>
      <c r="AA12" s="397"/>
      <c r="AB12" s="397"/>
      <c r="AC12" s="397" t="s">
        <v>233</v>
      </c>
      <c r="AD12" s="397"/>
      <c r="AE12" s="397" t="s">
        <v>233</v>
      </c>
      <c r="AF12" s="397"/>
      <c r="AG12" s="397"/>
      <c r="AH12" s="397"/>
      <c r="AI12" s="397"/>
      <c r="AJ12" s="397" t="s">
        <v>233</v>
      </c>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t="s">
        <v>233</v>
      </c>
      <c r="Y13" s="397"/>
      <c r="Z13" s="397"/>
      <c r="AA13" s="397"/>
      <c r="AB13" s="397"/>
      <c r="AC13" s="397" t="s">
        <v>233</v>
      </c>
      <c r="AD13" s="397"/>
      <c r="AE13" s="397" t="s">
        <v>233</v>
      </c>
      <c r="AF13" s="397"/>
      <c r="AG13" s="397"/>
      <c r="AH13" s="397"/>
      <c r="AI13" s="397"/>
      <c r="AJ13" s="397" t="s">
        <v>233</v>
      </c>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428918</v>
      </c>
      <c r="D1" s="412">
        <f>AZ20</f>
        <v>20309.33333</v>
      </c>
      <c r="E1" s="412">
        <f>BG23</f>
        <v>361970</v>
      </c>
      <c r="F1" s="412">
        <f>BB23+BG40</f>
        <v>0</v>
      </c>
      <c r="G1" s="412">
        <f t="shared" ref="G1:H1" si="1">I8</f>
        <v>3059.5</v>
      </c>
      <c r="H1" s="412">
        <f t="shared" si="1"/>
        <v>17244</v>
      </c>
      <c r="I1" s="413">
        <f>G8</f>
        <v>0.7154605263</v>
      </c>
      <c r="J1" s="413">
        <f>AT7</f>
        <v>0</v>
      </c>
      <c r="K1" s="414">
        <f>AV44</f>
        <v>0</v>
      </c>
      <c r="L1" s="415">
        <f>F44</f>
        <v>599</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0.41631806</v>
      </c>
      <c r="D7" s="71"/>
      <c r="E7" s="453">
        <f>AU12</f>
        <v>0.4963362239</v>
      </c>
      <c r="F7" s="71"/>
      <c r="G7" s="454" t="s">
        <v>318</v>
      </c>
      <c r="H7" s="455">
        <f t="array" ref="H7">xlookup($D$5,'🌟目標数値'!$A$3:$A$14,'🌟目標数値'!D$3:D14)</f>
        <v>5978160</v>
      </c>
      <c r="I7" s="455" t="s">
        <v>318</v>
      </c>
      <c r="J7" s="456" t="s">
        <v>318</v>
      </c>
      <c r="K7" s="457" t="s">
        <v>318</v>
      </c>
      <c r="L7" s="457" t="s">
        <v>318</v>
      </c>
      <c r="M7" s="458">
        <f t="array" ref="M7">xlookup($D$5,'🌟目標数値'!$A$3:$A$14,'🌟目標数値'!E$3:E14)</f>
        <v>2488815.973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0.1016025596</v>
      </c>
      <c r="D8" s="71"/>
      <c r="E8" s="465">
        <f>(BB23+BG23-BE24)/H8</f>
        <v>0.8439142214</v>
      </c>
      <c r="F8" s="71"/>
      <c r="G8" s="466">
        <f>G47</f>
        <v>0.7154605263</v>
      </c>
      <c r="H8" s="467">
        <f>BB30</f>
        <v>428918</v>
      </c>
      <c r="I8" s="468">
        <f>IFERROR(__xludf.DUMMYFUNCTION("IMPORTRANGE(""https://docs.google.com/spreadsheets/d/1QbHfX9wvC_RRupa4CCe_ZxA6O4e2Ap9vqX5hrZPeQRg/edit"",""date2_1!R14"")/G5*COUNTIFS($E$13:$E$43,""&gt;0"")"),3059.5)</f>
        <v>3059.5</v>
      </c>
      <c r="J8" s="469">
        <f>IFERROR(__xludf.DUMMYFUNCTION("IMPORTRANGE(""https://docs.google.com/spreadsheets/d/1PIAlDmsTatDNi42y_Nu-aVFqvVCXfe6jiDJFQImKjZ0/edit#gid=630612029"",""R8_4!J8"")"),17244.0)</f>
        <v>17244</v>
      </c>
      <c r="K8" s="470">
        <f>BE24</f>
        <v>0</v>
      </c>
      <c r="L8" s="470">
        <f>BB30-BB23-AZ20-BG45-BG23+BE24</f>
        <v>46638.66667</v>
      </c>
      <c r="M8" s="471">
        <f>L8-I8</f>
        <v>43579.16667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398544</v>
      </c>
      <c r="I9" s="481" t="s">
        <v>318</v>
      </c>
      <c r="J9" s="482" t="s">
        <v>318</v>
      </c>
      <c r="K9" s="483" t="s">
        <v>318</v>
      </c>
      <c r="L9" s="483" t="s">
        <v>318</v>
      </c>
      <c r="M9" s="484">
        <f>M7/G5*COUNTIFS($E$11:$E$41,"&gt;0")</f>
        <v>165921.0649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0.4963362239</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0.9388170752</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0.7816734483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IFERROR(__xludf.DUMMYFUNCTION("IMPORTRANGE(""https://docs.google.com/spreadsheets/d/1QbHfX9wvC_RRupa4CCe_ZxA6O4e2Ap9vqX5hrZPeQRg/edit?gid=284905409#gid=284905409"",""date2_1!D14"")/G5*COUNTIFS($E$13:$E$43,""&gt;0"")+sum(AZ14:BA19)"),20309.333333333332)</f>
        <v>20309.33333</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IFERROR(__xludf.DUMMYFUNCTION("IMPORTRANGE(AT9,""total!ai2"")"),203110.0)</f>
        <v>203110</v>
      </c>
      <c r="BF23" s="555">
        <f>IFERROR(__xludf.DUMMYFUNCTION("IMPORTRANGE(AT9,""total!an2"")"),158860.0)</f>
        <v>158860</v>
      </c>
      <c r="BG23" s="553">
        <f>sum(BE23:BF27)+BE20</f>
        <v>361970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416150</v>
      </c>
      <c r="BA30" s="566" t="s">
        <v>318</v>
      </c>
      <c r="BB30" s="553">
        <f>SUM(AZ30:AZ36)</f>
        <v>428918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12768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608</v>
      </c>
      <c r="F44" s="589">
        <f t="shared" ref="F44:AB44" si="12">SUM(F13:F43)</f>
        <v>599</v>
      </c>
      <c r="G44" s="589">
        <f t="shared" si="12"/>
        <v>435</v>
      </c>
      <c r="H44" s="589">
        <f t="shared" si="12"/>
        <v>386</v>
      </c>
      <c r="I44" s="589">
        <f t="shared" si="12"/>
        <v>49</v>
      </c>
      <c r="J44" s="589">
        <f t="shared" si="12"/>
        <v>38</v>
      </c>
      <c r="K44" s="589">
        <f t="shared" si="12"/>
        <v>63</v>
      </c>
      <c r="L44" s="589">
        <f t="shared" si="12"/>
        <v>164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416150</v>
      </c>
      <c r="AT44" s="592">
        <f t="shared" si="13"/>
        <v>203110</v>
      </c>
      <c r="AU44" s="593">
        <f>AVERAGE(AU13:AU43)</f>
        <v>0.8602452617</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335820</v>
      </c>
      <c r="I46" s="611">
        <f t="shared" si="15"/>
        <v>47530</v>
      </c>
      <c r="J46" s="611">
        <f t="shared" si="15"/>
        <v>3800</v>
      </c>
      <c r="K46" s="611">
        <f t="shared" si="15"/>
        <v>12600</v>
      </c>
      <c r="L46" s="611">
        <f t="shared" si="15"/>
        <v>16400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416150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0.7154605263</v>
      </c>
      <c r="H47" s="618">
        <f t="shared" si="16"/>
        <v>0.6348684211</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0.1016025596</v>
      </c>
      <c r="D10" s="798">
        <f t="array" ref="D10">INDIRECT($E$8 &amp; "!E8")</f>
        <v>0.8439142214</v>
      </c>
      <c r="E10" s="798">
        <f t="array" ref="E10">INDIRECT($E$8 &amp; "!G8")</f>
        <v>0.7154605263</v>
      </c>
      <c r="F10" s="799">
        <f t="array" ref="F10">INDIRECT($E$8 &amp; "!H8")</f>
        <v>428918</v>
      </c>
      <c r="G10" s="799">
        <f t="array" ref="G10">INDIRECT($E$8 &amp; "!K8")</f>
        <v>0</v>
      </c>
      <c r="H10" s="799">
        <f t="array" ref="H10">INDIRECT($E$8 &amp; "!M8")</f>
        <v>43579.16667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0.41631806</v>
      </c>
      <c r="D11" s="802"/>
      <c r="E11" s="803"/>
      <c r="F11" s="804">
        <f t="array" ref="F11">INDIRECT($E$8 &amp; "!H7")</f>
        <v>5978160</v>
      </c>
      <c r="G11" s="802"/>
      <c r="H11" s="805">
        <f t="array" ref="H11">INDIRECT($E$8 &amp; "!M7")</f>
        <v>2488815.973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482</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483</v>
      </c>
      <c r="O2" s="286"/>
      <c r="P2" s="287"/>
      <c r="Q2" s="288"/>
      <c r="R2" s="288"/>
      <c r="S2" s="289"/>
      <c r="T2" s="288"/>
      <c r="U2" s="288"/>
      <c r="V2" s="288"/>
      <c r="W2" s="288"/>
      <c r="X2" s="288"/>
      <c r="Y2" s="290"/>
      <c r="Z2" s="269"/>
      <c r="AA2" s="269"/>
      <c r="AB2" s="269"/>
      <c r="AC2" s="269"/>
      <c r="AD2" s="269"/>
      <c r="AE2" s="269"/>
      <c r="AF2" s="291"/>
      <c r="AG2" s="292"/>
      <c r="AH2" s="293"/>
      <c r="AI2" s="294" t="s">
        <v>484</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485</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486</v>
      </c>
      <c r="H9" s="689"/>
      <c r="I9" s="689" t="s">
        <v>487</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488</v>
      </c>
      <c r="H20" s="715"/>
      <c r="I20" s="715" t="s">
        <v>489</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490</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491</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492</v>
      </c>
      <c r="H65" s="742"/>
      <c r="I65" s="742" t="s">
        <v>493</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494</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495</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496</v>
      </c>
      <c r="H121" s="733"/>
      <c r="I121" s="733" t="s">
        <v>487</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497</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498</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499</v>
      </c>
      <c r="H177" s="742"/>
      <c r="I177" s="742" t="s">
        <v>489</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500</v>
      </c>
      <c r="H188" s="733"/>
      <c r="I188" s="733" t="s">
        <v>489</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501</v>
      </c>
      <c r="H199" s="742"/>
      <c r="I199" s="742" t="s">
        <v>487</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502</v>
      </c>
      <c r="H233" s="733"/>
      <c r="I233" s="733" t="s">
        <v>493</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503</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504</v>
      </c>
      <c r="H255" s="733"/>
      <c r="I255" s="733" t="s">
        <v>505</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506</v>
      </c>
      <c r="H266" s="742"/>
      <c r="I266" s="742" t="s">
        <v>493</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507</v>
      </c>
      <c r="F277" s="731" t="s">
        <v>99</v>
      </c>
      <c r="G277" s="732" t="s">
        <v>508</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509</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510</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511</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"),"①R8_3集計")</f>
        <v>①R8_3集計</v>
      </c>
      <c r="F8" s="278"/>
      <c r="G8" s="211"/>
      <c r="H8" s="211"/>
      <c r="I8" s="188"/>
      <c r="J8" s="779"/>
      <c r="K8" s="763"/>
      <c r="L8" s="792" t="s">
        <v>512</v>
      </c>
      <c r="M8" s="235"/>
      <c r="N8" s="235"/>
      <c r="O8" s="235"/>
      <c r="P8" s="235"/>
      <c r="Q8" s="235"/>
      <c r="R8" s="235"/>
      <c r="S8" s="238"/>
      <c r="U8" s="792" t="s">
        <v>513</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514</v>
      </c>
      <c r="M22" s="235"/>
      <c r="N22" s="235"/>
      <c r="O22" s="235"/>
      <c r="P22" s="235"/>
      <c r="Q22" s="235"/>
      <c r="R22" s="235"/>
      <c r="S22" s="238"/>
      <c r="U22" s="792" t="s">
        <v>515</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516</v>
      </c>
      <c r="M36" s="235"/>
      <c r="N36" s="235"/>
      <c r="O36" s="235"/>
      <c r="P36" s="235"/>
      <c r="Q36" s="235"/>
      <c r="R36" s="235"/>
      <c r="S36" s="238"/>
      <c r="U36" s="792" t="s">
        <v>517</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518</v>
      </c>
      <c r="M50" s="235"/>
      <c r="N50" s="235"/>
      <c r="O50" s="235"/>
      <c r="P50" s="235"/>
      <c r="Q50" s="235"/>
      <c r="R50" s="235"/>
      <c r="S50" s="238"/>
      <c r="U50" s="792" t="s">
        <v>519</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520</v>
      </c>
      <c r="M64" s="235"/>
      <c r="N64" s="235"/>
      <c r="O64" s="235"/>
      <c r="P64" s="235"/>
      <c r="Q64" s="235"/>
      <c r="R64" s="235"/>
      <c r="S64" s="238"/>
      <c r="U64" s="792" t="s">
        <v>521</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522</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523</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524</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525</v>
      </c>
      <c r="O2" s="286"/>
      <c r="P2" s="287"/>
      <c r="Q2" s="288"/>
      <c r="R2" s="288"/>
      <c r="S2" s="289"/>
      <c r="T2" s="288"/>
      <c r="U2" s="288"/>
      <c r="V2" s="288"/>
      <c r="W2" s="288"/>
      <c r="X2" s="288"/>
      <c r="Y2" s="290"/>
      <c r="Z2" s="269"/>
      <c r="AA2" s="269"/>
      <c r="AB2" s="269"/>
      <c r="AC2" s="269"/>
      <c r="AD2" s="269"/>
      <c r="AE2" s="269"/>
      <c r="AF2" s="291"/>
      <c r="AG2" s="292"/>
      <c r="AH2" s="293"/>
      <c r="AI2" s="294" t="s">
        <v>526</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527</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528</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529</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530</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531</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532</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533</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491</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534</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535</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536</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537</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538</v>
      </c>
      <c r="H98" s="733"/>
      <c r="I98" s="733" t="s">
        <v>493</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539</v>
      </c>
      <c r="H109" s="742"/>
      <c r="I109" s="742" t="s">
        <v>540</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541</v>
      </c>
      <c r="H121" s="733"/>
      <c r="I121" s="733" t="s">
        <v>542</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543</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544</v>
      </c>
      <c r="H165" s="733"/>
      <c r="I165" s="733" t="s">
        <v>487</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545</v>
      </c>
      <c r="H177" s="742"/>
      <c r="I177" s="742" t="s">
        <v>542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546</v>
      </c>
      <c r="H188" s="733"/>
      <c r="I188" s="733" t="s">
        <v>542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547</v>
      </c>
      <c r="H210" s="733"/>
      <c r="I210" s="733" t="s">
        <v>489</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548</v>
      </c>
      <c r="H221" s="742"/>
      <c r="I221" s="742" t="s">
        <v>542</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549</v>
      </c>
      <c r="H244" s="742"/>
      <c r="I244" s="742" t="s">
        <v>540</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550</v>
      </c>
      <c r="H255" s="733"/>
      <c r="I255" s="733" t="s">
        <v>493</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551</v>
      </c>
      <c r="H266" s="742"/>
      <c r="I266" s="742" t="s">
        <v>489</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552</v>
      </c>
      <c r="H277" s="733"/>
      <c r="I277" s="733" t="s">
        <v>489</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553</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t="s">
        <v>554</v>
      </c>
      <c r="M8" s="235"/>
      <c r="N8" s="235"/>
      <c r="O8" s="235"/>
      <c r="P8" s="235"/>
      <c r="Q8" s="235"/>
      <c r="R8" s="235"/>
      <c r="S8" s="238"/>
      <c r="U8" s="792" t="s">
        <v>555</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556</v>
      </c>
      <c r="M22" s="235"/>
      <c r="N22" s="235"/>
      <c r="O22" s="235"/>
      <c r="P22" s="235"/>
      <c r="Q22" s="235"/>
      <c r="R22" s="235"/>
      <c r="S22" s="238"/>
      <c r="U22" s="792" t="s">
        <v>557</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558</v>
      </c>
      <c r="M36" s="235"/>
      <c r="N36" s="235"/>
      <c r="O36" s="235"/>
      <c r="P36" s="235"/>
      <c r="Q36" s="235"/>
      <c r="R36" s="235"/>
      <c r="S36" s="238"/>
      <c r="U36" s="792" t="s">
        <v>559</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560</v>
      </c>
      <c r="M50" s="235"/>
      <c r="N50" s="235"/>
      <c r="O50" s="235"/>
      <c r="P50" s="235"/>
      <c r="Q50" s="235"/>
      <c r="R50" s="235"/>
      <c r="S50" s="238"/>
      <c r="U50" s="792" t="s">
        <v>561</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562</v>
      </c>
      <c r="M64" s="235"/>
      <c r="N64" s="235"/>
      <c r="O64" s="235"/>
      <c r="P64" s="235"/>
      <c r="Q64" s="235"/>
      <c r="R64" s="235"/>
      <c r="S64" s="238"/>
      <c r="U64" s="792" t="s">
        <v>563</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564</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565</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567</v>
      </c>
      <c r="K4" s="188"/>
      <c r="L4" s="188"/>
      <c r="M4" s="188"/>
      <c r="N4" s="188"/>
      <c r="O4" s="188"/>
      <c r="P4" s="188"/>
      <c r="Q4" s="188"/>
      <c r="R4" s="188"/>
      <c r="S4" s="188"/>
      <c r="T4" s="188"/>
      <c r="U4" s="188"/>
      <c r="V4" s="188"/>
      <c r="W4" s="188"/>
      <c r="X4" s="188"/>
      <c r="Y4" s="188"/>
      <c r="Z4" s="188"/>
      <c r="AA4" s="188"/>
      <c r="AB4" s="188"/>
      <c r="AC4" s="188"/>
    </row>
    <row r="5">
      <c r="A5" s="188"/>
      <c r="B5" s="883" t="s">
        <v>568</v>
      </c>
      <c r="C5" s="883" t="s">
        <v>569</v>
      </c>
      <c r="D5" s="883" t="s">
        <v>95</v>
      </c>
      <c r="E5" s="883" t="s">
        <v>443</v>
      </c>
      <c r="F5" s="883" t="s">
        <v>570</v>
      </c>
      <c r="G5" s="884" t="s">
        <v>571</v>
      </c>
      <c r="H5" s="883" t="s">
        <v>572</v>
      </c>
      <c r="I5" s="883" t="s">
        <v>573</v>
      </c>
      <c r="J5" s="883" t="s">
        <v>574</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575</v>
      </c>
      <c r="F6" s="887"/>
      <c r="G6" s="888" t="s">
        <v>576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577</v>
      </c>
      <c r="F7" s="889"/>
      <c r="G7" s="888" t="s">
        <v>578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579</v>
      </c>
      <c r="F8" s="890"/>
      <c r="G8" s="888" t="s">
        <v>580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582</v>
      </c>
      <c r="F17" s="893"/>
      <c r="G17" s="888" t="s">
        <v>581</v>
      </c>
      <c r="H17" s="168" t="s">
        <v>583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584</v>
      </c>
      <c r="F18" s="893"/>
      <c r="G18" s="888" t="s">
        <v>581</v>
      </c>
      <c r="H18" s="168" t="s">
        <v>585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586</v>
      </c>
      <c r="F19" s="893"/>
      <c r="G19" s="888" t="s">
        <v>581</v>
      </c>
      <c r="H19" s="168" t="s">
        <v>587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588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583</v>
      </c>
      <c r="F24" s="894"/>
      <c r="G24" s="888" t="s">
        <v>588</v>
      </c>
      <c r="H24" s="168" t="s">
        <v>589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590</v>
      </c>
      <c r="F25" s="894"/>
      <c r="G25" s="888" t="s">
        <v>588</v>
      </c>
      <c r="H25" s="168" t="s">
        <v>585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591</v>
      </c>
      <c r="F26" s="894"/>
      <c r="G26" s="888" t="s">
        <v>588</v>
      </c>
      <c r="H26" s="168" t="s">
        <v>587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589</v>
      </c>
      <c r="F31" s="893"/>
      <c r="G31" s="888" t="s">
        <v>581</v>
      </c>
      <c r="H31" s="168" t="s">
        <v>592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593</v>
      </c>
      <c r="F32" s="893"/>
      <c r="G32" s="888" t="s">
        <v>581</v>
      </c>
      <c r="H32" s="168" t="s">
        <v>585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594</v>
      </c>
      <c r="F33" s="893"/>
      <c r="G33" s="888" t="s">
        <v>581</v>
      </c>
      <c r="H33" s="168" t="s">
        <v>587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588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592</v>
      </c>
      <c r="F38" s="894"/>
      <c r="G38" s="888" t="s">
        <v>588</v>
      </c>
      <c r="H38" s="168" t="s">
        <v>595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596</v>
      </c>
      <c r="F39" s="894"/>
      <c r="G39" s="888" t="s">
        <v>588</v>
      </c>
      <c r="H39" s="168" t="s">
        <v>585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597</v>
      </c>
      <c r="F40" s="894"/>
      <c r="G40" s="888" t="s">
        <v>588</v>
      </c>
      <c r="H40" s="168" t="s">
        <v>587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595</v>
      </c>
      <c r="F45" s="893"/>
      <c r="G45" s="888" t="s">
        <v>581</v>
      </c>
      <c r="H45" s="168" t="s">
        <v>598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599</v>
      </c>
      <c r="F46" s="893"/>
      <c r="G46" s="888" t="s">
        <v>581</v>
      </c>
      <c r="H46" s="168" t="s">
        <v>585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600</v>
      </c>
      <c r="F47" s="893"/>
      <c r="G47" s="888" t="s">
        <v>581</v>
      </c>
      <c r="H47" s="168" t="s">
        <v>587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588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598</v>
      </c>
      <c r="F52" s="894"/>
      <c r="G52" s="888" t="s">
        <v>588</v>
      </c>
      <c r="H52" s="168" t="s">
        <v>601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602</v>
      </c>
      <c r="F53" s="894"/>
      <c r="G53" s="888" t="s">
        <v>588</v>
      </c>
      <c r="H53" s="168" t="s">
        <v>585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603</v>
      </c>
      <c r="F54" s="894"/>
      <c r="G54" s="888" t="s">
        <v>588</v>
      </c>
      <c r="H54" s="168" t="s">
        <v>587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601</v>
      </c>
      <c r="F59" s="893"/>
      <c r="G59" s="888" t="s">
        <v>581</v>
      </c>
      <c r="H59" s="168" t="s">
        <v>604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605</v>
      </c>
      <c r="F60" s="893"/>
      <c r="G60" s="888" t="s">
        <v>581</v>
      </c>
      <c r="H60" s="168" t="s">
        <v>585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606</v>
      </c>
      <c r="F61" s="893"/>
      <c r="G61" s="888" t="s">
        <v>581</v>
      </c>
      <c r="H61" s="168" t="s">
        <v>587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588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604</v>
      </c>
      <c r="F66" s="894"/>
      <c r="G66" s="888" t="s">
        <v>588</v>
      </c>
      <c r="H66" s="168" t="s">
        <v>607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608</v>
      </c>
      <c r="F67" s="894"/>
      <c r="G67" s="888" t="s">
        <v>588</v>
      </c>
      <c r="H67" s="168" t="s">
        <v>585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609</v>
      </c>
      <c r="F68" s="894"/>
      <c r="G68" s="888" t="s">
        <v>588</v>
      </c>
      <c r="H68" s="168" t="s">
        <v>587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607</v>
      </c>
      <c r="F73" s="893"/>
      <c r="G73" s="888" t="s">
        <v>581</v>
      </c>
      <c r="H73" s="168" t="s">
        <v>610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611</v>
      </c>
      <c r="F74" s="893"/>
      <c r="G74" s="888" t="s">
        <v>581</v>
      </c>
      <c r="H74" s="168" t="s">
        <v>585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612</v>
      </c>
      <c r="F75" s="893"/>
      <c r="G75" s="888" t="s">
        <v>581</v>
      </c>
      <c r="H75" s="168" t="s">
        <v>587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588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610</v>
      </c>
      <c r="F80" s="894"/>
      <c r="G80" s="888" t="s">
        <v>588</v>
      </c>
      <c r="H80" s="168" t="s">
        <v>613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614</v>
      </c>
      <c r="F81" s="894"/>
      <c r="G81" s="888" t="s">
        <v>588</v>
      </c>
      <c r="H81" s="168" t="s">
        <v>585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615</v>
      </c>
      <c r="F82" s="894"/>
      <c r="G82" s="888" t="s">
        <v>588</v>
      </c>
      <c r="H82" s="168" t="s">
        <v>587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613</v>
      </c>
      <c r="F87" s="893"/>
      <c r="G87" s="888" t="s">
        <v>581</v>
      </c>
      <c r="H87" s="168" t="s">
        <v>616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617</v>
      </c>
      <c r="F88" s="893"/>
      <c r="G88" s="888" t="s">
        <v>581</v>
      </c>
      <c r="H88" s="168" t="s">
        <v>585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618</v>
      </c>
      <c r="F89" s="893"/>
      <c r="G89" s="888" t="s">
        <v>581</v>
      </c>
      <c r="H89" s="168" t="s">
        <v>587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588</v>
      </c>
      <c r="H93" s="168" t="s">
        <v>619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616</v>
      </c>
      <c r="F94" s="894"/>
      <c r="G94" s="888" t="s">
        <v>588</v>
      </c>
      <c r="H94" s="168" t="s">
        <v>620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621</v>
      </c>
      <c r="F95" s="894"/>
      <c r="G95" s="888" t="s">
        <v>588</v>
      </c>
      <c r="H95" s="168" t="s">
        <v>585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622</v>
      </c>
      <c r="F96" s="894"/>
      <c r="G96" s="888" t="s">
        <v>588</v>
      </c>
      <c r="H96" s="168" t="s">
        <v>587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623</v>
      </c>
      <c r="F102" s="896"/>
      <c r="G102" s="888" t="s">
        <v>624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625</v>
      </c>
      <c r="F103" s="897"/>
      <c r="G103" s="888" t="s">
        <v>626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627</v>
      </c>
      <c r="F104" s="898"/>
      <c r="G104" s="888" t="s">
        <v>628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629</v>
      </c>
      <c r="F105" s="899"/>
      <c r="G105" s="888" t="s">
        <v>630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619</v>
      </c>
      <c r="F106" s="900"/>
      <c r="G106" s="888" t="s">
        <v>631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620</v>
      </c>
      <c r="F107" s="900"/>
      <c r="G107" s="888" t="s">
        <v>631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585</v>
      </c>
      <c r="F108" s="900"/>
      <c r="G108" s="888" t="s">
        <v>631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587</v>
      </c>
      <c r="F109" s="900"/>
      <c r="G109" s="888" t="s">
        <v>631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632</v>
      </c>
      <c r="B1" s="5"/>
      <c r="C1" s="5"/>
      <c r="D1" s="5"/>
      <c r="E1" s="5"/>
      <c r="F1" s="5"/>
      <c r="G1" s="5"/>
      <c r="H1" s="904"/>
      <c r="I1" s="905" t="s">
        <v>633</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633</v>
      </c>
      <c r="B2" s="910" t="s">
        <v>50</v>
      </c>
      <c r="C2" s="910" t="s">
        <v>309</v>
      </c>
      <c r="D2" s="909" t="s">
        <v>310</v>
      </c>
      <c r="E2" s="909" t="s">
        <v>315</v>
      </c>
      <c r="F2" s="909" t="s">
        <v>307</v>
      </c>
      <c r="G2" s="909" t="s">
        <v>634</v>
      </c>
      <c r="H2" s="911"/>
      <c r="I2" s="912" t="s">
        <v>635</v>
      </c>
      <c r="J2" s="913">
        <f>DAY(EOMONTH(J1,0))</f>
        <v>28</v>
      </c>
      <c r="K2" s="914" t="s">
        <v>636</v>
      </c>
      <c r="L2" s="914" t="s">
        <v>309</v>
      </c>
      <c r="M2" s="914" t="s">
        <v>327</v>
      </c>
      <c r="N2" s="914" t="s">
        <v>328</v>
      </c>
      <c r="O2" s="914" t="s">
        <v>637</v>
      </c>
      <c r="P2" s="914" t="s">
        <v>638</v>
      </c>
      <c r="Q2" s="912" t="s">
        <v>639</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640</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641</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0.7</v>
      </c>
      <c r="D5" s="918">
        <f t="shared" ref="D5:G5" si="6">xlookup($B5,$K:$K,N:N)</f>
        <v>5978160</v>
      </c>
      <c r="E5" s="918">
        <f t="shared" si="6"/>
        <v>2488815.973</v>
      </c>
      <c r="F5" s="919">
        <f t="shared" si="6"/>
        <v>0.41631806</v>
      </c>
      <c r="G5" s="919">
        <f t="shared" si="6"/>
        <v>0.4963362239</v>
      </c>
      <c r="H5" s="911"/>
      <c r="I5" s="912" t="s">
        <v>642</v>
      </c>
      <c r="J5" s="927"/>
      <c r="K5" s="928" t="s">
        <v>643</v>
      </c>
      <c r="L5" s="2"/>
      <c r="M5" s="915">
        <v>19.51</v>
      </c>
      <c r="N5" s="915">
        <v>21.95</v>
      </c>
      <c r="O5" s="915">
        <v>23.0</v>
      </c>
      <c r="P5" s="929"/>
      <c r="Q5" s="912" t="s">
        <v>644</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645</v>
      </c>
      <c r="J6" s="932">
        <v>1250.0</v>
      </c>
      <c r="K6" s="933" t="s">
        <v>646</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647</v>
      </c>
      <c r="J7" s="932">
        <v>5.0</v>
      </c>
      <c r="K7" s="937" t="s">
        <v>648</v>
      </c>
      <c r="L7" s="915">
        <v>1230.0</v>
      </c>
      <c r="M7" s="921">
        <f>M6*(L7*6)</f>
        <v>73431.738</v>
      </c>
      <c r="N7" s="921">
        <f>N6*(L7*6)</f>
        <v>9719.46</v>
      </c>
      <c r="O7" s="921">
        <f>O6*(L7*6)</f>
        <v>0</v>
      </c>
      <c r="P7" s="921">
        <f t="shared" si="10"/>
        <v>83151.198</v>
      </c>
      <c r="Q7" s="912" t="s">
        <v>649</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650</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651</v>
      </c>
      <c r="J9" s="932">
        <v>4500.0</v>
      </c>
      <c r="K9" s="933" t="s">
        <v>652</v>
      </c>
      <c r="L9" s="2"/>
      <c r="M9" s="921">
        <f>P7+(P6*J15)</f>
        <v>89911.458</v>
      </c>
      <c r="N9" s="929"/>
      <c r="O9" s="940" t="s">
        <v>653</v>
      </c>
      <c r="P9" s="923" t="s">
        <v>654</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655</v>
      </c>
      <c r="J10" s="932">
        <v>1.0</v>
      </c>
      <c r="K10" s="933" t="s">
        <v>656</v>
      </c>
      <c r="L10" s="2"/>
      <c r="M10" s="921">
        <f>M9*J2+K3*J17*J2*20</f>
        <v>2526884.024</v>
      </c>
      <c r="N10" s="943"/>
      <c r="O10" s="944" t="s">
        <v>657</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658</v>
      </c>
      <c r="J11" s="932">
        <f>J2</f>
        <v>28</v>
      </c>
      <c r="K11" s="933" t="s">
        <v>659</v>
      </c>
      <c r="L11" s="2"/>
      <c r="M11" s="912" t="s">
        <v>400</v>
      </c>
      <c r="N11" s="938" t="s">
        <v>377</v>
      </c>
      <c r="O11" s="944" t="s">
        <v>660</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661</v>
      </c>
      <c r="J12" s="922"/>
      <c r="K12" s="933" t="s">
        <v>662</v>
      </c>
      <c r="L12" s="2"/>
      <c r="M12" s="926">
        <f t="shared" ref="M12:M13" si="17">J4*1.15</f>
        <v>368000</v>
      </c>
      <c r="N12" s="948">
        <v>15000.0</v>
      </c>
      <c r="O12" s="944" t="s">
        <v>663</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664</v>
      </c>
      <c r="J13" s="922"/>
      <c r="K13" s="933" t="s">
        <v>665</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666</v>
      </c>
      <c r="J14" s="922"/>
      <c r="K14" s="950" t="s">
        <v>667</v>
      </c>
      <c r="L14" s="2"/>
      <c r="M14" s="926">
        <f>(J2-21.7)*3000</f>
        <v>18900</v>
      </c>
      <c r="N14" s="946"/>
      <c r="O14" s="951"/>
      <c r="P14" s="952"/>
      <c r="Q14" s="929"/>
      <c r="R14" s="953"/>
    </row>
    <row r="15">
      <c r="A15" s="930"/>
      <c r="B15" s="930"/>
      <c r="C15" s="930"/>
      <c r="D15" s="930"/>
      <c r="E15" s="930"/>
      <c r="F15" s="930"/>
      <c r="G15" s="930"/>
      <c r="H15" s="930"/>
      <c r="I15" s="954" t="s">
        <v>668</v>
      </c>
      <c r="J15" s="955">
        <v>600.0</v>
      </c>
      <c r="K15" s="928" t="s">
        <v>669</v>
      </c>
      <c r="L15" s="2"/>
      <c r="M15" s="926">
        <f>J9*J10*J11</f>
        <v>126000</v>
      </c>
      <c r="N15" s="946"/>
      <c r="O15" s="912" t="s">
        <v>226</v>
      </c>
      <c r="P15" s="924">
        <f>SUM(P10:P14)</f>
        <v>348992</v>
      </c>
      <c r="Q15" s="929"/>
      <c r="R15" s="929"/>
    </row>
    <row r="16">
      <c r="A16" s="911"/>
      <c r="B16" s="911"/>
      <c r="C16" s="911"/>
      <c r="D16" s="911"/>
      <c r="E16" s="911"/>
      <c r="F16" s="911"/>
      <c r="G16" s="911"/>
      <c r="H16" s="911"/>
      <c r="I16" s="912" t="s">
        <v>670</v>
      </c>
      <c r="J16" s="921"/>
      <c r="K16" s="928" t="s">
        <v>671</v>
      </c>
      <c r="L16" s="2"/>
      <c r="M16" s="926">
        <f>J12*J13*J14</f>
        <v>0</v>
      </c>
      <c r="N16" s="926">
        <f>J14*J15</f>
        <v>0</v>
      </c>
      <c r="O16" s="929"/>
      <c r="P16" s="929"/>
      <c r="Q16" s="929"/>
      <c r="R16" s="953"/>
    </row>
    <row r="17">
      <c r="A17" s="930"/>
      <c r="B17" s="930"/>
      <c r="C17" s="930"/>
      <c r="D17" s="930"/>
      <c r="E17" s="930"/>
      <c r="F17" s="930"/>
      <c r="G17" s="930"/>
      <c r="H17" s="930"/>
      <c r="I17" s="954" t="s">
        <v>672</v>
      </c>
      <c r="J17" s="934">
        <v>0.055</v>
      </c>
      <c r="K17" s="928" t="s">
        <v>673</v>
      </c>
      <c r="L17" s="2"/>
      <c r="M17" s="926">
        <f>SUM(M12:N12)+J16</f>
        <v>383000</v>
      </c>
      <c r="N17" s="946"/>
      <c r="O17" s="929"/>
      <c r="P17" s="929"/>
      <c r="Q17" s="929"/>
      <c r="R17" s="929"/>
    </row>
    <row r="18">
      <c r="A18" s="930"/>
      <c r="B18" s="930"/>
      <c r="C18" s="930"/>
      <c r="D18" s="930"/>
      <c r="E18" s="930"/>
      <c r="F18" s="930"/>
      <c r="G18" s="930"/>
      <c r="H18" s="930"/>
      <c r="I18" s="954" t="s">
        <v>674</v>
      </c>
      <c r="J18" s="934">
        <v>0.065</v>
      </c>
      <c r="K18" s="904"/>
      <c r="L18" s="904"/>
      <c r="M18" s="904"/>
      <c r="N18" s="904"/>
      <c r="O18" s="904"/>
      <c r="P18" s="904"/>
      <c r="Q18" s="904"/>
      <c r="R18" s="904"/>
    </row>
    <row r="20">
      <c r="I20" s="905" t="s">
        <v>633</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635</v>
      </c>
      <c r="J21" s="913">
        <f>DAY(EOMONTH(J20,0))</f>
        <v>31</v>
      </c>
      <c r="K21" s="914" t="s">
        <v>636</v>
      </c>
      <c r="L21" s="914" t="s">
        <v>309</v>
      </c>
      <c r="M21" s="914" t="s">
        <v>327</v>
      </c>
      <c r="N21" s="914" t="s">
        <v>328</v>
      </c>
      <c r="O21" s="914" t="s">
        <v>637</v>
      </c>
      <c r="P21" s="914" t="s">
        <v>638</v>
      </c>
      <c r="Q21" s="912" t="s">
        <v>639</v>
      </c>
      <c r="R21" s="915">
        <v>880.0</v>
      </c>
    </row>
    <row r="22">
      <c r="I22" s="912" t="s">
        <v>309</v>
      </c>
      <c r="J22" s="920">
        <f t="array" ref="J22">xlookup(K20,$B$3:$B$14,$C$3:$C$14)*100</f>
        <v>75</v>
      </c>
      <c r="K22" s="921">
        <f>SUM(M22:O22)</f>
        <v>304</v>
      </c>
      <c r="L22" s="921">
        <v>100.0</v>
      </c>
      <c r="M22" s="915">
        <v>272.0</v>
      </c>
      <c r="N22" s="915">
        <v>32.0</v>
      </c>
      <c r="O22" s="922"/>
      <c r="P22" s="921">
        <f>K22*J21</f>
        <v>9424</v>
      </c>
      <c r="Q22" s="923" t="s">
        <v>640</v>
      </c>
      <c r="R22" s="924">
        <f>P34</f>
        <v>365864</v>
      </c>
    </row>
    <row r="23">
      <c r="I23" s="912" t="s">
        <v>641</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642</v>
      </c>
      <c r="J24" s="927"/>
      <c r="K24" s="928" t="s">
        <v>643</v>
      </c>
      <c r="L24" s="2"/>
      <c r="M24" s="915">
        <v>19.51</v>
      </c>
      <c r="N24" s="915">
        <v>21.95</v>
      </c>
      <c r="O24" s="915">
        <v>23.0</v>
      </c>
      <c r="P24" s="929"/>
      <c r="Q24" s="912" t="s">
        <v>644</v>
      </c>
      <c r="R24" s="921">
        <f>M29+SUM(M33:N34)</f>
        <v>3274716.62</v>
      </c>
    </row>
    <row r="25">
      <c r="I25" s="931" t="s">
        <v>645</v>
      </c>
      <c r="J25" s="932">
        <v>1250.0</v>
      </c>
      <c r="K25" s="933" t="s">
        <v>646</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647</v>
      </c>
      <c r="J26" s="932">
        <v>5.0</v>
      </c>
      <c r="K26" s="937" t="s">
        <v>648</v>
      </c>
      <c r="L26" s="915">
        <v>1230.0</v>
      </c>
      <c r="M26" s="921">
        <f>M25*(L26*6)</f>
        <v>81590.82</v>
      </c>
      <c r="N26" s="921">
        <f>N25*(L26*6)</f>
        <v>10799.4</v>
      </c>
      <c r="O26" s="921">
        <f>O25*(L26*6)</f>
        <v>0</v>
      </c>
      <c r="P26" s="921">
        <f t="shared" si="20"/>
        <v>92390.22</v>
      </c>
      <c r="Q26" s="912" t="s">
        <v>649</v>
      </c>
      <c r="R26" s="924">
        <f>R23-R24-M36</f>
        <v>2927987.38</v>
      </c>
    </row>
    <row r="27">
      <c r="I27" s="938" t="s">
        <v>650</v>
      </c>
      <c r="J27" s="932">
        <v>100.0</v>
      </c>
      <c r="K27" s="939"/>
      <c r="L27" s="929"/>
      <c r="M27" s="929"/>
      <c r="N27" s="929"/>
      <c r="O27" s="929"/>
      <c r="P27" s="929"/>
      <c r="Q27" s="912" t="s">
        <v>307</v>
      </c>
      <c r="R27" s="934">
        <f>R26/R23</f>
        <v>0.4445974766</v>
      </c>
    </row>
    <row r="28">
      <c r="I28" s="931" t="s">
        <v>651</v>
      </c>
      <c r="J28" s="932">
        <v>4500.0</v>
      </c>
      <c r="K28" s="933" t="s">
        <v>652</v>
      </c>
      <c r="L28" s="2"/>
      <c r="M28" s="921">
        <f>P26+(P25*J34)</f>
        <v>99901.62</v>
      </c>
      <c r="N28" s="929"/>
      <c r="O28" s="940" t="s">
        <v>653</v>
      </c>
      <c r="P28" s="923" t="s">
        <v>654</v>
      </c>
      <c r="Q28" s="929"/>
      <c r="R28" s="929"/>
    </row>
    <row r="29">
      <c r="I29" s="942" t="s">
        <v>655</v>
      </c>
      <c r="J29" s="932">
        <v>1.0</v>
      </c>
      <c r="K29" s="933" t="s">
        <v>656</v>
      </c>
      <c r="L29" s="2"/>
      <c r="M29" s="921">
        <f>M28*J21+K22*J36*J21*20</f>
        <v>3107316.62</v>
      </c>
      <c r="N29" s="943"/>
      <c r="O29" s="944" t="s">
        <v>657</v>
      </c>
      <c r="P29" s="945">
        <v>191520.0</v>
      </c>
      <c r="Q29" s="929"/>
      <c r="R29" s="946"/>
    </row>
    <row r="30">
      <c r="I30" s="942" t="s">
        <v>658</v>
      </c>
      <c r="J30" s="932">
        <f>J21</f>
        <v>31</v>
      </c>
      <c r="K30" s="933" t="s">
        <v>659</v>
      </c>
      <c r="L30" s="2"/>
      <c r="M30" s="912" t="s">
        <v>400</v>
      </c>
      <c r="N30" s="938" t="s">
        <v>377</v>
      </c>
      <c r="O30" s="944" t="s">
        <v>660</v>
      </c>
      <c r="P30" s="947">
        <f>K22*J36*J21*100</f>
        <v>51832</v>
      </c>
      <c r="Q30" s="929"/>
      <c r="R30" s="929"/>
    </row>
    <row r="31">
      <c r="I31" s="931" t="s">
        <v>661</v>
      </c>
      <c r="J31" s="922"/>
      <c r="K31" s="933" t="s">
        <v>662</v>
      </c>
      <c r="L31" s="2"/>
      <c r="M31" s="926">
        <f t="shared" ref="M31:M32" si="21">J23*1.15</f>
        <v>368000</v>
      </c>
      <c r="N31" s="948">
        <v>15000.0</v>
      </c>
      <c r="O31" s="944" t="s">
        <v>663</v>
      </c>
      <c r="P31" s="947">
        <f>K22*J37*J21*200</f>
        <v>122512</v>
      </c>
      <c r="Q31" s="929"/>
      <c r="R31" s="929"/>
    </row>
    <row r="32">
      <c r="I32" s="931" t="s">
        <v>664</v>
      </c>
      <c r="J32" s="922"/>
      <c r="K32" s="933" t="s">
        <v>665</v>
      </c>
      <c r="L32" s="2"/>
      <c r="M32" s="926">
        <f t="shared" si="21"/>
        <v>0</v>
      </c>
      <c r="N32" s="926">
        <v>0.0</v>
      </c>
      <c r="O32" s="949"/>
      <c r="P32" s="922"/>
      <c r="Q32" s="929"/>
      <c r="R32" s="929"/>
    </row>
    <row r="33">
      <c r="I33" s="931" t="s">
        <v>666</v>
      </c>
      <c r="J33" s="922"/>
      <c r="K33" s="950" t="s">
        <v>667</v>
      </c>
      <c r="L33" s="2"/>
      <c r="M33" s="926">
        <f>(J21-21.7)*3000</f>
        <v>27900</v>
      </c>
      <c r="N33" s="946"/>
      <c r="O33" s="951"/>
      <c r="P33" s="952"/>
      <c r="Q33" s="929"/>
      <c r="R33" s="953"/>
    </row>
    <row r="34">
      <c r="I34" s="954" t="s">
        <v>668</v>
      </c>
      <c r="J34" s="955">
        <v>600.0</v>
      </c>
      <c r="K34" s="928" t="s">
        <v>669</v>
      </c>
      <c r="L34" s="2"/>
      <c r="M34" s="926">
        <f>J28*J29*J30</f>
        <v>139500</v>
      </c>
      <c r="N34" s="946"/>
      <c r="O34" s="912" t="s">
        <v>226</v>
      </c>
      <c r="P34" s="924">
        <f>SUM(P29:P33)</f>
        <v>365864</v>
      </c>
      <c r="Q34" s="929"/>
      <c r="R34" s="929"/>
    </row>
    <row r="35">
      <c r="I35" s="912" t="s">
        <v>670</v>
      </c>
      <c r="J35" s="921"/>
      <c r="K35" s="928" t="s">
        <v>671</v>
      </c>
      <c r="L35" s="2"/>
      <c r="M35" s="926">
        <f>J31*J32*J33</f>
        <v>0</v>
      </c>
      <c r="N35" s="926">
        <f>J33*J34</f>
        <v>0</v>
      </c>
      <c r="O35" s="929"/>
      <c r="P35" s="929"/>
      <c r="Q35" s="929"/>
      <c r="R35" s="953"/>
    </row>
    <row r="36">
      <c r="I36" s="954" t="s">
        <v>672</v>
      </c>
      <c r="J36" s="934">
        <v>0.055</v>
      </c>
      <c r="K36" s="928" t="s">
        <v>673</v>
      </c>
      <c r="L36" s="2"/>
      <c r="M36" s="926">
        <f>SUM(M31:N31)+J35</f>
        <v>383000</v>
      </c>
      <c r="N36" s="946"/>
      <c r="O36" s="929"/>
      <c r="P36" s="929"/>
      <c r="Q36" s="929"/>
      <c r="R36" s="929"/>
    </row>
    <row r="37">
      <c r="I37" s="954" t="s">
        <v>674</v>
      </c>
      <c r="J37" s="934">
        <v>0.065</v>
      </c>
      <c r="K37" s="904"/>
      <c r="L37" s="904"/>
      <c r="M37" s="904"/>
      <c r="N37" s="904"/>
      <c r="O37" s="904"/>
      <c r="P37" s="904"/>
      <c r="Q37" s="904"/>
      <c r="R37" s="904"/>
    </row>
    <row r="39">
      <c r="I39" s="905" t="s">
        <v>633</v>
      </c>
      <c r="J39" s="906">
        <f>A5</f>
        <v>46113</v>
      </c>
      <c r="K39" s="905" t="str">
        <f>"①R"&amp;year(J39)-2018&amp;"_"&amp;month(J39)&amp;"集計"</f>
        <v>①R8_4集計</v>
      </c>
      <c r="L39" s="5"/>
      <c r="M39" s="5"/>
      <c r="N39" s="907">
        <f>R42</f>
        <v>5978160</v>
      </c>
      <c r="O39" s="907">
        <f>R45</f>
        <v>2488815.973</v>
      </c>
      <c r="P39" s="908">
        <f>R46</f>
        <v>0.41631806</v>
      </c>
      <c r="Q39" s="908">
        <f>R44</f>
        <v>0.4963362239</v>
      </c>
      <c r="R39" s="904"/>
    </row>
    <row r="40">
      <c r="I40" s="912" t="s">
        <v>635</v>
      </c>
      <c r="J40" s="913">
        <f>DAY(EOMONTH(J39,0))</f>
        <v>30</v>
      </c>
      <c r="K40" s="914" t="s">
        <v>636</v>
      </c>
      <c r="L40" s="914" t="s">
        <v>309</v>
      </c>
      <c r="M40" s="914" t="s">
        <v>327</v>
      </c>
      <c r="N40" s="914" t="s">
        <v>328</v>
      </c>
      <c r="O40" s="914" t="s">
        <v>637</v>
      </c>
      <c r="P40" s="914" t="s">
        <v>638</v>
      </c>
      <c r="Q40" s="912" t="s">
        <v>639</v>
      </c>
      <c r="R40" s="915">
        <v>880.0</v>
      </c>
    </row>
    <row r="41">
      <c r="I41" s="912" t="s">
        <v>309</v>
      </c>
      <c r="J41" s="920">
        <f t="array" ref="J41">xlookup(K39,$B$3:$B$14,$C$3:$C$14)*100</f>
        <v>70</v>
      </c>
      <c r="K41" s="921">
        <f>SUM(M41:O41)</f>
        <v>304</v>
      </c>
      <c r="L41" s="921">
        <v>100.0</v>
      </c>
      <c r="M41" s="915">
        <v>272.0</v>
      </c>
      <c r="N41" s="915">
        <v>32.0</v>
      </c>
      <c r="O41" s="922"/>
      <c r="P41" s="921">
        <f>K41*J40</f>
        <v>9120</v>
      </c>
      <c r="Q41" s="923" t="s">
        <v>640</v>
      </c>
      <c r="R41" s="924">
        <f>P53</f>
        <v>360240</v>
      </c>
    </row>
    <row r="42">
      <c r="I42" s="912" t="s">
        <v>641</v>
      </c>
      <c r="J42" s="915">
        <v>320000.0</v>
      </c>
      <c r="K42" s="921">
        <f>K41*L42%</f>
        <v>212.8</v>
      </c>
      <c r="L42" s="926">
        <f>J41</f>
        <v>70</v>
      </c>
      <c r="M42" s="921">
        <f>M41*L42%</f>
        <v>190.4</v>
      </c>
      <c r="N42" s="921">
        <f>N41*L42%</f>
        <v>22.4</v>
      </c>
      <c r="O42" s="921">
        <f>O41*L42%</f>
        <v>0</v>
      </c>
      <c r="P42" s="921">
        <f>K42*J40</f>
        <v>6384</v>
      </c>
      <c r="Q42" s="912" t="s">
        <v>310</v>
      </c>
      <c r="R42" s="924">
        <f>R40*P42+R41</f>
        <v>5978160</v>
      </c>
    </row>
    <row r="43">
      <c r="I43" s="912" t="s">
        <v>642</v>
      </c>
      <c r="J43" s="927"/>
      <c r="K43" s="928" t="s">
        <v>643</v>
      </c>
      <c r="L43" s="2"/>
      <c r="M43" s="915">
        <v>19.51</v>
      </c>
      <c r="N43" s="915">
        <v>21.95</v>
      </c>
      <c r="O43" s="915">
        <v>23.0</v>
      </c>
      <c r="P43" s="929"/>
      <c r="Q43" s="912" t="s">
        <v>644</v>
      </c>
      <c r="R43" s="921">
        <f>M48+SUM(M52:N53)</f>
        <v>2967177.36</v>
      </c>
    </row>
    <row r="44">
      <c r="I44" s="931" t="s">
        <v>645</v>
      </c>
      <c r="J44" s="932">
        <v>1250.0</v>
      </c>
      <c r="K44" s="933" t="s">
        <v>646</v>
      </c>
      <c r="L44" s="2"/>
      <c r="M44" s="921">
        <f t="shared" ref="M44:O44" si="22">M42/(360/M43)</f>
        <v>10.31862222</v>
      </c>
      <c r="N44" s="921">
        <f t="shared" si="22"/>
        <v>1.365777778</v>
      </c>
      <c r="O44" s="921">
        <f t="shared" si="22"/>
        <v>0</v>
      </c>
      <c r="P44" s="921">
        <f t="shared" ref="P44:P45" si="23">M44+N44+O44</f>
        <v>11.6844</v>
      </c>
      <c r="Q44" s="912" t="s">
        <v>308</v>
      </c>
      <c r="R44" s="934">
        <f>R43/R42</f>
        <v>0.4963362239</v>
      </c>
    </row>
    <row r="45">
      <c r="I45" s="936" t="s">
        <v>647</v>
      </c>
      <c r="J45" s="932">
        <v>5.0</v>
      </c>
      <c r="K45" s="937" t="s">
        <v>648</v>
      </c>
      <c r="L45" s="915">
        <v>1230.0</v>
      </c>
      <c r="M45" s="921">
        <f>M44*(L45*6)</f>
        <v>76151.432</v>
      </c>
      <c r="N45" s="921">
        <f>N44*(L45*6)</f>
        <v>10079.44</v>
      </c>
      <c r="O45" s="921">
        <f>O44*(L45*6)</f>
        <v>0</v>
      </c>
      <c r="P45" s="921">
        <f t="shared" si="23"/>
        <v>86230.872</v>
      </c>
      <c r="Q45" s="912" t="s">
        <v>649</v>
      </c>
      <c r="R45" s="924">
        <f>R42-R43-M55</f>
        <v>2488815.973</v>
      </c>
    </row>
    <row r="46">
      <c r="I46" s="938" t="s">
        <v>650</v>
      </c>
      <c r="J46" s="932">
        <v>100.0</v>
      </c>
      <c r="K46" s="939"/>
      <c r="L46" s="929"/>
      <c r="M46" s="929"/>
      <c r="N46" s="929"/>
      <c r="O46" s="929"/>
      <c r="P46" s="929"/>
      <c r="Q46" s="912" t="s">
        <v>307</v>
      </c>
      <c r="R46" s="934">
        <f>R45/R42</f>
        <v>0.41631806</v>
      </c>
    </row>
    <row r="47">
      <c r="I47" s="931" t="s">
        <v>651</v>
      </c>
      <c r="J47" s="932">
        <v>4500.0</v>
      </c>
      <c r="K47" s="933" t="s">
        <v>652</v>
      </c>
      <c r="L47" s="2"/>
      <c r="M47" s="921">
        <f>P45+(P44*J53)</f>
        <v>93241.512</v>
      </c>
      <c r="N47" s="929"/>
      <c r="O47" s="940" t="s">
        <v>653</v>
      </c>
      <c r="P47" s="923" t="s">
        <v>654</v>
      </c>
      <c r="Q47" s="929"/>
      <c r="R47" s="929"/>
    </row>
    <row r="48">
      <c r="I48" s="942" t="s">
        <v>655</v>
      </c>
      <c r="J48" s="932">
        <v>1.0</v>
      </c>
      <c r="K48" s="933" t="s">
        <v>656</v>
      </c>
      <c r="L48" s="2"/>
      <c r="M48" s="921">
        <f>M47*J40+K41*J55*J40*20</f>
        <v>2807277.36</v>
      </c>
      <c r="N48" s="943"/>
      <c r="O48" s="944" t="s">
        <v>657</v>
      </c>
      <c r="P48" s="945">
        <v>191520.0</v>
      </c>
      <c r="Q48" s="929"/>
      <c r="R48" s="946"/>
    </row>
    <row r="49">
      <c r="I49" s="942" t="s">
        <v>658</v>
      </c>
      <c r="J49" s="932">
        <f>J40</f>
        <v>30</v>
      </c>
      <c r="K49" s="933" t="s">
        <v>659</v>
      </c>
      <c r="L49" s="2"/>
      <c r="M49" s="912" t="s">
        <v>400</v>
      </c>
      <c r="N49" s="938" t="s">
        <v>377</v>
      </c>
      <c r="O49" s="944" t="s">
        <v>660</v>
      </c>
      <c r="P49" s="947">
        <f>K41*J55*J40*100</f>
        <v>50160</v>
      </c>
      <c r="Q49" s="929"/>
      <c r="R49" s="929"/>
    </row>
    <row r="50">
      <c r="I50" s="931" t="s">
        <v>661</v>
      </c>
      <c r="J50" s="922"/>
      <c r="K50" s="933" t="s">
        <v>662</v>
      </c>
      <c r="L50" s="2"/>
      <c r="M50" s="926">
        <f t="shared" ref="M50:M51" si="24">J42*1.15</f>
        <v>368000</v>
      </c>
      <c r="N50" s="948">
        <v>15000.0</v>
      </c>
      <c r="O50" s="944" t="s">
        <v>663</v>
      </c>
      <c r="P50" s="947">
        <f>K41*J56*J40*200</f>
        <v>118560</v>
      </c>
      <c r="Q50" s="929"/>
      <c r="R50" s="929"/>
    </row>
    <row r="51">
      <c r="I51" s="931" t="s">
        <v>664</v>
      </c>
      <c r="J51" s="922"/>
      <c r="K51" s="933" t="s">
        <v>665</v>
      </c>
      <c r="L51" s="2"/>
      <c r="M51" s="926">
        <f t="shared" si="24"/>
        <v>0</v>
      </c>
      <c r="N51" s="926">
        <v>0.0</v>
      </c>
      <c r="O51" s="949"/>
      <c r="P51" s="922"/>
      <c r="Q51" s="929"/>
      <c r="R51" s="929"/>
    </row>
    <row r="52">
      <c r="I52" s="931" t="s">
        <v>666</v>
      </c>
      <c r="J52" s="922"/>
      <c r="K52" s="950" t="s">
        <v>667</v>
      </c>
      <c r="L52" s="2"/>
      <c r="M52" s="926">
        <f>(J40-21.7)*3000</f>
        <v>24900</v>
      </c>
      <c r="N52" s="946"/>
      <c r="O52" s="951"/>
      <c r="P52" s="952"/>
      <c r="Q52" s="929"/>
      <c r="R52" s="953"/>
    </row>
    <row r="53">
      <c r="I53" s="954" t="s">
        <v>668</v>
      </c>
      <c r="J53" s="955">
        <v>600.0</v>
      </c>
      <c r="K53" s="928" t="s">
        <v>669</v>
      </c>
      <c r="L53" s="2"/>
      <c r="M53" s="926">
        <f>J47*J48*J49</f>
        <v>135000</v>
      </c>
      <c r="N53" s="946"/>
      <c r="O53" s="912" t="s">
        <v>226</v>
      </c>
      <c r="P53" s="924">
        <f>SUM(P48:P52)</f>
        <v>360240</v>
      </c>
      <c r="Q53" s="929"/>
      <c r="R53" s="929"/>
    </row>
    <row r="54">
      <c r="I54" s="912" t="s">
        <v>670</v>
      </c>
      <c r="J54" s="921">
        <f>(350000*1.15+15000)/3</f>
        <v>139166.6667</v>
      </c>
      <c r="K54" s="928" t="s">
        <v>671</v>
      </c>
      <c r="L54" s="2"/>
      <c r="M54" s="926">
        <f>J50*J51*J52</f>
        <v>0</v>
      </c>
      <c r="N54" s="926">
        <f>J52*J53</f>
        <v>0</v>
      </c>
      <c r="O54" s="929"/>
      <c r="P54" s="929"/>
      <c r="Q54" s="929"/>
      <c r="R54" s="953"/>
    </row>
    <row r="55">
      <c r="I55" s="954" t="s">
        <v>672</v>
      </c>
      <c r="J55" s="934">
        <v>0.055</v>
      </c>
      <c r="K55" s="928" t="s">
        <v>673</v>
      </c>
      <c r="L55" s="2"/>
      <c r="M55" s="926">
        <f>SUM(M50:N50)+J54</f>
        <v>522166.6667</v>
      </c>
      <c r="N55" s="946"/>
      <c r="O55" s="929"/>
      <c r="P55" s="929"/>
      <c r="Q55" s="929"/>
      <c r="R55" s="929"/>
    </row>
    <row r="56">
      <c r="I56" s="954" t="s">
        <v>674</v>
      </c>
      <c r="J56" s="934">
        <v>0.065</v>
      </c>
      <c r="K56" s="904"/>
      <c r="L56" s="904"/>
      <c r="M56" s="904"/>
      <c r="N56" s="904"/>
      <c r="O56" s="904"/>
      <c r="P56" s="904"/>
      <c r="Q56" s="904"/>
      <c r="R56" s="904"/>
    </row>
    <row r="58">
      <c r="I58" s="905" t="s">
        <v>633</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635</v>
      </c>
      <c r="J59" s="913">
        <f>DAY(EOMONTH(J58,0))</f>
        <v>31</v>
      </c>
      <c r="K59" s="914" t="s">
        <v>636</v>
      </c>
      <c r="L59" s="914" t="s">
        <v>309</v>
      </c>
      <c r="M59" s="914" t="s">
        <v>327</v>
      </c>
      <c r="N59" s="914" t="s">
        <v>328</v>
      </c>
      <c r="O59" s="914" t="s">
        <v>637</v>
      </c>
      <c r="P59" s="914" t="s">
        <v>638</v>
      </c>
      <c r="Q59" s="912" t="s">
        <v>639</v>
      </c>
      <c r="R59" s="915">
        <v>880.0</v>
      </c>
    </row>
    <row r="60">
      <c r="I60" s="912" t="s">
        <v>309</v>
      </c>
      <c r="J60" s="920">
        <f t="array" ref="J60">xlookup(K58,$B$3:$B$14,$C$3:$C$14)*100</f>
        <v>0</v>
      </c>
      <c r="K60" s="921">
        <f>SUM(M60:O60)</f>
        <v>304</v>
      </c>
      <c r="L60" s="921">
        <v>100.0</v>
      </c>
      <c r="M60" s="915">
        <v>272.0</v>
      </c>
      <c r="N60" s="915">
        <v>32.0</v>
      </c>
      <c r="O60" s="922"/>
      <c r="P60" s="921">
        <f>K60*J59</f>
        <v>9424</v>
      </c>
      <c r="Q60" s="923" t="s">
        <v>640</v>
      </c>
      <c r="R60" s="924">
        <f>P72</f>
        <v>365864</v>
      </c>
    </row>
    <row r="61">
      <c r="I61" s="912" t="s">
        <v>641</v>
      </c>
      <c r="J61" s="915">
        <v>320000.0</v>
      </c>
      <c r="K61" s="921">
        <f>K60*L61%</f>
        <v>0</v>
      </c>
      <c r="L61" s="926">
        <f>J60</f>
        <v>0</v>
      </c>
      <c r="M61" s="921">
        <f>M60*L61%</f>
        <v>0</v>
      </c>
      <c r="N61" s="921">
        <f>N60*L61%</f>
        <v>0</v>
      </c>
      <c r="O61" s="921">
        <f>O60*L61%</f>
        <v>0</v>
      </c>
      <c r="P61" s="921">
        <f>K61*J59</f>
        <v>0</v>
      </c>
      <c r="Q61" s="912" t="s">
        <v>310</v>
      </c>
      <c r="R61" s="924">
        <f>R59*P61+R60</f>
        <v>365864</v>
      </c>
    </row>
    <row r="62">
      <c r="I62" s="912" t="s">
        <v>642</v>
      </c>
      <c r="J62" s="927"/>
      <c r="K62" s="928" t="s">
        <v>643</v>
      </c>
      <c r="L62" s="2"/>
      <c r="M62" s="915">
        <v>19.51</v>
      </c>
      <c r="N62" s="915">
        <v>21.95</v>
      </c>
      <c r="O62" s="915">
        <v>23.0</v>
      </c>
      <c r="P62" s="929"/>
      <c r="Q62" s="912" t="s">
        <v>644</v>
      </c>
      <c r="R62" s="921">
        <f>M67+SUM(M71:N72)</f>
        <v>177766.4</v>
      </c>
    </row>
    <row r="63">
      <c r="I63" s="931" t="s">
        <v>645</v>
      </c>
      <c r="J63" s="932">
        <v>1250.0</v>
      </c>
      <c r="K63" s="933" t="s">
        <v>646</v>
      </c>
      <c r="L63" s="2"/>
      <c r="M63" s="921">
        <f t="shared" ref="M63:O63" si="25">M61/(360/M62)</f>
        <v>0</v>
      </c>
      <c r="N63" s="921">
        <f t="shared" si="25"/>
        <v>0</v>
      </c>
      <c r="O63" s="921">
        <f t="shared" si="25"/>
        <v>0</v>
      </c>
      <c r="P63" s="921">
        <f t="shared" ref="P63:P64" si="26">M63+N63+O63</f>
        <v>0</v>
      </c>
      <c r="Q63" s="912" t="s">
        <v>308</v>
      </c>
      <c r="R63" s="934">
        <f>R62/R61</f>
        <v>0.4858810924</v>
      </c>
    </row>
    <row r="64">
      <c r="I64" s="936" t="s">
        <v>647</v>
      </c>
      <c r="J64" s="932">
        <v>5.0</v>
      </c>
      <c r="K64" s="937" t="s">
        <v>648</v>
      </c>
      <c r="L64" s="915">
        <v>1230.0</v>
      </c>
      <c r="M64" s="921">
        <f>M63*(L64*6)</f>
        <v>0</v>
      </c>
      <c r="N64" s="921">
        <f>N63*(L64*6)</f>
        <v>0</v>
      </c>
      <c r="O64" s="921">
        <f>O63*(L64*6)</f>
        <v>0</v>
      </c>
      <c r="P64" s="921">
        <f t="shared" si="26"/>
        <v>0</v>
      </c>
      <c r="Q64" s="912" t="s">
        <v>649</v>
      </c>
      <c r="R64" s="924">
        <f>R61-R62-M74</f>
        <v>-334069.0667</v>
      </c>
    </row>
    <row r="65">
      <c r="I65" s="938" t="s">
        <v>650</v>
      </c>
      <c r="J65" s="932">
        <v>100.0</v>
      </c>
      <c r="K65" s="939"/>
      <c r="L65" s="929"/>
      <c r="M65" s="929"/>
      <c r="N65" s="929"/>
      <c r="O65" s="929"/>
      <c r="P65" s="929"/>
      <c r="Q65" s="912" t="s">
        <v>307</v>
      </c>
      <c r="R65" s="934">
        <f>R64/R61</f>
        <v>-0.9130963054</v>
      </c>
    </row>
    <row r="66">
      <c r="I66" s="931" t="s">
        <v>651</v>
      </c>
      <c r="J66" s="932">
        <v>4500.0</v>
      </c>
      <c r="K66" s="933" t="s">
        <v>652</v>
      </c>
      <c r="L66" s="2"/>
      <c r="M66" s="921">
        <f>P64+(P63*J72)</f>
        <v>0</v>
      </c>
      <c r="N66" s="929"/>
      <c r="O66" s="940" t="s">
        <v>653</v>
      </c>
      <c r="P66" s="923" t="s">
        <v>654</v>
      </c>
      <c r="Q66" s="929"/>
      <c r="R66" s="929"/>
    </row>
    <row r="67">
      <c r="I67" s="942" t="s">
        <v>655</v>
      </c>
      <c r="J67" s="932">
        <v>1.0</v>
      </c>
      <c r="K67" s="933" t="s">
        <v>656</v>
      </c>
      <c r="L67" s="2"/>
      <c r="M67" s="921">
        <f>M66*J59+K60*J74*J59*20</f>
        <v>10366.4</v>
      </c>
      <c r="N67" s="943"/>
      <c r="O67" s="944" t="s">
        <v>657</v>
      </c>
      <c r="P67" s="945">
        <v>191520.0</v>
      </c>
      <c r="Q67" s="929"/>
      <c r="R67" s="946"/>
    </row>
    <row r="68">
      <c r="I68" s="942" t="s">
        <v>658</v>
      </c>
      <c r="J68" s="932">
        <f>J59</f>
        <v>31</v>
      </c>
      <c r="K68" s="933" t="s">
        <v>659</v>
      </c>
      <c r="L68" s="2"/>
      <c r="M68" s="912" t="s">
        <v>400</v>
      </c>
      <c r="N68" s="938" t="s">
        <v>377</v>
      </c>
      <c r="O68" s="944" t="s">
        <v>660</v>
      </c>
      <c r="P68" s="947">
        <f>K60*J74*J59*100</f>
        <v>51832</v>
      </c>
      <c r="Q68" s="929"/>
      <c r="R68" s="929"/>
    </row>
    <row r="69">
      <c r="I69" s="931" t="s">
        <v>661</v>
      </c>
      <c r="J69" s="922"/>
      <c r="K69" s="933" t="s">
        <v>662</v>
      </c>
      <c r="L69" s="2"/>
      <c r="M69" s="926">
        <f t="shared" ref="M69:M70" si="27">J61*1.15</f>
        <v>368000</v>
      </c>
      <c r="N69" s="948">
        <v>15000.0</v>
      </c>
      <c r="O69" s="944" t="s">
        <v>663</v>
      </c>
      <c r="P69" s="947">
        <f>K60*J75*J59*200</f>
        <v>122512</v>
      </c>
      <c r="Q69" s="929"/>
      <c r="R69" s="929"/>
    </row>
    <row r="70">
      <c r="I70" s="931" t="s">
        <v>664</v>
      </c>
      <c r="J70" s="922"/>
      <c r="K70" s="933" t="s">
        <v>665</v>
      </c>
      <c r="L70" s="2"/>
      <c r="M70" s="926">
        <f t="shared" si="27"/>
        <v>0</v>
      </c>
      <c r="N70" s="926">
        <v>0.0</v>
      </c>
      <c r="O70" s="949"/>
      <c r="P70" s="922"/>
      <c r="Q70" s="929"/>
      <c r="R70" s="929"/>
    </row>
    <row r="71">
      <c r="I71" s="931" t="s">
        <v>666</v>
      </c>
      <c r="J71" s="922"/>
      <c r="K71" s="950" t="s">
        <v>667</v>
      </c>
      <c r="L71" s="2"/>
      <c r="M71" s="926">
        <f>(J59-21.7)*3000</f>
        <v>27900</v>
      </c>
      <c r="N71" s="946"/>
      <c r="O71" s="951"/>
      <c r="P71" s="952"/>
      <c r="Q71" s="929"/>
      <c r="R71" s="953"/>
    </row>
    <row r="72">
      <c r="I72" s="954" t="s">
        <v>668</v>
      </c>
      <c r="J72" s="955">
        <v>600.0</v>
      </c>
      <c r="K72" s="928" t="s">
        <v>669</v>
      </c>
      <c r="L72" s="2"/>
      <c r="M72" s="926">
        <f>J66*J67*J68</f>
        <v>139500</v>
      </c>
      <c r="N72" s="946"/>
      <c r="O72" s="912" t="s">
        <v>226</v>
      </c>
      <c r="P72" s="924">
        <f>SUM(P67:P71)</f>
        <v>365864</v>
      </c>
      <c r="Q72" s="929"/>
      <c r="R72" s="929"/>
    </row>
    <row r="73">
      <c r="I73" s="912" t="s">
        <v>670</v>
      </c>
      <c r="J73" s="921">
        <f>(350000*1.15+15000)/3</f>
        <v>139166.6667</v>
      </c>
      <c r="K73" s="928" t="s">
        <v>671</v>
      </c>
      <c r="L73" s="2"/>
      <c r="M73" s="926">
        <f>J69*J70*J71</f>
        <v>0</v>
      </c>
      <c r="N73" s="926">
        <f>J71*J72</f>
        <v>0</v>
      </c>
      <c r="O73" s="929"/>
      <c r="P73" s="929"/>
      <c r="Q73" s="929"/>
      <c r="R73" s="953"/>
    </row>
    <row r="74">
      <c r="I74" s="954" t="s">
        <v>672</v>
      </c>
      <c r="J74" s="934">
        <v>0.055</v>
      </c>
      <c r="K74" s="928" t="s">
        <v>673</v>
      </c>
      <c r="L74" s="2"/>
      <c r="M74" s="926">
        <f>SUM(M69:N69)+J73</f>
        <v>522166.6667</v>
      </c>
      <c r="N74" s="946"/>
      <c r="O74" s="929"/>
      <c r="P74" s="929"/>
      <c r="Q74" s="929"/>
      <c r="R74" s="929"/>
    </row>
    <row r="75">
      <c r="I75" s="954" t="s">
        <v>674</v>
      </c>
      <c r="J75" s="934">
        <v>0.065</v>
      </c>
      <c r="K75" s="904"/>
      <c r="L75" s="904"/>
      <c r="M75" s="904"/>
      <c r="N75" s="904"/>
      <c r="O75" s="904"/>
      <c r="P75" s="904"/>
      <c r="Q75" s="904"/>
      <c r="R75" s="904"/>
    </row>
    <row r="77">
      <c r="I77" s="905" t="s">
        <v>633</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635</v>
      </c>
      <c r="J78" s="913">
        <f>DAY(EOMONTH(J77,0))</f>
        <v>30</v>
      </c>
      <c r="K78" s="914" t="s">
        <v>636</v>
      </c>
      <c r="L78" s="914" t="s">
        <v>309</v>
      </c>
      <c r="M78" s="914" t="s">
        <v>327</v>
      </c>
      <c r="N78" s="914" t="s">
        <v>328</v>
      </c>
      <c r="O78" s="914" t="s">
        <v>637</v>
      </c>
      <c r="P78" s="914" t="s">
        <v>638</v>
      </c>
      <c r="Q78" s="912" t="s">
        <v>639</v>
      </c>
      <c r="R78" s="915">
        <v>880.0</v>
      </c>
    </row>
    <row r="79">
      <c r="I79" s="912" t="s">
        <v>309</v>
      </c>
      <c r="J79" s="920">
        <f t="array" ref="J79">xlookup(K77,$B$3:$B$14,$C$3:$C$14)*100</f>
        <v>0</v>
      </c>
      <c r="K79" s="921">
        <f>SUM(M79:O79)</f>
        <v>304</v>
      </c>
      <c r="L79" s="921">
        <v>100.0</v>
      </c>
      <c r="M79" s="915">
        <v>272.0</v>
      </c>
      <c r="N79" s="915">
        <v>32.0</v>
      </c>
      <c r="O79" s="922"/>
      <c r="P79" s="921">
        <f>K79*J78</f>
        <v>9120</v>
      </c>
      <c r="Q79" s="923" t="s">
        <v>640</v>
      </c>
      <c r="R79" s="924">
        <f>P91</f>
        <v>360240</v>
      </c>
    </row>
    <row r="80">
      <c r="I80" s="912" t="s">
        <v>641</v>
      </c>
      <c r="J80" s="915">
        <v>320000.0</v>
      </c>
      <c r="K80" s="921">
        <f>K79*L80%</f>
        <v>0</v>
      </c>
      <c r="L80" s="926">
        <f>J79</f>
        <v>0</v>
      </c>
      <c r="M80" s="921">
        <f>M79*L80%</f>
        <v>0</v>
      </c>
      <c r="N80" s="921">
        <f>N79*L80%</f>
        <v>0</v>
      </c>
      <c r="O80" s="921">
        <f>O79*L80%</f>
        <v>0</v>
      </c>
      <c r="P80" s="921">
        <f>K80*J78</f>
        <v>0</v>
      </c>
      <c r="Q80" s="912" t="s">
        <v>310</v>
      </c>
      <c r="R80" s="924">
        <f>R78*P80+R79</f>
        <v>360240</v>
      </c>
    </row>
    <row r="81">
      <c r="I81" s="912" t="s">
        <v>642</v>
      </c>
      <c r="J81" s="927"/>
      <c r="K81" s="928" t="s">
        <v>643</v>
      </c>
      <c r="L81" s="2"/>
      <c r="M81" s="915">
        <v>19.51</v>
      </c>
      <c r="N81" s="915">
        <v>21.95</v>
      </c>
      <c r="O81" s="915">
        <v>23.0</v>
      </c>
      <c r="P81" s="929"/>
      <c r="Q81" s="912" t="s">
        <v>644</v>
      </c>
      <c r="R81" s="921">
        <f>M86+SUM(M90:N91)</f>
        <v>169932</v>
      </c>
    </row>
    <row r="82">
      <c r="I82" s="931" t="s">
        <v>645</v>
      </c>
      <c r="J82" s="932">
        <v>1250.0</v>
      </c>
      <c r="K82" s="933" t="s">
        <v>646</v>
      </c>
      <c r="L82" s="2"/>
      <c r="M82" s="921">
        <f t="shared" ref="M82:O82" si="28">M80/(360/M81)</f>
        <v>0</v>
      </c>
      <c r="N82" s="921">
        <f t="shared" si="28"/>
        <v>0</v>
      </c>
      <c r="O82" s="921">
        <f t="shared" si="28"/>
        <v>0</v>
      </c>
      <c r="P82" s="921">
        <f t="shared" ref="P82:P83" si="29">M82+N82+O82</f>
        <v>0</v>
      </c>
      <c r="Q82" s="912" t="s">
        <v>308</v>
      </c>
      <c r="R82" s="934">
        <f>R81/R80</f>
        <v>0.4717188541</v>
      </c>
    </row>
    <row r="83">
      <c r="I83" s="936" t="s">
        <v>647</v>
      </c>
      <c r="J83" s="932">
        <v>5.0</v>
      </c>
      <c r="K83" s="937" t="s">
        <v>648</v>
      </c>
      <c r="L83" s="915">
        <v>1230.0</v>
      </c>
      <c r="M83" s="921">
        <f>M82*(L83*6)</f>
        <v>0</v>
      </c>
      <c r="N83" s="921">
        <f>N82*(L83*6)</f>
        <v>0</v>
      </c>
      <c r="O83" s="921">
        <f>O82*(L83*6)</f>
        <v>0</v>
      </c>
      <c r="P83" s="921">
        <f t="shared" si="29"/>
        <v>0</v>
      </c>
      <c r="Q83" s="912" t="s">
        <v>649</v>
      </c>
      <c r="R83" s="924">
        <f>R80-R81-M93</f>
        <v>-331858.6667</v>
      </c>
    </row>
    <row r="84">
      <c r="I84" s="938" t="s">
        <v>650</v>
      </c>
      <c r="J84" s="932">
        <v>100.0</v>
      </c>
      <c r="K84" s="939"/>
      <c r="L84" s="929"/>
      <c r="M84" s="929"/>
      <c r="N84" s="929"/>
      <c r="O84" s="929"/>
      <c r="P84" s="929"/>
      <c r="Q84" s="912" t="s">
        <v>307</v>
      </c>
      <c r="R84" s="934">
        <f>R83/R80</f>
        <v>-0.921215486</v>
      </c>
    </row>
    <row r="85">
      <c r="I85" s="931" t="s">
        <v>651</v>
      </c>
      <c r="J85" s="932">
        <v>4500.0</v>
      </c>
      <c r="K85" s="933" t="s">
        <v>652</v>
      </c>
      <c r="L85" s="2"/>
      <c r="M85" s="921">
        <f>P83+(P82*J91)</f>
        <v>0</v>
      </c>
      <c r="N85" s="929"/>
      <c r="O85" s="940" t="s">
        <v>653</v>
      </c>
      <c r="P85" s="923" t="s">
        <v>654</v>
      </c>
      <c r="Q85" s="929"/>
      <c r="R85" s="929"/>
    </row>
    <row r="86">
      <c r="I86" s="942" t="s">
        <v>655</v>
      </c>
      <c r="J86" s="932">
        <v>1.0</v>
      </c>
      <c r="K86" s="933" t="s">
        <v>656</v>
      </c>
      <c r="L86" s="2"/>
      <c r="M86" s="921">
        <f>M85*J78+K79*J93*J78*20</f>
        <v>10032</v>
      </c>
      <c r="N86" s="943"/>
      <c r="O86" s="944" t="s">
        <v>657</v>
      </c>
      <c r="P86" s="945">
        <v>191520.0</v>
      </c>
      <c r="Q86" s="929"/>
      <c r="R86" s="946"/>
    </row>
    <row r="87">
      <c r="I87" s="942" t="s">
        <v>658</v>
      </c>
      <c r="J87" s="932">
        <f>J78</f>
        <v>30</v>
      </c>
      <c r="K87" s="933" t="s">
        <v>659</v>
      </c>
      <c r="L87" s="2"/>
      <c r="M87" s="912" t="s">
        <v>400</v>
      </c>
      <c r="N87" s="938" t="s">
        <v>377</v>
      </c>
      <c r="O87" s="944" t="s">
        <v>660</v>
      </c>
      <c r="P87" s="947">
        <f>K79*J93*J78*100</f>
        <v>50160</v>
      </c>
      <c r="Q87" s="929"/>
      <c r="R87" s="929"/>
    </row>
    <row r="88">
      <c r="I88" s="931" t="s">
        <v>661</v>
      </c>
      <c r="J88" s="922"/>
      <c r="K88" s="933" t="s">
        <v>662</v>
      </c>
      <c r="L88" s="2"/>
      <c r="M88" s="926">
        <f t="shared" ref="M88:M89" si="30">J80*1.15</f>
        <v>368000</v>
      </c>
      <c r="N88" s="948">
        <v>15000.0</v>
      </c>
      <c r="O88" s="944" t="s">
        <v>663</v>
      </c>
      <c r="P88" s="947">
        <f>K79*J94*J78*200</f>
        <v>118560</v>
      </c>
      <c r="Q88" s="929"/>
      <c r="R88" s="929"/>
    </row>
    <row r="89">
      <c r="I89" s="931" t="s">
        <v>664</v>
      </c>
      <c r="J89" s="922"/>
      <c r="K89" s="933" t="s">
        <v>665</v>
      </c>
      <c r="L89" s="2"/>
      <c r="M89" s="926">
        <f t="shared" si="30"/>
        <v>0</v>
      </c>
      <c r="N89" s="926">
        <v>0.0</v>
      </c>
      <c r="O89" s="949"/>
      <c r="P89" s="922"/>
      <c r="Q89" s="929"/>
      <c r="R89" s="929"/>
    </row>
    <row r="90">
      <c r="I90" s="931" t="s">
        <v>666</v>
      </c>
      <c r="J90" s="922"/>
      <c r="K90" s="950" t="s">
        <v>667</v>
      </c>
      <c r="L90" s="2"/>
      <c r="M90" s="926">
        <f>(J78-21.7)*3000</f>
        <v>24900</v>
      </c>
      <c r="N90" s="946"/>
      <c r="O90" s="951"/>
      <c r="P90" s="952"/>
      <c r="Q90" s="929"/>
      <c r="R90" s="953"/>
    </row>
    <row r="91">
      <c r="I91" s="954" t="s">
        <v>668</v>
      </c>
      <c r="J91" s="955">
        <v>600.0</v>
      </c>
      <c r="K91" s="928" t="s">
        <v>669</v>
      </c>
      <c r="L91" s="2"/>
      <c r="M91" s="926">
        <f>J85*J86*J87</f>
        <v>135000</v>
      </c>
      <c r="N91" s="946"/>
      <c r="O91" s="912" t="s">
        <v>226</v>
      </c>
      <c r="P91" s="924">
        <f>SUM(P86:P90)</f>
        <v>360240</v>
      </c>
      <c r="Q91" s="929"/>
      <c r="R91" s="929"/>
    </row>
    <row r="92">
      <c r="I92" s="912" t="s">
        <v>670</v>
      </c>
      <c r="J92" s="921">
        <f>(350000*1.15+15000)/3</f>
        <v>139166.6667</v>
      </c>
      <c r="K92" s="928" t="s">
        <v>671</v>
      </c>
      <c r="L92" s="2"/>
      <c r="M92" s="926">
        <f>J88*J89*J90</f>
        <v>0</v>
      </c>
      <c r="N92" s="926">
        <f>J90*J91</f>
        <v>0</v>
      </c>
      <c r="O92" s="929"/>
      <c r="P92" s="929"/>
      <c r="Q92" s="929"/>
      <c r="R92" s="953"/>
    </row>
    <row r="93">
      <c r="I93" s="954" t="s">
        <v>672</v>
      </c>
      <c r="J93" s="934">
        <v>0.055</v>
      </c>
      <c r="K93" s="928" t="s">
        <v>673</v>
      </c>
      <c r="L93" s="2"/>
      <c r="M93" s="926">
        <f>SUM(M88:N88)+J92</f>
        <v>522166.6667</v>
      </c>
      <c r="N93" s="946"/>
      <c r="O93" s="929"/>
      <c r="P93" s="929"/>
      <c r="Q93" s="929"/>
      <c r="R93" s="929"/>
    </row>
    <row r="94">
      <c r="I94" s="954" t="s">
        <v>674</v>
      </c>
      <c r="J94" s="934">
        <v>0.065</v>
      </c>
      <c r="K94" s="904"/>
      <c r="L94" s="904"/>
      <c r="M94" s="904"/>
      <c r="N94" s="904"/>
      <c r="O94" s="904"/>
      <c r="P94" s="904"/>
      <c r="Q94" s="904"/>
      <c r="R94" s="904"/>
    </row>
    <row r="96">
      <c r="I96" s="905" t="s">
        <v>633</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635</v>
      </c>
      <c r="J97" s="913">
        <f>DAY(EOMONTH(J96,0))</f>
        <v>31</v>
      </c>
      <c r="K97" s="914" t="s">
        <v>636</v>
      </c>
      <c r="L97" s="914" t="s">
        <v>309</v>
      </c>
      <c r="M97" s="914" t="s">
        <v>327</v>
      </c>
      <c r="N97" s="914" t="s">
        <v>328</v>
      </c>
      <c r="O97" s="914" t="s">
        <v>637</v>
      </c>
      <c r="P97" s="914" t="s">
        <v>638</v>
      </c>
      <c r="Q97" s="912" t="s">
        <v>639</v>
      </c>
      <c r="R97" s="915">
        <v>880.0</v>
      </c>
    </row>
    <row r="98">
      <c r="I98" s="912" t="s">
        <v>309</v>
      </c>
      <c r="J98" s="920">
        <f t="array" ref="J98">xlookup(K96,$B$3:$B$14,$C$3:$C$14)*100</f>
        <v>0</v>
      </c>
      <c r="K98" s="921">
        <f>SUM(M98:O98)</f>
        <v>304</v>
      </c>
      <c r="L98" s="921">
        <v>100.0</v>
      </c>
      <c r="M98" s="915">
        <v>272.0</v>
      </c>
      <c r="N98" s="915">
        <v>32.0</v>
      </c>
      <c r="O98" s="922"/>
      <c r="P98" s="921">
        <f>K98*J97</f>
        <v>9424</v>
      </c>
      <c r="Q98" s="923" t="s">
        <v>640</v>
      </c>
      <c r="R98" s="924">
        <f>P110</f>
        <v>365864</v>
      </c>
    </row>
    <row r="99">
      <c r="I99" s="912" t="s">
        <v>641</v>
      </c>
      <c r="J99" s="915">
        <v>320000.0</v>
      </c>
      <c r="K99" s="921">
        <f>K98*L99%</f>
        <v>0</v>
      </c>
      <c r="L99" s="926">
        <f>J98</f>
        <v>0</v>
      </c>
      <c r="M99" s="921">
        <f>M98*L99%</f>
        <v>0</v>
      </c>
      <c r="N99" s="921">
        <f>N98*L99%</f>
        <v>0</v>
      </c>
      <c r="O99" s="921">
        <f>O98*L99%</f>
        <v>0</v>
      </c>
      <c r="P99" s="921">
        <f>K99*J97</f>
        <v>0</v>
      </c>
      <c r="Q99" s="912" t="s">
        <v>310</v>
      </c>
      <c r="R99" s="924">
        <f>R97*P99+R98</f>
        <v>365864</v>
      </c>
    </row>
    <row r="100">
      <c r="I100" s="912" t="s">
        <v>642</v>
      </c>
      <c r="J100" s="927"/>
      <c r="K100" s="928" t="s">
        <v>643</v>
      </c>
      <c r="L100" s="2"/>
      <c r="M100" s="915">
        <v>19.51</v>
      </c>
      <c r="N100" s="915">
        <v>21.95</v>
      </c>
      <c r="O100" s="915">
        <v>23.0</v>
      </c>
      <c r="P100" s="929"/>
      <c r="Q100" s="912" t="s">
        <v>644</v>
      </c>
      <c r="R100" s="921">
        <f>M105+SUM(M109:N110)</f>
        <v>177766.4</v>
      </c>
    </row>
    <row r="101">
      <c r="I101" s="931" t="s">
        <v>645</v>
      </c>
      <c r="J101" s="932">
        <v>1250.0</v>
      </c>
      <c r="K101" s="933" t="s">
        <v>646</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647</v>
      </c>
      <c r="J102" s="932">
        <v>5.0</v>
      </c>
      <c r="K102" s="937" t="s">
        <v>648</v>
      </c>
      <c r="L102" s="915">
        <v>1230.0</v>
      </c>
      <c r="M102" s="921">
        <f>M101*(L102*6)</f>
        <v>0</v>
      </c>
      <c r="N102" s="921">
        <f>N101*(L102*6)</f>
        <v>0</v>
      </c>
      <c r="O102" s="921">
        <f>O101*(L102*6)</f>
        <v>0</v>
      </c>
      <c r="P102" s="921">
        <f t="shared" si="32"/>
        <v>0</v>
      </c>
      <c r="Q102" s="912" t="s">
        <v>649</v>
      </c>
      <c r="R102" s="924">
        <f>R99-R100-M112</f>
        <v>-334069.0667</v>
      </c>
    </row>
    <row r="103">
      <c r="I103" s="938" t="s">
        <v>650</v>
      </c>
      <c r="J103" s="932">
        <v>100.0</v>
      </c>
      <c r="K103" s="939"/>
      <c r="L103" s="929"/>
      <c r="M103" s="929"/>
      <c r="N103" s="929"/>
      <c r="O103" s="929"/>
      <c r="P103" s="929"/>
      <c r="Q103" s="912" t="s">
        <v>307</v>
      </c>
      <c r="R103" s="934">
        <f>R102/R99</f>
        <v>-0.9130963054</v>
      </c>
    </row>
    <row r="104">
      <c r="I104" s="931" t="s">
        <v>651</v>
      </c>
      <c r="J104" s="932">
        <v>4500.0</v>
      </c>
      <c r="K104" s="933" t="s">
        <v>652</v>
      </c>
      <c r="L104" s="2"/>
      <c r="M104" s="921">
        <f>P102+(P101*J110)</f>
        <v>0</v>
      </c>
      <c r="N104" s="929"/>
      <c r="O104" s="940" t="s">
        <v>653</v>
      </c>
      <c r="P104" s="923" t="s">
        <v>654</v>
      </c>
      <c r="Q104" s="929"/>
      <c r="R104" s="929"/>
    </row>
    <row r="105">
      <c r="I105" s="942" t="s">
        <v>655</v>
      </c>
      <c r="J105" s="932">
        <v>1.0</v>
      </c>
      <c r="K105" s="933" t="s">
        <v>656</v>
      </c>
      <c r="L105" s="2"/>
      <c r="M105" s="921">
        <f>M104*J97+K98*J112*J97*20</f>
        <v>10366.4</v>
      </c>
      <c r="N105" s="943"/>
      <c r="O105" s="944" t="s">
        <v>657</v>
      </c>
      <c r="P105" s="945">
        <v>191520.0</v>
      </c>
      <c r="Q105" s="929"/>
      <c r="R105" s="946"/>
    </row>
    <row r="106">
      <c r="I106" s="942" t="s">
        <v>658</v>
      </c>
      <c r="J106" s="932">
        <f>J97</f>
        <v>31</v>
      </c>
      <c r="K106" s="933" t="s">
        <v>659</v>
      </c>
      <c r="L106" s="2"/>
      <c r="M106" s="912" t="s">
        <v>400</v>
      </c>
      <c r="N106" s="938" t="s">
        <v>377</v>
      </c>
      <c r="O106" s="944" t="s">
        <v>660</v>
      </c>
      <c r="P106" s="947">
        <f>K98*J112*J97*100</f>
        <v>51832</v>
      </c>
      <c r="Q106" s="929"/>
      <c r="R106" s="929"/>
    </row>
    <row r="107">
      <c r="I107" s="931" t="s">
        <v>661</v>
      </c>
      <c r="J107" s="922"/>
      <c r="K107" s="933" t="s">
        <v>662</v>
      </c>
      <c r="L107" s="2"/>
      <c r="M107" s="926">
        <f t="shared" ref="M107:M108" si="33">J99*1.15</f>
        <v>368000</v>
      </c>
      <c r="N107" s="948">
        <v>15000.0</v>
      </c>
      <c r="O107" s="944" t="s">
        <v>663</v>
      </c>
      <c r="P107" s="947">
        <f>K98*J113*J97*200</f>
        <v>122512</v>
      </c>
      <c r="Q107" s="929"/>
      <c r="R107" s="929"/>
    </row>
    <row r="108">
      <c r="I108" s="931" t="s">
        <v>664</v>
      </c>
      <c r="J108" s="922"/>
      <c r="K108" s="933" t="s">
        <v>665</v>
      </c>
      <c r="L108" s="2"/>
      <c r="M108" s="926">
        <f t="shared" si="33"/>
        <v>0</v>
      </c>
      <c r="N108" s="926">
        <v>0.0</v>
      </c>
      <c r="O108" s="949"/>
      <c r="P108" s="922"/>
      <c r="Q108" s="929"/>
      <c r="R108" s="929"/>
    </row>
    <row r="109">
      <c r="I109" s="931" t="s">
        <v>666</v>
      </c>
      <c r="J109" s="922"/>
      <c r="K109" s="950" t="s">
        <v>667</v>
      </c>
      <c r="L109" s="2"/>
      <c r="M109" s="926">
        <f>(J97-21.7)*3000</f>
        <v>27900</v>
      </c>
      <c r="N109" s="946"/>
      <c r="O109" s="951"/>
      <c r="P109" s="952"/>
      <c r="Q109" s="929"/>
      <c r="R109" s="953"/>
    </row>
    <row r="110">
      <c r="I110" s="954" t="s">
        <v>668</v>
      </c>
      <c r="J110" s="955">
        <v>600.0</v>
      </c>
      <c r="K110" s="928" t="s">
        <v>669</v>
      </c>
      <c r="L110" s="2"/>
      <c r="M110" s="926">
        <f>J104*J105*J106</f>
        <v>139500</v>
      </c>
      <c r="N110" s="946"/>
      <c r="O110" s="912" t="s">
        <v>226</v>
      </c>
      <c r="P110" s="924">
        <f>SUM(P105:P109)</f>
        <v>365864</v>
      </c>
      <c r="Q110" s="929"/>
      <c r="R110" s="929"/>
    </row>
    <row r="111">
      <c r="I111" s="912" t="s">
        <v>670</v>
      </c>
      <c r="J111" s="921">
        <f>(350000*1.15+15000)/3</f>
        <v>139166.6667</v>
      </c>
      <c r="K111" s="928" t="s">
        <v>671</v>
      </c>
      <c r="L111" s="2"/>
      <c r="M111" s="926">
        <f>J107*J108*J109</f>
        <v>0</v>
      </c>
      <c r="N111" s="926">
        <f>J109*J110</f>
        <v>0</v>
      </c>
      <c r="O111" s="929"/>
      <c r="P111" s="929"/>
      <c r="Q111" s="929"/>
      <c r="R111" s="953"/>
    </row>
    <row r="112">
      <c r="I112" s="954" t="s">
        <v>672</v>
      </c>
      <c r="J112" s="934">
        <v>0.055</v>
      </c>
      <c r="K112" s="928" t="s">
        <v>673</v>
      </c>
      <c r="L112" s="2"/>
      <c r="M112" s="926">
        <f>SUM(M107:N107)+J111</f>
        <v>522166.6667</v>
      </c>
      <c r="N112" s="946"/>
      <c r="O112" s="929"/>
      <c r="P112" s="929"/>
      <c r="Q112" s="929"/>
      <c r="R112" s="929"/>
    </row>
    <row r="113">
      <c r="I113" s="954" t="s">
        <v>674</v>
      </c>
      <c r="J113" s="934">
        <v>0.065</v>
      </c>
      <c r="K113" s="904"/>
      <c r="L113" s="904"/>
      <c r="M113" s="904"/>
      <c r="N113" s="904"/>
      <c r="O113" s="904"/>
      <c r="P113" s="904"/>
      <c r="Q113" s="904"/>
      <c r="R113" s="904"/>
    </row>
    <row r="115">
      <c r="I115" s="905" t="s">
        <v>633</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635</v>
      </c>
      <c r="J116" s="913">
        <f>DAY(EOMONTH(J115,0))</f>
        <v>31</v>
      </c>
      <c r="K116" s="914" t="s">
        <v>636</v>
      </c>
      <c r="L116" s="914" t="s">
        <v>309</v>
      </c>
      <c r="M116" s="914" t="s">
        <v>327</v>
      </c>
      <c r="N116" s="914" t="s">
        <v>328</v>
      </c>
      <c r="O116" s="914" t="s">
        <v>637</v>
      </c>
      <c r="P116" s="914" t="s">
        <v>638</v>
      </c>
      <c r="Q116" s="912" t="s">
        <v>639</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640</v>
      </c>
      <c r="R117" s="924">
        <f>P129</f>
        <v>365864</v>
      </c>
    </row>
    <row r="118">
      <c r="I118" s="912" t="s">
        <v>641</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642</v>
      </c>
      <c r="J119" s="927"/>
      <c r="K119" s="928" t="s">
        <v>643</v>
      </c>
      <c r="L119" s="2"/>
      <c r="M119" s="915">
        <v>19.51</v>
      </c>
      <c r="N119" s="915">
        <v>21.95</v>
      </c>
      <c r="O119" s="915">
        <v>23.0</v>
      </c>
      <c r="P119" s="929"/>
      <c r="Q119" s="912" t="s">
        <v>644</v>
      </c>
      <c r="R119" s="921">
        <f>M124+SUM(M128:N129)</f>
        <v>177766.4</v>
      </c>
    </row>
    <row r="120">
      <c r="I120" s="931" t="s">
        <v>645</v>
      </c>
      <c r="J120" s="932">
        <v>1250.0</v>
      </c>
      <c r="K120" s="933" t="s">
        <v>646</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647</v>
      </c>
      <c r="J121" s="932">
        <v>5.0</v>
      </c>
      <c r="K121" s="937" t="s">
        <v>648</v>
      </c>
      <c r="L121" s="915">
        <v>1230.0</v>
      </c>
      <c r="M121" s="921">
        <f>M120*(L121*6)</f>
        <v>0</v>
      </c>
      <c r="N121" s="921">
        <f>N120*(L121*6)</f>
        <v>0</v>
      </c>
      <c r="O121" s="921">
        <f>O120*(L121*6)</f>
        <v>0</v>
      </c>
      <c r="P121" s="921">
        <f t="shared" si="35"/>
        <v>0</v>
      </c>
      <c r="Q121" s="912" t="s">
        <v>649</v>
      </c>
      <c r="R121" s="924">
        <f>R118-R119-M131</f>
        <v>-334069.0667</v>
      </c>
    </row>
    <row r="122">
      <c r="I122" s="938" t="s">
        <v>650</v>
      </c>
      <c r="J122" s="932">
        <v>100.0</v>
      </c>
      <c r="K122" s="939"/>
      <c r="L122" s="929"/>
      <c r="M122" s="929"/>
      <c r="N122" s="929"/>
      <c r="O122" s="929"/>
      <c r="P122" s="929"/>
      <c r="Q122" s="912" t="s">
        <v>307</v>
      </c>
      <c r="R122" s="934">
        <f>R121/R118</f>
        <v>-0.9130963054</v>
      </c>
    </row>
    <row r="123">
      <c r="I123" s="931" t="s">
        <v>651</v>
      </c>
      <c r="J123" s="932">
        <v>4500.0</v>
      </c>
      <c r="K123" s="933" t="s">
        <v>652</v>
      </c>
      <c r="L123" s="2"/>
      <c r="M123" s="921">
        <f>P121+(P120*J129)</f>
        <v>0</v>
      </c>
      <c r="N123" s="929"/>
      <c r="O123" s="940" t="s">
        <v>653</v>
      </c>
      <c r="P123" s="923" t="s">
        <v>654</v>
      </c>
      <c r="Q123" s="929"/>
      <c r="R123" s="929"/>
    </row>
    <row r="124">
      <c r="I124" s="942" t="s">
        <v>655</v>
      </c>
      <c r="J124" s="932">
        <v>1.0</v>
      </c>
      <c r="K124" s="933" t="s">
        <v>656</v>
      </c>
      <c r="L124" s="2"/>
      <c r="M124" s="921">
        <f>M123*J116+K117*J131*J116*20</f>
        <v>10366.4</v>
      </c>
      <c r="N124" s="943"/>
      <c r="O124" s="944" t="s">
        <v>657</v>
      </c>
      <c r="P124" s="945">
        <v>191520.0</v>
      </c>
      <c r="Q124" s="929"/>
      <c r="R124" s="946"/>
    </row>
    <row r="125">
      <c r="I125" s="942" t="s">
        <v>658</v>
      </c>
      <c r="J125" s="932">
        <f>J116</f>
        <v>31</v>
      </c>
      <c r="K125" s="933" t="s">
        <v>659</v>
      </c>
      <c r="L125" s="2"/>
      <c r="M125" s="912" t="s">
        <v>400</v>
      </c>
      <c r="N125" s="938" t="s">
        <v>377</v>
      </c>
      <c r="O125" s="944" t="s">
        <v>660</v>
      </c>
      <c r="P125" s="947">
        <f>K117*J131*J116*100</f>
        <v>51832</v>
      </c>
      <c r="Q125" s="929"/>
      <c r="R125" s="929"/>
    </row>
    <row r="126">
      <c r="I126" s="931" t="s">
        <v>661</v>
      </c>
      <c r="J126" s="922"/>
      <c r="K126" s="933" t="s">
        <v>662</v>
      </c>
      <c r="L126" s="2"/>
      <c r="M126" s="926">
        <f t="shared" ref="M126:M127" si="36">J118*1.15</f>
        <v>368000</v>
      </c>
      <c r="N126" s="948">
        <v>15000.0</v>
      </c>
      <c r="O126" s="944" t="s">
        <v>663</v>
      </c>
      <c r="P126" s="947">
        <f>K117*J132*J116*200</f>
        <v>122512</v>
      </c>
      <c r="Q126" s="929"/>
      <c r="R126" s="929"/>
    </row>
    <row r="127">
      <c r="I127" s="931" t="s">
        <v>664</v>
      </c>
      <c r="J127" s="922"/>
      <c r="K127" s="933" t="s">
        <v>665</v>
      </c>
      <c r="L127" s="2"/>
      <c r="M127" s="926">
        <f t="shared" si="36"/>
        <v>0</v>
      </c>
      <c r="N127" s="926">
        <v>0.0</v>
      </c>
      <c r="O127" s="949"/>
      <c r="P127" s="922"/>
      <c r="Q127" s="929"/>
      <c r="R127" s="929"/>
    </row>
    <row r="128">
      <c r="I128" s="931" t="s">
        <v>666</v>
      </c>
      <c r="J128" s="922"/>
      <c r="K128" s="950" t="s">
        <v>667</v>
      </c>
      <c r="L128" s="2"/>
      <c r="M128" s="926">
        <f>(J116-21.7)*3000</f>
        <v>27900</v>
      </c>
      <c r="N128" s="946"/>
      <c r="O128" s="951"/>
      <c r="P128" s="952"/>
      <c r="Q128" s="929"/>
      <c r="R128" s="953"/>
    </row>
    <row r="129">
      <c r="I129" s="954" t="s">
        <v>668</v>
      </c>
      <c r="J129" s="955">
        <v>600.0</v>
      </c>
      <c r="K129" s="928" t="s">
        <v>669</v>
      </c>
      <c r="L129" s="2"/>
      <c r="M129" s="926">
        <f>J123*J124*J125</f>
        <v>139500</v>
      </c>
      <c r="N129" s="946"/>
      <c r="O129" s="912" t="s">
        <v>226</v>
      </c>
      <c r="P129" s="924">
        <f>SUM(P124:P128)</f>
        <v>365864</v>
      </c>
      <c r="Q129" s="929"/>
      <c r="R129" s="929"/>
    </row>
    <row r="130">
      <c r="I130" s="912" t="s">
        <v>670</v>
      </c>
      <c r="J130" s="921">
        <f>(350000*1.15+15000)/3</f>
        <v>139166.6667</v>
      </c>
      <c r="K130" s="928" t="s">
        <v>671</v>
      </c>
      <c r="L130" s="2"/>
      <c r="M130" s="926">
        <f>J126*J127*J128</f>
        <v>0</v>
      </c>
      <c r="N130" s="926">
        <f>J128*J129</f>
        <v>0</v>
      </c>
      <c r="O130" s="929"/>
      <c r="P130" s="929"/>
      <c r="Q130" s="929"/>
      <c r="R130" s="953"/>
    </row>
    <row r="131">
      <c r="I131" s="954" t="s">
        <v>672</v>
      </c>
      <c r="J131" s="934">
        <v>0.055</v>
      </c>
      <c r="K131" s="928" t="s">
        <v>673</v>
      </c>
      <c r="L131" s="2"/>
      <c r="M131" s="926">
        <f>SUM(M126:N126)+J130</f>
        <v>522166.6667</v>
      </c>
      <c r="N131" s="946"/>
      <c r="O131" s="929"/>
      <c r="P131" s="929"/>
      <c r="Q131" s="929"/>
      <c r="R131" s="929"/>
    </row>
    <row r="132">
      <c r="I132" s="954" t="s">
        <v>674</v>
      </c>
      <c r="J132" s="934">
        <v>0.065</v>
      </c>
      <c r="K132" s="904"/>
      <c r="L132" s="904"/>
      <c r="M132" s="904"/>
      <c r="N132" s="904"/>
      <c r="O132" s="904"/>
      <c r="P132" s="904"/>
      <c r="Q132" s="904"/>
      <c r="R132" s="904"/>
    </row>
    <row r="134">
      <c r="I134" s="905" t="s">
        <v>633</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635</v>
      </c>
      <c r="J135" s="913">
        <f>DAY(EOMONTH(J134,0))</f>
        <v>30</v>
      </c>
      <c r="K135" s="914" t="s">
        <v>636</v>
      </c>
      <c r="L135" s="914" t="s">
        <v>309</v>
      </c>
      <c r="M135" s="914" t="s">
        <v>327</v>
      </c>
      <c r="N135" s="914" t="s">
        <v>328</v>
      </c>
      <c r="O135" s="914" t="s">
        <v>637</v>
      </c>
      <c r="P135" s="914" t="s">
        <v>638</v>
      </c>
      <c r="Q135" s="912" t="s">
        <v>639</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640</v>
      </c>
      <c r="R136" s="924">
        <f>P148</f>
        <v>360240</v>
      </c>
    </row>
    <row r="137">
      <c r="I137" s="912" t="s">
        <v>641</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642</v>
      </c>
      <c r="J138" s="927"/>
      <c r="K138" s="928" t="s">
        <v>643</v>
      </c>
      <c r="L138" s="2"/>
      <c r="M138" s="915">
        <v>19.51</v>
      </c>
      <c r="N138" s="915">
        <v>21.95</v>
      </c>
      <c r="O138" s="915">
        <v>23.0</v>
      </c>
      <c r="P138" s="929"/>
      <c r="Q138" s="912" t="s">
        <v>644</v>
      </c>
      <c r="R138" s="921">
        <f>M143+SUM(M147:N148)</f>
        <v>169932</v>
      </c>
    </row>
    <row r="139">
      <c r="I139" s="931" t="s">
        <v>645</v>
      </c>
      <c r="J139" s="932">
        <v>1250.0</v>
      </c>
      <c r="K139" s="933" t="s">
        <v>646</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647</v>
      </c>
      <c r="J140" s="932">
        <v>5.0</v>
      </c>
      <c r="K140" s="937" t="s">
        <v>648</v>
      </c>
      <c r="L140" s="915">
        <v>1230.0</v>
      </c>
      <c r="M140" s="921">
        <f>M139*(L140*6)</f>
        <v>0</v>
      </c>
      <c r="N140" s="921">
        <f>N139*(L140*6)</f>
        <v>0</v>
      </c>
      <c r="O140" s="921">
        <f>O139*(L140*6)</f>
        <v>0</v>
      </c>
      <c r="P140" s="921">
        <f t="shared" si="38"/>
        <v>0</v>
      </c>
      <c r="Q140" s="912" t="s">
        <v>649</v>
      </c>
      <c r="R140" s="924">
        <f>R137-R138-M150</f>
        <v>-331858.6667</v>
      </c>
    </row>
    <row r="141">
      <c r="I141" s="938" t="s">
        <v>650</v>
      </c>
      <c r="J141" s="932">
        <v>100.0</v>
      </c>
      <c r="K141" s="939"/>
      <c r="L141" s="929"/>
      <c r="M141" s="929"/>
      <c r="N141" s="929"/>
      <c r="O141" s="929"/>
      <c r="P141" s="929"/>
      <c r="Q141" s="912" t="s">
        <v>307</v>
      </c>
      <c r="R141" s="934">
        <f>R140/R137</f>
        <v>-0.921215486</v>
      </c>
    </row>
    <row r="142">
      <c r="I142" s="931" t="s">
        <v>651</v>
      </c>
      <c r="J142" s="932">
        <v>4500.0</v>
      </c>
      <c r="K142" s="933" t="s">
        <v>652</v>
      </c>
      <c r="L142" s="2"/>
      <c r="M142" s="921">
        <f>P140+(P139*J148)</f>
        <v>0</v>
      </c>
      <c r="N142" s="929"/>
      <c r="O142" s="940" t="s">
        <v>653</v>
      </c>
      <c r="P142" s="923" t="s">
        <v>654</v>
      </c>
      <c r="Q142" s="929"/>
      <c r="R142" s="929"/>
    </row>
    <row r="143">
      <c r="I143" s="942" t="s">
        <v>655</v>
      </c>
      <c r="J143" s="932">
        <v>1.0</v>
      </c>
      <c r="K143" s="933" t="s">
        <v>656</v>
      </c>
      <c r="L143" s="2"/>
      <c r="M143" s="921">
        <f>M142*J135+K136*J150*J135*20</f>
        <v>10032</v>
      </c>
      <c r="N143" s="943"/>
      <c r="O143" s="944" t="s">
        <v>657</v>
      </c>
      <c r="P143" s="945">
        <v>191520.0</v>
      </c>
      <c r="Q143" s="929"/>
      <c r="R143" s="946"/>
    </row>
    <row r="144">
      <c r="I144" s="942" t="s">
        <v>658</v>
      </c>
      <c r="J144" s="932">
        <f>J135</f>
        <v>30</v>
      </c>
      <c r="K144" s="933" t="s">
        <v>659</v>
      </c>
      <c r="L144" s="2"/>
      <c r="M144" s="912" t="s">
        <v>400</v>
      </c>
      <c r="N144" s="938" t="s">
        <v>377</v>
      </c>
      <c r="O144" s="944" t="s">
        <v>660</v>
      </c>
      <c r="P144" s="947">
        <f>K136*J150*J135*100</f>
        <v>50160</v>
      </c>
      <c r="Q144" s="929"/>
      <c r="R144" s="929"/>
    </row>
    <row r="145">
      <c r="I145" s="931" t="s">
        <v>661</v>
      </c>
      <c r="J145" s="922"/>
      <c r="K145" s="933" t="s">
        <v>662</v>
      </c>
      <c r="L145" s="2"/>
      <c r="M145" s="926">
        <f t="shared" ref="M145:M146" si="39">J137*1.15</f>
        <v>368000</v>
      </c>
      <c r="N145" s="948">
        <v>15000.0</v>
      </c>
      <c r="O145" s="944" t="s">
        <v>663</v>
      </c>
      <c r="P145" s="947">
        <f>K136*J151*J135*200</f>
        <v>118560</v>
      </c>
      <c r="Q145" s="929"/>
      <c r="R145" s="929"/>
    </row>
    <row r="146">
      <c r="I146" s="931" t="s">
        <v>664</v>
      </c>
      <c r="J146" s="922"/>
      <c r="K146" s="933" t="s">
        <v>665</v>
      </c>
      <c r="L146" s="2"/>
      <c r="M146" s="926">
        <f t="shared" si="39"/>
        <v>0</v>
      </c>
      <c r="N146" s="926">
        <v>0.0</v>
      </c>
      <c r="O146" s="949"/>
      <c r="P146" s="922"/>
      <c r="Q146" s="929"/>
      <c r="R146" s="929"/>
    </row>
    <row r="147">
      <c r="I147" s="931" t="s">
        <v>666</v>
      </c>
      <c r="J147" s="922"/>
      <c r="K147" s="950" t="s">
        <v>667</v>
      </c>
      <c r="L147" s="2"/>
      <c r="M147" s="926">
        <f>(J135-21.7)*3000</f>
        <v>24900</v>
      </c>
      <c r="N147" s="946"/>
      <c r="O147" s="951"/>
      <c r="P147" s="952"/>
      <c r="Q147" s="929"/>
      <c r="R147" s="953"/>
    </row>
    <row r="148">
      <c r="I148" s="954" t="s">
        <v>668</v>
      </c>
      <c r="J148" s="955">
        <v>600.0</v>
      </c>
      <c r="K148" s="928" t="s">
        <v>669</v>
      </c>
      <c r="L148" s="2"/>
      <c r="M148" s="926">
        <f>J142*J143*J144</f>
        <v>135000</v>
      </c>
      <c r="N148" s="946"/>
      <c r="O148" s="912" t="s">
        <v>226</v>
      </c>
      <c r="P148" s="924">
        <f>SUM(P143:P147)</f>
        <v>360240</v>
      </c>
      <c r="Q148" s="929"/>
      <c r="R148" s="929"/>
    </row>
    <row r="149">
      <c r="I149" s="912" t="s">
        <v>670</v>
      </c>
      <c r="J149" s="921">
        <f>(350000*1.15+15000)/3</f>
        <v>139166.6667</v>
      </c>
      <c r="K149" s="928" t="s">
        <v>671</v>
      </c>
      <c r="L149" s="2"/>
      <c r="M149" s="926">
        <f>J145*J146*J147</f>
        <v>0</v>
      </c>
      <c r="N149" s="926">
        <f>J147*J148</f>
        <v>0</v>
      </c>
      <c r="O149" s="929"/>
      <c r="P149" s="929"/>
      <c r="Q149" s="929"/>
      <c r="R149" s="953"/>
    </row>
    <row r="150">
      <c r="I150" s="954" t="s">
        <v>672</v>
      </c>
      <c r="J150" s="934">
        <v>0.055</v>
      </c>
      <c r="K150" s="928" t="s">
        <v>673</v>
      </c>
      <c r="L150" s="2"/>
      <c r="M150" s="926">
        <f>SUM(M145:N145)+J149</f>
        <v>522166.6667</v>
      </c>
      <c r="N150" s="946"/>
      <c r="O150" s="929"/>
      <c r="P150" s="929"/>
      <c r="Q150" s="929"/>
      <c r="R150" s="929"/>
    </row>
    <row r="151">
      <c r="I151" s="954" t="s">
        <v>674</v>
      </c>
      <c r="J151" s="934">
        <v>0.065</v>
      </c>
      <c r="K151" s="904"/>
      <c r="L151" s="904"/>
      <c r="M151" s="904"/>
      <c r="N151" s="904"/>
      <c r="O151" s="904"/>
      <c r="P151" s="904"/>
      <c r="Q151" s="904"/>
      <c r="R151" s="904"/>
    </row>
    <row r="153">
      <c r="I153" s="905" t="s">
        <v>633</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635</v>
      </c>
      <c r="J154" s="913">
        <f>DAY(EOMONTH(J153,0))</f>
        <v>31</v>
      </c>
      <c r="K154" s="914" t="s">
        <v>636</v>
      </c>
      <c r="L154" s="914" t="s">
        <v>309</v>
      </c>
      <c r="M154" s="914" t="s">
        <v>327</v>
      </c>
      <c r="N154" s="914" t="s">
        <v>328</v>
      </c>
      <c r="O154" s="914" t="s">
        <v>637</v>
      </c>
      <c r="P154" s="914" t="s">
        <v>638</v>
      </c>
      <c r="Q154" s="912" t="s">
        <v>639</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640</v>
      </c>
      <c r="R155" s="924">
        <f>P167</f>
        <v>365864</v>
      </c>
    </row>
    <row r="156">
      <c r="I156" s="912" t="s">
        <v>641</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642</v>
      </c>
      <c r="J157" s="927"/>
      <c r="K157" s="928" t="s">
        <v>643</v>
      </c>
      <c r="L157" s="2"/>
      <c r="M157" s="915">
        <v>19.51</v>
      </c>
      <c r="N157" s="915">
        <v>21.95</v>
      </c>
      <c r="O157" s="915">
        <v>23.0</v>
      </c>
      <c r="P157" s="929"/>
      <c r="Q157" s="912" t="s">
        <v>644</v>
      </c>
      <c r="R157" s="921">
        <f>M162+SUM(M166:N167)</f>
        <v>177766.4</v>
      </c>
    </row>
    <row r="158">
      <c r="I158" s="931" t="s">
        <v>645</v>
      </c>
      <c r="J158" s="932">
        <v>1250.0</v>
      </c>
      <c r="K158" s="933" t="s">
        <v>646</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647</v>
      </c>
      <c r="J159" s="932">
        <v>5.0</v>
      </c>
      <c r="K159" s="937" t="s">
        <v>648</v>
      </c>
      <c r="L159" s="915">
        <v>1230.0</v>
      </c>
      <c r="M159" s="921">
        <f>M158*(L159*6)</f>
        <v>0</v>
      </c>
      <c r="N159" s="921">
        <f>N158*(L159*6)</f>
        <v>0</v>
      </c>
      <c r="O159" s="921">
        <f>O158*(L159*6)</f>
        <v>0</v>
      </c>
      <c r="P159" s="921">
        <f t="shared" si="41"/>
        <v>0</v>
      </c>
      <c r="Q159" s="912" t="s">
        <v>649</v>
      </c>
      <c r="R159" s="924">
        <f>R156-R157-M169</f>
        <v>-194902.4</v>
      </c>
    </row>
    <row r="160">
      <c r="I160" s="938" t="s">
        <v>650</v>
      </c>
      <c r="J160" s="932">
        <v>100.0</v>
      </c>
      <c r="K160" s="939"/>
      <c r="L160" s="929"/>
      <c r="M160" s="929"/>
      <c r="N160" s="929"/>
      <c r="O160" s="929"/>
      <c r="P160" s="929"/>
      <c r="Q160" s="912" t="s">
        <v>307</v>
      </c>
      <c r="R160" s="934">
        <f>R159/R156</f>
        <v>-0.5327181685</v>
      </c>
    </row>
    <row r="161">
      <c r="I161" s="931" t="s">
        <v>651</v>
      </c>
      <c r="J161" s="932">
        <v>4500.0</v>
      </c>
      <c r="K161" s="933" t="s">
        <v>652</v>
      </c>
      <c r="L161" s="2"/>
      <c r="M161" s="921">
        <f>P159+(P158*J167)</f>
        <v>0</v>
      </c>
      <c r="N161" s="929"/>
      <c r="O161" s="940" t="s">
        <v>653</v>
      </c>
      <c r="P161" s="923" t="s">
        <v>654</v>
      </c>
      <c r="Q161" s="929"/>
      <c r="R161" s="929"/>
    </row>
    <row r="162">
      <c r="I162" s="942" t="s">
        <v>655</v>
      </c>
      <c r="J162" s="932">
        <v>1.0</v>
      </c>
      <c r="K162" s="933" t="s">
        <v>656</v>
      </c>
      <c r="L162" s="2"/>
      <c r="M162" s="921">
        <f>M161*J154+K155*J169*J154*20</f>
        <v>10366.4</v>
      </c>
      <c r="N162" s="943"/>
      <c r="O162" s="944" t="s">
        <v>657</v>
      </c>
      <c r="P162" s="945">
        <v>191520.0</v>
      </c>
      <c r="Q162" s="929"/>
      <c r="R162" s="946"/>
    </row>
    <row r="163">
      <c r="I163" s="942" t="s">
        <v>658</v>
      </c>
      <c r="J163" s="932">
        <f>J154</f>
        <v>31</v>
      </c>
      <c r="K163" s="933" t="s">
        <v>659</v>
      </c>
      <c r="L163" s="2"/>
      <c r="M163" s="912" t="s">
        <v>400</v>
      </c>
      <c r="N163" s="938" t="s">
        <v>377</v>
      </c>
      <c r="O163" s="944" t="s">
        <v>660</v>
      </c>
      <c r="P163" s="947">
        <f>K155*J169*J154*100</f>
        <v>51832</v>
      </c>
      <c r="Q163" s="929"/>
      <c r="R163" s="929"/>
    </row>
    <row r="164">
      <c r="I164" s="931" t="s">
        <v>661</v>
      </c>
      <c r="J164" s="922"/>
      <c r="K164" s="933" t="s">
        <v>662</v>
      </c>
      <c r="L164" s="2"/>
      <c r="M164" s="926">
        <f t="shared" ref="M164:M165" si="42">J156*1.15</f>
        <v>368000</v>
      </c>
      <c r="N164" s="948">
        <v>15000.0</v>
      </c>
      <c r="O164" s="944" t="s">
        <v>663</v>
      </c>
      <c r="P164" s="947">
        <f>K155*J170*J154*200</f>
        <v>122512</v>
      </c>
      <c r="Q164" s="929"/>
      <c r="R164" s="929"/>
    </row>
    <row r="165">
      <c r="I165" s="931" t="s">
        <v>664</v>
      </c>
      <c r="J165" s="922"/>
      <c r="K165" s="933" t="s">
        <v>665</v>
      </c>
      <c r="L165" s="2"/>
      <c r="M165" s="926">
        <f t="shared" si="42"/>
        <v>0</v>
      </c>
      <c r="N165" s="926">
        <v>0.0</v>
      </c>
      <c r="O165" s="949"/>
      <c r="P165" s="922"/>
      <c r="Q165" s="929"/>
      <c r="R165" s="929"/>
    </row>
    <row r="166">
      <c r="I166" s="931" t="s">
        <v>666</v>
      </c>
      <c r="J166" s="922"/>
      <c r="K166" s="950" t="s">
        <v>667</v>
      </c>
      <c r="L166" s="2"/>
      <c r="M166" s="926">
        <f>(J154-21.7)*3000</f>
        <v>27900</v>
      </c>
      <c r="N166" s="946"/>
      <c r="O166" s="951"/>
      <c r="P166" s="952"/>
      <c r="Q166" s="929"/>
      <c r="R166" s="953"/>
    </row>
    <row r="167">
      <c r="I167" s="954" t="s">
        <v>668</v>
      </c>
      <c r="J167" s="955">
        <v>600.0</v>
      </c>
      <c r="K167" s="928" t="s">
        <v>669</v>
      </c>
      <c r="L167" s="2"/>
      <c r="M167" s="926">
        <f>J161*J162*J163</f>
        <v>139500</v>
      </c>
      <c r="N167" s="946"/>
      <c r="O167" s="912" t="s">
        <v>226</v>
      </c>
      <c r="P167" s="924">
        <f>SUM(P162:P166)</f>
        <v>365864</v>
      </c>
      <c r="Q167" s="929"/>
      <c r="R167" s="929"/>
    </row>
    <row r="168">
      <c r="I168" s="912" t="s">
        <v>670</v>
      </c>
      <c r="J168" s="921"/>
      <c r="K168" s="928" t="s">
        <v>671</v>
      </c>
      <c r="L168" s="2"/>
      <c r="M168" s="926">
        <f>J164*J165*J166</f>
        <v>0</v>
      </c>
      <c r="N168" s="926">
        <f>J166*J167</f>
        <v>0</v>
      </c>
      <c r="O168" s="929"/>
      <c r="P168" s="929"/>
      <c r="Q168" s="929"/>
      <c r="R168" s="953"/>
    </row>
    <row r="169">
      <c r="I169" s="954" t="s">
        <v>672</v>
      </c>
      <c r="J169" s="934">
        <v>0.055</v>
      </c>
      <c r="K169" s="928" t="s">
        <v>673</v>
      </c>
      <c r="L169" s="2"/>
      <c r="M169" s="926">
        <f>SUM(M164:N164)+J168</f>
        <v>383000</v>
      </c>
      <c r="N169" s="946"/>
      <c r="O169" s="929"/>
      <c r="P169" s="929"/>
      <c r="Q169" s="929"/>
      <c r="R169" s="929"/>
    </row>
    <row r="170">
      <c r="I170" s="954" t="s">
        <v>674</v>
      </c>
      <c r="J170" s="934">
        <v>0.065</v>
      </c>
      <c r="K170" s="904"/>
      <c r="L170" s="904"/>
      <c r="M170" s="904"/>
      <c r="N170" s="904"/>
      <c r="O170" s="904"/>
      <c r="P170" s="904"/>
      <c r="Q170" s="904"/>
      <c r="R170" s="904"/>
    </row>
    <row r="172">
      <c r="I172" s="905" t="s">
        <v>633</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635</v>
      </c>
      <c r="J173" s="913">
        <f>DAY(EOMONTH(J172,0))</f>
        <v>30</v>
      </c>
      <c r="K173" s="914" t="s">
        <v>636</v>
      </c>
      <c r="L173" s="914" t="s">
        <v>309</v>
      </c>
      <c r="M173" s="914" t="s">
        <v>327</v>
      </c>
      <c r="N173" s="914" t="s">
        <v>328</v>
      </c>
      <c r="O173" s="914" t="s">
        <v>637</v>
      </c>
      <c r="P173" s="914" t="s">
        <v>638</v>
      </c>
      <c r="Q173" s="912" t="s">
        <v>639</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640</v>
      </c>
      <c r="R174" s="924">
        <f>P186</f>
        <v>360240</v>
      </c>
    </row>
    <row r="175">
      <c r="I175" s="912" t="s">
        <v>641</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642</v>
      </c>
      <c r="J176" s="927"/>
      <c r="K176" s="928" t="s">
        <v>643</v>
      </c>
      <c r="L176" s="2"/>
      <c r="M176" s="915">
        <v>19.51</v>
      </c>
      <c r="N176" s="915">
        <v>21.95</v>
      </c>
      <c r="O176" s="915">
        <v>23.0</v>
      </c>
      <c r="P176" s="929"/>
      <c r="Q176" s="912" t="s">
        <v>644</v>
      </c>
      <c r="R176" s="921">
        <f>M181+SUM(M185:N186)</f>
        <v>169932</v>
      </c>
    </row>
    <row r="177">
      <c r="I177" s="931" t="s">
        <v>645</v>
      </c>
      <c r="J177" s="932">
        <v>1250.0</v>
      </c>
      <c r="K177" s="933" t="s">
        <v>646</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647</v>
      </c>
      <c r="J178" s="932">
        <v>5.0</v>
      </c>
      <c r="K178" s="937" t="s">
        <v>648</v>
      </c>
      <c r="L178" s="915">
        <v>1230.0</v>
      </c>
      <c r="M178" s="921">
        <f>M177*(L178*6)</f>
        <v>0</v>
      </c>
      <c r="N178" s="921">
        <f>N177*(L178*6)</f>
        <v>0</v>
      </c>
      <c r="O178" s="921">
        <f>O177*(L178*6)</f>
        <v>0</v>
      </c>
      <c r="P178" s="921">
        <f t="shared" si="44"/>
        <v>0</v>
      </c>
      <c r="Q178" s="912" t="s">
        <v>649</v>
      </c>
      <c r="R178" s="924">
        <f>R175-R176-M188</f>
        <v>-192692</v>
      </c>
    </row>
    <row r="179">
      <c r="I179" s="938" t="s">
        <v>650</v>
      </c>
      <c r="J179" s="932">
        <v>100.0</v>
      </c>
      <c r="K179" s="939"/>
      <c r="L179" s="929"/>
      <c r="M179" s="929"/>
      <c r="N179" s="929"/>
      <c r="O179" s="929"/>
      <c r="P179" s="929"/>
      <c r="Q179" s="912" t="s">
        <v>307</v>
      </c>
      <c r="R179" s="934">
        <f>R178/R175</f>
        <v>-0.5348989563</v>
      </c>
    </row>
    <row r="180">
      <c r="I180" s="931" t="s">
        <v>651</v>
      </c>
      <c r="J180" s="932">
        <v>4500.0</v>
      </c>
      <c r="K180" s="933" t="s">
        <v>652</v>
      </c>
      <c r="L180" s="2"/>
      <c r="M180" s="921">
        <f>P178+(P177*J186)</f>
        <v>0</v>
      </c>
      <c r="N180" s="929"/>
      <c r="O180" s="940" t="s">
        <v>653</v>
      </c>
      <c r="P180" s="923" t="s">
        <v>654</v>
      </c>
      <c r="Q180" s="929"/>
      <c r="R180" s="929"/>
    </row>
    <row r="181">
      <c r="I181" s="942" t="s">
        <v>655</v>
      </c>
      <c r="J181" s="932">
        <v>1.0</v>
      </c>
      <c r="K181" s="933" t="s">
        <v>656</v>
      </c>
      <c r="L181" s="2"/>
      <c r="M181" s="921">
        <f>M180*J173+K174*J188*J173*20</f>
        <v>10032</v>
      </c>
      <c r="N181" s="943"/>
      <c r="O181" s="944" t="s">
        <v>657</v>
      </c>
      <c r="P181" s="945">
        <v>191520.0</v>
      </c>
      <c r="Q181" s="929"/>
      <c r="R181" s="946"/>
    </row>
    <row r="182">
      <c r="I182" s="942" t="s">
        <v>658</v>
      </c>
      <c r="J182" s="932">
        <f>J173</f>
        <v>30</v>
      </c>
      <c r="K182" s="933" t="s">
        <v>659</v>
      </c>
      <c r="L182" s="2"/>
      <c r="M182" s="912" t="s">
        <v>400</v>
      </c>
      <c r="N182" s="938" t="s">
        <v>377</v>
      </c>
      <c r="O182" s="944" t="s">
        <v>660</v>
      </c>
      <c r="P182" s="947">
        <f>K174*J188*J173*100</f>
        <v>50160</v>
      </c>
      <c r="Q182" s="929"/>
      <c r="R182" s="929"/>
    </row>
    <row r="183">
      <c r="I183" s="931" t="s">
        <v>661</v>
      </c>
      <c r="J183" s="922"/>
      <c r="K183" s="933" t="s">
        <v>662</v>
      </c>
      <c r="L183" s="2"/>
      <c r="M183" s="926">
        <f t="shared" ref="M183:M184" si="45">J175*1.15</f>
        <v>368000</v>
      </c>
      <c r="N183" s="948">
        <v>15000.0</v>
      </c>
      <c r="O183" s="944" t="s">
        <v>663</v>
      </c>
      <c r="P183" s="947">
        <f>K174*J189*J173*200</f>
        <v>118560</v>
      </c>
      <c r="Q183" s="929"/>
      <c r="R183" s="929"/>
    </row>
    <row r="184">
      <c r="I184" s="931" t="s">
        <v>664</v>
      </c>
      <c r="J184" s="922"/>
      <c r="K184" s="933" t="s">
        <v>665</v>
      </c>
      <c r="L184" s="2"/>
      <c r="M184" s="926">
        <f t="shared" si="45"/>
        <v>0</v>
      </c>
      <c r="N184" s="926">
        <v>0.0</v>
      </c>
      <c r="O184" s="949"/>
      <c r="P184" s="922"/>
      <c r="Q184" s="929"/>
      <c r="R184" s="929"/>
    </row>
    <row r="185">
      <c r="I185" s="931" t="s">
        <v>666</v>
      </c>
      <c r="J185" s="922"/>
      <c r="K185" s="950" t="s">
        <v>667</v>
      </c>
      <c r="L185" s="2"/>
      <c r="M185" s="926">
        <f>(J173-21.7)*3000</f>
        <v>24900</v>
      </c>
      <c r="N185" s="946"/>
      <c r="O185" s="951"/>
      <c r="P185" s="952"/>
      <c r="Q185" s="929"/>
      <c r="R185" s="953"/>
    </row>
    <row r="186">
      <c r="I186" s="954" t="s">
        <v>668</v>
      </c>
      <c r="J186" s="955">
        <v>600.0</v>
      </c>
      <c r="K186" s="928" t="s">
        <v>669</v>
      </c>
      <c r="L186" s="2"/>
      <c r="M186" s="926">
        <f>J180*J181*J182</f>
        <v>135000</v>
      </c>
      <c r="N186" s="946"/>
      <c r="O186" s="912" t="s">
        <v>226</v>
      </c>
      <c r="P186" s="924">
        <f>SUM(P181:P185)</f>
        <v>360240</v>
      </c>
      <c r="Q186" s="929"/>
      <c r="R186" s="929"/>
    </row>
    <row r="187">
      <c r="I187" s="912" t="s">
        <v>670</v>
      </c>
      <c r="J187" s="921"/>
      <c r="K187" s="928" t="s">
        <v>671</v>
      </c>
      <c r="L187" s="2"/>
      <c r="M187" s="926">
        <f>J183*J184*J185</f>
        <v>0</v>
      </c>
      <c r="N187" s="926">
        <f>J185*J186</f>
        <v>0</v>
      </c>
      <c r="O187" s="929"/>
      <c r="P187" s="929"/>
      <c r="Q187" s="929"/>
      <c r="R187" s="953"/>
    </row>
    <row r="188">
      <c r="I188" s="954" t="s">
        <v>672</v>
      </c>
      <c r="J188" s="934">
        <v>0.055</v>
      </c>
      <c r="K188" s="928" t="s">
        <v>673</v>
      </c>
      <c r="L188" s="2"/>
      <c r="M188" s="926">
        <f>SUM(M183:N183)+J187</f>
        <v>383000</v>
      </c>
      <c r="N188" s="946"/>
      <c r="O188" s="929"/>
      <c r="P188" s="929"/>
      <c r="Q188" s="929"/>
      <c r="R188" s="929"/>
    </row>
    <row r="189">
      <c r="I189" s="954" t="s">
        <v>674</v>
      </c>
      <c r="J189" s="934">
        <v>0.065</v>
      </c>
      <c r="K189" s="904"/>
      <c r="L189" s="904"/>
      <c r="M189" s="904"/>
      <c r="N189" s="904"/>
      <c r="O189" s="904"/>
      <c r="P189" s="904"/>
      <c r="Q189" s="904"/>
      <c r="R189" s="904"/>
    </row>
    <row r="191">
      <c r="I191" s="905" t="s">
        <v>633</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635</v>
      </c>
      <c r="J192" s="913">
        <f>DAY(EOMONTH(J191,0))</f>
        <v>31</v>
      </c>
      <c r="K192" s="914" t="s">
        <v>636</v>
      </c>
      <c r="L192" s="914" t="s">
        <v>309</v>
      </c>
      <c r="M192" s="914" t="s">
        <v>327</v>
      </c>
      <c r="N192" s="914" t="s">
        <v>328</v>
      </c>
      <c r="O192" s="914" t="s">
        <v>637</v>
      </c>
      <c r="P192" s="914" t="s">
        <v>638</v>
      </c>
      <c r="Q192" s="912" t="s">
        <v>639</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640</v>
      </c>
      <c r="R193" s="924">
        <f>P205</f>
        <v>365864</v>
      </c>
    </row>
    <row r="194">
      <c r="I194" s="912" t="s">
        <v>641</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642</v>
      </c>
      <c r="J195" s="927"/>
      <c r="K195" s="928" t="s">
        <v>643</v>
      </c>
      <c r="L195" s="2"/>
      <c r="M195" s="915">
        <v>19.51</v>
      </c>
      <c r="N195" s="915">
        <v>21.95</v>
      </c>
      <c r="O195" s="915">
        <v>23.0</v>
      </c>
      <c r="P195" s="929"/>
      <c r="Q195" s="912" t="s">
        <v>644</v>
      </c>
      <c r="R195" s="921">
        <f>M200+SUM(M204:N205)</f>
        <v>177766.4</v>
      </c>
    </row>
    <row r="196">
      <c r="I196" s="931" t="s">
        <v>645</v>
      </c>
      <c r="J196" s="932">
        <v>1250.0</v>
      </c>
      <c r="K196" s="933" t="s">
        <v>646</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647</v>
      </c>
      <c r="J197" s="932">
        <v>5.0</v>
      </c>
      <c r="K197" s="937" t="s">
        <v>648</v>
      </c>
      <c r="L197" s="915">
        <v>1230.0</v>
      </c>
      <c r="M197" s="921">
        <f>M196*(L197*6)</f>
        <v>0</v>
      </c>
      <c r="N197" s="921">
        <f>N196*(L197*6)</f>
        <v>0</v>
      </c>
      <c r="O197" s="921">
        <f>O196*(L197*6)</f>
        <v>0</v>
      </c>
      <c r="P197" s="921">
        <f t="shared" si="47"/>
        <v>0</v>
      </c>
      <c r="Q197" s="912" t="s">
        <v>649</v>
      </c>
      <c r="R197" s="924">
        <f>R194-R195-M207</f>
        <v>-194902.4</v>
      </c>
    </row>
    <row r="198">
      <c r="I198" s="938" t="s">
        <v>650</v>
      </c>
      <c r="J198" s="932">
        <v>100.0</v>
      </c>
      <c r="K198" s="939"/>
      <c r="L198" s="929"/>
      <c r="M198" s="929"/>
      <c r="N198" s="929"/>
      <c r="O198" s="929"/>
      <c r="P198" s="929"/>
      <c r="Q198" s="912" t="s">
        <v>307</v>
      </c>
      <c r="R198" s="934">
        <f>R197/R194</f>
        <v>-0.5327181685</v>
      </c>
    </row>
    <row r="199">
      <c r="I199" s="931" t="s">
        <v>651</v>
      </c>
      <c r="J199" s="932">
        <v>4500.0</v>
      </c>
      <c r="K199" s="933" t="s">
        <v>652</v>
      </c>
      <c r="L199" s="2"/>
      <c r="M199" s="921">
        <f>P197+(P196*J205)</f>
        <v>0</v>
      </c>
      <c r="N199" s="929"/>
      <c r="O199" s="940" t="s">
        <v>653</v>
      </c>
      <c r="P199" s="923" t="s">
        <v>654</v>
      </c>
      <c r="Q199" s="929"/>
      <c r="R199" s="929"/>
    </row>
    <row r="200">
      <c r="I200" s="942" t="s">
        <v>655</v>
      </c>
      <c r="J200" s="932">
        <v>1.0</v>
      </c>
      <c r="K200" s="933" t="s">
        <v>656</v>
      </c>
      <c r="L200" s="2"/>
      <c r="M200" s="921">
        <f>M199*J192+K193*J207*J192*20</f>
        <v>10366.4</v>
      </c>
      <c r="N200" s="943"/>
      <c r="O200" s="944" t="s">
        <v>657</v>
      </c>
      <c r="P200" s="945">
        <v>191520.0</v>
      </c>
      <c r="Q200" s="929"/>
      <c r="R200" s="946"/>
    </row>
    <row r="201">
      <c r="I201" s="942" t="s">
        <v>658</v>
      </c>
      <c r="J201" s="932">
        <f>J192</f>
        <v>31</v>
      </c>
      <c r="K201" s="933" t="s">
        <v>659</v>
      </c>
      <c r="L201" s="2"/>
      <c r="M201" s="912" t="s">
        <v>400</v>
      </c>
      <c r="N201" s="938" t="s">
        <v>377</v>
      </c>
      <c r="O201" s="944" t="s">
        <v>660</v>
      </c>
      <c r="P201" s="947">
        <f>K193*J207*J192*100</f>
        <v>51832</v>
      </c>
      <c r="Q201" s="929"/>
      <c r="R201" s="929"/>
    </row>
    <row r="202">
      <c r="I202" s="931" t="s">
        <v>661</v>
      </c>
      <c r="J202" s="922"/>
      <c r="K202" s="933" t="s">
        <v>662</v>
      </c>
      <c r="L202" s="2"/>
      <c r="M202" s="926">
        <f t="shared" ref="M202:M203" si="48">J194*1.15</f>
        <v>368000</v>
      </c>
      <c r="N202" s="948">
        <v>15000.0</v>
      </c>
      <c r="O202" s="944" t="s">
        <v>663</v>
      </c>
      <c r="P202" s="947">
        <f>K193*J208*J192*200</f>
        <v>122512</v>
      </c>
      <c r="Q202" s="929"/>
      <c r="R202" s="929"/>
    </row>
    <row r="203">
      <c r="I203" s="931" t="s">
        <v>664</v>
      </c>
      <c r="J203" s="922"/>
      <c r="K203" s="933" t="s">
        <v>665</v>
      </c>
      <c r="L203" s="2"/>
      <c r="M203" s="926">
        <f t="shared" si="48"/>
        <v>0</v>
      </c>
      <c r="N203" s="926">
        <v>0.0</v>
      </c>
      <c r="O203" s="949"/>
      <c r="P203" s="922"/>
      <c r="Q203" s="929"/>
      <c r="R203" s="929"/>
    </row>
    <row r="204">
      <c r="I204" s="931" t="s">
        <v>666</v>
      </c>
      <c r="J204" s="922"/>
      <c r="K204" s="950" t="s">
        <v>667</v>
      </c>
      <c r="L204" s="2"/>
      <c r="M204" s="926">
        <f>(J192-21.7)*3000</f>
        <v>27900</v>
      </c>
      <c r="N204" s="946"/>
      <c r="O204" s="951"/>
      <c r="P204" s="952"/>
      <c r="Q204" s="929"/>
      <c r="R204" s="953"/>
    </row>
    <row r="205">
      <c r="I205" s="954" t="s">
        <v>668</v>
      </c>
      <c r="J205" s="955">
        <v>600.0</v>
      </c>
      <c r="K205" s="928" t="s">
        <v>669</v>
      </c>
      <c r="L205" s="2"/>
      <c r="M205" s="926">
        <f>J199*J200*J201</f>
        <v>139500</v>
      </c>
      <c r="N205" s="946"/>
      <c r="O205" s="912" t="s">
        <v>226</v>
      </c>
      <c r="P205" s="924">
        <f>SUM(P200:P204)</f>
        <v>365864</v>
      </c>
      <c r="Q205" s="929"/>
      <c r="R205" s="929"/>
    </row>
    <row r="206">
      <c r="I206" s="912" t="s">
        <v>670</v>
      </c>
      <c r="J206" s="921"/>
      <c r="K206" s="928" t="s">
        <v>671</v>
      </c>
      <c r="L206" s="2"/>
      <c r="M206" s="926">
        <f>J202*J203*J204</f>
        <v>0</v>
      </c>
      <c r="N206" s="926">
        <f>J204*J205</f>
        <v>0</v>
      </c>
      <c r="O206" s="929"/>
      <c r="P206" s="929"/>
      <c r="Q206" s="929"/>
      <c r="R206" s="953"/>
    </row>
    <row r="207">
      <c r="I207" s="954" t="s">
        <v>672</v>
      </c>
      <c r="J207" s="934">
        <v>0.055</v>
      </c>
      <c r="K207" s="928" t="s">
        <v>673</v>
      </c>
      <c r="L207" s="2"/>
      <c r="M207" s="926">
        <f>SUM(M202:N202)+J206</f>
        <v>383000</v>
      </c>
      <c r="N207" s="946"/>
      <c r="O207" s="929"/>
      <c r="P207" s="929"/>
      <c r="Q207" s="929"/>
      <c r="R207" s="929"/>
    </row>
    <row r="208">
      <c r="I208" s="954" t="s">
        <v>674</v>
      </c>
      <c r="J208" s="934">
        <v>0.065</v>
      </c>
      <c r="K208" s="904"/>
      <c r="L208" s="904"/>
      <c r="M208" s="904"/>
      <c r="N208" s="904"/>
      <c r="O208" s="904"/>
      <c r="P208" s="904"/>
      <c r="Q208" s="904"/>
      <c r="R208" s="904"/>
    </row>
    <row r="210">
      <c r="I210" s="905" t="s">
        <v>633</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635</v>
      </c>
      <c r="J211" s="913">
        <f>DAY(EOMONTH(J210,0))</f>
        <v>31</v>
      </c>
      <c r="K211" s="914" t="s">
        <v>636</v>
      </c>
      <c r="L211" s="914" t="s">
        <v>309</v>
      </c>
      <c r="M211" s="914" t="s">
        <v>327</v>
      </c>
      <c r="N211" s="914" t="s">
        <v>328</v>
      </c>
      <c r="O211" s="914" t="s">
        <v>637</v>
      </c>
      <c r="P211" s="914" t="s">
        <v>638</v>
      </c>
      <c r="Q211" s="912" t="s">
        <v>639</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640</v>
      </c>
      <c r="R212" s="924">
        <f>P224</f>
        <v>365864</v>
      </c>
    </row>
    <row r="213">
      <c r="I213" s="912" t="s">
        <v>641</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642</v>
      </c>
      <c r="J214" s="927"/>
      <c r="K214" s="928" t="s">
        <v>643</v>
      </c>
      <c r="L214" s="2"/>
      <c r="M214" s="915">
        <v>19.51</v>
      </c>
      <c r="N214" s="915">
        <v>21.95</v>
      </c>
      <c r="O214" s="915">
        <v>23.0</v>
      </c>
      <c r="P214" s="929"/>
      <c r="Q214" s="912" t="s">
        <v>644</v>
      </c>
      <c r="R214" s="921">
        <f>M219+SUM(M223:N224)</f>
        <v>177766.4</v>
      </c>
    </row>
    <row r="215">
      <c r="I215" s="931" t="s">
        <v>645</v>
      </c>
      <c r="J215" s="932">
        <v>1250.0</v>
      </c>
      <c r="K215" s="933" t="s">
        <v>646</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647</v>
      </c>
      <c r="J216" s="932">
        <v>5.0</v>
      </c>
      <c r="K216" s="937" t="s">
        <v>648</v>
      </c>
      <c r="L216" s="915">
        <v>1230.0</v>
      </c>
      <c r="M216" s="921">
        <f>M215*(L216*6)</f>
        <v>0</v>
      </c>
      <c r="N216" s="921">
        <f>N215*(L216*6)</f>
        <v>0</v>
      </c>
      <c r="O216" s="921">
        <f>O215*(L216*6)</f>
        <v>0</v>
      </c>
      <c r="P216" s="921">
        <f t="shared" si="50"/>
        <v>0</v>
      </c>
      <c r="Q216" s="912" t="s">
        <v>649</v>
      </c>
      <c r="R216" s="924">
        <f>R213-R214-M226</f>
        <v>-194902.4</v>
      </c>
    </row>
    <row r="217">
      <c r="I217" s="938" t="s">
        <v>650</v>
      </c>
      <c r="J217" s="932">
        <v>100.0</v>
      </c>
      <c r="K217" s="939"/>
      <c r="L217" s="929"/>
      <c r="M217" s="929"/>
      <c r="N217" s="929"/>
      <c r="O217" s="929"/>
      <c r="P217" s="929"/>
      <c r="Q217" s="912" t="s">
        <v>307</v>
      </c>
      <c r="R217" s="934">
        <f>R216/R213</f>
        <v>-0.5327181685</v>
      </c>
    </row>
    <row r="218">
      <c r="I218" s="931" t="s">
        <v>651</v>
      </c>
      <c r="J218" s="932">
        <v>4500.0</v>
      </c>
      <c r="K218" s="933" t="s">
        <v>652</v>
      </c>
      <c r="L218" s="2"/>
      <c r="M218" s="921">
        <f>P216+(P215*J224)</f>
        <v>0</v>
      </c>
      <c r="N218" s="929"/>
      <c r="O218" s="940" t="s">
        <v>653</v>
      </c>
      <c r="P218" s="923" t="s">
        <v>654</v>
      </c>
      <c r="Q218" s="929"/>
      <c r="R218" s="929"/>
    </row>
    <row r="219">
      <c r="I219" s="942" t="s">
        <v>655</v>
      </c>
      <c r="J219" s="932">
        <v>1.0</v>
      </c>
      <c r="K219" s="933" t="s">
        <v>656</v>
      </c>
      <c r="L219" s="2"/>
      <c r="M219" s="921">
        <f>M218*J211+K212*J226*J211*20</f>
        <v>10366.4</v>
      </c>
      <c r="N219" s="943"/>
      <c r="O219" s="944" t="s">
        <v>657</v>
      </c>
      <c r="P219" s="945">
        <v>191520.0</v>
      </c>
      <c r="Q219" s="929"/>
      <c r="R219" s="946"/>
    </row>
    <row r="220">
      <c r="I220" s="942" t="s">
        <v>658</v>
      </c>
      <c r="J220" s="932">
        <f>J211</f>
        <v>31</v>
      </c>
      <c r="K220" s="933" t="s">
        <v>659</v>
      </c>
      <c r="L220" s="2"/>
      <c r="M220" s="912" t="s">
        <v>400</v>
      </c>
      <c r="N220" s="938" t="s">
        <v>377</v>
      </c>
      <c r="O220" s="944" t="s">
        <v>660</v>
      </c>
      <c r="P220" s="947">
        <f>K212*J226*J211*100</f>
        <v>51832</v>
      </c>
      <c r="Q220" s="929"/>
      <c r="R220" s="929"/>
    </row>
    <row r="221">
      <c r="I221" s="931" t="s">
        <v>661</v>
      </c>
      <c r="J221" s="922"/>
      <c r="K221" s="933" t="s">
        <v>662</v>
      </c>
      <c r="L221" s="2"/>
      <c r="M221" s="926">
        <f t="shared" ref="M221:M222" si="51">J213*1.15</f>
        <v>368000</v>
      </c>
      <c r="N221" s="948">
        <v>15000.0</v>
      </c>
      <c r="O221" s="944" t="s">
        <v>663</v>
      </c>
      <c r="P221" s="947">
        <f>K212*J227*J211*200</f>
        <v>122512</v>
      </c>
      <c r="Q221" s="929"/>
      <c r="R221" s="929"/>
    </row>
    <row r="222">
      <c r="I222" s="931" t="s">
        <v>664</v>
      </c>
      <c r="J222" s="922"/>
      <c r="K222" s="933" t="s">
        <v>665</v>
      </c>
      <c r="L222" s="2"/>
      <c r="M222" s="926">
        <f t="shared" si="51"/>
        <v>0</v>
      </c>
      <c r="N222" s="926">
        <v>0.0</v>
      </c>
      <c r="O222" s="949"/>
      <c r="P222" s="922"/>
      <c r="Q222" s="929"/>
      <c r="R222" s="929"/>
    </row>
    <row r="223">
      <c r="I223" s="931" t="s">
        <v>666</v>
      </c>
      <c r="J223" s="922"/>
      <c r="K223" s="950" t="s">
        <v>667</v>
      </c>
      <c r="L223" s="2"/>
      <c r="M223" s="926">
        <f>(J211-21.7)*3000</f>
        <v>27900</v>
      </c>
      <c r="N223" s="946"/>
      <c r="O223" s="951"/>
      <c r="P223" s="952"/>
      <c r="Q223" s="929"/>
      <c r="R223" s="953"/>
    </row>
    <row r="224">
      <c r="I224" s="954" t="s">
        <v>668</v>
      </c>
      <c r="J224" s="955">
        <v>600.0</v>
      </c>
      <c r="K224" s="928" t="s">
        <v>669</v>
      </c>
      <c r="L224" s="2"/>
      <c r="M224" s="926">
        <f>J218*J219*J220</f>
        <v>139500</v>
      </c>
      <c r="N224" s="946"/>
      <c r="O224" s="912" t="s">
        <v>226</v>
      </c>
      <c r="P224" s="924">
        <f>SUM(P219:P223)</f>
        <v>365864</v>
      </c>
      <c r="Q224" s="929"/>
      <c r="R224" s="929"/>
    </row>
    <row r="225">
      <c r="I225" s="912" t="s">
        <v>670</v>
      </c>
      <c r="J225" s="921"/>
      <c r="K225" s="928" t="s">
        <v>671</v>
      </c>
      <c r="L225" s="2"/>
      <c r="M225" s="926">
        <f>J221*J222*J223</f>
        <v>0</v>
      </c>
      <c r="N225" s="926">
        <f>J223*J224</f>
        <v>0</v>
      </c>
      <c r="O225" s="929"/>
      <c r="P225" s="929"/>
      <c r="Q225" s="929"/>
      <c r="R225" s="953"/>
    </row>
    <row r="226">
      <c r="I226" s="954" t="s">
        <v>672</v>
      </c>
      <c r="J226" s="934">
        <v>0.055</v>
      </c>
      <c r="K226" s="928" t="s">
        <v>673</v>
      </c>
      <c r="L226" s="2"/>
      <c r="M226" s="926">
        <f>SUM(M221:N221)+J225</f>
        <v>383000</v>
      </c>
      <c r="N226" s="946"/>
      <c r="O226" s="929"/>
      <c r="P226" s="929"/>
      <c r="Q226" s="929"/>
      <c r="R226" s="929"/>
    </row>
    <row r="227">
      <c r="I227" s="954" t="s">
        <v>674</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675</v>
      </c>
      <c r="C2" s="188"/>
      <c r="D2" s="188"/>
      <c r="E2" s="188"/>
      <c r="F2" s="211"/>
      <c r="G2" s="188"/>
      <c r="H2" s="188"/>
      <c r="I2" s="188"/>
      <c r="J2" s="188"/>
      <c r="K2" s="188"/>
      <c r="L2" s="188"/>
      <c r="M2" s="188"/>
      <c r="N2" s="188"/>
      <c r="O2" s="958"/>
      <c r="P2" s="966">
        <f>month(P3)</f>
        <v>2</v>
      </c>
      <c r="Q2" s="967" t="s">
        <v>676</v>
      </c>
      <c r="R2" s="968" t="s">
        <v>677</v>
      </c>
      <c r="S2" s="969" t="s">
        <v>678</v>
      </c>
      <c r="T2" s="969" t="s">
        <v>679</v>
      </c>
      <c r="U2" s="969" t="s">
        <v>680</v>
      </c>
      <c r="V2" s="970" t="s">
        <v>681</v>
      </c>
      <c r="W2" s="969" t="s">
        <v>682</v>
      </c>
      <c r="X2" s="969" t="s">
        <v>683</v>
      </c>
      <c r="Y2" s="966"/>
      <c r="Z2" s="966">
        <f>month(Z3)</f>
        <v>3</v>
      </c>
      <c r="AA2" s="967" t="s">
        <v>676</v>
      </c>
      <c r="AB2" s="968" t="s">
        <v>677</v>
      </c>
      <c r="AC2" s="969" t="s">
        <v>678</v>
      </c>
      <c r="AD2" s="969" t="s">
        <v>679</v>
      </c>
      <c r="AE2" s="969" t="s">
        <v>680</v>
      </c>
      <c r="AF2" s="970" t="s">
        <v>684</v>
      </c>
      <c r="AG2" s="969" t="s">
        <v>682</v>
      </c>
      <c r="AH2" s="969" t="s">
        <v>683</v>
      </c>
      <c r="AI2" s="966"/>
      <c r="AJ2" s="966">
        <f>month(AJ3)</f>
        <v>4</v>
      </c>
      <c r="AK2" s="967" t="s">
        <v>676</v>
      </c>
      <c r="AL2" s="968" t="s">
        <v>677</v>
      </c>
      <c r="AM2" s="969" t="s">
        <v>678</v>
      </c>
      <c r="AN2" s="969" t="s">
        <v>679</v>
      </c>
      <c r="AO2" s="969" t="s">
        <v>680</v>
      </c>
      <c r="AP2" s="970" t="s">
        <v>685</v>
      </c>
      <c r="AQ2" s="969" t="s">
        <v>682</v>
      </c>
      <c r="AR2" s="969" t="s">
        <v>683</v>
      </c>
      <c r="AS2" s="969"/>
      <c r="AT2" s="966">
        <f>month(AT3)</f>
        <v>5</v>
      </c>
      <c r="AU2" s="971" t="s">
        <v>676</v>
      </c>
      <c r="AV2" s="972" t="s">
        <v>677</v>
      </c>
      <c r="AW2" s="973" t="s">
        <v>678</v>
      </c>
      <c r="AX2" s="973" t="s">
        <v>679</v>
      </c>
      <c r="AY2" s="973" t="s">
        <v>680</v>
      </c>
      <c r="AZ2" s="974" t="s">
        <v>686</v>
      </c>
      <c r="BA2" s="973" t="s">
        <v>682</v>
      </c>
      <c r="BB2" s="973" t="s">
        <v>683</v>
      </c>
      <c r="BC2" s="966"/>
      <c r="BD2" s="966">
        <f>month(BD3)</f>
        <v>6</v>
      </c>
      <c r="BE2" s="967" t="s">
        <v>676</v>
      </c>
      <c r="BF2" s="968" t="s">
        <v>677</v>
      </c>
      <c r="BG2" s="969" t="s">
        <v>678</v>
      </c>
      <c r="BH2" s="969" t="s">
        <v>679</v>
      </c>
      <c r="BI2" s="969" t="s">
        <v>680</v>
      </c>
      <c r="BJ2" s="970" t="s">
        <v>687</v>
      </c>
      <c r="BK2" s="969" t="s">
        <v>682</v>
      </c>
      <c r="BL2" s="969" t="s">
        <v>683</v>
      </c>
      <c r="BM2" s="966"/>
      <c r="BN2" s="966">
        <f>month(BN3)</f>
        <v>7</v>
      </c>
      <c r="BO2" s="967" t="s">
        <v>676</v>
      </c>
      <c r="BP2" s="968" t="s">
        <v>677</v>
      </c>
      <c r="BQ2" s="969" t="s">
        <v>678</v>
      </c>
      <c r="BR2" s="969" t="s">
        <v>679</v>
      </c>
      <c r="BS2" s="969" t="s">
        <v>680</v>
      </c>
      <c r="BT2" s="970" t="s">
        <v>688</v>
      </c>
      <c r="BU2" s="969" t="s">
        <v>682</v>
      </c>
      <c r="BV2" s="969" t="s">
        <v>683</v>
      </c>
      <c r="BW2" s="969"/>
      <c r="BX2" s="966">
        <f>month(BX3)</f>
        <v>8</v>
      </c>
      <c r="BY2" s="967" t="s">
        <v>676</v>
      </c>
      <c r="BZ2" s="968" t="s">
        <v>677</v>
      </c>
      <c r="CA2" s="969" t="s">
        <v>678</v>
      </c>
      <c r="CB2" s="969" t="s">
        <v>679</v>
      </c>
      <c r="CC2" s="969" t="s">
        <v>680</v>
      </c>
      <c r="CD2" s="970" t="s">
        <v>689</v>
      </c>
      <c r="CE2" s="969" t="s">
        <v>682</v>
      </c>
      <c r="CF2" s="969" t="s">
        <v>683</v>
      </c>
      <c r="CG2" s="966"/>
      <c r="CH2" s="966">
        <f>month(CH3)</f>
        <v>9</v>
      </c>
      <c r="CI2" s="967" t="s">
        <v>676</v>
      </c>
      <c r="CJ2" s="968" t="s">
        <v>677</v>
      </c>
      <c r="CK2" s="969" t="s">
        <v>678</v>
      </c>
      <c r="CL2" s="969" t="s">
        <v>679</v>
      </c>
      <c r="CM2" s="969" t="s">
        <v>680</v>
      </c>
      <c r="CN2" s="970" t="s">
        <v>690</v>
      </c>
      <c r="CO2" s="969" t="s">
        <v>682</v>
      </c>
      <c r="CP2" s="969" t="s">
        <v>683</v>
      </c>
      <c r="CQ2" s="966"/>
      <c r="CR2" s="966">
        <f>month(CR3)</f>
        <v>10</v>
      </c>
      <c r="CS2" s="967" t="s">
        <v>676</v>
      </c>
      <c r="CT2" s="968" t="s">
        <v>677</v>
      </c>
      <c r="CU2" s="969" t="s">
        <v>678</v>
      </c>
      <c r="CV2" s="969" t="s">
        <v>679</v>
      </c>
      <c r="CW2" s="969" t="s">
        <v>680</v>
      </c>
      <c r="CX2" s="970" t="s">
        <v>691</v>
      </c>
      <c r="CY2" s="969" t="s">
        <v>682</v>
      </c>
      <c r="CZ2" s="969" t="s">
        <v>683</v>
      </c>
      <c r="DA2" s="969"/>
      <c r="DB2" s="966">
        <f>month(DB3)</f>
        <v>11</v>
      </c>
      <c r="DC2" s="967" t="s">
        <v>676</v>
      </c>
      <c r="DD2" s="968" t="s">
        <v>677</v>
      </c>
      <c r="DE2" s="969" t="s">
        <v>678</v>
      </c>
      <c r="DF2" s="969" t="s">
        <v>679</v>
      </c>
      <c r="DG2" s="969" t="s">
        <v>680</v>
      </c>
      <c r="DH2" s="970" t="s">
        <v>692</v>
      </c>
      <c r="DI2" s="969" t="s">
        <v>682</v>
      </c>
      <c r="DJ2" s="969" t="s">
        <v>683</v>
      </c>
      <c r="DK2" s="966"/>
      <c r="DL2" s="966">
        <f>month(DL3)</f>
        <v>12</v>
      </c>
      <c r="DM2" s="967" t="s">
        <v>676</v>
      </c>
      <c r="DN2" s="968" t="s">
        <v>677</v>
      </c>
      <c r="DO2" s="969" t="s">
        <v>678</v>
      </c>
      <c r="DP2" s="969" t="s">
        <v>679</v>
      </c>
      <c r="DQ2" s="969" t="s">
        <v>680</v>
      </c>
      <c r="DR2" s="970" t="s">
        <v>693</v>
      </c>
      <c r="DS2" s="969" t="s">
        <v>682</v>
      </c>
      <c r="DT2" s="969" t="s">
        <v>683</v>
      </c>
      <c r="DU2" s="966"/>
      <c r="DV2" s="966">
        <f>month(DV3)</f>
        <v>1</v>
      </c>
      <c r="DW2" s="967" t="s">
        <v>676</v>
      </c>
      <c r="DX2" s="968" t="s">
        <v>677</v>
      </c>
      <c r="DY2" s="969" t="s">
        <v>678</v>
      </c>
      <c r="DZ2" s="969" t="s">
        <v>679</v>
      </c>
      <c r="EA2" s="969" t="s">
        <v>680</v>
      </c>
      <c r="EB2" s="970" t="s">
        <v>694</v>
      </c>
      <c r="EC2" s="969" t="s">
        <v>682</v>
      </c>
      <c r="ED2" s="969" t="s">
        <v>683</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695</v>
      </c>
      <c r="D3" s="980" t="s">
        <v>473</v>
      </c>
      <c r="E3" s="980" t="s">
        <v>696</v>
      </c>
      <c r="F3" s="981" t="s">
        <v>697</v>
      </c>
      <c r="G3" s="982" t="s">
        <v>698</v>
      </c>
      <c r="H3" s="983" t="s">
        <v>699</v>
      </c>
      <c r="I3" s="980" t="s">
        <v>700</v>
      </c>
      <c r="J3" s="980" t="s">
        <v>701</v>
      </c>
      <c r="K3" s="188"/>
      <c r="L3" s="984" t="s">
        <v>95</v>
      </c>
      <c r="M3" s="984" t="s">
        <v>443</v>
      </c>
      <c r="N3" s="188"/>
      <c r="O3" s="958"/>
      <c r="P3" s="985">
        <v>46054.0</v>
      </c>
      <c r="Q3" s="986" t="s">
        <v>79</v>
      </c>
      <c r="R3" s="987" t="s">
        <v>695</v>
      </c>
      <c r="S3" s="986" t="s">
        <v>473</v>
      </c>
      <c r="T3" s="986" t="s">
        <v>702</v>
      </c>
      <c r="U3" s="986" t="s">
        <v>703</v>
      </c>
      <c r="V3" s="986" t="s">
        <v>704</v>
      </c>
      <c r="W3" s="986" t="s">
        <v>705</v>
      </c>
      <c r="X3" s="986" t="s">
        <v>706</v>
      </c>
      <c r="Y3" s="988"/>
      <c r="Z3" s="985">
        <v>46082.0</v>
      </c>
      <c r="AA3" s="986" t="s">
        <v>79</v>
      </c>
      <c r="AB3" s="987" t="s">
        <v>695</v>
      </c>
      <c r="AC3" s="986" t="s">
        <v>473</v>
      </c>
      <c r="AD3" s="986" t="s">
        <v>702</v>
      </c>
      <c r="AE3" s="986" t="s">
        <v>703</v>
      </c>
      <c r="AF3" s="986" t="s">
        <v>704</v>
      </c>
      <c r="AG3" s="986" t="s">
        <v>705</v>
      </c>
      <c r="AH3" s="986" t="s">
        <v>706</v>
      </c>
      <c r="AI3" s="989"/>
      <c r="AJ3" s="990">
        <v>46113.0</v>
      </c>
      <c r="AK3" s="986" t="s">
        <v>79</v>
      </c>
      <c r="AL3" s="987" t="s">
        <v>695</v>
      </c>
      <c r="AM3" s="986" t="s">
        <v>473</v>
      </c>
      <c r="AN3" s="986" t="s">
        <v>702</v>
      </c>
      <c r="AO3" s="986" t="s">
        <v>703</v>
      </c>
      <c r="AP3" s="986" t="s">
        <v>704</v>
      </c>
      <c r="AQ3" s="986" t="s">
        <v>705</v>
      </c>
      <c r="AR3" s="986" t="s">
        <v>706</v>
      </c>
      <c r="AS3" s="988"/>
      <c r="AT3" s="990">
        <v>46143.0</v>
      </c>
      <c r="AU3" s="991" t="s">
        <v>79</v>
      </c>
      <c r="AV3" s="992" t="s">
        <v>695</v>
      </c>
      <c r="AW3" s="991" t="s">
        <v>473</v>
      </c>
      <c r="AX3" s="991" t="s">
        <v>702</v>
      </c>
      <c r="AY3" s="991" t="s">
        <v>703</v>
      </c>
      <c r="AZ3" s="991" t="s">
        <v>704</v>
      </c>
      <c r="BA3" s="991" t="s">
        <v>705</v>
      </c>
      <c r="BB3" s="991" t="s">
        <v>706</v>
      </c>
      <c r="BC3" s="988"/>
      <c r="BD3" s="990">
        <v>46174.0</v>
      </c>
      <c r="BE3" s="986" t="s">
        <v>79</v>
      </c>
      <c r="BF3" s="987" t="s">
        <v>695</v>
      </c>
      <c r="BG3" s="986" t="s">
        <v>473</v>
      </c>
      <c r="BH3" s="986" t="s">
        <v>702</v>
      </c>
      <c r="BI3" s="986" t="s">
        <v>703</v>
      </c>
      <c r="BJ3" s="986" t="s">
        <v>704</v>
      </c>
      <c r="BK3" s="986" t="s">
        <v>705</v>
      </c>
      <c r="BL3" s="986" t="s">
        <v>706</v>
      </c>
      <c r="BM3" s="989"/>
      <c r="BN3" s="990">
        <v>46205.0</v>
      </c>
      <c r="BO3" s="986" t="s">
        <v>79</v>
      </c>
      <c r="BP3" s="987" t="s">
        <v>695</v>
      </c>
      <c r="BQ3" s="986" t="s">
        <v>473</v>
      </c>
      <c r="BR3" s="986" t="s">
        <v>702</v>
      </c>
      <c r="BS3" s="986" t="s">
        <v>703</v>
      </c>
      <c r="BT3" s="986" t="s">
        <v>704</v>
      </c>
      <c r="BU3" s="986" t="s">
        <v>705</v>
      </c>
      <c r="BV3" s="986" t="s">
        <v>706</v>
      </c>
      <c r="BW3" s="988"/>
      <c r="BX3" s="990">
        <v>46235.0</v>
      </c>
      <c r="BY3" s="986" t="s">
        <v>79</v>
      </c>
      <c r="BZ3" s="987" t="s">
        <v>695</v>
      </c>
      <c r="CA3" s="986" t="s">
        <v>473</v>
      </c>
      <c r="CB3" s="986" t="s">
        <v>702</v>
      </c>
      <c r="CC3" s="986" t="s">
        <v>703</v>
      </c>
      <c r="CD3" s="986" t="s">
        <v>704</v>
      </c>
      <c r="CE3" s="986" t="s">
        <v>705</v>
      </c>
      <c r="CF3" s="986" t="s">
        <v>706</v>
      </c>
      <c r="CG3" s="988"/>
      <c r="CH3" s="990">
        <v>46266.0</v>
      </c>
      <c r="CI3" s="986" t="s">
        <v>79</v>
      </c>
      <c r="CJ3" s="987" t="s">
        <v>695</v>
      </c>
      <c r="CK3" s="986" t="s">
        <v>473</v>
      </c>
      <c r="CL3" s="986" t="s">
        <v>702</v>
      </c>
      <c r="CM3" s="986" t="s">
        <v>703</v>
      </c>
      <c r="CN3" s="986" t="s">
        <v>704</v>
      </c>
      <c r="CO3" s="986" t="s">
        <v>705</v>
      </c>
      <c r="CP3" s="986" t="s">
        <v>706</v>
      </c>
      <c r="CQ3" s="989"/>
      <c r="CR3" s="990">
        <v>46296.0</v>
      </c>
      <c r="CS3" s="986" t="s">
        <v>79</v>
      </c>
      <c r="CT3" s="987" t="s">
        <v>695</v>
      </c>
      <c r="CU3" s="986" t="s">
        <v>473</v>
      </c>
      <c r="CV3" s="986" t="s">
        <v>702</v>
      </c>
      <c r="CW3" s="986" t="s">
        <v>703</v>
      </c>
      <c r="CX3" s="986" t="s">
        <v>704</v>
      </c>
      <c r="CY3" s="986" t="s">
        <v>705</v>
      </c>
      <c r="CZ3" s="986" t="s">
        <v>706</v>
      </c>
      <c r="DA3" s="988"/>
      <c r="DB3" s="990">
        <v>46327.0</v>
      </c>
      <c r="DC3" s="986" t="s">
        <v>79</v>
      </c>
      <c r="DD3" s="987" t="s">
        <v>695</v>
      </c>
      <c r="DE3" s="986" t="s">
        <v>473</v>
      </c>
      <c r="DF3" s="986" t="s">
        <v>702</v>
      </c>
      <c r="DG3" s="986" t="s">
        <v>703</v>
      </c>
      <c r="DH3" s="986" t="s">
        <v>704</v>
      </c>
      <c r="DI3" s="986" t="s">
        <v>705</v>
      </c>
      <c r="DJ3" s="986" t="s">
        <v>706</v>
      </c>
      <c r="DK3" s="988"/>
      <c r="DL3" s="990">
        <v>46357.0</v>
      </c>
      <c r="DM3" s="986" t="s">
        <v>79</v>
      </c>
      <c r="DN3" s="987" t="s">
        <v>695</v>
      </c>
      <c r="DO3" s="986" t="s">
        <v>473</v>
      </c>
      <c r="DP3" s="986" t="s">
        <v>702</v>
      </c>
      <c r="DQ3" s="986" t="s">
        <v>703</v>
      </c>
      <c r="DR3" s="986" t="s">
        <v>704</v>
      </c>
      <c r="DS3" s="986" t="s">
        <v>705</v>
      </c>
      <c r="DT3" s="986" t="s">
        <v>706</v>
      </c>
      <c r="DU3" s="988"/>
      <c r="DV3" s="990">
        <v>46388.0</v>
      </c>
      <c r="DW3" s="986" t="s">
        <v>79</v>
      </c>
      <c r="DX3" s="987" t="s">
        <v>695</v>
      </c>
      <c r="DY3" s="986" t="s">
        <v>473</v>
      </c>
      <c r="DZ3" s="986" t="s">
        <v>702</v>
      </c>
      <c r="EA3" s="986" t="s">
        <v>703</v>
      </c>
      <c r="EB3" s="986" t="s">
        <v>704</v>
      </c>
      <c r="EC3" s="986" t="s">
        <v>705</v>
      </c>
      <c r="ED3" s="986" t="s">
        <v>706</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歩合</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293.1833333</v>
      </c>
      <c r="J4" s="999">
        <f t="shared" si="1"/>
        <v>1320</v>
      </c>
      <c r="K4" s="450"/>
      <c r="L4" s="216" t="str">
        <f t="array" ref="L4">IFERROR(INDEX('💻シート作成'!$D$6:$D999, MATCH(M4, '💻シート作成'!$E$6:$E999, 0)), "")</f>
        <v/>
      </c>
      <c r="M4" s="158" t="str">
        <f>IFERROR(__xludf.DUMMYFUNCTION("filter('💻シート作成'!E6:E999,'💻シート作成'!E6:E999&lt;&gt;"""")"),"💭口コミ")</f>
        <v>💭口コミ</v>
      </c>
      <c r="N4" s="450"/>
      <c r="O4" s="1000"/>
      <c r="P4" s="1001" t="s">
        <v>707</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IFERROR(__xludf.DUMMYFUNCTION("IMPORTRANGE($P$5,$P$4&amp;X$2)"),619.0)</f>
        <v>619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IFERROR(__xludf.DUMMYFUNCTION("IMPORTRANGE($P$6,$P$4&amp;AH$2)"),659.0)</f>
        <v>659</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IFERROR(__xludf.DUMMYFUNCTION("IMPORTRANGE($P$7,$P$4&amp;AN$2)"),"歩合")</f>
        <v>歩合</v>
      </c>
      <c r="AO4" s="1004">
        <f>IFERROR(__xludf.DUMMYFUNCTION("IMPORTRANGE($P$7,$P$4&amp;AO$2)"),2.0)</f>
        <v>2</v>
      </c>
      <c r="AP4" s="216">
        <f t="shared" ref="AP4:AP299" si="7">COUNTIF(INDIRECT(AP$2 &amp; "L9:L"), AL4)</f>
        <v>0</v>
      </c>
      <c r="AQ4" s="1008">
        <f>IFERROR(__xludf.DUMMYFUNCTION("IMPORTRANGE($P$7,$P$4&amp;AQ$2)"),3.7)</f>
        <v>3.7</v>
      </c>
      <c r="AR4" s="216">
        <f>IFERROR(__xludf.DUMMYFUNCTION("IMPORTRANGE($P$7,$P$4&amp;AR$2)"),42.0)</f>
        <v>42</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291</v>
      </c>
      <c r="D5" s="995" t="s">
        <v>89</v>
      </c>
      <c r="E5" s="995" t="s">
        <v>708</v>
      </c>
      <c r="F5" s="996">
        <f t="shared" si="2"/>
        <v>57</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306.35</v>
      </c>
      <c r="J5" s="999">
        <f t="shared" si="4"/>
        <v>1382</v>
      </c>
      <c r="K5" s="188"/>
      <c r="L5" s="216" t="str">
        <f t="array" ref="L5">IFERROR(INDEX('💻シート作成'!$D$6:$D999, MATCH(M5, '💻シート作成'!$E$6:$E999, 0)), "")</f>
        <v/>
      </c>
      <c r="M5" s="886" t="str">
        <f>IFERROR(__xludf.DUMMYFUNCTION("""COMPUTED_VALUE"""),"🔵クレーム")</f>
        <v>🔵クレーム</v>
      </c>
      <c r="N5" s="188"/>
      <c r="O5" s="1013">
        <v>2.0</v>
      </c>
      <c r="P5" s="1014" t="s">
        <v>709</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IFERROR(__xludf.DUMMYFUNCTION("""COMPUTED_VALUE"""),598.0)</f>
        <v>598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IFERROR(__xludf.DUMMYFUNCTION("""COMPUTED_VALUE"""),737.0)</f>
        <v>737</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4">
        <f>IFERROR(__xludf.DUMMYFUNCTION("""COMPUTED_VALUE"""),2.0)</f>
        <v>2</v>
      </c>
      <c r="AP5" s="216">
        <f t="shared" si="7"/>
        <v>0</v>
      </c>
      <c r="AQ5" s="1008">
        <f>IFERROR(__xludf.DUMMYFUNCTION("""COMPUTED_VALUE"""),4.65)</f>
        <v>4.65</v>
      </c>
      <c r="AR5" s="216">
        <f>IFERROR(__xludf.DUMMYFUNCTION("""COMPUTED_VALUE"""),47.0)</f>
        <v>47</v>
      </c>
      <c r="AS5" s="211"/>
      <c r="AT5" s="278"/>
      <c r="AU5" s="1010"/>
      <c r="AV5" s="1015"/>
      <c r="AW5" s="1016"/>
      <c r="AX5" s="1016"/>
      <c r="AY5" s="1017"/>
      <c r="AZ5" s="1012">
        <f t="shared" si="8"/>
        <v>0</v>
      </c>
      <c r="BA5" s="1018"/>
      <c r="BB5" s="1012"/>
      <c r="BC5" s="188"/>
      <c r="BD5" s="278"/>
      <c r="BE5" s="1002"/>
      <c r="BF5" s="168"/>
      <c r="BG5" s="885"/>
      <c r="BH5" s="885"/>
      <c r="BI5" s="1004"/>
      <c r="BJ5" s="216">
        <f t="shared" si="9"/>
        <v>0</v>
      </c>
      <c r="BK5" s="1008"/>
      <c r="BL5" s="216"/>
      <c r="BM5" s="188"/>
      <c r="BN5" s="278"/>
      <c r="BO5" s="1002"/>
      <c r="BP5" s="168"/>
      <c r="BQ5" s="885"/>
      <c r="BR5" s="885"/>
      <c r="BS5" s="1004"/>
      <c r="BT5" s="216">
        <f t="shared" si="10"/>
        <v>0</v>
      </c>
      <c r="BU5" s="1008"/>
      <c r="BV5" s="216"/>
      <c r="BW5" s="211"/>
      <c r="BX5" s="278"/>
      <c r="BY5" s="1002"/>
      <c r="BZ5" s="168"/>
      <c r="CA5" s="885"/>
      <c r="CB5" s="885"/>
      <c r="CC5" s="1004"/>
      <c r="CD5" s="216">
        <f t="shared" si="11"/>
        <v>0</v>
      </c>
      <c r="CE5" s="1008"/>
      <c r="CF5" s="216"/>
      <c r="CG5" s="188"/>
      <c r="CH5" s="278"/>
      <c r="CI5" s="1002"/>
      <c r="CJ5" s="168"/>
      <c r="CK5" s="885"/>
      <c r="CL5" s="885"/>
      <c r="CM5" s="1004"/>
      <c r="CN5" s="216">
        <f t="shared" si="12"/>
        <v>0</v>
      </c>
      <c r="CO5" s="1008"/>
      <c r="CP5" s="216"/>
      <c r="CQ5" s="188"/>
      <c r="CR5" s="278"/>
      <c r="CS5" s="1002"/>
      <c r="CT5" s="168"/>
      <c r="CU5" s="885"/>
      <c r="CV5" s="885"/>
      <c r="CW5" s="1004"/>
      <c r="CX5" s="216">
        <f t="shared" si="13"/>
        <v>0</v>
      </c>
      <c r="CY5" s="1008"/>
      <c r="CZ5" s="216"/>
      <c r="DA5" s="211"/>
      <c r="DB5" s="278"/>
      <c r="DC5" s="1002"/>
      <c r="DD5" s="168"/>
      <c r="DE5" s="885"/>
      <c r="DF5" s="885"/>
      <c r="DG5" s="1004"/>
      <c r="DH5" s="216">
        <f t="shared" si="14"/>
        <v>0</v>
      </c>
      <c r="DI5" s="1008"/>
      <c r="DJ5" s="216"/>
      <c r="DK5" s="188"/>
      <c r="DL5" s="278"/>
      <c r="DM5" s="1002"/>
      <c r="DN5" s="168"/>
      <c r="DO5" s="885"/>
      <c r="DP5" s="885"/>
      <c r="DQ5" s="1004"/>
      <c r="DR5" s="216">
        <f t="shared" si="15"/>
        <v>0</v>
      </c>
      <c r="DS5" s="1008"/>
      <c r="DT5" s="216"/>
      <c r="DU5" s="188"/>
      <c r="DV5" s="278"/>
      <c r="DW5" s="1002"/>
      <c r="DX5" s="168"/>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282</v>
      </c>
      <c r="D6" s="995" t="s">
        <v>89</v>
      </c>
      <c r="E6" s="995" t="s">
        <v>708</v>
      </c>
      <c r="F6" s="996">
        <f t="shared" si="2"/>
        <v>53</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279.8333333</v>
      </c>
      <c r="J6" s="999">
        <f t="shared" si="17"/>
        <v>1064</v>
      </c>
      <c r="K6" s="188"/>
      <c r="L6" s="216" t="str">
        <f t="array" ref="L6">IFERROR(INDEX('💻シート作成'!$D$6:$D999, MATCH(M6, '💻シート作成'!$E$6:$E999, 0)), "")</f>
        <v/>
      </c>
      <c r="M6" s="891" t="str">
        <f>IFERROR(__xludf.DUMMYFUNCTION("""COMPUTED_VALUE"""),"✅安全チェック")</f>
        <v>✅安全チェック</v>
      </c>
      <c r="N6" s="188"/>
      <c r="O6" s="1013">
        <v>3.0</v>
      </c>
      <c r="P6" s="1019" t="s">
        <v>710</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IFERROR(__xludf.DUMMYFUNCTION("""COMPUTED_VALUE"""),492.0)</f>
        <v>492</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IFERROR(__xludf.DUMMYFUNCTION("""COMPUTED_VALUE"""),551.0)</f>
        <v>551</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4">
        <f>IFERROR(__xludf.DUMMYFUNCTION("""COMPUTED_VALUE"""),1.0)</f>
        <v>1</v>
      </c>
      <c r="AP6" s="216">
        <f t="shared" si="7"/>
        <v>0</v>
      </c>
      <c r="AQ6" s="1008">
        <f>IFERROR(__xludf.DUMMYFUNCTION("""COMPUTED_VALUE"""),0.0)</f>
        <v>0</v>
      </c>
      <c r="AR6" s="216">
        <f>IFERROR(__xludf.DUMMYFUNCTION("""COMPUTED_VALUE"""),21.0)</f>
        <v>21</v>
      </c>
      <c r="AS6" s="211"/>
      <c r="AT6" s="188"/>
      <c r="AU6" s="1010"/>
      <c r="AV6" s="1015"/>
      <c r="AW6" s="1016"/>
      <c r="AX6" s="1016"/>
      <c r="AY6" s="1017"/>
      <c r="AZ6" s="1012">
        <f t="shared" si="8"/>
        <v>0</v>
      </c>
      <c r="BA6" s="1018"/>
      <c r="BB6" s="1012"/>
      <c r="BC6" s="188"/>
      <c r="BD6" s="188"/>
      <c r="BE6" s="1002"/>
      <c r="BF6" s="168"/>
      <c r="BG6" s="885"/>
      <c r="BH6" s="885"/>
      <c r="BI6" s="1004"/>
      <c r="BJ6" s="216">
        <f t="shared" si="9"/>
        <v>0</v>
      </c>
      <c r="BK6" s="1008"/>
      <c r="BL6" s="216"/>
      <c r="BM6" s="188"/>
      <c r="BN6" s="188"/>
      <c r="BO6" s="1002"/>
      <c r="BP6" s="168"/>
      <c r="BQ6" s="885"/>
      <c r="BR6" s="885"/>
      <c r="BS6" s="1004"/>
      <c r="BT6" s="216">
        <f t="shared" si="10"/>
        <v>0</v>
      </c>
      <c r="BU6" s="1008"/>
      <c r="BV6" s="216"/>
      <c r="BW6" s="211"/>
      <c r="BX6" s="188"/>
      <c r="BY6" s="1002"/>
      <c r="BZ6" s="168"/>
      <c r="CA6" s="885"/>
      <c r="CB6" s="885"/>
      <c r="CC6" s="1004"/>
      <c r="CD6" s="216">
        <f t="shared" si="11"/>
        <v>0</v>
      </c>
      <c r="CE6" s="1008"/>
      <c r="CF6" s="216"/>
      <c r="CG6" s="188"/>
      <c r="CH6" s="188"/>
      <c r="CI6" s="1002"/>
      <c r="CJ6" s="168"/>
      <c r="CK6" s="885"/>
      <c r="CL6" s="885"/>
      <c r="CM6" s="1004"/>
      <c r="CN6" s="216">
        <f t="shared" si="12"/>
        <v>0</v>
      </c>
      <c r="CO6" s="1008"/>
      <c r="CP6" s="216"/>
      <c r="CQ6" s="188"/>
      <c r="CR6" s="188"/>
      <c r="CS6" s="1002"/>
      <c r="CT6" s="168"/>
      <c r="CU6" s="885"/>
      <c r="CV6" s="885"/>
      <c r="CW6" s="1004"/>
      <c r="CX6" s="216">
        <f t="shared" si="13"/>
        <v>0</v>
      </c>
      <c r="CY6" s="1008"/>
      <c r="CZ6" s="216"/>
      <c r="DA6" s="211"/>
      <c r="DB6" s="188"/>
      <c r="DC6" s="1002"/>
      <c r="DD6" s="168"/>
      <c r="DE6" s="885"/>
      <c r="DF6" s="885"/>
      <c r="DG6" s="1004"/>
      <c r="DH6" s="216">
        <f t="shared" si="14"/>
        <v>0</v>
      </c>
      <c r="DI6" s="1008"/>
      <c r="DJ6" s="216"/>
      <c r="DK6" s="188"/>
      <c r="DL6" s="188"/>
      <c r="DM6" s="1002"/>
      <c r="DN6" s="168"/>
      <c r="DO6" s="885"/>
      <c r="DP6" s="885"/>
      <c r="DQ6" s="1004"/>
      <c r="DR6" s="216">
        <f t="shared" si="15"/>
        <v>0</v>
      </c>
      <c r="DS6" s="1008"/>
      <c r="DT6" s="216"/>
      <c r="DU6" s="188"/>
      <c r="DV6" s="188"/>
      <c r="DW6" s="1002"/>
      <c r="DX6" s="168"/>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292</v>
      </c>
      <c r="D7" s="995" t="s">
        <v>89</v>
      </c>
      <c r="E7" s="995" t="s">
        <v>708</v>
      </c>
      <c r="F7" s="996">
        <f t="shared" si="2"/>
        <v>53</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282.2833333</v>
      </c>
      <c r="J7" s="999">
        <f t="shared" si="18"/>
        <v>1131</v>
      </c>
      <c r="K7" s="188"/>
      <c r="L7" s="216" t="str">
        <f t="array" ref="L7">IFERROR(INDEX('💻シート作成'!$D$6:$D999, MATCH(M7, '💻シート作成'!$E$6:$E999, 0)), "")</f>
        <v>1月</v>
      </c>
      <c r="M7" s="1020" t="str">
        <f>IFERROR(__xludf.DUMMYFUNCTION("""COMPUTED_VALUE"""),"①R9_1集計")</f>
        <v>①R9_1集計</v>
      </c>
      <c r="N7" s="188"/>
      <c r="O7" s="1013">
        <v>4.0</v>
      </c>
      <c r="P7" s="1021" t="s">
        <v>711</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IFERROR(__xludf.DUMMYFUNCTION("""COMPUTED_VALUE"""),502.0)</f>
        <v>502</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IFERROR(__xludf.DUMMYFUNCTION("""COMPUTED_VALUE"""),598.0)</f>
        <v>598</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4">
        <f>IFERROR(__xludf.DUMMYFUNCTION("""COMPUTED_VALUE"""),2.0)</f>
        <v>2</v>
      </c>
      <c r="AP7" s="216">
        <f t="shared" si="7"/>
        <v>0</v>
      </c>
      <c r="AQ7" s="1008">
        <f>IFERROR(__xludf.DUMMYFUNCTION("""COMPUTED_VALUE"""),3.7)</f>
        <v>3.7</v>
      </c>
      <c r="AR7" s="216">
        <f>IFERROR(__xludf.DUMMYFUNCTION("""COMPUTED_VALUE"""),31.0)</f>
        <v>31</v>
      </c>
      <c r="AS7" s="211"/>
      <c r="AT7" s="188"/>
      <c r="AU7" s="1010"/>
      <c r="AV7" s="1015"/>
      <c r="AW7" s="1016"/>
      <c r="AX7" s="1016"/>
      <c r="AY7" s="1017"/>
      <c r="AZ7" s="1012">
        <f t="shared" si="8"/>
        <v>0</v>
      </c>
      <c r="BA7" s="1018"/>
      <c r="BB7" s="1012"/>
      <c r="BC7" s="188"/>
      <c r="BD7" s="188"/>
      <c r="BE7" s="1002"/>
      <c r="BF7" s="168"/>
      <c r="BG7" s="885"/>
      <c r="BH7" s="885"/>
      <c r="BI7" s="1004"/>
      <c r="BJ7" s="216">
        <f t="shared" si="9"/>
        <v>0</v>
      </c>
      <c r="BK7" s="1008"/>
      <c r="BL7" s="216"/>
      <c r="BM7" s="188"/>
      <c r="BN7" s="188"/>
      <c r="BO7" s="1002"/>
      <c r="BP7" s="168"/>
      <c r="BQ7" s="885"/>
      <c r="BR7" s="885"/>
      <c r="BS7" s="1004"/>
      <c r="BT7" s="216">
        <f t="shared" si="10"/>
        <v>0</v>
      </c>
      <c r="BU7" s="1008"/>
      <c r="BV7" s="216"/>
      <c r="BW7" s="211"/>
      <c r="BX7" s="188"/>
      <c r="BY7" s="1002"/>
      <c r="BZ7" s="168"/>
      <c r="CA7" s="885"/>
      <c r="CB7" s="885"/>
      <c r="CC7" s="1004"/>
      <c r="CD7" s="216">
        <f t="shared" si="11"/>
        <v>0</v>
      </c>
      <c r="CE7" s="1008"/>
      <c r="CF7" s="216"/>
      <c r="CG7" s="188"/>
      <c r="CH7" s="188"/>
      <c r="CI7" s="1002"/>
      <c r="CJ7" s="168"/>
      <c r="CK7" s="885"/>
      <c r="CL7" s="885"/>
      <c r="CM7" s="1004"/>
      <c r="CN7" s="216">
        <f t="shared" si="12"/>
        <v>0</v>
      </c>
      <c r="CO7" s="1008"/>
      <c r="CP7" s="216"/>
      <c r="CQ7" s="188"/>
      <c r="CR7" s="188"/>
      <c r="CS7" s="1002"/>
      <c r="CT7" s="168"/>
      <c r="CU7" s="885"/>
      <c r="CV7" s="885"/>
      <c r="CW7" s="1004"/>
      <c r="CX7" s="216">
        <f t="shared" si="13"/>
        <v>0</v>
      </c>
      <c r="CY7" s="1008"/>
      <c r="CZ7" s="216"/>
      <c r="DA7" s="211"/>
      <c r="DB7" s="188"/>
      <c r="DC7" s="1002"/>
      <c r="DD7" s="168"/>
      <c r="DE7" s="885"/>
      <c r="DF7" s="885"/>
      <c r="DG7" s="1004"/>
      <c r="DH7" s="216">
        <f t="shared" si="14"/>
        <v>0</v>
      </c>
      <c r="DI7" s="1008"/>
      <c r="DJ7" s="216"/>
      <c r="DK7" s="188"/>
      <c r="DL7" s="188"/>
      <c r="DM7" s="1002"/>
      <c r="DN7" s="168"/>
      <c r="DO7" s="885"/>
      <c r="DP7" s="885"/>
      <c r="DQ7" s="1004"/>
      <c r="DR7" s="216">
        <f t="shared" si="15"/>
        <v>0</v>
      </c>
      <c r="DS7" s="1008"/>
      <c r="DT7" s="216"/>
      <c r="DU7" s="188"/>
      <c r="DV7" s="188"/>
      <c r="DW7" s="1002"/>
      <c r="DX7" s="168"/>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708</v>
      </c>
      <c r="F8" s="996">
        <f t="shared" si="2"/>
        <v>53</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266.4166667</v>
      </c>
      <c r="J8" s="999">
        <f t="shared" si="19"/>
        <v>1115</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IFERROR(__xludf.DUMMYFUNCTION("""COMPUTED_VALUE"""),501.0)</f>
        <v>501</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IFERROR(__xludf.DUMMYFUNCTION("""COMPUTED_VALUE"""),581.0)</f>
        <v>581</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4">
        <f>IFERROR(__xludf.DUMMYFUNCTION("""COMPUTED_VALUE"""),2.0)</f>
        <v>2</v>
      </c>
      <c r="AP8" s="216">
        <f t="shared" si="7"/>
        <v>0</v>
      </c>
      <c r="AQ8" s="1008">
        <f>IFERROR(__xludf.DUMMYFUNCTION("""COMPUTED_VALUE"""),3.7)</f>
        <v>3.7</v>
      </c>
      <c r="AR8" s="216">
        <f>IFERROR(__xludf.DUMMYFUNCTION("""COMPUTED_VALUE"""),33.0)</f>
        <v>33</v>
      </c>
      <c r="AS8" s="211"/>
      <c r="AT8" s="188"/>
      <c r="AU8" s="1010"/>
      <c r="AV8" s="1015"/>
      <c r="AW8" s="1016"/>
      <c r="AX8" s="1016"/>
      <c r="AY8" s="1017"/>
      <c r="AZ8" s="1012">
        <f t="shared" si="8"/>
        <v>0</v>
      </c>
      <c r="BA8" s="1018"/>
      <c r="BB8" s="1012"/>
      <c r="BC8" s="188"/>
      <c r="BD8" s="188"/>
      <c r="BE8" s="1002"/>
      <c r="BF8" s="168"/>
      <c r="BG8" s="885"/>
      <c r="BH8" s="885"/>
      <c r="BI8" s="1004"/>
      <c r="BJ8" s="216">
        <f t="shared" si="9"/>
        <v>0</v>
      </c>
      <c r="BK8" s="1008"/>
      <c r="BL8" s="216"/>
      <c r="BM8" s="188"/>
      <c r="BN8" s="188"/>
      <c r="BO8" s="1002"/>
      <c r="BP8" s="168"/>
      <c r="BQ8" s="885"/>
      <c r="BR8" s="885"/>
      <c r="BS8" s="1004"/>
      <c r="BT8" s="216">
        <f t="shared" si="10"/>
        <v>0</v>
      </c>
      <c r="BU8" s="1008"/>
      <c r="BV8" s="216"/>
      <c r="BW8" s="211"/>
      <c r="BX8" s="188"/>
      <c r="BY8" s="1002"/>
      <c r="BZ8" s="168"/>
      <c r="CA8" s="885"/>
      <c r="CB8" s="885"/>
      <c r="CC8" s="1004"/>
      <c r="CD8" s="216">
        <f t="shared" si="11"/>
        <v>0</v>
      </c>
      <c r="CE8" s="1008"/>
      <c r="CF8" s="216"/>
      <c r="CG8" s="188"/>
      <c r="CH8" s="188"/>
      <c r="CI8" s="1002"/>
      <c r="CJ8" s="168"/>
      <c r="CK8" s="885"/>
      <c r="CL8" s="885"/>
      <c r="CM8" s="1004"/>
      <c r="CN8" s="216">
        <f t="shared" si="12"/>
        <v>0</v>
      </c>
      <c r="CO8" s="1008"/>
      <c r="CP8" s="216"/>
      <c r="CQ8" s="188"/>
      <c r="CR8" s="188"/>
      <c r="CS8" s="1002"/>
      <c r="CT8" s="168"/>
      <c r="CU8" s="885"/>
      <c r="CV8" s="885"/>
      <c r="CW8" s="1004"/>
      <c r="CX8" s="216">
        <f t="shared" si="13"/>
        <v>0</v>
      </c>
      <c r="CY8" s="1008"/>
      <c r="CZ8" s="216"/>
      <c r="DA8" s="211"/>
      <c r="DB8" s="188"/>
      <c r="DC8" s="1002"/>
      <c r="DD8" s="168"/>
      <c r="DE8" s="885"/>
      <c r="DF8" s="885"/>
      <c r="DG8" s="1004"/>
      <c r="DH8" s="216">
        <f t="shared" si="14"/>
        <v>0</v>
      </c>
      <c r="DI8" s="1008"/>
      <c r="DJ8" s="216"/>
      <c r="DK8" s="188"/>
      <c r="DL8" s="188"/>
      <c r="DM8" s="1002"/>
      <c r="DN8" s="168"/>
      <c r="DO8" s="885"/>
      <c r="DP8" s="885"/>
      <c r="DQ8" s="1004"/>
      <c r="DR8" s="216">
        <f t="shared" si="15"/>
        <v>0</v>
      </c>
      <c r="DS8" s="1008"/>
      <c r="DT8" s="216"/>
      <c r="DU8" s="188"/>
      <c r="DV8" s="188"/>
      <c r="DW8" s="1002"/>
      <c r="DX8" s="168"/>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294</v>
      </c>
      <c r="D9" s="995" t="s">
        <v>89</v>
      </c>
      <c r="E9" s="995" t="s">
        <v>708</v>
      </c>
      <c r="F9" s="996">
        <f t="shared" si="2"/>
        <v>45</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222.0333333</v>
      </c>
      <c r="J9" s="999">
        <f t="shared" si="20"/>
        <v>879</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IFERROR(__xludf.DUMMYFUNCTION("""COMPUTED_VALUE"""),402.0)</f>
        <v>402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IFERROR(__xludf.DUMMYFUNCTION("""COMPUTED_VALUE"""),441.0)</f>
        <v>441</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4">
        <f>IFERROR(__xludf.DUMMYFUNCTION("""COMPUTED_VALUE"""),2.0)</f>
        <v>2</v>
      </c>
      <c r="AP9" s="216">
        <f t="shared" si="7"/>
        <v>0</v>
      </c>
      <c r="AQ9" s="1008">
        <f>IFERROR(__xludf.DUMMYFUNCTION("""COMPUTED_VALUE"""),0.0)</f>
        <v>0</v>
      </c>
      <c r="AR9" s="216">
        <f>IFERROR(__xludf.DUMMYFUNCTION("""COMPUTED_VALUE"""),36.0)</f>
        <v>36</v>
      </c>
      <c r="AS9" s="211"/>
      <c r="AT9" s="188"/>
      <c r="AU9" s="1010"/>
      <c r="AV9" s="1015"/>
      <c r="AW9" s="1016"/>
      <c r="AX9" s="1016"/>
      <c r="AY9" s="1017"/>
      <c r="AZ9" s="1012">
        <f t="shared" si="8"/>
        <v>0</v>
      </c>
      <c r="BA9" s="1018"/>
      <c r="BB9" s="1012"/>
      <c r="BC9" s="188"/>
      <c r="BD9" s="188"/>
      <c r="BE9" s="1002"/>
      <c r="BF9" s="168"/>
      <c r="BG9" s="885"/>
      <c r="BH9" s="885"/>
      <c r="BI9" s="1004"/>
      <c r="BJ9" s="216">
        <f t="shared" si="9"/>
        <v>0</v>
      </c>
      <c r="BK9" s="1008"/>
      <c r="BL9" s="216"/>
      <c r="BM9" s="188"/>
      <c r="BN9" s="188"/>
      <c r="BO9" s="1002"/>
      <c r="BP9" s="168"/>
      <c r="BQ9" s="885"/>
      <c r="BR9" s="885"/>
      <c r="BS9" s="1004"/>
      <c r="BT9" s="216">
        <f t="shared" si="10"/>
        <v>0</v>
      </c>
      <c r="BU9" s="1008"/>
      <c r="BV9" s="216"/>
      <c r="BW9" s="211"/>
      <c r="BX9" s="188"/>
      <c r="BY9" s="1002"/>
      <c r="BZ9" s="168"/>
      <c r="CA9" s="885"/>
      <c r="CB9" s="885"/>
      <c r="CC9" s="1004"/>
      <c r="CD9" s="216">
        <f t="shared" si="11"/>
        <v>0</v>
      </c>
      <c r="CE9" s="1008"/>
      <c r="CF9" s="216"/>
      <c r="CG9" s="188"/>
      <c r="CH9" s="188"/>
      <c r="CI9" s="1002"/>
      <c r="CJ9" s="168"/>
      <c r="CK9" s="885"/>
      <c r="CL9" s="885"/>
      <c r="CM9" s="1004"/>
      <c r="CN9" s="216">
        <f t="shared" si="12"/>
        <v>0</v>
      </c>
      <c r="CO9" s="1008"/>
      <c r="CP9" s="216"/>
      <c r="CQ9" s="188"/>
      <c r="CR9" s="188"/>
      <c r="CS9" s="1002"/>
      <c r="CT9" s="168"/>
      <c r="CU9" s="885"/>
      <c r="CV9" s="885"/>
      <c r="CW9" s="1004"/>
      <c r="CX9" s="216">
        <f t="shared" si="13"/>
        <v>0</v>
      </c>
      <c r="CY9" s="1008"/>
      <c r="CZ9" s="216"/>
      <c r="DA9" s="211"/>
      <c r="DB9" s="188"/>
      <c r="DC9" s="1002"/>
      <c r="DD9" s="168"/>
      <c r="DE9" s="885"/>
      <c r="DF9" s="885"/>
      <c r="DG9" s="1004"/>
      <c r="DH9" s="216">
        <f t="shared" si="14"/>
        <v>0</v>
      </c>
      <c r="DI9" s="1008"/>
      <c r="DJ9" s="216"/>
      <c r="DK9" s="188"/>
      <c r="DL9" s="188"/>
      <c r="DM9" s="1002"/>
      <c r="DN9" s="168"/>
      <c r="DO9" s="885"/>
      <c r="DP9" s="885"/>
      <c r="DQ9" s="1004"/>
      <c r="DR9" s="216">
        <f t="shared" si="15"/>
        <v>0</v>
      </c>
      <c r="DS9" s="1008"/>
      <c r="DT9" s="216"/>
      <c r="DU9" s="188"/>
      <c r="DV9" s="188"/>
      <c r="DW9" s="1002"/>
      <c r="DX9" s="168"/>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295</v>
      </c>
      <c r="D10" s="995" t="s">
        <v>89</v>
      </c>
      <c r="E10" s="995" t="s">
        <v>708</v>
      </c>
      <c r="F10" s="996">
        <f t="shared" si="2"/>
        <v>54</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261.1666667</v>
      </c>
      <c r="J10" s="999">
        <f t="shared" si="21"/>
        <v>1073</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IFERROR(__xludf.DUMMYFUNCTION("""COMPUTED_VALUE"""),544.0)</f>
        <v>544</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IFERROR(__xludf.DUMMYFUNCTION("""COMPUTED_VALUE"""),492.0)</f>
        <v>492</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4">
        <f>IFERROR(__xludf.DUMMYFUNCTION("""COMPUTED_VALUE"""),2.0)</f>
        <v>2</v>
      </c>
      <c r="AP10" s="216">
        <f t="shared" si="7"/>
        <v>0</v>
      </c>
      <c r="AQ10" s="1008">
        <f>IFERROR(__xludf.DUMMYFUNCTION("""COMPUTED_VALUE"""),3.716666666666667)</f>
        <v>3.716666667</v>
      </c>
      <c r="AR10" s="216">
        <f>IFERROR(__xludf.DUMMYFUNCTION("""COMPUTED_VALUE"""),37.0)</f>
        <v>37</v>
      </c>
      <c r="AS10" s="211"/>
      <c r="AT10" s="188"/>
      <c r="AU10" s="1010"/>
      <c r="AV10" s="1015"/>
      <c r="AW10" s="1016"/>
      <c r="AX10" s="1016"/>
      <c r="AY10" s="1017"/>
      <c r="AZ10" s="1012">
        <f t="shared" si="8"/>
        <v>0</v>
      </c>
      <c r="BA10" s="1018"/>
      <c r="BB10" s="1012"/>
      <c r="BC10" s="188"/>
      <c r="BD10" s="188"/>
      <c r="BE10" s="1002"/>
      <c r="BF10" s="168"/>
      <c r="BG10" s="885"/>
      <c r="BH10" s="885"/>
      <c r="BI10" s="1004"/>
      <c r="BJ10" s="216">
        <f t="shared" si="9"/>
        <v>0</v>
      </c>
      <c r="BK10" s="1008"/>
      <c r="BL10" s="216"/>
      <c r="BM10" s="188"/>
      <c r="BN10" s="188"/>
      <c r="BO10" s="1002"/>
      <c r="BP10" s="168"/>
      <c r="BQ10" s="885"/>
      <c r="BR10" s="885"/>
      <c r="BS10" s="1004"/>
      <c r="BT10" s="216">
        <f t="shared" si="10"/>
        <v>0</v>
      </c>
      <c r="BU10" s="1008"/>
      <c r="BV10" s="216"/>
      <c r="BW10" s="211"/>
      <c r="BX10" s="188"/>
      <c r="BY10" s="1002"/>
      <c r="BZ10" s="168"/>
      <c r="CA10" s="885"/>
      <c r="CB10" s="885"/>
      <c r="CC10" s="1004"/>
      <c r="CD10" s="216">
        <f t="shared" si="11"/>
        <v>0</v>
      </c>
      <c r="CE10" s="1008"/>
      <c r="CF10" s="216"/>
      <c r="CG10" s="188"/>
      <c r="CH10" s="188"/>
      <c r="CI10" s="1002"/>
      <c r="CJ10" s="168"/>
      <c r="CK10" s="885"/>
      <c r="CL10" s="885"/>
      <c r="CM10" s="1004"/>
      <c r="CN10" s="216">
        <f t="shared" si="12"/>
        <v>0</v>
      </c>
      <c r="CO10" s="1008"/>
      <c r="CP10" s="216"/>
      <c r="CQ10" s="188"/>
      <c r="CR10" s="188"/>
      <c r="CS10" s="1002"/>
      <c r="CT10" s="168"/>
      <c r="CU10" s="885"/>
      <c r="CV10" s="885"/>
      <c r="CW10" s="1004"/>
      <c r="CX10" s="216">
        <f t="shared" si="13"/>
        <v>0</v>
      </c>
      <c r="CY10" s="1008"/>
      <c r="CZ10" s="216"/>
      <c r="DA10" s="211"/>
      <c r="DB10" s="188"/>
      <c r="DC10" s="1002"/>
      <c r="DD10" s="168"/>
      <c r="DE10" s="885"/>
      <c r="DF10" s="885"/>
      <c r="DG10" s="1004"/>
      <c r="DH10" s="216">
        <f t="shared" si="14"/>
        <v>0</v>
      </c>
      <c r="DI10" s="1008"/>
      <c r="DJ10" s="216"/>
      <c r="DK10" s="188"/>
      <c r="DL10" s="188"/>
      <c r="DM10" s="1002"/>
      <c r="DN10" s="168"/>
      <c r="DO10" s="885"/>
      <c r="DP10" s="885"/>
      <c r="DQ10" s="1004"/>
      <c r="DR10" s="216">
        <f t="shared" si="15"/>
        <v>0</v>
      </c>
      <c r="DS10" s="1008"/>
      <c r="DT10" s="216"/>
      <c r="DU10" s="188"/>
      <c r="DV10" s="188"/>
      <c r="DW10" s="1002"/>
      <c r="DX10" s="168"/>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708</v>
      </c>
      <c r="F11" s="996">
        <f t="shared" si="2"/>
        <v>40</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206.7833333</v>
      </c>
      <c r="J11" s="999">
        <f t="shared" si="22"/>
        <v>810</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IFERROR(__xludf.DUMMYFUNCTION("""COMPUTED_VALUE"""),439.0)</f>
        <v>439</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IFERROR(__xludf.DUMMYFUNCTION("""COMPUTED_VALUE"""),353.0)</f>
        <v>353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4">
        <f>IFERROR(__xludf.DUMMYFUNCTION("""COMPUTED_VALUE"""),1.0)</f>
        <v>1</v>
      </c>
      <c r="AP11" s="216">
        <f t="shared" si="7"/>
        <v>0</v>
      </c>
      <c r="AQ11" s="1008">
        <f>IFERROR(__xludf.DUMMYFUNCTION("""COMPUTED_VALUE"""),0.0)</f>
        <v>0</v>
      </c>
      <c r="AR11" s="216">
        <f>IFERROR(__xludf.DUMMYFUNCTION("""COMPUTED_VALUE"""),18.0)</f>
        <v>18</v>
      </c>
      <c r="AS11" s="211"/>
      <c r="AT11" s="188"/>
      <c r="AU11" s="1010"/>
      <c r="AV11" s="1015"/>
      <c r="AW11" s="1016"/>
      <c r="AX11" s="1016"/>
      <c r="AY11" s="1017"/>
      <c r="AZ11" s="1012">
        <f t="shared" si="8"/>
        <v>0</v>
      </c>
      <c r="BA11" s="1018"/>
      <c r="BB11" s="1012"/>
      <c r="BC11" s="188"/>
      <c r="BD11" s="188"/>
      <c r="BE11" s="1002"/>
      <c r="BF11" s="168"/>
      <c r="BG11" s="885"/>
      <c r="BH11" s="885"/>
      <c r="BI11" s="1004"/>
      <c r="BJ11" s="216">
        <f t="shared" si="9"/>
        <v>0</v>
      </c>
      <c r="BK11" s="1008"/>
      <c r="BL11" s="216"/>
      <c r="BM11" s="188"/>
      <c r="BN11" s="188"/>
      <c r="BO11" s="1002"/>
      <c r="BP11" s="168"/>
      <c r="BQ11" s="885"/>
      <c r="BR11" s="885"/>
      <c r="BS11" s="1004"/>
      <c r="BT11" s="216">
        <f t="shared" si="10"/>
        <v>0</v>
      </c>
      <c r="BU11" s="1008"/>
      <c r="BV11" s="216"/>
      <c r="BW11" s="211"/>
      <c r="BX11" s="188"/>
      <c r="BY11" s="1002"/>
      <c r="BZ11" s="168"/>
      <c r="CA11" s="885"/>
      <c r="CB11" s="885"/>
      <c r="CC11" s="1004"/>
      <c r="CD11" s="216">
        <f t="shared" si="11"/>
        <v>0</v>
      </c>
      <c r="CE11" s="1008"/>
      <c r="CF11" s="216"/>
      <c r="CG11" s="188"/>
      <c r="CH11" s="188"/>
      <c r="CI11" s="1002"/>
      <c r="CJ11" s="168"/>
      <c r="CK11" s="885"/>
      <c r="CL11" s="885"/>
      <c r="CM11" s="1004"/>
      <c r="CN11" s="216">
        <f t="shared" si="12"/>
        <v>0</v>
      </c>
      <c r="CO11" s="1008"/>
      <c r="CP11" s="216"/>
      <c r="CQ11" s="188"/>
      <c r="CR11" s="188"/>
      <c r="CS11" s="1002"/>
      <c r="CT11" s="168"/>
      <c r="CU11" s="885"/>
      <c r="CV11" s="885"/>
      <c r="CW11" s="1004"/>
      <c r="CX11" s="216">
        <f t="shared" si="13"/>
        <v>0</v>
      </c>
      <c r="CY11" s="1008"/>
      <c r="CZ11" s="216"/>
      <c r="DA11" s="211"/>
      <c r="DB11" s="188"/>
      <c r="DC11" s="1002"/>
      <c r="DD11" s="168"/>
      <c r="DE11" s="885"/>
      <c r="DF11" s="885"/>
      <c r="DG11" s="1004"/>
      <c r="DH11" s="216">
        <f t="shared" si="14"/>
        <v>0</v>
      </c>
      <c r="DI11" s="1008"/>
      <c r="DJ11" s="216"/>
      <c r="DK11" s="188"/>
      <c r="DL11" s="188"/>
      <c r="DM11" s="1002"/>
      <c r="DN11" s="168"/>
      <c r="DO11" s="885"/>
      <c r="DP11" s="885"/>
      <c r="DQ11" s="1004"/>
      <c r="DR11" s="216">
        <f t="shared" si="15"/>
        <v>0</v>
      </c>
      <c r="DS11" s="1008"/>
      <c r="DT11" s="216"/>
      <c r="DU11" s="188"/>
      <c r="DV11" s="188"/>
      <c r="DW11" s="1002"/>
      <c r="DX11" s="168"/>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708</v>
      </c>
      <c r="F12" s="996">
        <f t="shared" si="2"/>
        <v>26</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126.0833333</v>
      </c>
      <c r="J12" s="999">
        <f t="shared" si="23"/>
        <v>456</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IFERROR(__xludf.DUMMYFUNCTION("""COMPUTED_VALUE"""),182.0)</f>
        <v>182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IFERROR(__xludf.DUMMYFUNCTION("""COMPUTED_VALUE"""),250.0)</f>
        <v>250</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4">
        <f>IFERROR(__xludf.DUMMYFUNCTION("""COMPUTED_VALUE"""),2.0)</f>
        <v>2</v>
      </c>
      <c r="AP12" s="216">
        <f t="shared" si="7"/>
        <v>0</v>
      </c>
      <c r="AQ12" s="1008">
        <f>IFERROR(__xludf.DUMMYFUNCTION("""COMPUTED_VALUE"""),3.7)</f>
        <v>3.7</v>
      </c>
      <c r="AR12" s="216">
        <f>IFERROR(__xludf.DUMMYFUNCTION("""COMPUTED_VALUE"""),24.0)</f>
        <v>24</v>
      </c>
      <c r="AS12" s="211"/>
      <c r="AT12" s="188"/>
      <c r="AU12" s="1010"/>
      <c r="AV12" s="1015"/>
      <c r="AW12" s="1016"/>
      <c r="AX12" s="1016"/>
      <c r="AY12" s="1017"/>
      <c r="AZ12" s="1012">
        <f t="shared" si="8"/>
        <v>0</v>
      </c>
      <c r="BA12" s="1018"/>
      <c r="BB12" s="1012"/>
      <c r="BC12" s="188"/>
      <c r="BD12" s="188"/>
      <c r="BE12" s="1002"/>
      <c r="BF12" s="168"/>
      <c r="BG12" s="885"/>
      <c r="BH12" s="885"/>
      <c r="BI12" s="1004"/>
      <c r="BJ12" s="216">
        <f t="shared" si="9"/>
        <v>0</v>
      </c>
      <c r="BK12" s="1008"/>
      <c r="BL12" s="216"/>
      <c r="BM12" s="188"/>
      <c r="BN12" s="188"/>
      <c r="BO12" s="1002"/>
      <c r="BP12" s="168"/>
      <c r="BQ12" s="885"/>
      <c r="BR12" s="885"/>
      <c r="BS12" s="1004"/>
      <c r="BT12" s="216">
        <f t="shared" si="10"/>
        <v>0</v>
      </c>
      <c r="BU12" s="1008"/>
      <c r="BV12" s="216"/>
      <c r="BW12" s="211"/>
      <c r="BX12" s="188"/>
      <c r="BY12" s="1002"/>
      <c r="BZ12" s="168"/>
      <c r="CA12" s="885"/>
      <c r="CB12" s="885"/>
      <c r="CC12" s="1004"/>
      <c r="CD12" s="216">
        <f t="shared" si="11"/>
        <v>0</v>
      </c>
      <c r="CE12" s="1008"/>
      <c r="CF12" s="216"/>
      <c r="CG12" s="188"/>
      <c r="CH12" s="188"/>
      <c r="CI12" s="1002"/>
      <c r="CJ12" s="168"/>
      <c r="CK12" s="885"/>
      <c r="CL12" s="885"/>
      <c r="CM12" s="1004"/>
      <c r="CN12" s="216">
        <f t="shared" si="12"/>
        <v>0</v>
      </c>
      <c r="CO12" s="1008"/>
      <c r="CP12" s="216"/>
      <c r="CQ12" s="188"/>
      <c r="CR12" s="188"/>
      <c r="CS12" s="1002"/>
      <c r="CT12" s="168"/>
      <c r="CU12" s="885"/>
      <c r="CV12" s="885"/>
      <c r="CW12" s="1004"/>
      <c r="CX12" s="216">
        <f t="shared" si="13"/>
        <v>0</v>
      </c>
      <c r="CY12" s="1008"/>
      <c r="CZ12" s="216"/>
      <c r="DA12" s="211"/>
      <c r="DB12" s="188"/>
      <c r="DC12" s="1002"/>
      <c r="DD12" s="168"/>
      <c r="DE12" s="885"/>
      <c r="DF12" s="885"/>
      <c r="DG12" s="1004"/>
      <c r="DH12" s="216">
        <f t="shared" si="14"/>
        <v>0</v>
      </c>
      <c r="DI12" s="1008"/>
      <c r="DJ12" s="216"/>
      <c r="DK12" s="188"/>
      <c r="DL12" s="188"/>
      <c r="DM12" s="1002"/>
      <c r="DN12" s="168"/>
      <c r="DO12" s="885"/>
      <c r="DP12" s="885"/>
      <c r="DQ12" s="1004"/>
      <c r="DR12" s="216">
        <f t="shared" si="15"/>
        <v>0</v>
      </c>
      <c r="DS12" s="1008"/>
      <c r="DT12" s="216"/>
      <c r="DU12" s="188"/>
      <c r="DV12" s="188"/>
      <c r="DW12" s="1002"/>
      <c r="DX12" s="168"/>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293</v>
      </c>
      <c r="D13" s="995" t="s">
        <v>89</v>
      </c>
      <c r="E13" s="995" t="s">
        <v>708</v>
      </c>
      <c r="F13" s="996">
        <f t="shared" si="2"/>
        <v>53</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271.1</v>
      </c>
      <c r="J13" s="999">
        <f t="shared" si="24"/>
        <v>1074</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IFERROR(__xludf.DUMMYFUNCTION("""COMPUTED_VALUE"""),467.0)</f>
        <v>467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IFERROR(__xludf.DUMMYFUNCTION("""COMPUTED_VALUE"""),572.0)</f>
        <v>572</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4">
        <f>IFERROR(__xludf.DUMMYFUNCTION("""COMPUTED_VALUE"""),2.0)</f>
        <v>2</v>
      </c>
      <c r="AP13" s="216">
        <f t="shared" si="7"/>
        <v>0</v>
      </c>
      <c r="AQ13" s="1008">
        <f>IFERROR(__xludf.DUMMYFUNCTION("""COMPUTED_VALUE"""),3.7)</f>
        <v>3.7</v>
      </c>
      <c r="AR13" s="216">
        <f>IFERROR(__xludf.DUMMYFUNCTION("""COMPUTED_VALUE"""),35.0)</f>
        <v>35</v>
      </c>
      <c r="AS13" s="211"/>
      <c r="AT13" s="188"/>
      <c r="AU13" s="1010"/>
      <c r="AV13" s="1015"/>
      <c r="AW13" s="1016"/>
      <c r="AX13" s="1016"/>
      <c r="AY13" s="1017"/>
      <c r="AZ13" s="1012">
        <f t="shared" si="8"/>
        <v>0</v>
      </c>
      <c r="BA13" s="1018"/>
      <c r="BB13" s="1012"/>
      <c r="BC13" s="188"/>
      <c r="BD13" s="188"/>
      <c r="BE13" s="1002"/>
      <c r="BF13" s="168"/>
      <c r="BG13" s="885"/>
      <c r="BH13" s="885"/>
      <c r="BI13" s="1004"/>
      <c r="BJ13" s="216">
        <f t="shared" si="9"/>
        <v>0</v>
      </c>
      <c r="BK13" s="1008"/>
      <c r="BL13" s="216"/>
      <c r="BM13" s="188"/>
      <c r="BN13" s="188"/>
      <c r="BO13" s="1002"/>
      <c r="BP13" s="168"/>
      <c r="BQ13" s="885"/>
      <c r="BR13" s="885"/>
      <c r="BS13" s="1004"/>
      <c r="BT13" s="216">
        <f t="shared" si="10"/>
        <v>0</v>
      </c>
      <c r="BU13" s="1008"/>
      <c r="BV13" s="216"/>
      <c r="BW13" s="211"/>
      <c r="BX13" s="188"/>
      <c r="BY13" s="1002"/>
      <c r="BZ13" s="168"/>
      <c r="CA13" s="885"/>
      <c r="CB13" s="885"/>
      <c r="CC13" s="1004"/>
      <c r="CD13" s="216">
        <f t="shared" si="11"/>
        <v>0</v>
      </c>
      <c r="CE13" s="1008"/>
      <c r="CF13" s="216"/>
      <c r="CG13" s="188"/>
      <c r="CH13" s="188"/>
      <c r="CI13" s="1002"/>
      <c r="CJ13" s="168"/>
      <c r="CK13" s="885"/>
      <c r="CL13" s="885"/>
      <c r="CM13" s="1004"/>
      <c r="CN13" s="216">
        <f t="shared" si="12"/>
        <v>0</v>
      </c>
      <c r="CO13" s="1008"/>
      <c r="CP13" s="216"/>
      <c r="CQ13" s="188"/>
      <c r="CR13" s="188"/>
      <c r="CS13" s="1002"/>
      <c r="CT13" s="168"/>
      <c r="CU13" s="885"/>
      <c r="CV13" s="885"/>
      <c r="CW13" s="1004"/>
      <c r="CX13" s="216">
        <f t="shared" si="13"/>
        <v>0</v>
      </c>
      <c r="CY13" s="1008"/>
      <c r="CZ13" s="216"/>
      <c r="DA13" s="211"/>
      <c r="DB13" s="188"/>
      <c r="DC13" s="1002"/>
      <c r="DD13" s="168"/>
      <c r="DE13" s="885"/>
      <c r="DF13" s="885"/>
      <c r="DG13" s="1004"/>
      <c r="DH13" s="216">
        <f t="shared" si="14"/>
        <v>0</v>
      </c>
      <c r="DI13" s="1008"/>
      <c r="DJ13" s="216"/>
      <c r="DK13" s="188"/>
      <c r="DL13" s="188"/>
      <c r="DM13" s="1002"/>
      <c r="DN13" s="168"/>
      <c r="DO13" s="885"/>
      <c r="DP13" s="885"/>
      <c r="DQ13" s="1004"/>
      <c r="DR13" s="216">
        <f t="shared" si="15"/>
        <v>0</v>
      </c>
      <c r="DS13" s="1008"/>
      <c r="DT13" s="216"/>
      <c r="DU13" s="188"/>
      <c r="DV13" s="188"/>
      <c r="DW13" s="1002"/>
      <c r="DX13" s="168"/>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708</v>
      </c>
      <c r="F14" s="996">
        <f t="shared" si="2"/>
        <v>44</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232.8</v>
      </c>
      <c r="J14" s="999">
        <f t="shared" si="25"/>
        <v>939</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IFERROR(__xludf.DUMMYFUNCTION("""COMPUTED_VALUE"""),290.0)</f>
        <v>290</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IFERROR(__xludf.DUMMYFUNCTION("""COMPUTED_VALUE"""),621.0)</f>
        <v>621</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4">
        <f>IFERROR(__xludf.DUMMYFUNCTION("""COMPUTED_VALUE"""),2.0)</f>
        <v>2</v>
      </c>
      <c r="AP14" s="216">
        <f t="shared" si="7"/>
        <v>0</v>
      </c>
      <c r="AQ14" s="1008">
        <f>IFERROR(__xludf.DUMMYFUNCTION("""COMPUTED_VALUE"""),3.7)</f>
        <v>3.7</v>
      </c>
      <c r="AR14" s="216">
        <f>IFERROR(__xludf.DUMMYFUNCTION("""COMPUTED_VALUE"""),28.0)</f>
        <v>28</v>
      </c>
      <c r="AS14" s="211"/>
      <c r="AT14" s="188"/>
      <c r="AU14" s="1010"/>
      <c r="AV14" s="1015"/>
      <c r="AW14" s="1016"/>
      <c r="AX14" s="1016"/>
      <c r="AY14" s="1017"/>
      <c r="AZ14" s="1012">
        <f t="shared" si="8"/>
        <v>0</v>
      </c>
      <c r="BA14" s="1018"/>
      <c r="BB14" s="1012"/>
      <c r="BC14" s="188"/>
      <c r="BD14" s="188"/>
      <c r="BE14" s="1002"/>
      <c r="BF14" s="168"/>
      <c r="BG14" s="885"/>
      <c r="BH14" s="885"/>
      <c r="BI14" s="1004"/>
      <c r="BJ14" s="216">
        <f t="shared" si="9"/>
        <v>0</v>
      </c>
      <c r="BK14" s="1008"/>
      <c r="BL14" s="216"/>
      <c r="BM14" s="188"/>
      <c r="BN14" s="188"/>
      <c r="BO14" s="1002"/>
      <c r="BP14" s="168"/>
      <c r="BQ14" s="885"/>
      <c r="BR14" s="885"/>
      <c r="BS14" s="1004"/>
      <c r="BT14" s="216">
        <f t="shared" si="10"/>
        <v>0</v>
      </c>
      <c r="BU14" s="1008"/>
      <c r="BV14" s="216"/>
      <c r="BW14" s="211"/>
      <c r="BX14" s="188"/>
      <c r="BY14" s="1002"/>
      <c r="BZ14" s="168"/>
      <c r="CA14" s="885"/>
      <c r="CB14" s="885"/>
      <c r="CC14" s="1004"/>
      <c r="CD14" s="216">
        <f t="shared" si="11"/>
        <v>0</v>
      </c>
      <c r="CE14" s="1008"/>
      <c r="CF14" s="216"/>
      <c r="CG14" s="188"/>
      <c r="CH14" s="188"/>
      <c r="CI14" s="1002"/>
      <c r="CJ14" s="168"/>
      <c r="CK14" s="885"/>
      <c r="CL14" s="885"/>
      <c r="CM14" s="1004"/>
      <c r="CN14" s="216">
        <f t="shared" si="12"/>
        <v>0</v>
      </c>
      <c r="CO14" s="1008"/>
      <c r="CP14" s="216"/>
      <c r="CQ14" s="188"/>
      <c r="CR14" s="188"/>
      <c r="CS14" s="1002"/>
      <c r="CT14" s="168"/>
      <c r="CU14" s="885"/>
      <c r="CV14" s="885"/>
      <c r="CW14" s="1004"/>
      <c r="CX14" s="216">
        <f t="shared" si="13"/>
        <v>0</v>
      </c>
      <c r="CY14" s="1008"/>
      <c r="CZ14" s="216"/>
      <c r="DA14" s="211"/>
      <c r="DB14" s="188"/>
      <c r="DC14" s="1002"/>
      <c r="DD14" s="168"/>
      <c r="DE14" s="885"/>
      <c r="DF14" s="885"/>
      <c r="DG14" s="1004"/>
      <c r="DH14" s="216">
        <f t="shared" si="14"/>
        <v>0</v>
      </c>
      <c r="DI14" s="1008"/>
      <c r="DJ14" s="216"/>
      <c r="DK14" s="188"/>
      <c r="DL14" s="188"/>
      <c r="DM14" s="1002"/>
      <c r="DN14" s="168"/>
      <c r="DO14" s="885"/>
      <c r="DP14" s="885"/>
      <c r="DQ14" s="1004"/>
      <c r="DR14" s="216">
        <f t="shared" si="15"/>
        <v>0</v>
      </c>
      <c r="DS14" s="1008"/>
      <c r="DT14" s="216"/>
      <c r="DU14" s="188"/>
      <c r="DV14" s="188"/>
      <c r="DW14" s="1002"/>
      <c r="DX14" s="168"/>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296</v>
      </c>
      <c r="D15" s="995" t="s">
        <v>89</v>
      </c>
      <c r="E15" s="995" t="s">
        <v>708</v>
      </c>
      <c r="F15" s="996">
        <f t="shared" si="2"/>
        <v>42</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223.1333333</v>
      </c>
      <c r="J15" s="999">
        <f t="shared" si="26"/>
        <v>864</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IFERROR(__xludf.DUMMYFUNCTION("""COMPUTED_VALUE"""),259.0)</f>
        <v>259</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IFERROR(__xludf.DUMMYFUNCTION("""COMPUTED_VALUE"""),571.0)</f>
        <v>571</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4">
        <f>IFERROR(__xludf.DUMMYFUNCTION("""COMPUTED_VALUE"""),2.0)</f>
        <v>2</v>
      </c>
      <c r="AP15" s="216">
        <f t="shared" si="7"/>
        <v>0</v>
      </c>
      <c r="AQ15" s="1008">
        <f>IFERROR(__xludf.DUMMYFUNCTION("""COMPUTED_VALUE"""),3.6666666666666665)</f>
        <v>3.666666667</v>
      </c>
      <c r="AR15" s="216">
        <f>IFERROR(__xludf.DUMMYFUNCTION("""COMPUTED_VALUE"""),34.0)</f>
        <v>34</v>
      </c>
      <c r="AS15" s="211"/>
      <c r="AT15" s="188"/>
      <c r="AU15" s="1010"/>
      <c r="AV15" s="1015"/>
      <c r="AW15" s="1016"/>
      <c r="AX15" s="1016"/>
      <c r="AY15" s="1017"/>
      <c r="AZ15" s="1012">
        <f t="shared" si="8"/>
        <v>0</v>
      </c>
      <c r="BA15" s="1018"/>
      <c r="BB15" s="1012"/>
      <c r="BC15" s="188"/>
      <c r="BD15" s="188"/>
      <c r="BE15" s="1002"/>
      <c r="BF15" s="168"/>
      <c r="BG15" s="885"/>
      <c r="BH15" s="885"/>
      <c r="BI15" s="1004"/>
      <c r="BJ15" s="216">
        <f t="shared" si="9"/>
        <v>0</v>
      </c>
      <c r="BK15" s="1008"/>
      <c r="BL15" s="216"/>
      <c r="BM15" s="188"/>
      <c r="BN15" s="188"/>
      <c r="BO15" s="1002"/>
      <c r="BP15" s="168"/>
      <c r="BQ15" s="885"/>
      <c r="BR15" s="885"/>
      <c r="BS15" s="1004"/>
      <c r="BT15" s="216">
        <f t="shared" si="10"/>
        <v>0</v>
      </c>
      <c r="BU15" s="1008"/>
      <c r="BV15" s="216"/>
      <c r="BW15" s="211"/>
      <c r="BX15" s="188"/>
      <c r="BY15" s="1002"/>
      <c r="BZ15" s="168"/>
      <c r="CA15" s="885"/>
      <c r="CB15" s="885"/>
      <c r="CC15" s="1004"/>
      <c r="CD15" s="216">
        <f t="shared" si="11"/>
        <v>0</v>
      </c>
      <c r="CE15" s="1008"/>
      <c r="CF15" s="216"/>
      <c r="CG15" s="188"/>
      <c r="CH15" s="188"/>
      <c r="CI15" s="1002"/>
      <c r="CJ15" s="168"/>
      <c r="CK15" s="885"/>
      <c r="CL15" s="885"/>
      <c r="CM15" s="1004"/>
      <c r="CN15" s="216">
        <f t="shared" si="12"/>
        <v>0</v>
      </c>
      <c r="CO15" s="1008"/>
      <c r="CP15" s="216"/>
      <c r="CQ15" s="188"/>
      <c r="CR15" s="188"/>
      <c r="CS15" s="1002"/>
      <c r="CT15" s="168"/>
      <c r="CU15" s="885"/>
      <c r="CV15" s="885"/>
      <c r="CW15" s="1004"/>
      <c r="CX15" s="216">
        <f t="shared" si="13"/>
        <v>0</v>
      </c>
      <c r="CY15" s="1008"/>
      <c r="CZ15" s="216"/>
      <c r="DA15" s="211"/>
      <c r="DB15" s="188"/>
      <c r="DC15" s="1002"/>
      <c r="DD15" s="168"/>
      <c r="DE15" s="885"/>
      <c r="DF15" s="885"/>
      <c r="DG15" s="1004"/>
      <c r="DH15" s="216">
        <f t="shared" si="14"/>
        <v>0</v>
      </c>
      <c r="DI15" s="1008"/>
      <c r="DJ15" s="216"/>
      <c r="DK15" s="188"/>
      <c r="DL15" s="188"/>
      <c r="DM15" s="1002"/>
      <c r="DN15" s="168"/>
      <c r="DO15" s="885"/>
      <c r="DP15" s="885"/>
      <c r="DQ15" s="1004"/>
      <c r="DR15" s="216">
        <f t="shared" si="15"/>
        <v>0</v>
      </c>
      <c r="DS15" s="1008"/>
      <c r="DT15" s="216"/>
      <c r="DU15" s="188"/>
      <c r="DV15" s="188"/>
      <c r="DW15" s="1002"/>
      <c r="DX15" s="168"/>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712</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8"/>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8"/>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8"/>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8"/>
      <c r="BG16" s="885"/>
      <c r="BH16" s="885"/>
      <c r="BI16" s="1004"/>
      <c r="BJ16" s="216">
        <f t="shared" si="9"/>
        <v>0</v>
      </c>
      <c r="BK16" s="1008"/>
      <c r="BL16" s="216"/>
      <c r="BM16" s="188"/>
      <c r="BN16" s="188"/>
      <c r="BO16" s="1002"/>
      <c r="BP16" s="168"/>
      <c r="BQ16" s="885"/>
      <c r="BR16" s="885"/>
      <c r="BS16" s="1004"/>
      <c r="BT16" s="216">
        <f t="shared" si="10"/>
        <v>0</v>
      </c>
      <c r="BU16" s="1008"/>
      <c r="BV16" s="216"/>
      <c r="BW16" s="211"/>
      <c r="BX16" s="188"/>
      <c r="BY16" s="1002"/>
      <c r="BZ16" s="168"/>
      <c r="CA16" s="885"/>
      <c r="CB16" s="885"/>
      <c r="CC16" s="1004"/>
      <c r="CD16" s="216">
        <f t="shared" si="11"/>
        <v>0</v>
      </c>
      <c r="CE16" s="1008"/>
      <c r="CF16" s="216"/>
      <c r="CG16" s="188"/>
      <c r="CH16" s="188"/>
      <c r="CI16" s="1002"/>
      <c r="CJ16" s="168"/>
      <c r="CK16" s="885"/>
      <c r="CL16" s="885"/>
      <c r="CM16" s="1004"/>
      <c r="CN16" s="216">
        <f t="shared" si="12"/>
        <v>0</v>
      </c>
      <c r="CO16" s="1008"/>
      <c r="CP16" s="216"/>
      <c r="CQ16" s="188"/>
      <c r="CR16" s="188"/>
      <c r="CS16" s="1002"/>
      <c r="CT16" s="168"/>
      <c r="CU16" s="885"/>
      <c r="CV16" s="885"/>
      <c r="CW16" s="1004"/>
      <c r="CX16" s="216">
        <f t="shared" si="13"/>
        <v>0</v>
      </c>
      <c r="CY16" s="1008"/>
      <c r="CZ16" s="216"/>
      <c r="DA16" s="211"/>
      <c r="DB16" s="188"/>
      <c r="DC16" s="1002"/>
      <c r="DD16" s="168"/>
      <c r="DE16" s="885"/>
      <c r="DF16" s="885"/>
      <c r="DG16" s="1004"/>
      <c r="DH16" s="216">
        <f t="shared" si="14"/>
        <v>0</v>
      </c>
      <c r="DI16" s="1008"/>
      <c r="DJ16" s="216"/>
      <c r="DK16" s="188"/>
      <c r="DL16" s="188"/>
      <c r="DM16" s="1002"/>
      <c r="DN16" s="168"/>
      <c r="DO16" s="885"/>
      <c r="DP16" s="885"/>
      <c r="DQ16" s="1004"/>
      <c r="DR16" s="216">
        <f t="shared" si="15"/>
        <v>0</v>
      </c>
      <c r="DS16" s="1008"/>
      <c r="DT16" s="216"/>
      <c r="DU16" s="188"/>
      <c r="DV16" s="188"/>
      <c r="DW16" s="1002"/>
      <c r="DX16" s="168"/>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712</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712</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712</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712</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712</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712</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712</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712</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712</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712</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712</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712</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712</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712</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712</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712</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712</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712</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712</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712</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712</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712</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712</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712</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712</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712</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712</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712</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712</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712</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712</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712</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712</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712</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712</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712</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712</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712</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712</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712</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712</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712</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712</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712</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712</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712</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712</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712</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712</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712</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712</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712</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712</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712</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712</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712</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712</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712</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712</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712</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712</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712</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712</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712</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712</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712</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712</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712</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712</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712</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712</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712</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712</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712</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712</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712</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712</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712</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712</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712</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712</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712</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713</v>
      </c>
    </row>
    <row r="3">
      <c r="A3" s="1037">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8"/>
      <c r="AH3" s="1038"/>
    </row>
    <row r="4">
      <c r="A4" s="1037">
        <v>3.0</v>
      </c>
      <c r="B4" s="1039">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7">
        <v>4.0</v>
      </c>
      <c r="B5" s="1039">
        <f>IFERROR(__xludf.DUMMYFUNCTION("iferror(IMPORTRANGE('①R8_4集計'!$AT$9, ""日別集計!D5:AH5""),""ファイルなし"")"),80060.0)</f>
        <v>80060</v>
      </c>
      <c r="C5" s="18">
        <f>IFERROR(__xludf.DUMMYFUNCTION("""COMPUTED_VALUE"""),123050.0)</f>
        <v>123050</v>
      </c>
      <c r="D5" s="18">
        <f>IFERROR(__xludf.DUMMYFUNCTION("""COMPUTED_VALUE"""),0.0)</f>
        <v>0</v>
      </c>
      <c r="E5" s="18">
        <f>IFERROR(__xludf.DUMMYFUNCTION("""COMPUTED_VALUE"""),0.0)</f>
        <v>0</v>
      </c>
      <c r="F5" s="18">
        <f>IFERROR(__xludf.DUMMYFUNCTION("""COMPUTED_VALUE"""),0.0)</f>
        <v>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714</v>
      </c>
      <c r="C30" s="235"/>
      <c r="D30" s="235"/>
      <c r="E30" s="235"/>
      <c r="F30" s="238"/>
    </row>
    <row r="31">
      <c r="B31" s="1042" t="s">
        <v>715</v>
      </c>
      <c r="C31" s="1043" t="s">
        <v>309</v>
      </c>
      <c r="D31" s="1043" t="s">
        <v>310</v>
      </c>
      <c r="E31" s="1043" t="s">
        <v>649</v>
      </c>
      <c r="F31" s="1044" t="s">
        <v>307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8" t="s">
        <v>307</v>
      </c>
      <c r="D6" s="87"/>
      <c r="E6" s="1049" t="s">
        <v>308</v>
      </c>
      <c r="F6" s="71"/>
      <c r="G6" s="1050" t="s">
        <v>309</v>
      </c>
      <c r="H6" s="1051" t="s">
        <v>310</v>
      </c>
      <c r="I6" s="1050" t="s">
        <v>311</v>
      </c>
      <c r="J6" s="1050" t="s">
        <v>312</v>
      </c>
      <c r="K6" s="438" t="s">
        <v>313</v>
      </c>
      <c r="L6" s="441" t="s">
        <v>314</v>
      </c>
      <c r="M6" s="105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3" t="s">
        <v>318</v>
      </c>
      <c r="L7" s="1053"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716</v>
      </c>
      <c r="O2" s="286"/>
      <c r="P2" s="287"/>
      <c r="Q2" s="288"/>
      <c r="R2" s="288"/>
      <c r="S2" s="289"/>
      <c r="T2" s="288"/>
      <c r="U2" s="288"/>
      <c r="V2" s="288"/>
      <c r="W2" s="288"/>
      <c r="X2" s="288"/>
      <c r="Y2" s="290"/>
      <c r="Z2" s="269"/>
      <c r="AA2" s="269"/>
      <c r="AB2" s="269"/>
      <c r="AC2" s="269"/>
      <c r="AD2" s="269"/>
      <c r="AE2" s="269"/>
      <c r="AF2" s="291"/>
      <c r="AG2" s="292"/>
      <c r="AH2" s="293"/>
      <c r="AI2" s="294" t="s">
        <v>717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54</v>
      </c>
      <c r="E3" s="1067" t="s">
        <v>55</v>
      </c>
      <c r="F3" s="1067" t="s">
        <v>57</v>
      </c>
      <c r="G3" s="1067" t="s">
        <v>59</v>
      </c>
      <c r="H3" s="1067" t="s">
        <v>61</v>
      </c>
      <c r="I3" s="1067" t="s">
        <v>63</v>
      </c>
      <c r="J3" s="1067" t="s">
        <v>65</v>
      </c>
      <c r="K3" s="1067" t="s">
        <v>67</v>
      </c>
      <c r="L3" s="1067" t="s">
        <v>69</v>
      </c>
      <c r="M3" s="1067" t="s">
        <v>71</v>
      </c>
      <c r="N3" s="1067" t="s">
        <v>73</v>
      </c>
      <c r="O3" s="1068" t="s">
        <v>226</v>
      </c>
      <c r="P3" s="1060"/>
      <c r="Q3" s="1060"/>
      <c r="R3" s="1060"/>
      <c r="S3" s="1060"/>
      <c r="T3" s="1060"/>
      <c r="U3" s="1060"/>
      <c r="V3" s="1069" t="s">
        <v>718</v>
      </c>
      <c r="W3" s="1062"/>
    </row>
    <row r="4">
      <c r="A4" s="1070"/>
      <c r="B4" s="1071" t="s">
        <v>276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719</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309</v>
      </c>
      <c r="C6" s="1077">
        <f t="shared" ref="C6:N6" si="1">iferror(indirect(C3&amp;"!G8"),"")</f>
        <v>0.6777490602</v>
      </c>
      <c r="D6" s="1077">
        <f t="shared" si="1"/>
        <v>0.7532894737</v>
      </c>
      <c r="E6" s="1077">
        <f t="shared" si="1"/>
        <v>0.7154605263</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0.7154996867</v>
      </c>
      <c r="P6" s="1060"/>
      <c r="Q6" s="1060"/>
      <c r="R6" s="1060"/>
      <c r="S6" s="1060"/>
      <c r="T6" s="1060"/>
      <c r="U6" s="1060"/>
      <c r="V6" s="1069">
        <v>13.0</v>
      </c>
      <c r="W6" s="1062"/>
    </row>
    <row r="7">
      <c r="A7" s="1070"/>
      <c r="B7" s="1076" t="s">
        <v>310</v>
      </c>
      <c r="C7" s="1078">
        <f t="shared" ref="C7:N7" si="2">iferror(indirect(C3&amp;"!H8"),"")</f>
        <v>5578650</v>
      </c>
      <c r="D7" s="1078">
        <f t="shared" si="2"/>
        <v>6791725</v>
      </c>
      <c r="E7" s="1078">
        <f t="shared" si="2"/>
        <v>428918</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12799293</v>
      </c>
      <c r="P7" s="1061"/>
      <c r="Q7" s="1060"/>
      <c r="R7" s="1060"/>
      <c r="S7" s="1060"/>
      <c r="T7" s="1060"/>
      <c r="U7" s="1060"/>
      <c r="V7" s="1069">
        <v>4.0</v>
      </c>
      <c r="W7" s="1062"/>
    </row>
    <row r="8">
      <c r="A8" s="1070"/>
      <c r="B8" s="1076" t="s">
        <v>720</v>
      </c>
      <c r="C8" s="1079">
        <f t="shared" ref="C8:N8" si="3">iferror(indirect(C3&amp;"!AZ20"),"")</f>
        <v>304640</v>
      </c>
      <c r="D8" s="1079">
        <f t="shared" si="3"/>
        <v>304640</v>
      </c>
      <c r="E8" s="1079">
        <f t="shared" si="3"/>
        <v>20309.33333</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629589.3333</v>
      </c>
      <c r="P8" s="1061"/>
      <c r="Q8" s="1060"/>
      <c r="R8" s="1060"/>
      <c r="S8" s="1060"/>
      <c r="T8" s="1060"/>
      <c r="U8" s="1060"/>
      <c r="V8" s="1069">
        <v>5.0</v>
      </c>
      <c r="W8" s="1062"/>
    </row>
    <row r="9">
      <c r="A9" s="1070"/>
      <c r="B9" s="1076" t="s">
        <v>644</v>
      </c>
      <c r="C9" s="1079">
        <f t="shared" ref="C9:N9" si="5">iferror(indirect(C3&amp;"!BG23")-indirect(C3&amp;"!BE24"),"")</f>
        <v>2708810</v>
      </c>
      <c r="D9" s="1079">
        <f t="shared" si="5"/>
        <v>3275790</v>
      </c>
      <c r="E9" s="1079">
        <f t="shared" si="5"/>
        <v>361970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6346570</v>
      </c>
      <c r="P9" s="1060"/>
      <c r="Q9" s="1061"/>
      <c r="R9" s="1060"/>
      <c r="S9" s="1060"/>
      <c r="T9" s="1060"/>
      <c r="U9" s="1060"/>
      <c r="V9" s="1069">
        <v>6.0</v>
      </c>
      <c r="W9" s="1062"/>
    </row>
    <row r="10">
      <c r="A10" s="1070"/>
      <c r="B10" s="1076" t="s">
        <v>721</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311</v>
      </c>
      <c r="C11" s="1078">
        <f t="shared" ref="C11:N11" si="7">iferror(indirect(C3&amp;"!I8"),"")</f>
        <v>45892.5</v>
      </c>
      <c r="D11" s="1078">
        <f t="shared" si="7"/>
        <v>45892.5</v>
      </c>
      <c r="E11" s="1078">
        <f t="shared" si="7"/>
        <v>3059.5</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94844.5</v>
      </c>
      <c r="P11" s="1060"/>
      <c r="Q11" s="1060"/>
      <c r="R11" s="1060"/>
      <c r="S11" s="1060"/>
      <c r="T11" s="1060"/>
      <c r="U11" s="1060"/>
      <c r="V11" s="1069">
        <v>8.0</v>
      </c>
      <c r="W11" s="1062"/>
    </row>
    <row r="12">
      <c r="A12" s="1070"/>
      <c r="B12" s="1076" t="s">
        <v>312</v>
      </c>
      <c r="C12" s="1078">
        <f t="shared" ref="C12:N12" si="8">iferror(indirect(C3&amp;"!J8"),"")</f>
        <v>4200</v>
      </c>
      <c r="D12" s="1078">
        <f t="shared" si="8"/>
        <v>3111</v>
      </c>
      <c r="E12" s="1078">
        <f t="shared" si="8"/>
        <v>17244</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24555</v>
      </c>
      <c r="P12" s="1060"/>
      <c r="Q12" s="1060"/>
      <c r="R12" s="1060"/>
      <c r="S12" s="1060"/>
      <c r="T12" s="1060"/>
      <c r="U12" s="1060"/>
      <c r="V12" s="1069">
        <v>9.0</v>
      </c>
      <c r="W12" s="1062"/>
    </row>
    <row r="13">
      <c r="A13" s="1070"/>
      <c r="B13" s="1076" t="s">
        <v>315</v>
      </c>
      <c r="C13" s="1078">
        <f t="shared" ref="C13:N13" si="9">iferror(indirect(C3&amp;"!M8"),"")</f>
        <v>2519307.5</v>
      </c>
      <c r="D13" s="1078">
        <f t="shared" si="9"/>
        <v>3165402.5</v>
      </c>
      <c r="E13" s="1078">
        <f t="shared" si="9"/>
        <v>43579.16667</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5728289.167</v>
      </c>
      <c r="P13" s="1060"/>
      <c r="Q13" s="1060"/>
      <c r="R13" s="1060"/>
      <c r="S13" s="1060"/>
      <c r="T13" s="1060"/>
      <c r="U13" s="1060"/>
      <c r="V13" s="1069">
        <v>10.0</v>
      </c>
      <c r="W13" s="1062"/>
    </row>
    <row r="14">
      <c r="A14" s="1070"/>
      <c r="B14" s="1076" t="s">
        <v>634</v>
      </c>
      <c r="C14" s="1077">
        <f t="shared" ref="C14:N14" si="10">iferror(indirect(C3&amp;"!E8"),"")</f>
        <v>0.4855672967</v>
      </c>
      <c r="D14" s="1077">
        <f t="shared" si="10"/>
        <v>0.4823207653</v>
      </c>
      <c r="E14" s="1077">
        <f t="shared" si="10"/>
        <v>0.8439142214</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0.4958531694</v>
      </c>
      <c r="P14" s="1060"/>
      <c r="Q14" s="1060"/>
      <c r="R14" s="1060"/>
      <c r="S14" s="1060"/>
      <c r="T14" s="1060"/>
      <c r="U14" s="1060"/>
      <c r="V14" s="1069">
        <v>11.0</v>
      </c>
      <c r="W14" s="1062"/>
    </row>
    <row r="15">
      <c r="A15" s="1070"/>
      <c r="B15" s="1076" t="s">
        <v>307</v>
      </c>
      <c r="C15" s="1077">
        <f t="shared" ref="C15:N15" si="11">iferror(indirect(C3&amp;"!C8"),"")</f>
        <v>0.4515980569</v>
      </c>
      <c r="D15" s="1077">
        <f t="shared" si="11"/>
        <v>0.4660675307</v>
      </c>
      <c r="E15" s="1077">
        <f t="shared" si="11"/>
        <v>0.1016025596</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0.4475473111</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722</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722</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310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720</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644</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721</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723</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312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315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634</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307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7" t="s">
        <v>724</v>
      </c>
      <c r="C2" s="1088"/>
      <c r="D2" s="1088"/>
      <c r="E2" s="1088"/>
      <c r="F2" s="1088"/>
      <c r="G2" s="1088"/>
      <c r="H2" s="1088"/>
      <c r="I2" s="1088"/>
      <c r="J2" s="1088"/>
      <c r="K2" s="1088"/>
      <c r="L2" s="1088"/>
      <c r="M2" s="1089"/>
      <c r="N2" s="1090"/>
      <c r="O2" s="1090"/>
      <c r="P2" s="1091"/>
      <c r="Q2" s="1091"/>
      <c r="R2" s="1091"/>
      <c r="S2" s="1091"/>
      <c r="T2" s="1091"/>
      <c r="U2" s="1091"/>
      <c r="V2" s="1091"/>
      <c r="W2" s="1091"/>
      <c r="X2" s="1091"/>
      <c r="Y2" s="1091"/>
      <c r="Z2" s="1091"/>
      <c r="AA2" s="1091"/>
      <c r="AB2" s="1091"/>
      <c r="AC2" s="1091"/>
      <c r="AD2" s="1091"/>
      <c r="AE2" s="1091"/>
      <c r="AF2" s="1091"/>
      <c r="AG2" s="1091"/>
      <c r="AH2" s="1091"/>
      <c r="AI2" s="1091"/>
      <c r="AJ2" s="1091"/>
      <c r="AK2" s="1091"/>
      <c r="AL2" s="1091"/>
      <c r="AM2" s="1091"/>
      <c r="AN2" s="1092"/>
      <c r="AO2" s="1092"/>
      <c r="AP2" s="1092"/>
      <c r="AQ2" s="1092"/>
      <c r="AR2" s="1092"/>
      <c r="AS2" s="1092"/>
      <c r="AT2" s="1092"/>
      <c r="AU2" s="1092"/>
    </row>
    <row r="3">
      <c r="B3" s="1093" t="s">
        <v>725</v>
      </c>
      <c r="C3" s="1094"/>
      <c r="D3" s="1094"/>
      <c r="E3" s="1094"/>
      <c r="F3" s="1094"/>
      <c r="G3" s="367"/>
      <c r="H3" s="1095" t="s">
        <v>726</v>
      </c>
      <c r="I3" s="1094"/>
      <c r="J3" s="1094"/>
      <c r="K3" s="1094"/>
      <c r="L3" s="1094"/>
      <c r="M3" s="1096"/>
      <c r="N3" s="1090"/>
      <c r="O3" s="1090"/>
      <c r="P3" s="1091"/>
      <c r="Q3" s="1091"/>
      <c r="R3" s="1091"/>
      <c r="S3" s="1091"/>
      <c r="T3" s="1091"/>
      <c r="U3" s="1091"/>
      <c r="V3" s="1091"/>
      <c r="W3" s="1091"/>
      <c r="X3" s="1091"/>
      <c r="Y3" s="1091"/>
      <c r="Z3" s="1091"/>
      <c r="AA3" s="1091"/>
      <c r="AB3" s="1091"/>
      <c r="AC3" s="1091"/>
      <c r="AD3" s="1091"/>
      <c r="AE3" s="1091"/>
      <c r="AF3" s="1091"/>
      <c r="AG3" s="1091"/>
      <c r="AH3" s="1091"/>
      <c r="AI3" s="1091"/>
      <c r="AJ3" s="1091"/>
      <c r="AK3" s="1091"/>
      <c r="AL3" s="1091"/>
      <c r="AM3" s="1091"/>
      <c r="AN3" s="1092"/>
      <c r="AO3" s="1092"/>
      <c r="AP3" s="1092"/>
      <c r="AQ3" s="1092"/>
      <c r="AR3" s="1092"/>
      <c r="AS3" s="1092"/>
      <c r="AT3" s="1092"/>
      <c r="AU3" s="1092"/>
    </row>
    <row r="4">
      <c r="B4" s="1097"/>
      <c r="C4" s="1098" t="s">
        <v>272</v>
      </c>
      <c r="D4" s="1098" t="s">
        <v>448</v>
      </c>
      <c r="E4" s="1099" t="s">
        <v>34</v>
      </c>
      <c r="F4" s="1098" t="s">
        <v>727</v>
      </c>
      <c r="G4" s="1098" t="s">
        <v>728</v>
      </c>
      <c r="H4" s="1100"/>
      <c r="I4" s="1101" t="s">
        <v>272</v>
      </c>
      <c r="J4" s="1101" t="s">
        <v>448</v>
      </c>
      <c r="K4" s="1102" t="s">
        <v>34</v>
      </c>
      <c r="L4" s="1101" t="s">
        <v>727</v>
      </c>
      <c r="M4" s="1103" t="s">
        <v>728</v>
      </c>
      <c r="N4" s="1090"/>
      <c r="O4" s="1090"/>
      <c r="P4" s="1091"/>
      <c r="Q4" s="1091"/>
      <c r="R4" s="1091"/>
      <c r="S4" s="1091"/>
      <c r="T4" s="1091"/>
      <c r="U4" s="1091"/>
      <c r="V4" s="1091"/>
      <c r="W4" s="1091"/>
      <c r="X4" s="1091"/>
      <c r="Y4" s="1091"/>
      <c r="Z4" s="1091"/>
      <c r="AA4" s="1091"/>
      <c r="AB4" s="1091"/>
      <c r="AC4" s="1091"/>
      <c r="AD4" s="1091"/>
      <c r="AE4" s="1091"/>
      <c r="AF4" s="1091"/>
      <c r="AG4" s="1091"/>
      <c r="AH4" s="1091"/>
      <c r="AI4" s="1091"/>
      <c r="AJ4" s="1091"/>
      <c r="AK4" s="1091"/>
      <c r="AL4" s="1091"/>
      <c r="AM4" s="1091"/>
      <c r="AN4" s="1092"/>
      <c r="AO4" s="1092"/>
      <c r="AP4" s="1092"/>
      <c r="AQ4" s="1092"/>
      <c r="AR4" s="1092"/>
      <c r="AS4" s="1092"/>
      <c r="AT4" s="1092"/>
      <c r="AU4" s="1092"/>
    </row>
    <row r="5">
      <c r="B5" s="1104" t="s">
        <v>51</v>
      </c>
      <c r="C5" s="1105">
        <v>6538.0</v>
      </c>
      <c r="D5" s="1105">
        <v>0.0</v>
      </c>
      <c r="E5" s="1106">
        <v>0.0</v>
      </c>
      <c r="F5" s="1107"/>
      <c r="G5" s="1108"/>
      <c r="H5" s="1109" t="s">
        <v>51</v>
      </c>
      <c r="I5" s="1110">
        <f>'🔵クレーム'!V10</f>
        <v>6883</v>
      </c>
      <c r="J5" s="1110">
        <f>'🔵クレーム'!T10</f>
        <v>0</v>
      </c>
      <c r="K5" s="1111">
        <f>'🔵クレーム'!X10</f>
        <v>0</v>
      </c>
      <c r="L5" s="1112">
        <f>O28</f>
        <v>3</v>
      </c>
      <c r="M5" s="1113">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1"/>
      <c r="AI5" s="1091"/>
      <c r="AJ5" s="1091"/>
      <c r="AK5" s="1091"/>
      <c r="AL5" s="1091"/>
      <c r="AM5" s="1091"/>
      <c r="AN5" s="1092"/>
      <c r="AO5" s="1092"/>
      <c r="AP5" s="1092"/>
      <c r="AQ5" s="1092"/>
      <c r="AR5" s="1092"/>
      <c r="AS5" s="1092"/>
      <c r="AT5" s="1092"/>
      <c r="AU5" s="1092"/>
    </row>
    <row r="6">
      <c r="B6" s="1114" t="s">
        <v>53</v>
      </c>
      <c r="C6" s="1105">
        <v>7328.0</v>
      </c>
      <c r="D6" s="1105">
        <v>1.0</v>
      </c>
      <c r="E6" s="1106">
        <v>1.0E-4</v>
      </c>
      <c r="F6" s="1107"/>
      <c r="G6" s="1108"/>
      <c r="H6" s="1115" t="s">
        <v>53</v>
      </c>
      <c r="I6" s="1110">
        <f>'🔵クレーム'!V11</f>
        <v>8168</v>
      </c>
      <c r="J6" s="1110">
        <f>'🔵クレーム'!T11</f>
        <v>1</v>
      </c>
      <c r="K6" s="1111">
        <f>'🔵クレーム'!X11</f>
        <v>0.0001224289912</v>
      </c>
      <c r="L6" s="1112">
        <f>P28</f>
        <v>4</v>
      </c>
      <c r="M6" s="1113">
        <f t="shared" si="1"/>
        <v>0.0004897159647</v>
      </c>
      <c r="N6" s="1090"/>
      <c r="O6" s="1090"/>
      <c r="P6" s="1091"/>
      <c r="Q6" s="1091"/>
      <c r="R6" s="1091"/>
      <c r="S6" s="1091"/>
      <c r="T6" s="1091"/>
      <c r="U6" s="1091"/>
      <c r="V6" s="1091"/>
      <c r="W6" s="1091"/>
      <c r="X6" s="1091"/>
      <c r="Y6" s="1091"/>
      <c r="Z6" s="1091"/>
      <c r="AA6" s="1091"/>
      <c r="AB6" s="1091"/>
      <c r="AC6" s="1091"/>
      <c r="AD6" s="1091"/>
      <c r="AE6" s="1091"/>
      <c r="AF6" s="1091"/>
      <c r="AG6" s="1091"/>
      <c r="AH6" s="1091"/>
      <c r="AI6" s="1091"/>
      <c r="AJ6" s="1091"/>
      <c r="AK6" s="1091"/>
      <c r="AL6" s="1091"/>
      <c r="AM6" s="1091"/>
      <c r="AN6" s="1092"/>
      <c r="AO6" s="1092"/>
      <c r="AP6" s="1092"/>
      <c r="AQ6" s="1092"/>
      <c r="AR6" s="1092"/>
      <c r="AS6" s="1092"/>
      <c r="AT6" s="1092"/>
      <c r="AU6" s="1092"/>
    </row>
    <row r="7">
      <c r="B7" s="1114" t="s">
        <v>33</v>
      </c>
      <c r="C7" s="1105">
        <v>7684.0</v>
      </c>
      <c r="D7" s="1105">
        <v>1.0</v>
      </c>
      <c r="E7" s="1106">
        <v>1.0E-4</v>
      </c>
      <c r="F7" s="1107"/>
      <c r="G7" s="1108"/>
      <c r="H7" s="1115" t="s">
        <v>33</v>
      </c>
      <c r="I7" s="1110">
        <f>'🔵クレーム'!V12</f>
        <v>599</v>
      </c>
      <c r="J7" s="1110">
        <f>'🔵クレーム'!T12</f>
        <v>0</v>
      </c>
      <c r="K7" s="1111">
        <f>'🔵クレーム'!X12</f>
        <v>0</v>
      </c>
      <c r="L7" s="1116">
        <f>Q28</f>
        <v>0</v>
      </c>
      <c r="M7" s="1113">
        <f>iferror(L7/I7,"")</f>
        <v>0</v>
      </c>
      <c r="N7" s="1090"/>
      <c r="O7" s="1090"/>
      <c r="P7" s="1091"/>
      <c r="Q7" s="1091"/>
      <c r="R7" s="1091"/>
      <c r="S7" s="1091"/>
      <c r="T7" s="1091"/>
      <c r="U7" s="1091"/>
      <c r="V7" s="1091"/>
      <c r="W7" s="1091"/>
      <c r="X7" s="1091"/>
      <c r="Y7" s="1091"/>
      <c r="Z7" s="1091"/>
      <c r="AA7" s="1091"/>
      <c r="AB7" s="1091"/>
      <c r="AC7" s="1091"/>
      <c r="AD7" s="1091"/>
      <c r="AE7" s="1091"/>
      <c r="AF7" s="1091"/>
      <c r="AG7" s="1091"/>
      <c r="AH7" s="1091"/>
      <c r="AI7" s="1091"/>
      <c r="AJ7" s="1091"/>
      <c r="AK7" s="1091"/>
      <c r="AL7" s="1091"/>
      <c r="AM7" s="1091"/>
      <c r="AN7" s="1092"/>
      <c r="AO7" s="1092"/>
      <c r="AP7" s="1092"/>
      <c r="AQ7" s="1092"/>
      <c r="AR7" s="1092"/>
      <c r="AS7" s="1092"/>
      <c r="AT7" s="1092"/>
      <c r="AU7" s="1092"/>
    </row>
    <row r="8">
      <c r="B8" s="1114" t="s">
        <v>56</v>
      </c>
      <c r="C8" s="1105">
        <v>7343.0</v>
      </c>
      <c r="D8" s="1105">
        <v>0.0</v>
      </c>
      <c r="E8" s="1106">
        <v>0.0</v>
      </c>
      <c r="F8" s="1107"/>
      <c r="G8" s="1108"/>
      <c r="H8" s="1115" t="s">
        <v>56</v>
      </c>
      <c r="I8" s="1110" t="str">
        <f>'🔵クレーム'!V13</f>
        <v/>
      </c>
      <c r="J8" s="1110">
        <f>'🔵クレーム'!T13</f>
        <v>0</v>
      </c>
      <c r="K8" s="1111" t="str">
        <f>'🔵クレーム'!X13</f>
        <v/>
      </c>
      <c r="L8" s="1112">
        <f>R28</f>
        <v>0</v>
      </c>
      <c r="M8" s="1113"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1"/>
      <c r="AI8" s="1091"/>
      <c r="AJ8" s="1091"/>
      <c r="AK8" s="1091"/>
      <c r="AL8" s="1091"/>
      <c r="AM8" s="1091"/>
      <c r="AN8" s="1092"/>
      <c r="AO8" s="1092"/>
      <c r="AP8" s="1092"/>
      <c r="AQ8" s="1092"/>
      <c r="AR8" s="1092"/>
      <c r="AS8" s="1092"/>
      <c r="AT8" s="1092"/>
      <c r="AU8" s="1092"/>
    </row>
    <row r="9">
      <c r="B9" s="1114" t="s">
        <v>58</v>
      </c>
      <c r="C9" s="1105">
        <v>6637.0</v>
      </c>
      <c r="D9" s="1105">
        <v>0.0</v>
      </c>
      <c r="E9" s="1106">
        <v>0.0</v>
      </c>
      <c r="F9" s="1107"/>
      <c r="G9" s="1108"/>
      <c r="H9" s="1115" t="s">
        <v>58</v>
      </c>
      <c r="I9" s="1110" t="str">
        <f>'🔵クレーム'!V14</f>
        <v/>
      </c>
      <c r="J9" s="1110">
        <f>'🔵クレーム'!T14</f>
        <v>0</v>
      </c>
      <c r="K9" s="1111" t="str">
        <f>'🔵クレーム'!X14</f>
        <v/>
      </c>
      <c r="L9" s="1112">
        <f>S28</f>
        <v>0</v>
      </c>
      <c r="M9" s="1113"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1"/>
      <c r="AI9" s="1091"/>
      <c r="AJ9" s="1091"/>
      <c r="AK9" s="1091"/>
      <c r="AL9" s="1091"/>
      <c r="AM9" s="1091"/>
      <c r="AN9" s="1092"/>
      <c r="AO9" s="1092"/>
      <c r="AP9" s="1092"/>
      <c r="AQ9" s="1092"/>
      <c r="AR9" s="1092"/>
      <c r="AS9" s="1092"/>
      <c r="AT9" s="1092"/>
      <c r="AU9" s="1092"/>
    </row>
    <row r="10">
      <c r="B10" s="1114" t="s">
        <v>60</v>
      </c>
      <c r="C10" s="1105">
        <v>6673.0</v>
      </c>
      <c r="D10" s="1105">
        <v>0.0</v>
      </c>
      <c r="E10" s="1106">
        <v>0.0</v>
      </c>
      <c r="F10" s="1107"/>
      <c r="G10" s="1108"/>
      <c r="H10" s="1115" t="s">
        <v>60</v>
      </c>
      <c r="I10" s="1110" t="str">
        <f>'🔵クレーム'!V15</f>
        <v/>
      </c>
      <c r="J10" s="1110">
        <f>'🔵クレーム'!T15</f>
        <v>0</v>
      </c>
      <c r="K10" s="1111" t="str">
        <f>'🔵クレーム'!X15</f>
        <v/>
      </c>
      <c r="L10" s="1112">
        <f>T28</f>
        <v>0</v>
      </c>
      <c r="M10" s="1113"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1"/>
      <c r="AI10" s="1091"/>
      <c r="AJ10" s="1091"/>
      <c r="AK10" s="1091"/>
      <c r="AL10" s="1091"/>
      <c r="AM10" s="1091"/>
      <c r="AN10" s="1092"/>
      <c r="AO10" s="1092"/>
      <c r="AP10" s="1092"/>
      <c r="AQ10" s="1092"/>
      <c r="AR10" s="1092"/>
      <c r="AS10" s="1092"/>
      <c r="AT10" s="1092"/>
      <c r="AU10" s="1092"/>
    </row>
    <row r="11">
      <c r="B11" s="1114" t="s">
        <v>62</v>
      </c>
      <c r="C11" s="1105">
        <v>5934.0</v>
      </c>
      <c r="D11" s="1105">
        <v>0.0</v>
      </c>
      <c r="E11" s="1106">
        <v>0.0</v>
      </c>
      <c r="F11" s="1117">
        <v>2.0</v>
      </c>
      <c r="G11" s="1118">
        <v>3.0E-4</v>
      </c>
      <c r="H11" s="1115" t="s">
        <v>62</v>
      </c>
      <c r="I11" s="1110" t="str">
        <f>'🔵クレーム'!V16</f>
        <v/>
      </c>
      <c r="J11" s="1110">
        <f>'🔵クレーム'!T16</f>
        <v>0</v>
      </c>
      <c r="K11" s="1111" t="str">
        <f>'🔵クレーム'!X16</f>
        <v/>
      </c>
      <c r="L11" s="1112">
        <f>U28</f>
        <v>0</v>
      </c>
      <c r="M11" s="1113"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1"/>
      <c r="AI11" s="1091"/>
      <c r="AJ11" s="1091"/>
      <c r="AK11" s="1091"/>
      <c r="AL11" s="1091"/>
      <c r="AM11" s="1091"/>
      <c r="AN11" s="1092"/>
      <c r="AO11" s="1092"/>
      <c r="AP11" s="1092"/>
      <c r="AQ11" s="1092"/>
      <c r="AR11" s="1092"/>
      <c r="AS11" s="1092"/>
      <c r="AT11" s="1092"/>
      <c r="AU11" s="1092"/>
    </row>
    <row r="12">
      <c r="B12" s="1114" t="s">
        <v>64</v>
      </c>
      <c r="C12" s="1105">
        <v>7397.0</v>
      </c>
      <c r="D12" s="1105">
        <v>0.0</v>
      </c>
      <c r="E12" s="1106">
        <v>0.0</v>
      </c>
      <c r="F12" s="1117">
        <v>1.0</v>
      </c>
      <c r="G12" s="1118">
        <v>1.0E-4</v>
      </c>
      <c r="H12" s="1115" t="s">
        <v>64</v>
      </c>
      <c r="I12" s="1110" t="str">
        <f>'🔵クレーム'!V17</f>
        <v/>
      </c>
      <c r="J12" s="1110">
        <f>'🔵クレーム'!T17</f>
        <v>0</v>
      </c>
      <c r="K12" s="1111" t="str">
        <f>'🔵クレーム'!X17</f>
        <v/>
      </c>
      <c r="L12" s="1112">
        <f>V28</f>
        <v>0</v>
      </c>
      <c r="M12" s="1113"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1"/>
      <c r="AI12" s="1091"/>
      <c r="AJ12" s="1091"/>
      <c r="AK12" s="1091"/>
      <c r="AL12" s="1091"/>
      <c r="AM12" s="1091"/>
      <c r="AN12" s="1092"/>
      <c r="AO12" s="1092"/>
      <c r="AP12" s="1092"/>
      <c r="AQ12" s="1092"/>
      <c r="AR12" s="1092"/>
      <c r="AS12" s="1092"/>
      <c r="AT12" s="1092"/>
      <c r="AU12" s="1092"/>
    </row>
    <row r="13">
      <c r="B13" s="1114" t="s">
        <v>66</v>
      </c>
      <c r="C13" s="1105">
        <v>8550.0</v>
      </c>
      <c r="D13" s="1105">
        <v>0.0</v>
      </c>
      <c r="E13" s="1106">
        <v>0.0</v>
      </c>
      <c r="F13" s="1117">
        <v>6.0</v>
      </c>
      <c r="G13" s="1118">
        <v>7.0E-4</v>
      </c>
      <c r="H13" s="1115" t="s">
        <v>66</v>
      </c>
      <c r="I13" s="1110" t="str">
        <f>'🔵クレーム'!V18</f>
        <v/>
      </c>
      <c r="J13" s="1110">
        <f>'🔵クレーム'!T18</f>
        <v>0</v>
      </c>
      <c r="K13" s="1111" t="str">
        <f>'🔵クレーム'!X18</f>
        <v/>
      </c>
      <c r="L13" s="1112">
        <f>W28</f>
        <v>0</v>
      </c>
      <c r="M13" s="1113"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1"/>
      <c r="AI13" s="1091"/>
      <c r="AJ13" s="1091"/>
      <c r="AK13" s="1091"/>
      <c r="AL13" s="1091"/>
      <c r="AM13" s="1091"/>
      <c r="AN13" s="1092"/>
      <c r="AO13" s="1092"/>
      <c r="AP13" s="1092"/>
      <c r="AQ13" s="1092"/>
      <c r="AR13" s="1092"/>
      <c r="AS13" s="1092"/>
      <c r="AT13" s="1092"/>
      <c r="AU13" s="1092"/>
    </row>
    <row r="14">
      <c r="B14" s="1114" t="s">
        <v>68</v>
      </c>
      <c r="C14" s="1105">
        <v>8482.0</v>
      </c>
      <c r="D14" s="1105">
        <v>0.0</v>
      </c>
      <c r="E14" s="1106">
        <v>0.0</v>
      </c>
      <c r="F14" s="1117">
        <v>3.0</v>
      </c>
      <c r="G14" s="1118">
        <v>4.0E-4</v>
      </c>
      <c r="H14" s="1115" t="s">
        <v>68</v>
      </c>
      <c r="I14" s="1110" t="str">
        <f>'🔵クレーム'!V19</f>
        <v/>
      </c>
      <c r="J14" s="1110">
        <f>'🔵クレーム'!T19</f>
        <v>0</v>
      </c>
      <c r="K14" s="1111" t="str">
        <f>'🔵クレーム'!X19</f>
        <v/>
      </c>
      <c r="L14" s="1112">
        <f>X28</f>
        <v>0</v>
      </c>
      <c r="M14" s="1113"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1"/>
      <c r="AI14" s="1091"/>
      <c r="AJ14" s="1091"/>
      <c r="AK14" s="1091"/>
      <c r="AL14" s="1091"/>
      <c r="AM14" s="1091"/>
      <c r="AN14" s="1092"/>
      <c r="AO14" s="1092"/>
      <c r="AP14" s="1092"/>
      <c r="AQ14" s="1092"/>
      <c r="AR14" s="1092"/>
      <c r="AS14" s="1092"/>
      <c r="AT14" s="1092"/>
      <c r="AU14" s="1092"/>
    </row>
    <row r="15">
      <c r="B15" s="1114" t="s">
        <v>70</v>
      </c>
      <c r="C15" s="1105">
        <v>7887.0</v>
      </c>
      <c r="D15" s="1105">
        <v>1.0</v>
      </c>
      <c r="E15" s="1106">
        <v>1.0E-4</v>
      </c>
      <c r="F15" s="1117">
        <v>6.0</v>
      </c>
      <c r="G15" s="1118">
        <v>8.0E-4</v>
      </c>
      <c r="H15" s="1115" t="s">
        <v>70</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IFERROR(__xludf.DUMMYFUNCTION("IMPORTRANGE(""https://docs.google.com/spreadsheets/d/1IwmJzWSnyLND6OifLqCCPKpZ1Ef6H2apOiA6Z_NYTZM/edit?gid=424013977#gid=424013977"",""口コミまとめ!B63:AA76"")"),"")</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089"/>
      <c r="AC15" s="1122"/>
      <c r="AD15" s="1121"/>
      <c r="AE15" s="1089"/>
      <c r="AF15" s="1121"/>
      <c r="AG15" s="1089"/>
      <c r="AH15" s="1121"/>
      <c r="AI15" s="1089"/>
      <c r="AJ15" s="1121"/>
      <c r="AK15" s="1089"/>
      <c r="AL15" s="1121"/>
      <c r="AM15" s="1089"/>
      <c r="AN15" s="1092"/>
      <c r="AO15" s="1092"/>
      <c r="AP15" s="1092"/>
      <c r="AQ15" s="1092"/>
      <c r="AR15" s="1092"/>
      <c r="AS15" s="1092"/>
      <c r="AT15" s="1092"/>
      <c r="AU15" s="1092"/>
    </row>
    <row r="16">
      <c r="B16" s="1124" t="s">
        <v>72</v>
      </c>
      <c r="C16" s="1105">
        <v>5512.0</v>
      </c>
      <c r="D16" s="1105">
        <v>0.0</v>
      </c>
      <c r="E16" s="1106">
        <v>0.0</v>
      </c>
      <c r="F16" s="1117">
        <v>2.0</v>
      </c>
      <c r="G16" s="1118">
        <v>4.0E-4</v>
      </c>
      <c r="H16" s="1125" t="s">
        <v>72</v>
      </c>
      <c r="I16" s="1110" t="str">
        <f>'🔵クレーム'!V21</f>
        <v/>
      </c>
      <c r="J16" s="1110">
        <f>'🔵クレーム'!T21</f>
        <v>0</v>
      </c>
      <c r="K16" s="1111" t="str">
        <f>'🔵クレーム'!X21</f>
        <v/>
      </c>
      <c r="L16" s="1112">
        <f>Z28</f>
        <v>0</v>
      </c>
      <c r="M16" s="1113" t="str">
        <f t="shared" si="2"/>
        <v/>
      </c>
      <c r="N16" s="1126" t="str">
        <f>IFERROR(__xludf.DUMMYFUNCTION("""COMPUTED_VALUE"""),"内容")</f>
        <v>内容</v>
      </c>
      <c r="O16" s="1127" t="str">
        <f>IFERROR(__xludf.DUMMYFUNCTION("""COMPUTED_VALUE"""),"件数")</f>
        <v>件数</v>
      </c>
      <c r="P16" s="1128" t="str">
        <f>IFERROR(__xludf.DUMMYFUNCTION("""COMPUTED_VALUE"""),"件数")</f>
        <v>件数</v>
      </c>
      <c r="Q16" s="1127" t="str">
        <f>IFERROR(__xludf.DUMMYFUNCTION("""COMPUTED_VALUE"""),"件数")</f>
        <v>件数</v>
      </c>
      <c r="R16" s="1128" t="str">
        <f>IFERROR(__xludf.DUMMYFUNCTION("""COMPUTED_VALUE"""),"件数")</f>
        <v>件数</v>
      </c>
      <c r="S16" s="1127" t="str">
        <f>IFERROR(__xludf.DUMMYFUNCTION("""COMPUTED_VALUE"""),"件数")</f>
        <v>件数</v>
      </c>
      <c r="T16" s="1128" t="str">
        <f>IFERROR(__xludf.DUMMYFUNCTION("""COMPUTED_VALUE"""),"件数")</f>
        <v>件数</v>
      </c>
      <c r="U16" s="1127" t="str">
        <f>IFERROR(__xludf.DUMMYFUNCTION("""COMPUTED_VALUE"""),"件数")</f>
        <v>件数</v>
      </c>
      <c r="V16" s="1128" t="str">
        <f>IFERROR(__xludf.DUMMYFUNCTION("""COMPUTED_VALUE"""),"件数")</f>
        <v>件数</v>
      </c>
      <c r="W16" s="1127" t="str">
        <f>IFERROR(__xludf.DUMMYFUNCTION("""COMPUTED_VALUE"""),"件数")</f>
        <v>件数</v>
      </c>
      <c r="X16" s="1128" t="str">
        <f>IFERROR(__xludf.DUMMYFUNCTION("""COMPUTED_VALUE"""),"件数")</f>
        <v>件数</v>
      </c>
      <c r="Y16" s="1127" t="str">
        <f>IFERROR(__xludf.DUMMYFUNCTION("""COMPUTED_VALUE"""),"件数")</f>
        <v>件数</v>
      </c>
      <c r="Z16" s="1128" t="str">
        <f>IFERROR(__xludf.DUMMYFUNCTION("""COMPUTED_VALUE"""),"件数")</f>
        <v>件数</v>
      </c>
      <c r="AA16" s="1127" t="str">
        <f>IFERROR(__xludf.DUMMYFUNCTION("""COMPUTED_VALUE"""),"内容")</f>
        <v>内容</v>
      </c>
      <c r="AB16" s="1128" t="str">
        <f>IFERROR(__xludf.DUMMYFUNCTION("""COMPUTED_VALUE"""),"件数")</f>
        <v>件数</v>
      </c>
      <c r="AC16" s="1127"/>
      <c r="AD16" s="1128"/>
      <c r="AE16" s="1127"/>
      <c r="AF16" s="1128"/>
      <c r="AG16" s="1127"/>
      <c r="AH16" s="1128"/>
      <c r="AI16" s="1127"/>
      <c r="AJ16" s="1128"/>
      <c r="AK16" s="1127"/>
      <c r="AL16" s="1128"/>
      <c r="AM16" s="1127"/>
      <c r="AN16" s="1092"/>
      <c r="AO16" s="1092"/>
      <c r="AP16" s="1092"/>
      <c r="AQ16" s="1092"/>
      <c r="AR16" s="1092"/>
      <c r="AS16" s="1092"/>
      <c r="AT16" s="1092"/>
      <c r="AU16" s="1092"/>
    </row>
    <row r="17">
      <c r="B17" s="1129" t="s">
        <v>729</v>
      </c>
      <c r="C17" s="1130">
        <f t="shared" ref="C17:D17" si="3">SUM(C4:C16)</f>
        <v>85965</v>
      </c>
      <c r="D17" s="1130">
        <f t="shared" si="3"/>
        <v>3</v>
      </c>
      <c r="E17" s="1131">
        <f>D17/C17</f>
        <v>0.00003489792357</v>
      </c>
      <c r="F17" s="1130">
        <f>SUM(F5:F16)</f>
        <v>20</v>
      </c>
      <c r="G17" s="1132">
        <f>F17/C17</f>
        <v>0.0002326528238</v>
      </c>
      <c r="H17" s="1133" t="s">
        <v>729</v>
      </c>
      <c r="I17" s="1134">
        <f t="shared" ref="I17:J17" si="4">SUM(I5:I16)</f>
        <v>15650</v>
      </c>
      <c r="J17" s="1134">
        <f t="shared" si="4"/>
        <v>1</v>
      </c>
      <c r="K17" s="1135">
        <f>J17/I17</f>
        <v>0.00006389776358</v>
      </c>
      <c r="L17" s="1134">
        <f>SUM(L5:L16)</f>
        <v>7</v>
      </c>
      <c r="M17" s="1136">
        <f>L17/I17</f>
        <v>0.000447284345</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40">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1"/>
      <c r="AN17" s="1092"/>
      <c r="AO17" s="1092"/>
      <c r="AP17" s="1092"/>
      <c r="AQ17" s="1092"/>
      <c r="AR17" s="1092"/>
      <c r="AS17" s="1092"/>
      <c r="AT17" s="1092"/>
      <c r="AU17" s="1092"/>
    </row>
    <row r="18">
      <c r="B18" s="1142"/>
      <c r="H18" s="1143"/>
      <c r="I18" s="1143"/>
      <c r="J18" s="1143"/>
      <c r="K18" s="1143"/>
      <c r="L18" s="1143"/>
      <c r="M18" s="1144"/>
      <c r="N18" s="1137" t="str">
        <f>IFERROR(__xludf.DUMMYFUNCTION("""COMPUTED_VALUE"""),"残置")</f>
        <v>残置</v>
      </c>
      <c r="O18" s="1138">
        <f>IFERROR(__xludf.DUMMYFUNCTION("""COMPUTED_VALUE"""),0.0)</f>
        <v>0</v>
      </c>
      <c r="P18" s="1139">
        <f>IFERROR(__xludf.DUMMYFUNCTION("""COMPUTED_VALUE"""),1.0)</f>
        <v>1</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40">
        <f>IFERROR(__xludf.DUMMYFUNCTION("""COMPUTED_VALUE"""),0.0)</f>
        <v>0</v>
      </c>
      <c r="AA18" s="1141" t="str">
        <f>IFERROR(__xludf.DUMMYFUNCTION("""COMPUTED_VALUE"""),"残置")</f>
        <v>残置</v>
      </c>
      <c r="AB18" s="1139">
        <f>IFERROR(__xludf.DUMMYFUNCTION("""COMPUTED_VALUE"""),1.0)</f>
        <v>1</v>
      </c>
      <c r="AC18" s="1141"/>
      <c r="AD18" s="1139"/>
      <c r="AE18" s="1141"/>
      <c r="AF18" s="1139"/>
      <c r="AG18" s="1141"/>
      <c r="AH18" s="1139"/>
      <c r="AI18" s="1141"/>
      <c r="AJ18" s="1139"/>
      <c r="AK18" s="1141"/>
      <c r="AL18" s="1139"/>
      <c r="AM18" s="1141"/>
      <c r="AN18" s="1092"/>
      <c r="AO18" s="1092"/>
      <c r="AP18" s="1092"/>
      <c r="AQ18" s="1092"/>
      <c r="AR18" s="1092"/>
      <c r="AS18" s="1092"/>
      <c r="AT18" s="1092"/>
      <c r="AU18" s="1092"/>
    </row>
    <row r="19">
      <c r="B19" s="1142"/>
      <c r="H19" s="1143"/>
      <c r="I19" s="1143"/>
      <c r="J19" s="1143"/>
      <c r="K19" s="1143"/>
      <c r="L19" s="1143"/>
      <c r="M19" s="1144"/>
      <c r="N19" s="1137" t="str">
        <f>IFERROR(__xludf.DUMMYFUNCTION("""COMPUTED_VALUE"""),"髪の毛")</f>
        <v>髪の毛</v>
      </c>
      <c r="O19" s="1138">
        <f>IFERROR(__xludf.DUMMYFUNCTION("""COMPUTED_VALUE"""),1.0)</f>
        <v>1</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40">
        <f>IFERROR(__xludf.DUMMYFUNCTION("""COMPUTED_VALUE"""),0.0)</f>
        <v>0</v>
      </c>
      <c r="AA19" s="1141" t="str">
        <f>IFERROR(__xludf.DUMMYFUNCTION("""COMPUTED_VALUE"""),"髪の毛")</f>
        <v>髪の毛</v>
      </c>
      <c r="AB19" s="1139">
        <f>IFERROR(__xludf.DUMMYFUNCTION("""COMPUTED_VALUE"""),1.0)</f>
        <v>1</v>
      </c>
      <c r="AC19" s="1141"/>
      <c r="AD19" s="1139"/>
      <c r="AE19" s="1141"/>
      <c r="AF19" s="1139"/>
      <c r="AG19" s="1141"/>
      <c r="AH19" s="1139"/>
      <c r="AI19" s="1141"/>
      <c r="AJ19" s="1139"/>
      <c r="AK19" s="1141"/>
      <c r="AL19" s="1139"/>
      <c r="AM19" s="1141"/>
      <c r="AN19" s="1092"/>
      <c r="AO19" s="1092"/>
      <c r="AP19" s="1092"/>
      <c r="AQ19" s="1092"/>
      <c r="AR19" s="1092"/>
      <c r="AS19" s="1092"/>
      <c r="AT19" s="1092"/>
      <c r="AU19" s="1092"/>
    </row>
    <row r="20">
      <c r="B20" s="1142"/>
      <c r="H20" s="1143"/>
      <c r="I20" s="1143"/>
      <c r="J20" s="1143"/>
      <c r="K20" s="1143"/>
      <c r="L20" s="1143"/>
      <c r="M20" s="1144"/>
      <c r="N20" s="1137" t="str">
        <f>IFERROR(__xludf.DUMMYFUNCTION("""COMPUTED_VALUE"""),"汚れ")</f>
        <v>汚れ</v>
      </c>
      <c r="O20" s="1138">
        <f>IFERROR(__xludf.DUMMYFUNCTION("""COMPUTED_VALUE"""),0.0)</f>
        <v>0</v>
      </c>
      <c r="P20" s="1139">
        <f>IFERROR(__xludf.DUMMYFUNCTION("""COMPUTED_VALUE"""),1.0)</f>
        <v>1</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40">
        <f>IFERROR(__xludf.DUMMYFUNCTION("""COMPUTED_VALUE"""),0.0)</f>
        <v>0</v>
      </c>
      <c r="AA20" s="1141" t="str">
        <f>IFERROR(__xludf.DUMMYFUNCTION("""COMPUTED_VALUE"""),"汚れ")</f>
        <v>汚れ</v>
      </c>
      <c r="AB20" s="1139">
        <f>IFERROR(__xludf.DUMMYFUNCTION("""COMPUTED_VALUE"""),1.0)</f>
        <v>1</v>
      </c>
      <c r="AC20" s="1141"/>
      <c r="AD20" s="1139"/>
      <c r="AE20" s="1141"/>
      <c r="AF20" s="1139"/>
      <c r="AG20" s="1141"/>
      <c r="AH20" s="1139"/>
      <c r="AI20" s="1141"/>
      <c r="AJ20" s="1139"/>
      <c r="AK20" s="1141"/>
      <c r="AL20" s="1139"/>
      <c r="AM20" s="1141"/>
      <c r="AN20" s="1092"/>
      <c r="AO20" s="1092"/>
      <c r="AP20" s="1092"/>
      <c r="AQ20" s="1092"/>
      <c r="AR20" s="1092"/>
      <c r="AS20" s="1092"/>
      <c r="AT20" s="1092"/>
      <c r="AU20" s="1092"/>
    </row>
    <row r="21">
      <c r="B21" s="1142"/>
      <c r="H21" s="1143"/>
      <c r="I21" s="1143"/>
      <c r="J21" s="1143"/>
      <c r="K21" s="1143"/>
      <c r="L21" s="1143"/>
      <c r="M21" s="1144"/>
      <c r="N21" s="1137" t="str">
        <f>IFERROR(__xludf.DUMMYFUNCTION("""COMPUTED_VALUE"""),"清掃不備")</f>
        <v>清掃不備</v>
      </c>
      <c r="O21" s="1138">
        <f>IFERROR(__xludf.DUMMYFUNCTION("""COMPUTED_VALUE"""),1.0)</f>
        <v>1</v>
      </c>
      <c r="P21" s="1139">
        <f>IFERROR(__xludf.DUMMYFUNCTION("""COMPUTED_VALUE"""),1.0)</f>
        <v>1</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40">
        <f>IFERROR(__xludf.DUMMYFUNCTION("""COMPUTED_VALUE"""),0.0)</f>
        <v>0</v>
      </c>
      <c r="AA21" s="1141" t="str">
        <f>IFERROR(__xludf.DUMMYFUNCTION("""COMPUTED_VALUE"""),"清掃不備")</f>
        <v>清掃不備</v>
      </c>
      <c r="AB21" s="1139">
        <f>IFERROR(__xludf.DUMMYFUNCTION("""COMPUTED_VALUE"""),2.0)</f>
        <v>2</v>
      </c>
      <c r="AC21" s="1141"/>
      <c r="AD21" s="1139"/>
      <c r="AE21" s="1141"/>
      <c r="AF21" s="1139"/>
      <c r="AG21" s="1141"/>
      <c r="AH21" s="1139"/>
      <c r="AI21" s="1141"/>
      <c r="AJ21" s="1139"/>
      <c r="AK21" s="1141"/>
      <c r="AL21" s="1139"/>
      <c r="AM21" s="1141"/>
      <c r="AN21" s="1092"/>
      <c r="AO21" s="1092"/>
      <c r="AP21" s="1092"/>
      <c r="AQ21" s="1092"/>
      <c r="AR21" s="1092"/>
      <c r="AS21" s="1092"/>
      <c r="AT21" s="1092"/>
      <c r="AU21" s="1092"/>
    </row>
    <row r="22">
      <c r="B22" s="1142"/>
      <c r="H22" s="1143"/>
      <c r="I22" s="1143"/>
      <c r="J22" s="1143"/>
      <c r="K22" s="1143"/>
      <c r="L22" s="1143"/>
      <c r="M22" s="1144"/>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40">
        <f>IFERROR(__xludf.DUMMYFUNCTION("""COMPUTED_VALUE"""),0.0)</f>
        <v>0</v>
      </c>
      <c r="AA22" s="1141" t="str">
        <f>IFERROR(__xludf.DUMMYFUNCTION("""COMPUTED_VALUE"""),"手配ミス")</f>
        <v>手配ミス</v>
      </c>
      <c r="AB22" s="1139">
        <f>IFERROR(__xludf.DUMMYFUNCTION("""COMPUTED_VALUE"""),0.0)</f>
        <v>0</v>
      </c>
      <c r="AC22" s="1141"/>
      <c r="AD22" s="1139"/>
      <c r="AE22" s="1141"/>
      <c r="AF22" s="1139"/>
      <c r="AG22" s="1141"/>
      <c r="AH22" s="1139"/>
      <c r="AI22" s="1141"/>
      <c r="AJ22" s="1139"/>
      <c r="AK22" s="1141"/>
      <c r="AL22" s="1139"/>
      <c r="AM22" s="1141"/>
      <c r="AN22" s="1092"/>
      <c r="AO22" s="1092"/>
      <c r="AP22" s="1092"/>
      <c r="AQ22" s="1092"/>
      <c r="AR22" s="1092"/>
      <c r="AS22" s="1092"/>
      <c r="AT22" s="1092"/>
      <c r="AU22" s="1092"/>
    </row>
    <row r="23">
      <c r="B23" s="1142"/>
      <c r="H23" s="1143"/>
      <c r="I23" s="1143"/>
      <c r="J23" s="1143"/>
      <c r="K23" s="1143"/>
      <c r="L23" s="1143"/>
      <c r="M23" s="1144"/>
      <c r="N23" s="1137" t="str">
        <f>IFERROR(__xludf.DUMMYFUNCTION("""COMPUTED_VALUE"""),"臭い")</f>
        <v>臭い</v>
      </c>
      <c r="O23" s="1138">
        <f>IFERROR(__xludf.DUMMYFUNCTION("""COMPUTED_VALUE"""),1.0)</f>
        <v>1</v>
      </c>
      <c r="P23" s="1139">
        <f>IFERROR(__xludf.DUMMYFUNCTION("""COMPUTED_VALUE"""),1.0)</f>
        <v>1</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40">
        <f>IFERROR(__xludf.DUMMYFUNCTION("""COMPUTED_VALUE"""),0.0)</f>
        <v>0</v>
      </c>
      <c r="AA23" s="1141" t="str">
        <f>IFERROR(__xludf.DUMMYFUNCTION("""COMPUTED_VALUE"""),"臭い")</f>
        <v>臭い</v>
      </c>
      <c r="AB23" s="1139">
        <f>IFERROR(__xludf.DUMMYFUNCTION("""COMPUTED_VALUE"""),2.0)</f>
        <v>2</v>
      </c>
      <c r="AC23" s="1141"/>
      <c r="AD23" s="1139"/>
      <c r="AE23" s="1141"/>
      <c r="AF23" s="1139"/>
      <c r="AG23" s="1141"/>
      <c r="AH23" s="1139"/>
      <c r="AI23" s="1141"/>
      <c r="AJ23" s="1139"/>
      <c r="AK23" s="1141"/>
      <c r="AL23" s="1139"/>
      <c r="AM23" s="1141"/>
      <c r="AN23" s="1092"/>
      <c r="AO23" s="1092"/>
      <c r="AP23" s="1092"/>
      <c r="AQ23" s="1092"/>
      <c r="AR23" s="1092"/>
      <c r="AS23" s="1092"/>
      <c r="AT23" s="1092"/>
      <c r="AU23" s="1092"/>
    </row>
    <row r="24">
      <c r="B24" s="1142"/>
      <c r="H24" s="1143"/>
      <c r="I24" s="1143"/>
      <c r="J24" s="1143"/>
      <c r="K24" s="1143"/>
      <c r="L24" s="1143"/>
      <c r="M24" s="1144"/>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40">
        <f>IFERROR(__xludf.DUMMYFUNCTION("""COMPUTED_VALUE"""),0.0)</f>
        <v>0</v>
      </c>
      <c r="AA24" s="1141" t="str">
        <f>IFERROR(__xludf.DUMMYFUNCTION("""COMPUTED_VALUE"""),"ホコリ")</f>
        <v>ホコリ</v>
      </c>
      <c r="AB24" s="1139">
        <f>IFERROR(__xludf.DUMMYFUNCTION("""COMPUTED_VALUE"""),0.0)</f>
        <v>0</v>
      </c>
      <c r="AC24" s="1141"/>
      <c r="AD24" s="1139"/>
      <c r="AE24" s="1141"/>
      <c r="AF24" s="1139"/>
      <c r="AG24" s="1141"/>
      <c r="AH24" s="1139"/>
      <c r="AI24" s="1141"/>
      <c r="AJ24" s="1139"/>
      <c r="AK24" s="1141"/>
      <c r="AL24" s="1139"/>
      <c r="AM24" s="1141"/>
      <c r="AN24" s="1092"/>
      <c r="AO24" s="1092"/>
      <c r="AP24" s="1092"/>
      <c r="AQ24" s="1092"/>
      <c r="AR24" s="1092"/>
      <c r="AS24" s="1092"/>
      <c r="AT24" s="1092"/>
      <c r="AU24" s="1092"/>
    </row>
    <row r="25">
      <c r="B25" s="1142"/>
      <c r="H25" s="1143"/>
      <c r="I25" s="1143"/>
      <c r="J25" s="1143"/>
      <c r="K25" s="1143"/>
      <c r="L25" s="1143"/>
      <c r="M25" s="1144"/>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40">
        <f>IFERROR(__xludf.DUMMYFUNCTION("""COMPUTED_VALUE"""),0.0)</f>
        <v>0</v>
      </c>
      <c r="AA25" s="1141" t="str">
        <f>IFERROR(__xludf.DUMMYFUNCTION("""COMPUTED_VALUE"""),"カビ")</f>
        <v>カビ</v>
      </c>
      <c r="AB25" s="1139">
        <f>IFERROR(__xludf.DUMMYFUNCTION("""COMPUTED_VALUE"""),0.0)</f>
        <v>0</v>
      </c>
      <c r="AC25" s="1141"/>
      <c r="AD25" s="1139"/>
      <c r="AE25" s="1141"/>
      <c r="AF25" s="1139"/>
      <c r="AG25" s="1141"/>
      <c r="AH25" s="1139"/>
      <c r="AI25" s="1141"/>
      <c r="AJ25" s="1139"/>
      <c r="AK25" s="1141"/>
      <c r="AL25" s="1139"/>
      <c r="AM25" s="1141"/>
      <c r="AN25" s="1092"/>
      <c r="AO25" s="1092"/>
      <c r="AP25" s="1092"/>
      <c r="AQ25" s="1092"/>
      <c r="AR25" s="1092"/>
      <c r="AS25" s="1092"/>
      <c r="AT25" s="1092"/>
      <c r="AU25" s="1092"/>
    </row>
    <row r="26">
      <c r="B26" s="1142"/>
      <c r="H26" s="1143"/>
      <c r="I26" s="1143"/>
      <c r="J26" s="1143"/>
      <c r="K26" s="1143"/>
      <c r="L26" s="1143"/>
      <c r="M26" s="1144"/>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40">
        <f>IFERROR(__xludf.DUMMYFUNCTION("""COMPUTED_VALUE"""),0.0)</f>
        <v>0</v>
      </c>
      <c r="AA26" s="1141" t="str">
        <f>IFERROR(__xludf.DUMMYFUNCTION("""COMPUTED_VALUE"""),"害虫")</f>
        <v>害虫</v>
      </c>
      <c r="AB26" s="1139">
        <f>IFERROR(__xludf.DUMMYFUNCTION("""COMPUTED_VALUE"""),0.0)</f>
        <v>0</v>
      </c>
      <c r="AC26" s="1141"/>
      <c r="AD26" s="1139"/>
      <c r="AE26" s="1141"/>
      <c r="AF26" s="1139"/>
      <c r="AG26" s="1141"/>
      <c r="AH26" s="1139"/>
      <c r="AI26" s="1141"/>
      <c r="AJ26" s="1139"/>
      <c r="AK26" s="1141"/>
      <c r="AL26" s="1139"/>
      <c r="AM26" s="1141"/>
      <c r="AN26" s="1092"/>
      <c r="AO26" s="1092"/>
      <c r="AP26" s="1092"/>
      <c r="AQ26" s="1092"/>
      <c r="AR26" s="1092"/>
      <c r="AS26" s="1092"/>
      <c r="AT26" s="1092"/>
      <c r="AU26" s="1092"/>
    </row>
    <row r="27">
      <c r="B27" s="1142"/>
      <c r="H27" s="1143"/>
      <c r="I27" s="1143"/>
      <c r="J27" s="1143"/>
      <c r="K27" s="1143"/>
      <c r="L27" s="1143"/>
      <c r="M27" s="1144"/>
      <c r="N27" s="1145" t="str">
        <f>IFERROR(__xludf.DUMMYFUNCTION("""COMPUTED_VALUE"""),"その他")</f>
        <v>その他</v>
      </c>
      <c r="O27" s="1138">
        <f>IFERROR(__xludf.DUMMYFUNCTION("""COMPUTED_VALUE"""),0.0)</f>
        <v>0</v>
      </c>
      <c r="P27" s="1146">
        <f>IFERROR(__xludf.DUMMYFUNCTION("""COMPUTED_VALUE"""),0.0)</f>
        <v>0</v>
      </c>
      <c r="Q27" s="1138">
        <f>IFERROR(__xludf.DUMMYFUNCTION("""COMPUTED_VALUE"""),0.0)</f>
        <v>0</v>
      </c>
      <c r="R27" s="1146">
        <f>IFERROR(__xludf.DUMMYFUNCTION("""COMPUTED_VALUE"""),0.0)</f>
        <v>0</v>
      </c>
      <c r="S27" s="1138">
        <f>IFERROR(__xludf.DUMMYFUNCTION("""COMPUTED_VALUE"""),0.0)</f>
        <v>0</v>
      </c>
      <c r="T27" s="1146">
        <f>IFERROR(__xludf.DUMMYFUNCTION("""COMPUTED_VALUE"""),0.0)</f>
        <v>0</v>
      </c>
      <c r="U27" s="1138">
        <f>IFERROR(__xludf.DUMMYFUNCTION("""COMPUTED_VALUE"""),0.0)</f>
        <v>0</v>
      </c>
      <c r="V27" s="1146">
        <f>IFERROR(__xludf.DUMMYFUNCTION("""COMPUTED_VALUE"""),0.0)</f>
        <v>0</v>
      </c>
      <c r="W27" s="1138">
        <f>IFERROR(__xludf.DUMMYFUNCTION("""COMPUTED_VALUE"""),0.0)</f>
        <v>0</v>
      </c>
      <c r="X27" s="1146">
        <f>IFERROR(__xludf.DUMMYFUNCTION("""COMPUTED_VALUE"""),0.0)</f>
        <v>0</v>
      </c>
      <c r="Y27" s="1138">
        <f>IFERROR(__xludf.DUMMYFUNCTION("""COMPUTED_VALUE"""),0.0)</f>
        <v>0</v>
      </c>
      <c r="Z27" s="1147">
        <f>IFERROR(__xludf.DUMMYFUNCTION("""COMPUTED_VALUE"""),0.0)</f>
        <v>0</v>
      </c>
      <c r="AA27" s="1148" t="str">
        <f>IFERROR(__xludf.DUMMYFUNCTION("""COMPUTED_VALUE"""),"その他")</f>
        <v>その他</v>
      </c>
      <c r="AB27" s="1146">
        <f>IFERROR(__xludf.DUMMYFUNCTION("""COMPUTED_VALUE"""),0.0)</f>
        <v>0</v>
      </c>
      <c r="AC27" s="1148"/>
      <c r="AD27" s="1146"/>
      <c r="AE27" s="1148"/>
      <c r="AF27" s="1146"/>
      <c r="AG27" s="1148"/>
      <c r="AH27" s="1146"/>
      <c r="AI27" s="1148"/>
      <c r="AJ27" s="1146"/>
      <c r="AK27" s="1148"/>
      <c r="AL27" s="1146"/>
      <c r="AM27" s="1141"/>
      <c r="AN27" s="1092"/>
      <c r="AO27" s="1092"/>
      <c r="AP27" s="1092"/>
      <c r="AQ27" s="1092"/>
      <c r="AR27" s="1092"/>
      <c r="AS27" s="1092"/>
      <c r="AT27" s="1092"/>
      <c r="AU27" s="1092"/>
    </row>
    <row r="28">
      <c r="B28" s="1142"/>
      <c r="H28" s="1143"/>
      <c r="I28" s="1143"/>
      <c r="J28" s="1143"/>
      <c r="K28" s="1143"/>
      <c r="L28" s="1143"/>
      <c r="M28" s="1144"/>
      <c r="N28" s="1149" t="str">
        <f>IFERROR(__xludf.DUMMYFUNCTION("""COMPUTED_VALUE"""),"合計")</f>
        <v>合計</v>
      </c>
      <c r="O28" s="1150">
        <f>IFERROR(__xludf.DUMMYFUNCTION("""COMPUTED_VALUE"""),3.0)</f>
        <v>3</v>
      </c>
      <c r="P28" s="1149">
        <f>IFERROR(__xludf.DUMMYFUNCTION("""COMPUTED_VALUE"""),4.0)</f>
        <v>4</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IFERROR(__xludf.DUMMYFUNCTION("""COMPUTED_VALUE"""),7.0)</f>
        <v>7</v>
      </c>
      <c r="AC28" s="1150"/>
      <c r="AD28" s="1149"/>
      <c r="AE28" s="1150"/>
      <c r="AF28" s="1149"/>
      <c r="AG28" s="1150"/>
      <c r="AH28" s="1149"/>
      <c r="AI28" s="1150"/>
      <c r="AJ28" s="1149"/>
      <c r="AK28" s="1150"/>
      <c r="AL28" s="1149"/>
      <c r="AM28" s="1151"/>
      <c r="AN28" s="1092"/>
      <c r="AO28" s="1092"/>
      <c r="AP28" s="1092"/>
      <c r="AQ28" s="1092"/>
      <c r="AR28" s="1092"/>
      <c r="AS28" s="1092"/>
      <c r="AT28" s="1092"/>
      <c r="AU28" s="1092"/>
    </row>
    <row r="29">
      <c r="B29" s="1142"/>
      <c r="H29" s="1143"/>
      <c r="I29" s="1143"/>
      <c r="J29" s="1143"/>
      <c r="K29" s="1143"/>
      <c r="L29" s="1143"/>
      <c r="M29" s="1144"/>
      <c r="N29" s="1092"/>
      <c r="O29" s="1092"/>
      <c r="P29" s="1092"/>
      <c r="Q29" s="1092"/>
      <c r="R29" s="1092"/>
      <c r="S29" s="1092"/>
      <c r="T29" s="1092"/>
      <c r="U29" s="1092"/>
      <c r="V29" s="1092"/>
      <c r="W29" s="1092"/>
      <c r="X29" s="1092"/>
      <c r="Y29" s="1092"/>
      <c r="Z29" s="1092"/>
      <c r="AA29" s="1092"/>
      <c r="AB29" s="1092"/>
      <c r="AC29" s="1092"/>
      <c r="AD29" s="1092"/>
      <c r="AE29" s="1092"/>
      <c r="AF29" s="1092"/>
      <c r="AG29" s="1092"/>
      <c r="AH29" s="1092"/>
      <c r="AI29" s="1092"/>
      <c r="AJ29" s="1092"/>
      <c r="AK29" s="1092"/>
      <c r="AL29" s="1092"/>
      <c r="AM29" s="1092"/>
      <c r="AN29" s="1092"/>
      <c r="AO29" s="1092"/>
      <c r="AP29" s="1092"/>
      <c r="AQ29" s="1092"/>
      <c r="AR29" s="1092"/>
      <c r="AS29" s="1092"/>
      <c r="AT29" s="1092"/>
      <c r="AU29" s="1092"/>
    </row>
    <row r="30">
      <c r="B30" s="1142"/>
      <c r="H30" s="1143"/>
      <c r="I30" s="1143"/>
      <c r="J30" s="1143"/>
      <c r="K30" s="1143"/>
      <c r="L30" s="1143"/>
      <c r="M30" s="1144"/>
      <c r="N30" s="1092"/>
      <c r="O30" s="1092"/>
      <c r="P30" s="1092"/>
      <c r="Q30" s="1092"/>
      <c r="R30" s="1092"/>
      <c r="S30" s="1092"/>
      <c r="T30" s="1092"/>
      <c r="U30" s="1092"/>
      <c r="V30" s="1092"/>
      <c r="W30" s="1092"/>
      <c r="X30" s="1092"/>
      <c r="Y30" s="1092"/>
      <c r="Z30" s="1092"/>
      <c r="AA30" s="1092"/>
      <c r="AB30" s="1092"/>
      <c r="AC30" s="1092"/>
      <c r="AD30" s="1092"/>
      <c r="AE30" s="1092"/>
      <c r="AF30" s="1092"/>
      <c r="AG30" s="1092"/>
      <c r="AH30" s="1092"/>
      <c r="AI30" s="1092"/>
      <c r="AJ30" s="1092"/>
      <c r="AK30" s="1092"/>
      <c r="AL30" s="1092"/>
      <c r="AM30" s="1092"/>
      <c r="AN30" s="1092"/>
      <c r="AO30" s="1092"/>
      <c r="AP30" s="1092"/>
      <c r="AQ30" s="1092"/>
      <c r="AR30" s="1092"/>
      <c r="AS30" s="1092"/>
      <c r="AT30" s="1092"/>
      <c r="AU30" s="1092"/>
    </row>
    <row r="31">
      <c r="B31" s="1142"/>
      <c r="M31" s="1152"/>
    </row>
    <row r="32">
      <c r="B32" s="1153"/>
      <c r="C32" s="1154"/>
      <c r="D32" s="1154"/>
      <c r="E32" s="1154"/>
      <c r="F32" s="1154"/>
      <c r="G32" s="1154"/>
      <c r="H32" s="1154"/>
      <c r="I32" s="1154"/>
      <c r="J32" s="1154"/>
      <c r="K32" s="1154"/>
      <c r="L32" s="1154"/>
      <c r="M32" s="1155"/>
    </row>
    <row r="33">
      <c r="B33" s="17"/>
      <c r="C33" s="17"/>
      <c r="D33" s="17"/>
      <c r="E33" s="17"/>
      <c r="F33" s="17"/>
      <c r="G33" s="17"/>
      <c r="H33" s="17"/>
      <c r="I33" s="17"/>
      <c r="J33" s="17" t="s">
        <v>712</v>
      </c>
      <c r="K33" s="17"/>
      <c r="L33" s="17"/>
    </row>
    <row r="34">
      <c r="B34" s="1156" t="s">
        <v>730</v>
      </c>
      <c r="C34" s="1088"/>
      <c r="D34" s="1088"/>
      <c r="E34" s="1088"/>
      <c r="F34" s="1088"/>
      <c r="G34" s="1088"/>
      <c r="H34" s="1088"/>
      <c r="I34" s="1088"/>
      <c r="J34" s="1088"/>
      <c r="K34" s="1088"/>
      <c r="L34" s="1088"/>
      <c r="M34" s="1089"/>
      <c r="O34" s="20"/>
      <c r="P34" s="20"/>
      <c r="Q34" s="20"/>
      <c r="S34" s="20"/>
      <c r="T34" s="20"/>
      <c r="U34" s="20"/>
    </row>
    <row r="35">
      <c r="B35" s="1157" t="s">
        <v>731</v>
      </c>
      <c r="D35" s="1158"/>
      <c r="M35" s="1159"/>
      <c r="O35" s="20"/>
      <c r="P35" s="20"/>
      <c r="Q35" s="20"/>
      <c r="S35" s="20"/>
      <c r="T35" s="20"/>
      <c r="U35" s="20"/>
    </row>
    <row r="36">
      <c r="B36" s="1160" t="s">
        <v>732</v>
      </c>
      <c r="C36" s="1089"/>
      <c r="D36" s="1160" t="s">
        <v>733</v>
      </c>
      <c r="E36" s="1089"/>
      <c r="F36" s="1160" t="s">
        <v>734</v>
      </c>
      <c r="G36" s="1088"/>
      <c r="H36" s="1160" t="s">
        <v>735</v>
      </c>
      <c r="I36" s="1088"/>
      <c r="J36" s="1089"/>
      <c r="K36" s="1160" t="s">
        <v>736</v>
      </c>
      <c r="L36" s="1088"/>
      <c r="M36" s="1089"/>
      <c r="O36" s="20" t="s">
        <v>80</v>
      </c>
      <c r="P36" s="20" t="s">
        <v>81</v>
      </c>
      <c r="Q36" s="20" t="s">
        <v>737</v>
      </c>
      <c r="S36" s="20" t="s">
        <v>88</v>
      </c>
      <c r="T36" s="20" t="s">
        <v>89</v>
      </c>
      <c r="U36" s="20" t="s">
        <v>91</v>
      </c>
      <c r="W36" s="20" t="s">
        <v>80</v>
      </c>
      <c r="X36" s="20" t="s">
        <v>81</v>
      </c>
      <c r="Y36" s="20" t="s">
        <v>737</v>
      </c>
      <c r="AA36" s="20" t="s">
        <v>88</v>
      </c>
      <c r="AB36" s="20" t="s">
        <v>89</v>
      </c>
      <c r="AC36" s="20" t="s">
        <v>91</v>
      </c>
    </row>
    <row r="37">
      <c r="B37" s="1161"/>
      <c r="C37" s="1162"/>
      <c r="D37" s="1161"/>
      <c r="E37" s="1162"/>
      <c r="F37" s="1161"/>
      <c r="G37" s="1163"/>
      <c r="H37" s="1161"/>
      <c r="I37" s="1163"/>
      <c r="J37" s="1162"/>
      <c r="K37" s="1161"/>
      <c r="L37" s="1163"/>
      <c r="M37" s="1162"/>
      <c r="N37" s="20" t="s">
        <v>738</v>
      </c>
      <c r="O37" s="1164" t="s">
        <v>53</v>
      </c>
      <c r="P37" s="1164" t="s">
        <v>739</v>
      </c>
      <c r="Q37" s="1164" t="s">
        <v>30</v>
      </c>
      <c r="R37" s="1165"/>
      <c r="S37" s="1164"/>
      <c r="T37" s="1164" t="s">
        <v>114</v>
      </c>
      <c r="U37" s="1166" t="s">
        <v>740</v>
      </c>
      <c r="V37" s="20" t="s">
        <v>731</v>
      </c>
      <c r="W37" s="1165" t="str">
        <f>'🔵クレーム'!C28</f>
        <v>2月</v>
      </c>
      <c r="X37" s="1165" t="str">
        <f>'🔵クレーム'!D28</f>
        <v>16日</v>
      </c>
      <c r="Y37" s="1164" t="str">
        <f>'🔵クレーム'!I28</f>
        <v/>
      </c>
      <c r="Z37" s="1165" t="str">
        <f>'🔵クレーム'!J28</f>
        <v>口コミ</v>
      </c>
      <c r="AA37" s="1165" t="str">
        <f>'🔵クレーム'!K28</f>
        <v/>
      </c>
      <c r="AB37" s="1165" t="str">
        <f>'🔵クレーム'!L28</f>
        <v>ブラトキ</v>
      </c>
      <c r="AC37" s="1167"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8" t="s">
        <v>89</v>
      </c>
      <c r="C38" s="1169" t="s">
        <v>741</v>
      </c>
      <c r="D38" s="1169" t="s">
        <v>88</v>
      </c>
      <c r="E38" s="1169" t="s">
        <v>741</v>
      </c>
      <c r="F38" s="1170" t="s">
        <v>737</v>
      </c>
      <c r="G38" s="1170" t="s">
        <v>741</v>
      </c>
      <c r="H38" s="1169" t="s">
        <v>737</v>
      </c>
      <c r="I38" s="1171" t="s">
        <v>741</v>
      </c>
      <c r="J38" s="1172" t="s">
        <v>742</v>
      </c>
      <c r="K38" s="1173"/>
      <c r="L38" s="1174" t="s">
        <v>741</v>
      </c>
      <c r="M38" s="1175" t="s">
        <v>742</v>
      </c>
      <c r="O38" s="1164" t="s">
        <v>33</v>
      </c>
      <c r="P38" s="1164" t="s">
        <v>106</v>
      </c>
      <c r="Q38" s="1164" t="s">
        <v>37</v>
      </c>
      <c r="R38" s="1165"/>
      <c r="S38" s="1164"/>
      <c r="T38" s="1164" t="s">
        <v>292</v>
      </c>
      <c r="U38" s="1166" t="s">
        <v>743</v>
      </c>
      <c r="W38" s="1165" t="str">
        <f>'🔵クレーム'!C29</f>
        <v>2月</v>
      </c>
      <c r="X38" s="1165" t="str">
        <f>'🔵クレーム'!D29</f>
        <v>24日</v>
      </c>
      <c r="Y38" s="1164" t="str">
        <f>'🔵クレーム'!I29</f>
        <v/>
      </c>
      <c r="Z38" s="1165" t="str">
        <f>'🔵クレーム'!J29</f>
        <v>社内ミス</v>
      </c>
      <c r="AA38" s="1165" t="str">
        <f>'🔵クレーム'!K29</f>
        <v>片山</v>
      </c>
      <c r="AB38" s="1165" t="str">
        <f>'🔵クレーム'!L29</f>
        <v>ビナ</v>
      </c>
      <c r="AC38" s="1167" t="str">
        <f>'🔵クレーム'!N29</f>
        <v>ランダム確認時シャワーカーテン少し匂い</v>
      </c>
      <c r="AE38" s="18" t="str">
        <f>IFERROR(__xludf.DUMMYFUNCTION("""COMPUTED_VALUE"""),"サミラ")</f>
        <v>サミラ</v>
      </c>
    </row>
    <row r="39">
      <c r="B39" s="1176" t="str">
        <f>IFERROR(__xludf.DUMMYFUNCTION("IFERROR(
  QUERY(
    {
      IF($B$35=""R7"",$T$37:$T1038,$AB$37:$AB1038),
      IF($B$35=""R7"",$T$37:$T1038,$AB$37:$AB1038)
    },
    ""select Col1, count(Col2)
     where Col1 is not null and Col1 &lt;&gt; ''
     group by Col1
     order by count(Col2) de"&amp;"sc, Col1 asc
     label Col1 '', count(Col2) ''"",
    0
  ),
  """"
)"),"ビナ")</f>
        <v>ビナ</v>
      </c>
      <c r="C39" s="1177">
        <f>IFERROR(__xludf.DUMMYFUNCTION("""COMPUTED_VALUE"""),2.0)</f>
        <v>2</v>
      </c>
      <c r="D39" s="1178"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IFERROR(__xludf.DUMMYFUNCTION("""COMPUTED_VALUE"""),6.0)</f>
        <v>6</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M39" s="1187">
        <f t="shared" ref="M39:M50" si="6">iferror(L39/$L$50,"")</f>
        <v>0</v>
      </c>
      <c r="O39" s="1164" t="s">
        <v>60</v>
      </c>
      <c r="P39" s="1164" t="s">
        <v>744</v>
      </c>
      <c r="Q39" s="1164" t="s">
        <v>28</v>
      </c>
      <c r="R39" s="1165"/>
      <c r="S39" s="1165"/>
      <c r="T39" s="1164"/>
      <c r="U39" s="1166" t="s">
        <v>745</v>
      </c>
      <c r="W39" s="1165" t="str">
        <f>'🔵クレーム'!C30</f>
        <v>2月</v>
      </c>
      <c r="X39" s="1165" t="str">
        <f>'🔵クレーム'!D30</f>
        <v>16日</v>
      </c>
      <c r="Y39" s="1164" t="str">
        <f>'🔵クレーム'!I30</f>
        <v/>
      </c>
      <c r="Z39" s="1165" t="str">
        <f>'🔵クレーム'!J30</f>
        <v>口コミ</v>
      </c>
      <c r="AA39" s="1165" t="str">
        <f>'🔵クレーム'!K30</f>
        <v/>
      </c>
      <c r="AB39" s="1165" t="str">
        <f>'🔵クレーム'!L30</f>
        <v>サミラ</v>
      </c>
      <c r="AC39" s="1167"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5" t="str">
        <f>IFERROR(__xludf.DUMMYFUNCTION("""COMPUTED_VALUE"""),"ブラトキ")</f>
        <v>ブラトキ</v>
      </c>
      <c r="C40" s="1188">
        <f>IFERROR(__xludf.DUMMYFUNCTION("""COMPUTED_VALUE"""),2.0)</f>
        <v>2</v>
      </c>
      <c r="D40" s="1189"/>
      <c r="E40" s="1190"/>
      <c r="F40" s="1189" t="str">
        <f>IFERROR(__xludf.DUMMYFUNCTION("""COMPUTED_VALUE"""),"その他")</f>
        <v>その他</v>
      </c>
      <c r="G40" s="1188">
        <f>IFERROR(__xludf.DUMMYFUNCTION("""COMPUTED_VALUE"""),2.0)</f>
        <v>2</v>
      </c>
      <c r="H40" s="1191"/>
      <c r="I40" s="1186"/>
      <c r="J40" s="1192" t="s">
        <v>712</v>
      </c>
      <c r="K40" s="1185" t="s">
        <v>38</v>
      </c>
      <c r="L40" s="1186">
        <f t="shared" si="5"/>
        <v>1</v>
      </c>
      <c r="M40" s="1187">
        <f t="shared" si="6"/>
        <v>0.1428571429</v>
      </c>
      <c r="O40" s="1164" t="s">
        <v>62</v>
      </c>
      <c r="P40" s="1164" t="s">
        <v>106</v>
      </c>
      <c r="Q40" s="1164" t="s">
        <v>28</v>
      </c>
      <c r="R40" s="1165"/>
      <c r="S40" s="1165"/>
      <c r="T40" s="1164"/>
      <c r="U40" s="1166" t="s">
        <v>746</v>
      </c>
      <c r="W40" s="1165" t="str">
        <f>'🔵クレーム'!C31</f>
        <v>3月</v>
      </c>
      <c r="X40" s="1165" t="str">
        <f>'🔵クレーム'!D31</f>
        <v>3日</v>
      </c>
      <c r="Y40" s="1164" t="str">
        <f>'🔵クレーム'!I31</f>
        <v/>
      </c>
      <c r="Z40" s="1165" t="str">
        <f>'🔵クレーム'!J31</f>
        <v>その他</v>
      </c>
      <c r="AA40" s="1165" t="str">
        <f>'🔵クレーム'!K31</f>
        <v/>
      </c>
      <c r="AB40" s="1165" t="str">
        <f>'🔵クレーム'!L31</f>
        <v>ラクシャン</v>
      </c>
      <c r="AC40" s="1167" t="str">
        <f>'🔵クレーム'!N31</f>
        <v>DDになのに部屋のタオルが交換されていた</v>
      </c>
      <c r="AE40" s="18" t="str">
        <f>IFERROR(__xludf.DUMMYFUNCTION("""COMPUTED_VALUE"""),"ブラトキ")</f>
        <v>ブラトキ</v>
      </c>
      <c r="AK40" s="1193"/>
      <c r="AL40" s="1193"/>
      <c r="AM40" s="1194"/>
    </row>
    <row r="41">
      <c r="B41" s="1185" t="str">
        <f>IFERROR(__xludf.DUMMYFUNCTION("""COMPUTED_VALUE"""),"サミラ")</f>
        <v>サミラ</v>
      </c>
      <c r="C41" s="1188">
        <f>IFERROR(__xludf.DUMMYFUNCTION("""COMPUTED_VALUE"""),1.0)</f>
        <v>1</v>
      </c>
      <c r="D41" s="1189"/>
      <c r="E41" s="1190"/>
      <c r="F41" s="1189" t="str">
        <f>IFERROR(__xludf.DUMMYFUNCTION("""COMPUTED_VALUE"""),"社内ミス")</f>
        <v>社内ミス</v>
      </c>
      <c r="G41" s="1188">
        <f>IFERROR(__xludf.DUMMYFUNCTION("""COMPUTED_VALUE"""),1.0)</f>
        <v>1</v>
      </c>
      <c r="H41" s="1191"/>
      <c r="I41" s="1186"/>
      <c r="J41" s="1192" t="s">
        <v>712</v>
      </c>
      <c r="K41" s="1185" t="s">
        <v>37</v>
      </c>
      <c r="L41" s="1186">
        <f t="shared" si="5"/>
        <v>1</v>
      </c>
      <c r="M41" s="1187">
        <f t="shared" si="6"/>
        <v>0.1428571429</v>
      </c>
      <c r="O41" s="1164" t="s">
        <v>62</v>
      </c>
      <c r="P41" s="1164" t="s">
        <v>747</v>
      </c>
      <c r="Q41" s="1164" t="s">
        <v>28</v>
      </c>
      <c r="R41" s="1165"/>
      <c r="S41" s="1165"/>
      <c r="T41" s="1164"/>
      <c r="U41" s="1166" t="s">
        <v>748</v>
      </c>
      <c r="W41" s="1165" t="str">
        <f>'🔵クレーム'!C32</f>
        <v>3月</v>
      </c>
      <c r="X41" s="1165" t="str">
        <f>'🔵クレーム'!D32</f>
        <v>3日</v>
      </c>
      <c r="Y41" s="1164" t="str">
        <f>'🔵クレーム'!I32</f>
        <v>その他</v>
      </c>
      <c r="Z41" s="1165" t="str">
        <f>'🔵クレーム'!J32</f>
        <v/>
      </c>
      <c r="AA41" s="1165" t="str">
        <f>'🔵クレーム'!K32</f>
        <v/>
      </c>
      <c r="AB41" s="1165" t="str">
        <f>'🔵クレーム'!L32</f>
        <v>楊</v>
      </c>
      <c r="AC41" s="1167" t="str">
        <f>'🔵クレーム'!N32</f>
        <v>早朝の清掃騒音</v>
      </c>
      <c r="AE41" s="18" t="str">
        <f>IFERROR(__xludf.DUMMYFUNCTION("""COMPUTED_VALUE"""),"ラクシャン")</f>
        <v>ラクシャン</v>
      </c>
      <c r="AK41" s="1193"/>
      <c r="AL41" s="1193"/>
      <c r="AM41" s="1194"/>
    </row>
    <row r="42">
      <c r="B42" s="1185" t="str">
        <f>IFERROR(__xludf.DUMMYFUNCTION("""COMPUTED_VALUE"""),"ラクシャン")</f>
        <v>ラクシャン</v>
      </c>
      <c r="C42" s="1188">
        <f>IFERROR(__xludf.DUMMYFUNCTION("""COMPUTED_VALUE"""),1.0)</f>
        <v>1</v>
      </c>
      <c r="D42" s="1189"/>
      <c r="E42" s="1190"/>
      <c r="F42" s="1189"/>
      <c r="G42" s="1188"/>
      <c r="H42" s="1191"/>
      <c r="I42" s="1186"/>
      <c r="J42" s="1192" t="s">
        <v>712</v>
      </c>
      <c r="K42" s="1185" t="s">
        <v>40</v>
      </c>
      <c r="L42" s="1186">
        <f t="shared" si="5"/>
        <v>1</v>
      </c>
      <c r="M42" s="1187">
        <f t="shared" si="6"/>
        <v>0.1428571429</v>
      </c>
      <c r="O42" s="1164" t="s">
        <v>64</v>
      </c>
      <c r="P42" s="1164" t="s">
        <v>749</v>
      </c>
      <c r="Q42" s="1164" t="s">
        <v>28</v>
      </c>
      <c r="R42" s="1165"/>
      <c r="S42" s="1165"/>
      <c r="T42" s="1164"/>
      <c r="U42" s="1166" t="s">
        <v>750</v>
      </c>
      <c r="W42" s="1165" t="str">
        <f>'🔵クレーム'!C33</f>
        <v>3月</v>
      </c>
      <c r="X42" s="1165" t="str">
        <f>'🔵クレーム'!D33</f>
        <v>6日</v>
      </c>
      <c r="Y42" s="1164" t="str">
        <f>'🔵クレーム'!I33</f>
        <v/>
      </c>
      <c r="Z42" s="1165" t="str">
        <f>'🔵クレーム'!J33</f>
        <v>口コミ</v>
      </c>
      <c r="AA42" s="1165" t="str">
        <f>'🔵クレーム'!K33</f>
        <v/>
      </c>
      <c r="AB42" s="1165" t="str">
        <f>'🔵クレーム'!L33</f>
        <v/>
      </c>
      <c r="AC42" s="1167" t="str">
        <f>'🔵クレーム'!N33</f>
        <v>EVと廊下たばこ臭</v>
      </c>
      <c r="AE42" s="18" t="str">
        <f>IFERROR(__xludf.DUMMYFUNCTION("""COMPUTED_VALUE"""),"片山")</f>
        <v>片山</v>
      </c>
      <c r="AK42" s="1193"/>
      <c r="AL42" s="1193"/>
      <c r="AM42" s="1194"/>
    </row>
    <row r="43">
      <c r="B43" s="1185" t="str">
        <f>IFERROR(__xludf.DUMMYFUNCTION("""COMPUTED_VALUE"""),"楊")</f>
        <v>楊</v>
      </c>
      <c r="C43" s="1188">
        <f>IFERROR(__xludf.DUMMYFUNCTION("""COMPUTED_VALUE"""),1.0)</f>
        <v>1</v>
      </c>
      <c r="D43" s="1189"/>
      <c r="E43" s="1190"/>
      <c r="F43" s="1189"/>
      <c r="G43" s="1188"/>
      <c r="H43" s="1191"/>
      <c r="I43" s="1186"/>
      <c r="J43" s="1192" t="s">
        <v>712</v>
      </c>
      <c r="K43" s="1185" t="s">
        <v>42</v>
      </c>
      <c r="L43" s="1186">
        <f t="shared" si="5"/>
        <v>2</v>
      </c>
      <c r="M43" s="1187">
        <f t="shared" si="6"/>
        <v>0.2857142857</v>
      </c>
      <c r="O43" s="1164" t="s">
        <v>66</v>
      </c>
      <c r="P43" s="1164" t="s">
        <v>143</v>
      </c>
      <c r="Q43" s="1164" t="s">
        <v>28</v>
      </c>
      <c r="R43" s="1165"/>
      <c r="S43" s="1164"/>
      <c r="T43" s="1164"/>
      <c r="U43" s="1166" t="s">
        <v>751</v>
      </c>
      <c r="W43" s="1165" t="str">
        <f>'🔵クレーム'!C34</f>
        <v>3月</v>
      </c>
      <c r="X43" s="1165" t="str">
        <f>'🔵クレーム'!D34</f>
        <v>7日</v>
      </c>
      <c r="Y43" s="1164" t="str">
        <f>'🔵クレーム'!I34</f>
        <v/>
      </c>
      <c r="Z43" s="1165" t="str">
        <f>'🔵クレーム'!J34</f>
        <v>口コミ</v>
      </c>
      <c r="AA43" s="1165" t="str">
        <f>'🔵クレーム'!K34</f>
        <v/>
      </c>
      <c r="AB43" s="1165" t="str">
        <f>'🔵クレーム'!L34</f>
        <v>ブラトキ</v>
      </c>
      <c r="AC43" s="1167" t="str">
        <f>'🔵クレーム'!N34</f>
        <v>設備機器埃</v>
      </c>
      <c r="AE43" s="18" t="str">
        <f>IFERROR(__xludf.DUMMYFUNCTION("""COMPUTED_VALUE"""),"楊")</f>
        <v>楊</v>
      </c>
      <c r="AK43" s="1193"/>
      <c r="AL43" s="1193"/>
      <c r="AM43" s="1194"/>
    </row>
    <row r="44">
      <c r="B44" s="1185"/>
      <c r="C44" s="1188"/>
      <c r="D44" s="1189"/>
      <c r="E44" s="1190"/>
      <c r="F44" s="1189"/>
      <c r="G44" s="1188"/>
      <c r="H44" s="1191"/>
      <c r="I44" s="1186"/>
      <c r="J44" s="1192" t="s">
        <v>712</v>
      </c>
      <c r="K44" s="1185" t="s">
        <v>41</v>
      </c>
      <c r="L44" s="1186">
        <f t="shared" si="5"/>
        <v>0</v>
      </c>
      <c r="M44" s="1187">
        <f t="shared" si="6"/>
        <v>0</v>
      </c>
      <c r="O44" s="1164" t="s">
        <v>66</v>
      </c>
      <c r="P44" s="1164" t="s">
        <v>132</v>
      </c>
      <c r="Q44" s="1164" t="s">
        <v>28</v>
      </c>
      <c r="R44" s="1165"/>
      <c r="S44" s="1164"/>
      <c r="T44" s="1164"/>
      <c r="U44" s="1166" t="s">
        <v>752</v>
      </c>
      <c r="W44" s="1165" t="str">
        <f>'🔵クレーム'!C35</f>
        <v>3月</v>
      </c>
      <c r="X44" s="1165" t="str">
        <f>'🔵クレーム'!D35</f>
        <v>4日</v>
      </c>
      <c r="Y44" s="1164" t="str">
        <f>'🔵クレーム'!I35</f>
        <v/>
      </c>
      <c r="Z44" s="1165" t="str">
        <f>'🔵クレーム'!J35</f>
        <v>口コミ</v>
      </c>
      <c r="AA44" s="1165" t="str">
        <f>'🔵クレーム'!K35</f>
        <v/>
      </c>
      <c r="AB44" s="1165" t="str">
        <f>'🔵クレーム'!L35</f>
        <v/>
      </c>
      <c r="AC44" s="1167" t="str">
        <f>'🔵クレーム'!N35</f>
        <v>窓サッシの埃</v>
      </c>
      <c r="AK44" s="1193"/>
      <c r="AL44" s="1193"/>
      <c r="AM44" s="1194"/>
    </row>
    <row r="45">
      <c r="B45" s="1185"/>
      <c r="C45" s="1188"/>
      <c r="D45" s="1189"/>
      <c r="E45" s="1190"/>
      <c r="F45" s="1189"/>
      <c r="G45" s="1188"/>
      <c r="H45" s="1191"/>
      <c r="I45" s="1186"/>
      <c r="J45" s="1192" t="s">
        <v>712</v>
      </c>
      <c r="K45" s="1185" t="s">
        <v>753</v>
      </c>
      <c r="L45" s="1186">
        <f t="shared" si="5"/>
        <v>2</v>
      </c>
      <c r="M45" s="1187">
        <f t="shared" si="6"/>
        <v>0.2857142857</v>
      </c>
      <c r="O45" s="1164" t="s">
        <v>66</v>
      </c>
      <c r="P45" s="1164" t="s">
        <v>754</v>
      </c>
      <c r="Q45" s="1164" t="s">
        <v>28</v>
      </c>
      <c r="R45" s="1165"/>
      <c r="S45" s="1164"/>
      <c r="T45" s="1164"/>
      <c r="U45" s="1166" t="s">
        <v>755</v>
      </c>
      <c r="W45" s="1165" t="str">
        <f>'🔵クレーム'!C36</f>
        <v>3月</v>
      </c>
      <c r="X45" s="1165" t="str">
        <f>'🔵クレーム'!D36</f>
        <v>30日</v>
      </c>
      <c r="Y45" s="1164" t="str">
        <f>'🔵クレーム'!I36</f>
        <v/>
      </c>
      <c r="Z45" s="1165" t="str">
        <f>'🔵クレーム'!J36</f>
        <v>口コミ</v>
      </c>
      <c r="AA45" s="1165" t="str">
        <f>'🔵クレーム'!K36</f>
        <v/>
      </c>
      <c r="AB45" s="1165" t="str">
        <f>'🔵クレーム'!L36</f>
        <v>ビナ</v>
      </c>
      <c r="AC45" s="1167" t="str">
        <f>'🔵クレーム'!N36</f>
        <v>浴槽髪の毛</v>
      </c>
      <c r="AK45" s="1193"/>
      <c r="AL45" s="1193"/>
      <c r="AM45" s="1194"/>
    </row>
    <row r="46">
      <c r="B46" s="1185"/>
      <c r="C46" s="1188"/>
      <c r="D46" s="1189"/>
      <c r="E46" s="1190"/>
      <c r="F46" s="1189"/>
      <c r="G46" s="1188"/>
      <c r="H46" s="1191"/>
      <c r="I46" s="1186"/>
      <c r="J46" s="1192" t="s">
        <v>712</v>
      </c>
      <c r="K46" s="1185" t="s">
        <v>756</v>
      </c>
      <c r="L46" s="1186">
        <f t="shared" si="5"/>
        <v>0</v>
      </c>
      <c r="M46" s="1187">
        <f t="shared" si="6"/>
        <v>0</v>
      </c>
      <c r="O46" s="1164" t="s">
        <v>66</v>
      </c>
      <c r="P46" s="1164" t="s">
        <v>138</v>
      </c>
      <c r="Q46" s="1164" t="s">
        <v>28</v>
      </c>
      <c r="R46" s="1165"/>
      <c r="S46" s="1164"/>
      <c r="T46" s="1164"/>
      <c r="U46" s="1166" t="s">
        <v>757</v>
      </c>
      <c r="W46" s="1165" t="str">
        <f>'🔵クレーム'!C37</f>
        <v/>
      </c>
      <c r="X46" s="1165" t="str">
        <f>'🔵クレーム'!D37</f>
        <v/>
      </c>
      <c r="Y46" s="1164" t="str">
        <f>'🔵クレーム'!I37</f>
        <v/>
      </c>
      <c r="Z46" s="1165" t="str">
        <f>'🔵クレーム'!J37</f>
        <v/>
      </c>
      <c r="AA46" s="1165" t="str">
        <f>'🔵クレーム'!K37</f>
        <v/>
      </c>
      <c r="AB46" s="1165" t="str">
        <f>'🔵クレーム'!L37</f>
        <v/>
      </c>
      <c r="AC46" s="1167" t="str">
        <f>'🔵クレーム'!N37</f>
        <v/>
      </c>
      <c r="AK46" s="1193"/>
      <c r="AL46" s="1193"/>
      <c r="AM46" s="1194"/>
    </row>
    <row r="47">
      <c r="B47" s="1185"/>
      <c r="C47" s="1188"/>
      <c r="D47" s="1189"/>
      <c r="E47" s="1190"/>
      <c r="F47" s="1195"/>
      <c r="G47" s="1196"/>
      <c r="H47" s="1191"/>
      <c r="I47" s="1186"/>
      <c r="J47" s="1192" t="s">
        <v>712</v>
      </c>
      <c r="K47" s="1185" t="s">
        <v>758</v>
      </c>
      <c r="L47" s="1186">
        <f t="shared" si="5"/>
        <v>0</v>
      </c>
      <c r="M47" s="1187">
        <f t="shared" si="6"/>
        <v>0</v>
      </c>
      <c r="O47" s="1164" t="s">
        <v>66</v>
      </c>
      <c r="P47" s="1164" t="s">
        <v>759</v>
      </c>
      <c r="Q47" s="1164" t="s">
        <v>28</v>
      </c>
      <c r="R47" s="1165"/>
      <c r="S47" s="1164"/>
      <c r="T47" s="1164"/>
      <c r="U47" s="1166" t="s">
        <v>760</v>
      </c>
      <c r="W47" s="1165" t="str">
        <f>'🔵クレーム'!C38</f>
        <v/>
      </c>
      <c r="X47" s="1165" t="str">
        <f>'🔵クレーム'!D38</f>
        <v/>
      </c>
      <c r="Y47" s="1164" t="str">
        <f>'🔵クレーム'!I38</f>
        <v/>
      </c>
      <c r="Z47" s="1165" t="str">
        <f>'🔵クレーム'!J38</f>
        <v/>
      </c>
      <c r="AA47" s="1165" t="str">
        <f>'🔵クレーム'!K38</f>
        <v/>
      </c>
      <c r="AB47" s="1165" t="str">
        <f>'🔵クレーム'!L38</f>
        <v/>
      </c>
      <c r="AC47" s="1167" t="str">
        <f>'🔵クレーム'!N38</f>
        <v/>
      </c>
      <c r="AK47" s="1193"/>
      <c r="AL47" s="1193"/>
      <c r="AM47" s="1194"/>
    </row>
    <row r="48">
      <c r="B48" s="1185"/>
      <c r="C48" s="1188"/>
      <c r="D48" s="1189"/>
      <c r="E48" s="1190"/>
      <c r="F48" s="1195"/>
      <c r="G48" s="1196"/>
      <c r="H48" s="1191"/>
      <c r="I48" s="1186"/>
      <c r="J48" s="1192" t="s">
        <v>712</v>
      </c>
      <c r="K48" s="1185" t="s">
        <v>761</v>
      </c>
      <c r="L48" s="1186">
        <f t="shared" si="5"/>
        <v>0</v>
      </c>
      <c r="M48" s="1187">
        <f t="shared" si="6"/>
        <v>0</v>
      </c>
      <c r="O48" s="1164" t="s">
        <v>66</v>
      </c>
      <c r="P48" s="1164" t="s">
        <v>762</v>
      </c>
      <c r="Q48" s="1164" t="s">
        <v>28</v>
      </c>
      <c r="R48" s="1165"/>
      <c r="S48" s="1164"/>
      <c r="T48" s="1164"/>
      <c r="U48" s="1166" t="s">
        <v>763</v>
      </c>
      <c r="W48" s="1165" t="str">
        <f>'🔵クレーム'!C39</f>
        <v/>
      </c>
      <c r="X48" s="1165" t="str">
        <f>'🔵クレーム'!D39</f>
        <v/>
      </c>
      <c r="Y48" s="1164" t="str">
        <f>'🔵クレーム'!I39</f>
        <v/>
      </c>
      <c r="Z48" s="1165" t="str">
        <f>'🔵クレーム'!J39</f>
        <v/>
      </c>
      <c r="AA48" s="1165" t="str">
        <f>'🔵クレーム'!K39</f>
        <v/>
      </c>
      <c r="AB48" s="1165" t="str">
        <f>'🔵クレーム'!L39</f>
        <v/>
      </c>
      <c r="AC48" s="1167" t="str">
        <f>'🔵クレーム'!N39</f>
        <v/>
      </c>
      <c r="AK48" s="1193"/>
      <c r="AL48" s="1193"/>
      <c r="AM48" s="1194"/>
    </row>
    <row r="49">
      <c r="B49" s="1185"/>
      <c r="C49" s="1188"/>
      <c r="D49" s="1189"/>
      <c r="E49" s="1190"/>
      <c r="F49" s="1195"/>
      <c r="G49" s="1196"/>
      <c r="H49" s="1191"/>
      <c r="I49" s="1186"/>
      <c r="J49" s="1192" t="s">
        <v>712</v>
      </c>
      <c r="K49" s="1185" t="s">
        <v>30</v>
      </c>
      <c r="L49" s="1186">
        <f t="shared" si="5"/>
        <v>0</v>
      </c>
      <c r="M49" s="1187">
        <f t="shared" si="6"/>
        <v>0</v>
      </c>
      <c r="O49" s="1164" t="s">
        <v>66</v>
      </c>
      <c r="P49" s="1164" t="s">
        <v>764</v>
      </c>
      <c r="Q49" s="1164" t="s">
        <v>28</v>
      </c>
      <c r="R49" s="1165"/>
      <c r="S49" s="1164"/>
      <c r="T49" s="1164"/>
      <c r="U49" s="1166" t="s">
        <v>765</v>
      </c>
      <c r="W49" s="1165" t="str">
        <f>'🔵クレーム'!C40</f>
        <v/>
      </c>
      <c r="X49" s="1165" t="str">
        <f>'🔵クレーム'!D40</f>
        <v/>
      </c>
      <c r="Y49" s="1164" t="str">
        <f>'🔵クレーム'!I40</f>
        <v/>
      </c>
      <c r="Z49" s="1165" t="str">
        <f>'🔵クレーム'!J40</f>
        <v/>
      </c>
      <c r="AA49" s="1165" t="str">
        <f>'🔵クレーム'!K40</f>
        <v/>
      </c>
      <c r="AB49" s="1165" t="str">
        <f>'🔵クレーム'!L40</f>
        <v/>
      </c>
      <c r="AC49" s="1167" t="str">
        <f>'🔵クレーム'!N40</f>
        <v/>
      </c>
      <c r="AK49" s="1193"/>
      <c r="AL49" s="1193"/>
      <c r="AM49" s="1194"/>
    </row>
    <row r="50" collapsed="1">
      <c r="B50" s="1185"/>
      <c r="C50" s="1188"/>
      <c r="D50" s="1189"/>
      <c r="E50" s="1190"/>
      <c r="F50" s="1195"/>
      <c r="G50" s="1196"/>
      <c r="H50" s="1191"/>
      <c r="I50" s="1186"/>
      <c r="J50" s="1192" t="s">
        <v>712</v>
      </c>
      <c r="K50" s="1197" t="s">
        <v>226</v>
      </c>
      <c r="L50" s="1198">
        <f t="shared" si="5"/>
        <v>7</v>
      </c>
      <c r="M50" s="1199">
        <f t="shared" si="6"/>
        <v>1</v>
      </c>
      <c r="O50" s="1164" t="s">
        <v>68</v>
      </c>
      <c r="P50" s="1164" t="s">
        <v>766</v>
      </c>
      <c r="Q50" s="1164" t="s">
        <v>28</v>
      </c>
      <c r="R50" s="1165"/>
      <c r="S50" s="1164"/>
      <c r="T50" s="1164"/>
      <c r="U50" s="1166" t="s">
        <v>767</v>
      </c>
      <c r="W50" s="1165" t="str">
        <f>'🔵クレーム'!C41</f>
        <v/>
      </c>
      <c r="X50" s="1165" t="str">
        <f>'🔵クレーム'!D41</f>
        <v/>
      </c>
      <c r="Y50" s="1164" t="str">
        <f>'🔵クレーム'!I41</f>
        <v/>
      </c>
      <c r="Z50" s="1165" t="str">
        <f>'🔵クレーム'!J41</f>
        <v/>
      </c>
      <c r="AA50" s="1165" t="str">
        <f>'🔵クレーム'!K41</f>
        <v/>
      </c>
      <c r="AB50" s="1165" t="str">
        <f>'🔵クレーム'!L41</f>
        <v/>
      </c>
      <c r="AC50" s="1167" t="str">
        <f>'🔵クレーム'!N41</f>
        <v/>
      </c>
      <c r="AK50" s="1193"/>
      <c r="AL50" s="1193"/>
      <c r="AM50" s="1194"/>
    </row>
    <row r="51" hidden="1" outlineLevel="1">
      <c r="B51" s="1185"/>
      <c r="C51" s="1188"/>
      <c r="D51" s="1189"/>
      <c r="E51" s="1190"/>
      <c r="F51" s="1195"/>
      <c r="G51" s="1196"/>
      <c r="H51" s="1191"/>
      <c r="I51" s="1186"/>
      <c r="J51" s="1200" t="s">
        <v>712</v>
      </c>
      <c r="K51" s="1158"/>
      <c r="O51" s="1164" t="s">
        <v>68</v>
      </c>
      <c r="P51" s="1164" t="s">
        <v>97</v>
      </c>
      <c r="Q51" s="1164" t="s">
        <v>28</v>
      </c>
      <c r="R51" s="1165"/>
      <c r="S51" s="1164"/>
      <c r="T51" s="1164"/>
      <c r="U51" s="1166" t="s">
        <v>768</v>
      </c>
      <c r="W51" s="1165" t="str">
        <f>'🔵クレーム'!C42</f>
        <v/>
      </c>
      <c r="X51" s="1165" t="str">
        <f>'🔵クレーム'!D42</f>
        <v/>
      </c>
      <c r="Y51" s="1164" t="str">
        <f>'🔵クレーム'!I42</f>
        <v/>
      </c>
      <c r="Z51" s="1165" t="str">
        <f>'🔵クレーム'!J42</f>
        <v/>
      </c>
      <c r="AA51" s="1165" t="str">
        <f>'🔵クレーム'!K42</f>
        <v/>
      </c>
      <c r="AB51" s="1165" t="str">
        <f>'🔵クレーム'!L42</f>
        <v/>
      </c>
      <c r="AC51" s="1167" t="str">
        <f>'🔵クレーム'!N42</f>
        <v/>
      </c>
      <c r="AK51" s="1193"/>
      <c r="AL51" s="1193"/>
      <c r="AM51" s="1194"/>
    </row>
    <row r="52" hidden="1" outlineLevel="1">
      <c r="B52" s="1185"/>
      <c r="C52" s="1188"/>
      <c r="D52" s="1189"/>
      <c r="E52" s="1190"/>
      <c r="F52" s="1195"/>
      <c r="G52" s="1196"/>
      <c r="H52" s="1191"/>
      <c r="I52" s="1186"/>
      <c r="J52" s="1200" t="s">
        <v>712</v>
      </c>
      <c r="O52" s="1164" t="s">
        <v>68</v>
      </c>
      <c r="P52" s="1164" t="s">
        <v>769</v>
      </c>
      <c r="Q52" s="1164" t="s">
        <v>28</v>
      </c>
      <c r="R52" s="1165"/>
      <c r="S52" s="1164"/>
      <c r="T52" s="1164"/>
      <c r="U52" s="1166" t="s">
        <v>770</v>
      </c>
      <c r="W52" s="1165" t="str">
        <f>'🔵クレーム'!C43</f>
        <v/>
      </c>
      <c r="X52" s="1165" t="str">
        <f>'🔵クレーム'!D43</f>
        <v/>
      </c>
      <c r="Y52" s="1164" t="str">
        <f>'🔵クレーム'!I43</f>
        <v/>
      </c>
      <c r="Z52" s="1165" t="str">
        <f>'🔵クレーム'!J43</f>
        <v/>
      </c>
      <c r="AA52" s="1165" t="str">
        <f>'🔵クレーム'!K43</f>
        <v/>
      </c>
      <c r="AB52" s="1165" t="str">
        <f>'🔵クレーム'!L43</f>
        <v/>
      </c>
      <c r="AC52" s="1167" t="str">
        <f>'🔵クレーム'!N43</f>
        <v/>
      </c>
      <c r="AK52" s="1193"/>
    </row>
    <row r="53" hidden="1" outlineLevel="1">
      <c r="B53" s="1185"/>
      <c r="C53" s="1188"/>
      <c r="D53" s="1189"/>
      <c r="E53" s="1190"/>
      <c r="F53" s="1195"/>
      <c r="G53" s="1196"/>
      <c r="H53" s="1191"/>
      <c r="I53" s="1186"/>
      <c r="J53" s="1200" t="s">
        <v>712</v>
      </c>
      <c r="O53" s="1164" t="s">
        <v>68</v>
      </c>
      <c r="P53" s="1164" t="s">
        <v>106</v>
      </c>
      <c r="Q53" s="1164" t="s">
        <v>28</v>
      </c>
      <c r="R53" s="1165"/>
      <c r="S53" s="1164"/>
      <c r="T53" s="1164"/>
      <c r="U53" s="1166" t="s">
        <v>771</v>
      </c>
      <c r="W53" s="1165" t="str">
        <f>'🔵クレーム'!C44</f>
        <v/>
      </c>
      <c r="X53" s="1165" t="str">
        <f>'🔵クレーム'!D44</f>
        <v/>
      </c>
      <c r="Y53" s="1164" t="str">
        <f>'🔵クレーム'!I44</f>
        <v/>
      </c>
      <c r="Z53" s="1165" t="str">
        <f>'🔵クレーム'!J44</f>
        <v/>
      </c>
      <c r="AA53" s="1165" t="str">
        <f>'🔵クレーム'!K44</f>
        <v/>
      </c>
      <c r="AB53" s="1165" t="str">
        <f>'🔵クレーム'!L44</f>
        <v/>
      </c>
      <c r="AC53" s="1167" t="str">
        <f>'🔵クレーム'!N44</f>
        <v/>
      </c>
    </row>
    <row r="54" hidden="1" outlineLevel="1">
      <c r="B54" s="1185"/>
      <c r="C54" s="1188"/>
      <c r="D54" s="1189"/>
      <c r="E54" s="1190"/>
      <c r="F54" s="1195"/>
      <c r="G54" s="1196"/>
      <c r="H54" s="1191"/>
      <c r="I54" s="1186"/>
      <c r="J54" s="1200" t="s">
        <v>712</v>
      </c>
      <c r="O54" s="1164" t="s">
        <v>70</v>
      </c>
      <c r="P54" s="1164" t="s">
        <v>759</v>
      </c>
      <c r="Q54" s="1164" t="s">
        <v>28</v>
      </c>
      <c r="R54" s="1165"/>
      <c r="S54" s="1164"/>
      <c r="T54" s="1164"/>
      <c r="U54" s="1166" t="s">
        <v>772</v>
      </c>
      <c r="W54" s="1165" t="str">
        <f>'🔵クレーム'!C45</f>
        <v/>
      </c>
      <c r="X54" s="1165" t="str">
        <f>'🔵クレーム'!D45</f>
        <v/>
      </c>
      <c r="Y54" s="1164" t="str">
        <f>'🔵クレーム'!I45</f>
        <v/>
      </c>
      <c r="Z54" s="1165" t="str">
        <f>'🔵クレーム'!J45</f>
        <v/>
      </c>
      <c r="AA54" s="1165" t="str">
        <f>'🔵クレーム'!K45</f>
        <v/>
      </c>
      <c r="AB54" s="1165" t="str">
        <f>'🔵クレーム'!L45</f>
        <v/>
      </c>
      <c r="AC54" s="1167" t="str">
        <f>'🔵クレーム'!N45</f>
        <v/>
      </c>
    </row>
    <row r="55" hidden="1" outlineLevel="1">
      <c r="B55" s="1185"/>
      <c r="C55" s="1188"/>
      <c r="D55" s="1195"/>
      <c r="E55" s="1201"/>
      <c r="F55" s="1195"/>
      <c r="G55" s="1196"/>
      <c r="H55" s="1191"/>
      <c r="I55" s="1186"/>
      <c r="J55" s="1200" t="s">
        <v>712</v>
      </c>
      <c r="O55" s="1164" t="s">
        <v>70</v>
      </c>
      <c r="P55" s="1164" t="s">
        <v>97</v>
      </c>
      <c r="Q55" s="1164" t="s">
        <v>30</v>
      </c>
      <c r="R55" s="1165"/>
      <c r="S55" s="1164"/>
      <c r="T55" s="1164" t="s">
        <v>292</v>
      </c>
      <c r="U55" s="1166" t="s">
        <v>23</v>
      </c>
      <c r="W55" s="1165" t="str">
        <f>'🔵クレーム'!C46</f>
        <v/>
      </c>
      <c r="X55" s="1165" t="str">
        <f>'🔵クレーム'!D46</f>
        <v/>
      </c>
      <c r="Y55" s="1164" t="str">
        <f>'🔵クレーム'!I46</f>
        <v/>
      </c>
      <c r="Z55" s="1165" t="str">
        <f>'🔵クレーム'!J46</f>
        <v/>
      </c>
      <c r="AA55" s="1165" t="str">
        <f>'🔵クレーム'!K46</f>
        <v/>
      </c>
      <c r="AB55" s="1165" t="str">
        <f>'🔵クレーム'!L46</f>
        <v/>
      </c>
      <c r="AC55" s="1167" t="str">
        <f>'🔵クレーム'!N46</f>
        <v/>
      </c>
    </row>
    <row r="56" hidden="1" outlineLevel="1">
      <c r="B56" s="1185"/>
      <c r="C56" s="1188"/>
      <c r="D56" s="1195"/>
      <c r="E56" s="1201"/>
      <c r="F56" s="1195"/>
      <c r="G56" s="1196"/>
      <c r="H56" s="1191"/>
      <c r="I56" s="1186"/>
      <c r="J56" s="1200" t="s">
        <v>712</v>
      </c>
      <c r="O56" s="1164" t="s">
        <v>70</v>
      </c>
      <c r="P56" s="1164" t="s">
        <v>749</v>
      </c>
      <c r="Q56" s="1164" t="s">
        <v>28</v>
      </c>
      <c r="R56" s="1165"/>
      <c r="S56" s="1164"/>
      <c r="T56" s="1164" t="s">
        <v>109</v>
      </c>
      <c r="U56" s="1166" t="s">
        <v>773</v>
      </c>
      <c r="W56" s="1165" t="str">
        <f>'🔵クレーム'!C47</f>
        <v/>
      </c>
      <c r="X56" s="1165" t="str">
        <f>'🔵クレーム'!D47</f>
        <v/>
      </c>
      <c r="Y56" s="1164" t="str">
        <f>'🔵クレーム'!I47</f>
        <v/>
      </c>
      <c r="Z56" s="1165" t="str">
        <f>'🔵クレーム'!J47</f>
        <v/>
      </c>
      <c r="AA56" s="1165" t="str">
        <f>'🔵クレーム'!K47</f>
        <v/>
      </c>
      <c r="AB56" s="1165" t="str">
        <f>'🔵クレーム'!L47</f>
        <v/>
      </c>
      <c r="AC56" s="1167" t="str">
        <f>'🔵クレーム'!N47</f>
        <v/>
      </c>
    </row>
    <row r="57" hidden="1" outlineLevel="1">
      <c r="B57" s="1185"/>
      <c r="C57" s="1188"/>
      <c r="D57" s="1195"/>
      <c r="E57" s="1201"/>
      <c r="F57" s="1195"/>
      <c r="G57" s="1196"/>
      <c r="H57" s="1191"/>
      <c r="I57" s="1186"/>
      <c r="J57" s="1200" t="s">
        <v>712</v>
      </c>
      <c r="O57" s="1164" t="s">
        <v>70</v>
      </c>
      <c r="P57" s="1164" t="s">
        <v>764</v>
      </c>
      <c r="Q57" s="1164" t="s">
        <v>28</v>
      </c>
      <c r="R57" s="1165"/>
      <c r="S57" s="1164"/>
      <c r="T57" s="1164"/>
      <c r="U57" s="1166" t="s">
        <v>774</v>
      </c>
      <c r="W57" s="1165" t="str">
        <f>'🔵クレーム'!C48</f>
        <v/>
      </c>
      <c r="X57" s="1165" t="str">
        <f>'🔵クレーム'!D48</f>
        <v/>
      </c>
      <c r="Y57" s="1164" t="str">
        <f>'🔵クレーム'!I48</f>
        <v/>
      </c>
      <c r="Z57" s="1165" t="str">
        <f>'🔵クレーム'!J48</f>
        <v/>
      </c>
      <c r="AA57" s="1165" t="str">
        <f>'🔵クレーム'!K48</f>
        <v/>
      </c>
      <c r="AB57" s="1165" t="str">
        <f>'🔵クレーム'!L48</f>
        <v/>
      </c>
      <c r="AC57" s="1167" t="str">
        <f>'🔵クレーム'!N48</f>
        <v/>
      </c>
    </row>
    <row r="58" hidden="1" outlineLevel="1">
      <c r="B58" s="1185"/>
      <c r="C58" s="1188"/>
      <c r="D58" s="1195"/>
      <c r="E58" s="1201"/>
      <c r="F58" s="1195"/>
      <c r="G58" s="1196"/>
      <c r="H58" s="1191"/>
      <c r="I58" s="1186"/>
      <c r="J58" s="1200" t="s">
        <v>712</v>
      </c>
      <c r="O58" s="1164" t="s">
        <v>72</v>
      </c>
      <c r="P58" s="1164" t="s">
        <v>775</v>
      </c>
      <c r="Q58" s="1164" t="s">
        <v>28</v>
      </c>
      <c r="R58" s="1165"/>
      <c r="S58" s="1164"/>
      <c r="T58" s="1164"/>
      <c r="U58" s="1166" t="s">
        <v>776</v>
      </c>
      <c r="W58" s="1165" t="str">
        <f>'🔵クレーム'!C49</f>
        <v/>
      </c>
      <c r="X58" s="1165" t="str">
        <f>'🔵クレーム'!D49</f>
        <v/>
      </c>
      <c r="Y58" s="1164" t="str">
        <f>'🔵クレーム'!I49</f>
        <v/>
      </c>
      <c r="Z58" s="1165" t="str">
        <f>'🔵クレーム'!J49</f>
        <v/>
      </c>
      <c r="AA58" s="1165" t="str">
        <f>'🔵クレーム'!K49</f>
        <v/>
      </c>
      <c r="AB58" s="1165" t="str">
        <f>'🔵クレーム'!L49</f>
        <v/>
      </c>
      <c r="AC58" s="1167" t="str">
        <f>'🔵クレーム'!N49</f>
        <v/>
      </c>
    </row>
    <row r="59" hidden="1" outlineLevel="1">
      <c r="B59" s="1185"/>
      <c r="C59" s="1188"/>
      <c r="D59" s="1195"/>
      <c r="E59" s="1201"/>
      <c r="F59" s="1195"/>
      <c r="G59" s="1196"/>
      <c r="H59" s="1191"/>
      <c r="I59" s="1186"/>
      <c r="J59" s="1200" t="s">
        <v>712</v>
      </c>
      <c r="O59" s="1164" t="s">
        <v>72</v>
      </c>
      <c r="P59" s="1164" t="s">
        <v>749</v>
      </c>
      <c r="Q59" s="1164" t="s">
        <v>28</v>
      </c>
      <c r="R59" s="1165"/>
      <c r="S59" s="1164"/>
      <c r="T59" s="1164"/>
      <c r="U59" s="1166" t="s">
        <v>777</v>
      </c>
      <c r="W59" s="1165" t="str">
        <f>'🔵クレーム'!C50</f>
        <v/>
      </c>
      <c r="X59" s="1165" t="str">
        <f>'🔵クレーム'!D50</f>
        <v/>
      </c>
      <c r="Y59" s="1164" t="str">
        <f>'🔵クレーム'!I50</f>
        <v/>
      </c>
      <c r="Z59" s="1165" t="str">
        <f>'🔵クレーム'!J50</f>
        <v/>
      </c>
      <c r="AA59" s="1165" t="str">
        <f>'🔵クレーム'!K50</f>
        <v/>
      </c>
      <c r="AB59" s="1165" t="str">
        <f>'🔵クレーム'!L50</f>
        <v/>
      </c>
      <c r="AC59" s="1167" t="str">
        <f>'🔵クレーム'!N50</f>
        <v/>
      </c>
    </row>
    <row r="60" hidden="1" outlineLevel="1">
      <c r="B60" s="1185"/>
      <c r="C60" s="1188"/>
      <c r="D60" s="1195"/>
      <c r="E60" s="1201"/>
      <c r="F60" s="1195"/>
      <c r="G60" s="1196"/>
      <c r="H60" s="1191"/>
      <c r="I60" s="1186"/>
      <c r="J60" s="1200" t="s">
        <v>712</v>
      </c>
      <c r="O60" s="1164"/>
      <c r="P60" s="1164"/>
      <c r="Q60" s="1164"/>
      <c r="R60" s="1165"/>
      <c r="S60" s="1164"/>
      <c r="T60" s="1164"/>
      <c r="U60" s="1202"/>
      <c r="W60" s="1165" t="str">
        <f>'🔵クレーム'!C51</f>
        <v/>
      </c>
      <c r="X60" s="1165" t="str">
        <f>'🔵クレーム'!D51</f>
        <v/>
      </c>
      <c r="Y60" s="1164" t="str">
        <f>'🔵クレーム'!I51</f>
        <v/>
      </c>
      <c r="Z60" s="1165" t="str">
        <f>'🔵クレーム'!J51</f>
        <v/>
      </c>
      <c r="AA60" s="1165" t="str">
        <f>'🔵クレーム'!K51</f>
        <v/>
      </c>
      <c r="AB60" s="1165" t="str">
        <f>'🔵クレーム'!L51</f>
        <v/>
      </c>
      <c r="AC60" s="1167" t="str">
        <f>'🔵クレーム'!N51</f>
        <v/>
      </c>
    </row>
    <row r="61" hidden="1" outlineLevel="1">
      <c r="B61" s="1185"/>
      <c r="C61" s="1188"/>
      <c r="D61" s="1195"/>
      <c r="E61" s="1201"/>
      <c r="F61" s="1195"/>
      <c r="G61" s="1196"/>
      <c r="H61" s="1191"/>
      <c r="I61" s="1186"/>
      <c r="J61" s="1200" t="s">
        <v>712</v>
      </c>
      <c r="O61" s="1164"/>
      <c r="P61" s="1164"/>
      <c r="Q61" s="1164"/>
      <c r="R61" s="1165"/>
      <c r="S61" s="1164"/>
      <c r="T61" s="1164"/>
      <c r="U61" s="1202"/>
      <c r="W61" s="1165" t="str">
        <f>'🔵クレーム'!C52</f>
        <v/>
      </c>
      <c r="X61" s="1165" t="str">
        <f>'🔵クレーム'!D52</f>
        <v/>
      </c>
      <c r="Y61" s="1164" t="str">
        <f>'🔵クレーム'!I52</f>
        <v/>
      </c>
      <c r="Z61" s="1165" t="str">
        <f>'🔵クレーム'!J52</f>
        <v/>
      </c>
      <c r="AA61" s="1165" t="str">
        <f>'🔵クレーム'!K52</f>
        <v/>
      </c>
      <c r="AB61" s="1165" t="str">
        <f>'🔵クレーム'!L52</f>
        <v/>
      </c>
      <c r="AC61" s="1167" t="str">
        <f>'🔵クレーム'!N52</f>
        <v/>
      </c>
    </row>
    <row r="62" hidden="1" outlineLevel="1">
      <c r="B62" s="1185"/>
      <c r="C62" s="1188"/>
      <c r="D62" s="1195"/>
      <c r="E62" s="1201"/>
      <c r="F62" s="1195"/>
      <c r="G62" s="1196"/>
      <c r="H62" s="1191"/>
      <c r="I62" s="1186"/>
      <c r="J62" s="1200" t="s">
        <v>712</v>
      </c>
      <c r="O62" s="1164"/>
      <c r="P62" s="1164"/>
      <c r="Q62" s="1164"/>
      <c r="R62" s="1165"/>
      <c r="S62" s="1164"/>
      <c r="T62" s="1164"/>
      <c r="U62" s="1202"/>
      <c r="W62" s="1165" t="str">
        <f>'🔵クレーム'!C53</f>
        <v/>
      </c>
      <c r="X62" s="1165" t="str">
        <f>'🔵クレーム'!D53</f>
        <v/>
      </c>
      <c r="Y62" s="1164" t="str">
        <f>'🔵クレーム'!I53</f>
        <v/>
      </c>
      <c r="Z62" s="1165" t="str">
        <f>'🔵クレーム'!J53</f>
        <v/>
      </c>
      <c r="AA62" s="1165" t="str">
        <f>'🔵クレーム'!K53</f>
        <v/>
      </c>
      <c r="AB62" s="1165" t="str">
        <f>'🔵クレーム'!L53</f>
        <v/>
      </c>
      <c r="AC62" s="1167" t="str">
        <f>'🔵クレーム'!N53</f>
        <v/>
      </c>
    </row>
    <row r="63" hidden="1" outlineLevel="1">
      <c r="B63" s="1185"/>
      <c r="C63" s="1188"/>
      <c r="D63" s="1195"/>
      <c r="E63" s="1201"/>
      <c r="F63" s="1195"/>
      <c r="G63" s="1196"/>
      <c r="H63" s="1191"/>
      <c r="I63" s="1186"/>
      <c r="J63" s="1200" t="s">
        <v>712</v>
      </c>
      <c r="O63" s="1164"/>
      <c r="P63" s="1164"/>
      <c r="Q63" s="1164"/>
      <c r="R63" s="1165"/>
      <c r="S63" s="1164"/>
      <c r="T63" s="1164"/>
      <c r="U63" s="1202"/>
      <c r="W63" s="1165" t="str">
        <f>'🔵クレーム'!C54</f>
        <v/>
      </c>
      <c r="X63" s="1165" t="str">
        <f>'🔵クレーム'!D54</f>
        <v/>
      </c>
      <c r="Y63" s="1164" t="str">
        <f>'🔵クレーム'!I54</f>
        <v/>
      </c>
      <c r="Z63" s="1165" t="str">
        <f>'🔵クレーム'!J54</f>
        <v/>
      </c>
      <c r="AA63" s="1165" t="str">
        <f>'🔵クレーム'!K54</f>
        <v/>
      </c>
      <c r="AB63" s="1165" t="str">
        <f>'🔵クレーム'!L54</f>
        <v/>
      </c>
      <c r="AC63" s="1167" t="str">
        <f>'🔵クレーム'!N54</f>
        <v/>
      </c>
    </row>
    <row r="64" hidden="1" outlineLevel="1">
      <c r="B64" s="1185"/>
      <c r="C64" s="1188"/>
      <c r="D64" s="1195"/>
      <c r="E64" s="1201"/>
      <c r="F64" s="1195"/>
      <c r="G64" s="1196"/>
      <c r="H64" s="1191"/>
      <c r="I64" s="1186"/>
      <c r="J64" s="1200" t="s">
        <v>712</v>
      </c>
      <c r="O64" s="1164"/>
      <c r="P64" s="1164"/>
      <c r="Q64" s="1164"/>
      <c r="R64" s="1165"/>
      <c r="S64" s="1164"/>
      <c r="T64" s="1164"/>
      <c r="U64" s="1202"/>
      <c r="W64" s="1165" t="str">
        <f>'🔵クレーム'!C55</f>
        <v/>
      </c>
      <c r="X64" s="1165" t="str">
        <f>'🔵クレーム'!D55</f>
        <v/>
      </c>
      <c r="Y64" s="1164" t="str">
        <f>'🔵クレーム'!I55</f>
        <v/>
      </c>
      <c r="Z64" s="1165" t="str">
        <f>'🔵クレーム'!J55</f>
        <v/>
      </c>
      <c r="AA64" s="1165" t="str">
        <f>'🔵クレーム'!K55</f>
        <v/>
      </c>
      <c r="AB64" s="1165" t="str">
        <f>'🔵クレーム'!L55</f>
        <v/>
      </c>
      <c r="AC64" s="1167" t="str">
        <f>'🔵クレーム'!N55</f>
        <v/>
      </c>
    </row>
    <row r="65" hidden="1" outlineLevel="1">
      <c r="B65" s="1185"/>
      <c r="C65" s="1188"/>
      <c r="D65" s="1195"/>
      <c r="E65" s="1201"/>
      <c r="F65" s="1195"/>
      <c r="G65" s="1196"/>
      <c r="H65" s="1191"/>
      <c r="I65" s="1186"/>
      <c r="J65" s="1200" t="s">
        <v>712</v>
      </c>
      <c r="O65" s="1164"/>
      <c r="P65" s="1164"/>
      <c r="Q65" s="1164"/>
      <c r="R65" s="1165"/>
      <c r="S65" s="1164"/>
      <c r="T65" s="1164"/>
      <c r="U65" s="1202"/>
      <c r="W65" s="1165" t="str">
        <f>'🔵クレーム'!C56</f>
        <v/>
      </c>
      <c r="X65" s="1165" t="str">
        <f>'🔵クレーム'!D56</f>
        <v/>
      </c>
      <c r="Y65" s="1164" t="str">
        <f>'🔵クレーム'!I56</f>
        <v/>
      </c>
      <c r="Z65" s="1165" t="str">
        <f>'🔵クレーム'!J56</f>
        <v/>
      </c>
      <c r="AA65" s="1165" t="str">
        <f>'🔵クレーム'!K56</f>
        <v/>
      </c>
      <c r="AB65" s="1165" t="str">
        <f>'🔵クレーム'!L56</f>
        <v/>
      </c>
      <c r="AC65" s="1167" t="str">
        <f>'🔵クレーム'!N56</f>
        <v/>
      </c>
    </row>
    <row r="66" hidden="1" outlineLevel="1">
      <c r="B66" s="1185"/>
      <c r="C66" s="1188"/>
      <c r="D66" s="1195"/>
      <c r="E66" s="1201"/>
      <c r="F66" s="1195"/>
      <c r="G66" s="1196"/>
      <c r="H66" s="1191"/>
      <c r="I66" s="1186"/>
      <c r="J66" s="1200" t="s">
        <v>712</v>
      </c>
      <c r="O66" s="1164"/>
      <c r="P66" s="1164"/>
      <c r="Q66" s="1164"/>
      <c r="R66" s="1165"/>
      <c r="S66" s="1164"/>
      <c r="T66" s="1164"/>
      <c r="U66" s="1202"/>
      <c r="W66" s="1165" t="str">
        <f>'🔵クレーム'!C57</f>
        <v/>
      </c>
      <c r="X66" s="1165" t="str">
        <f>'🔵クレーム'!D57</f>
        <v/>
      </c>
      <c r="Y66" s="1164" t="str">
        <f>'🔵クレーム'!I57</f>
        <v/>
      </c>
      <c r="Z66" s="1165" t="str">
        <f>'🔵クレーム'!J57</f>
        <v/>
      </c>
      <c r="AA66" s="1165" t="str">
        <f>'🔵クレーム'!K57</f>
        <v/>
      </c>
      <c r="AB66" s="1165" t="str">
        <f>'🔵クレーム'!L57</f>
        <v/>
      </c>
      <c r="AC66" s="1167" t="str">
        <f>'🔵クレーム'!N57</f>
        <v/>
      </c>
    </row>
    <row r="67" hidden="1" outlineLevel="1">
      <c r="B67" s="1185"/>
      <c r="C67" s="1188"/>
      <c r="D67" s="1195"/>
      <c r="E67" s="1201"/>
      <c r="F67" s="1195"/>
      <c r="G67" s="1196"/>
      <c r="H67" s="1191"/>
      <c r="I67" s="1186"/>
      <c r="J67" s="1200" t="s">
        <v>712</v>
      </c>
      <c r="O67" s="1164"/>
      <c r="P67" s="1164"/>
      <c r="Q67" s="1164"/>
      <c r="R67" s="1165"/>
      <c r="S67" s="1164"/>
      <c r="T67" s="1164"/>
      <c r="U67" s="1202"/>
      <c r="W67" s="1165" t="str">
        <f>'🔵クレーム'!C58</f>
        <v/>
      </c>
      <c r="X67" s="1165" t="str">
        <f>'🔵クレーム'!D58</f>
        <v/>
      </c>
      <c r="Y67" s="1164" t="str">
        <f>'🔵クレーム'!I58</f>
        <v/>
      </c>
      <c r="Z67" s="1165" t="str">
        <f>'🔵クレーム'!J58</f>
        <v/>
      </c>
      <c r="AA67" s="1165" t="str">
        <f>'🔵クレーム'!K58</f>
        <v/>
      </c>
      <c r="AB67" s="1165" t="str">
        <f>'🔵クレーム'!L58</f>
        <v/>
      </c>
      <c r="AC67" s="1167" t="str">
        <f>'🔵クレーム'!N58</f>
        <v/>
      </c>
    </row>
    <row r="68" hidden="1" outlineLevel="1">
      <c r="B68" s="1203"/>
      <c r="C68" s="1196"/>
      <c r="D68" s="1195"/>
      <c r="E68" s="1201"/>
      <c r="F68" s="1195"/>
      <c r="G68" s="1196"/>
      <c r="H68" s="1191"/>
      <c r="I68" s="1186"/>
      <c r="J68" s="1200" t="s">
        <v>712</v>
      </c>
      <c r="O68" s="1164"/>
      <c r="P68" s="1164"/>
      <c r="Q68" s="1164"/>
      <c r="R68" s="1165"/>
      <c r="S68" s="1164"/>
      <c r="T68" s="1164"/>
      <c r="U68" s="1202"/>
      <c r="W68" s="1165" t="str">
        <f>'🔵クレーム'!C59</f>
        <v/>
      </c>
      <c r="X68" s="1165" t="str">
        <f>'🔵クレーム'!D59</f>
        <v/>
      </c>
      <c r="Y68" s="1164" t="str">
        <f>'🔵クレーム'!I59</f>
        <v/>
      </c>
      <c r="Z68" s="1165" t="str">
        <f>'🔵クレーム'!J59</f>
        <v/>
      </c>
      <c r="AA68" s="1165" t="str">
        <f>'🔵クレーム'!K59</f>
        <v/>
      </c>
      <c r="AB68" s="1165" t="str">
        <f>'🔵クレーム'!L59</f>
        <v/>
      </c>
      <c r="AC68" s="1167" t="str">
        <f>'🔵クレーム'!N59</f>
        <v/>
      </c>
    </row>
    <row r="69" hidden="1" outlineLevel="1">
      <c r="B69" s="1185"/>
      <c r="C69" s="1188"/>
      <c r="D69" s="1189"/>
      <c r="E69" s="1190"/>
      <c r="F69" s="1195"/>
      <c r="G69" s="1196"/>
      <c r="H69" s="1191"/>
      <c r="I69" s="1186"/>
      <c r="J69" s="1200" t="s">
        <v>712</v>
      </c>
      <c r="O69" s="1164"/>
      <c r="P69" s="1164"/>
      <c r="Q69" s="1164"/>
      <c r="R69" s="1165"/>
      <c r="S69" s="1164"/>
      <c r="T69" s="1164"/>
      <c r="U69" s="1202"/>
      <c r="W69" s="1165" t="str">
        <f>'🔵クレーム'!C60</f>
        <v/>
      </c>
      <c r="X69" s="1165" t="str">
        <f>'🔵クレーム'!D60</f>
        <v/>
      </c>
      <c r="Y69" s="1164" t="str">
        <f>'🔵クレーム'!I60</f>
        <v/>
      </c>
      <c r="Z69" s="1165" t="str">
        <f>'🔵クレーム'!J60</f>
        <v/>
      </c>
      <c r="AA69" s="1165" t="str">
        <f>'🔵クレーム'!K60</f>
        <v/>
      </c>
      <c r="AB69" s="1165" t="str">
        <f>'🔵クレーム'!L60</f>
        <v/>
      </c>
      <c r="AC69" s="1167" t="str">
        <f>'🔵クレーム'!N60</f>
        <v/>
      </c>
    </row>
    <row r="70" hidden="1" outlineLevel="1">
      <c r="B70" s="1185"/>
      <c r="C70" s="1188"/>
      <c r="D70" s="1189"/>
      <c r="E70" s="1190"/>
      <c r="F70" s="1195"/>
      <c r="G70" s="1196"/>
      <c r="H70" s="1191"/>
      <c r="I70" s="1186"/>
      <c r="J70" s="1200" t="s">
        <v>712</v>
      </c>
      <c r="O70" s="1164"/>
      <c r="P70" s="1164"/>
      <c r="Q70" s="1164"/>
      <c r="R70" s="1165"/>
      <c r="S70" s="1164"/>
      <c r="T70" s="1164"/>
      <c r="U70" s="1202"/>
      <c r="W70" s="1165" t="str">
        <f>'🔵クレーム'!C61</f>
        <v/>
      </c>
      <c r="X70" s="1165" t="str">
        <f>'🔵クレーム'!D61</f>
        <v/>
      </c>
      <c r="Y70" s="1164" t="str">
        <f>'🔵クレーム'!I61</f>
        <v/>
      </c>
      <c r="Z70" s="1165" t="str">
        <f>'🔵クレーム'!J61</f>
        <v/>
      </c>
      <c r="AA70" s="1165" t="str">
        <f>'🔵クレーム'!K61</f>
        <v/>
      </c>
      <c r="AB70" s="1165" t="str">
        <f>'🔵クレーム'!L61</f>
        <v/>
      </c>
      <c r="AC70" s="1167" t="str">
        <f>'🔵クレーム'!N61</f>
        <v/>
      </c>
    </row>
    <row r="71" hidden="1" outlineLevel="1">
      <c r="B71" s="1185"/>
      <c r="C71" s="1188"/>
      <c r="D71" s="1189"/>
      <c r="E71" s="1190"/>
      <c r="F71" s="1195"/>
      <c r="G71" s="1196"/>
      <c r="H71" s="1191"/>
      <c r="I71" s="1186"/>
      <c r="J71" s="1200" t="s">
        <v>712</v>
      </c>
      <c r="O71" s="1164"/>
      <c r="P71" s="1164"/>
      <c r="Q71" s="1164"/>
      <c r="R71" s="1165"/>
      <c r="S71" s="1164"/>
      <c r="T71" s="1164"/>
      <c r="U71" s="1202"/>
      <c r="W71" s="1165" t="str">
        <f>'🔵クレーム'!C62</f>
        <v/>
      </c>
      <c r="X71" s="1165" t="str">
        <f>'🔵クレーム'!D62</f>
        <v/>
      </c>
      <c r="Y71" s="1164" t="str">
        <f>'🔵クレーム'!I62</f>
        <v/>
      </c>
      <c r="Z71" s="1165" t="str">
        <f>'🔵クレーム'!J62</f>
        <v/>
      </c>
      <c r="AA71" s="1165" t="str">
        <f>'🔵クレーム'!K62</f>
        <v/>
      </c>
      <c r="AB71" s="1165" t="str">
        <f>'🔵クレーム'!L62</f>
        <v/>
      </c>
      <c r="AC71" s="1167" t="str">
        <f>'🔵クレーム'!N62</f>
        <v/>
      </c>
    </row>
    <row r="72" hidden="1" outlineLevel="1">
      <c r="B72" s="1185"/>
      <c r="C72" s="1188"/>
      <c r="D72" s="1189"/>
      <c r="E72" s="1190"/>
      <c r="F72" s="1195"/>
      <c r="G72" s="1196"/>
      <c r="H72" s="1191"/>
      <c r="I72" s="1186"/>
      <c r="J72" s="1200" t="s">
        <v>712</v>
      </c>
      <c r="O72" s="1164"/>
      <c r="P72" s="1164"/>
      <c r="Q72" s="1164"/>
      <c r="R72" s="1165"/>
      <c r="S72" s="1164"/>
      <c r="T72" s="1164"/>
      <c r="U72" s="1202"/>
      <c r="W72" s="1165" t="str">
        <f>'🔵クレーム'!C63</f>
        <v/>
      </c>
      <c r="X72" s="1165" t="str">
        <f>'🔵クレーム'!D63</f>
        <v/>
      </c>
      <c r="Y72" s="1164" t="str">
        <f>'🔵クレーム'!I63</f>
        <v/>
      </c>
      <c r="Z72" s="1165" t="str">
        <f>'🔵クレーム'!J63</f>
        <v/>
      </c>
      <c r="AA72" s="1165" t="str">
        <f>'🔵クレーム'!K63</f>
        <v/>
      </c>
      <c r="AB72" s="1165" t="str">
        <f>'🔵クレーム'!L63</f>
        <v/>
      </c>
      <c r="AC72" s="1167" t="str">
        <f>'🔵クレーム'!N63</f>
        <v/>
      </c>
    </row>
    <row r="73" hidden="1" outlineLevel="1">
      <c r="B73" s="1185"/>
      <c r="C73" s="1188"/>
      <c r="D73" s="1189"/>
      <c r="E73" s="1190"/>
      <c r="F73" s="1195"/>
      <c r="G73" s="1196"/>
      <c r="H73" s="1191"/>
      <c r="I73" s="1186"/>
      <c r="J73" s="1200" t="s">
        <v>712</v>
      </c>
      <c r="O73" s="1164"/>
      <c r="P73" s="1164"/>
      <c r="Q73" s="1164"/>
      <c r="R73" s="1165"/>
      <c r="S73" s="1164"/>
      <c r="T73" s="1164"/>
      <c r="U73" s="1202"/>
      <c r="W73" s="1165" t="str">
        <f>'🔵クレーム'!C64</f>
        <v/>
      </c>
      <c r="X73" s="1165" t="str">
        <f>'🔵クレーム'!D64</f>
        <v/>
      </c>
      <c r="Y73" s="1164" t="str">
        <f>'🔵クレーム'!I64</f>
        <v/>
      </c>
      <c r="Z73" s="1165" t="str">
        <f>'🔵クレーム'!J64</f>
        <v/>
      </c>
      <c r="AA73" s="1165" t="str">
        <f>'🔵クレーム'!K64</f>
        <v/>
      </c>
      <c r="AB73" s="1165" t="str">
        <f>'🔵クレーム'!L64</f>
        <v/>
      </c>
      <c r="AC73" s="1167" t="str">
        <f>'🔵クレーム'!N64</f>
        <v/>
      </c>
    </row>
    <row r="74" hidden="1" outlineLevel="1">
      <c r="B74" s="1185"/>
      <c r="C74" s="1188"/>
      <c r="D74" s="1189"/>
      <c r="E74" s="1190"/>
      <c r="F74" s="1195"/>
      <c r="G74" s="1196"/>
      <c r="H74" s="1191"/>
      <c r="I74" s="1186"/>
      <c r="J74" s="1200" t="s">
        <v>712</v>
      </c>
      <c r="O74" s="1164"/>
      <c r="P74" s="1164"/>
      <c r="Q74" s="1164"/>
      <c r="R74" s="1165"/>
      <c r="S74" s="1164"/>
      <c r="T74" s="1164"/>
      <c r="U74" s="1202"/>
      <c r="W74" s="1165" t="str">
        <f>'🔵クレーム'!C65</f>
        <v/>
      </c>
      <c r="X74" s="1165" t="str">
        <f>'🔵クレーム'!D65</f>
        <v/>
      </c>
      <c r="Y74" s="1164" t="str">
        <f>'🔵クレーム'!I65</f>
        <v/>
      </c>
      <c r="Z74" s="1165" t="str">
        <f>'🔵クレーム'!J65</f>
        <v/>
      </c>
      <c r="AA74" s="1165" t="str">
        <f>'🔵クレーム'!K65</f>
        <v/>
      </c>
      <c r="AB74" s="1165" t="str">
        <f>'🔵クレーム'!L65</f>
        <v/>
      </c>
      <c r="AC74" s="1167" t="str">
        <f>'🔵クレーム'!N65</f>
        <v/>
      </c>
    </row>
    <row r="75" hidden="1" outlineLevel="1">
      <c r="B75" s="1185"/>
      <c r="C75" s="1188"/>
      <c r="D75" s="1189"/>
      <c r="E75" s="1190"/>
      <c r="F75" s="1195"/>
      <c r="G75" s="1196"/>
      <c r="H75" s="1191"/>
      <c r="I75" s="1186"/>
      <c r="J75" s="1200" t="s">
        <v>712</v>
      </c>
      <c r="O75" s="1164"/>
      <c r="P75" s="1164"/>
      <c r="Q75" s="1164"/>
      <c r="R75" s="1165"/>
      <c r="S75" s="1164"/>
      <c r="T75" s="1164"/>
      <c r="U75" s="1202"/>
      <c r="W75" s="1165" t="str">
        <f>'🔵クレーム'!C66</f>
        <v/>
      </c>
      <c r="X75" s="1165" t="str">
        <f>'🔵クレーム'!D66</f>
        <v/>
      </c>
      <c r="Y75" s="1164" t="str">
        <f>'🔵クレーム'!I66</f>
        <v/>
      </c>
      <c r="Z75" s="1165" t="str">
        <f>'🔵クレーム'!J66</f>
        <v/>
      </c>
      <c r="AA75" s="1165" t="str">
        <f>'🔵クレーム'!K66</f>
        <v/>
      </c>
      <c r="AB75" s="1165" t="str">
        <f>'🔵クレーム'!L66</f>
        <v/>
      </c>
      <c r="AC75" s="1167" t="str">
        <f>'🔵クレーム'!N66</f>
        <v/>
      </c>
    </row>
    <row r="76" hidden="1" outlineLevel="1">
      <c r="B76" s="1185"/>
      <c r="C76" s="1188"/>
      <c r="D76" s="1189"/>
      <c r="E76" s="1190"/>
      <c r="F76" s="1195"/>
      <c r="G76" s="1196"/>
      <c r="H76" s="1191"/>
      <c r="I76" s="1186"/>
      <c r="J76" s="1200" t="s">
        <v>712</v>
      </c>
      <c r="O76" s="1164"/>
      <c r="P76" s="1164"/>
      <c r="Q76" s="1164"/>
      <c r="R76" s="1165"/>
      <c r="S76" s="1164"/>
      <c r="T76" s="1164"/>
      <c r="U76" s="1202"/>
      <c r="W76" s="1165" t="str">
        <f>'🔵クレーム'!C67</f>
        <v/>
      </c>
      <c r="X76" s="1165" t="str">
        <f>'🔵クレーム'!D67</f>
        <v/>
      </c>
      <c r="Y76" s="1164" t="str">
        <f>'🔵クレーム'!I67</f>
        <v/>
      </c>
      <c r="Z76" s="1165" t="str">
        <f>'🔵クレーム'!J67</f>
        <v/>
      </c>
      <c r="AA76" s="1165" t="str">
        <f>'🔵クレーム'!K67</f>
        <v/>
      </c>
      <c r="AB76" s="1165" t="str">
        <f>'🔵クレーム'!L67</f>
        <v/>
      </c>
      <c r="AC76" s="1167" t="str">
        <f>'🔵クレーム'!N67</f>
        <v/>
      </c>
    </row>
    <row r="77" hidden="1" outlineLevel="1">
      <c r="B77" s="1185"/>
      <c r="C77" s="1188"/>
      <c r="D77" s="1195"/>
      <c r="E77" s="1201"/>
      <c r="F77" s="1195"/>
      <c r="G77" s="1196"/>
      <c r="H77" s="1191"/>
      <c r="I77" s="1186"/>
      <c r="J77" s="1200" t="s">
        <v>712</v>
      </c>
      <c r="O77" s="1164"/>
      <c r="P77" s="1164"/>
      <c r="Q77" s="1164"/>
      <c r="R77" s="1165"/>
      <c r="S77" s="1164"/>
      <c r="T77" s="1164"/>
      <c r="U77" s="1202"/>
      <c r="W77" s="1165" t="str">
        <f>'🔵クレーム'!C68</f>
        <v/>
      </c>
      <c r="X77" s="1165" t="str">
        <f>'🔵クレーム'!D68</f>
        <v/>
      </c>
      <c r="Y77" s="1164" t="str">
        <f>'🔵クレーム'!I68</f>
        <v/>
      </c>
      <c r="Z77" s="1165" t="str">
        <f>'🔵クレーム'!J68</f>
        <v/>
      </c>
      <c r="AA77" s="1165" t="str">
        <f>'🔵クレーム'!K68</f>
        <v/>
      </c>
      <c r="AB77" s="1165" t="str">
        <f>'🔵クレーム'!L68</f>
        <v/>
      </c>
      <c r="AC77" s="1167" t="str">
        <f>'🔵クレーム'!N68</f>
        <v/>
      </c>
    </row>
    <row r="78" hidden="1" outlineLevel="1">
      <c r="B78" s="1185"/>
      <c r="C78" s="1188"/>
      <c r="D78" s="1195"/>
      <c r="E78" s="1201"/>
      <c r="F78" s="1195"/>
      <c r="G78" s="1196"/>
      <c r="H78" s="1191"/>
      <c r="I78" s="1186"/>
      <c r="J78" s="1200" t="s">
        <v>712</v>
      </c>
      <c r="O78" s="1164"/>
      <c r="P78" s="1164"/>
      <c r="Q78" s="1164"/>
      <c r="R78" s="1165"/>
      <c r="S78" s="1164"/>
      <c r="T78" s="1164"/>
      <c r="U78" s="1202"/>
      <c r="W78" s="1165" t="str">
        <f>'🔵クレーム'!C69</f>
        <v/>
      </c>
      <c r="X78" s="1165" t="str">
        <f>'🔵クレーム'!D69</f>
        <v/>
      </c>
      <c r="Y78" s="1164" t="str">
        <f>'🔵クレーム'!I69</f>
        <v/>
      </c>
      <c r="Z78" s="1165" t="str">
        <f>'🔵クレーム'!J69</f>
        <v/>
      </c>
      <c r="AA78" s="1165" t="str">
        <f>'🔵クレーム'!K69</f>
        <v/>
      </c>
      <c r="AB78" s="1165" t="str">
        <f>'🔵クレーム'!L69</f>
        <v/>
      </c>
      <c r="AC78" s="1167" t="str">
        <f>'🔵クレーム'!N69</f>
        <v/>
      </c>
    </row>
    <row r="79" hidden="1" outlineLevel="1">
      <c r="B79" s="1185"/>
      <c r="C79" s="1188"/>
      <c r="D79" s="1195"/>
      <c r="E79" s="1201"/>
      <c r="F79" s="1195"/>
      <c r="G79" s="1196"/>
      <c r="H79" s="1191"/>
      <c r="I79" s="1186"/>
      <c r="J79" s="1200" t="s">
        <v>712</v>
      </c>
      <c r="O79" s="1164"/>
      <c r="P79" s="1164"/>
      <c r="Q79" s="1164"/>
      <c r="R79" s="1165"/>
      <c r="S79" s="1164"/>
      <c r="T79" s="1164"/>
      <c r="U79" s="1202"/>
      <c r="W79" s="1165" t="str">
        <f>'🔵クレーム'!C70</f>
        <v/>
      </c>
      <c r="X79" s="1165" t="str">
        <f>'🔵クレーム'!D70</f>
        <v/>
      </c>
      <c r="Y79" s="1164" t="str">
        <f>'🔵クレーム'!I70</f>
        <v/>
      </c>
      <c r="Z79" s="1165" t="str">
        <f>'🔵クレーム'!J70</f>
        <v/>
      </c>
      <c r="AA79" s="1165" t="str">
        <f>'🔵クレーム'!K70</f>
        <v/>
      </c>
      <c r="AB79" s="1165" t="str">
        <f>'🔵クレーム'!L70</f>
        <v/>
      </c>
      <c r="AC79" s="1167" t="str">
        <f>'🔵クレーム'!N70</f>
        <v/>
      </c>
    </row>
    <row r="80" hidden="1" outlineLevel="1">
      <c r="B80" s="1185"/>
      <c r="C80" s="1188"/>
      <c r="D80" s="1195"/>
      <c r="E80" s="1201"/>
      <c r="F80" s="1195"/>
      <c r="G80" s="1196"/>
      <c r="H80" s="1191"/>
      <c r="I80" s="1186"/>
      <c r="J80" s="1200" t="s">
        <v>712</v>
      </c>
      <c r="O80" s="1164"/>
      <c r="P80" s="1164"/>
      <c r="Q80" s="1164"/>
      <c r="R80" s="1165"/>
      <c r="S80" s="1164"/>
      <c r="T80" s="1164"/>
      <c r="U80" s="1202"/>
      <c r="W80" s="1165" t="str">
        <f>'🔵クレーム'!C71</f>
        <v/>
      </c>
      <c r="X80" s="1165" t="str">
        <f>'🔵クレーム'!D71</f>
        <v/>
      </c>
      <c r="Y80" s="1164" t="str">
        <f>'🔵クレーム'!I71</f>
        <v/>
      </c>
      <c r="Z80" s="1165" t="str">
        <f>'🔵クレーム'!J71</f>
        <v/>
      </c>
      <c r="AA80" s="1165" t="str">
        <f>'🔵クレーム'!K71</f>
        <v/>
      </c>
      <c r="AB80" s="1165" t="str">
        <f>'🔵クレーム'!L71</f>
        <v/>
      </c>
      <c r="AC80" s="1167" t="str">
        <f>'🔵クレーム'!N71</f>
        <v/>
      </c>
    </row>
    <row r="81" hidden="1" outlineLevel="1">
      <c r="B81" s="1185"/>
      <c r="C81" s="1188"/>
      <c r="D81" s="1195"/>
      <c r="E81" s="1201"/>
      <c r="F81" s="1195"/>
      <c r="G81" s="1196"/>
      <c r="H81" s="1191"/>
      <c r="I81" s="1186"/>
      <c r="J81" s="1200" t="s">
        <v>712</v>
      </c>
      <c r="O81" s="1164"/>
      <c r="P81" s="1164"/>
      <c r="Q81" s="1164"/>
      <c r="R81" s="1165"/>
      <c r="S81" s="1164"/>
      <c r="T81" s="1164"/>
      <c r="U81" s="1202"/>
      <c r="W81" s="1165" t="str">
        <f>'🔵クレーム'!C72</f>
        <v/>
      </c>
      <c r="X81" s="1165" t="str">
        <f>'🔵クレーム'!D72</f>
        <v/>
      </c>
      <c r="Y81" s="1164" t="str">
        <f>'🔵クレーム'!I72</f>
        <v/>
      </c>
      <c r="Z81" s="1165" t="str">
        <f>'🔵クレーム'!J72</f>
        <v/>
      </c>
      <c r="AA81" s="1165" t="str">
        <f>'🔵クレーム'!K72</f>
        <v/>
      </c>
      <c r="AB81" s="1165" t="str">
        <f>'🔵クレーム'!L72</f>
        <v/>
      </c>
      <c r="AC81" s="1167" t="str">
        <f>'🔵クレーム'!N72</f>
        <v/>
      </c>
    </row>
    <row r="82" hidden="1" outlineLevel="1">
      <c r="B82" s="1185"/>
      <c r="C82" s="1188"/>
      <c r="D82" s="1195"/>
      <c r="E82" s="1201"/>
      <c r="F82" s="1195"/>
      <c r="G82" s="1196"/>
      <c r="H82" s="1191"/>
      <c r="I82" s="1186"/>
      <c r="J82" s="1200" t="s">
        <v>712</v>
      </c>
      <c r="O82" s="1164"/>
      <c r="P82" s="1164"/>
      <c r="Q82" s="1164"/>
      <c r="R82" s="1165"/>
      <c r="S82" s="1164"/>
      <c r="T82" s="1164"/>
      <c r="U82" s="1202"/>
      <c r="W82" s="1165" t="str">
        <f>'🔵クレーム'!C73</f>
        <v/>
      </c>
      <c r="X82" s="1165" t="str">
        <f>'🔵クレーム'!D73</f>
        <v/>
      </c>
      <c r="Y82" s="1164" t="str">
        <f>'🔵クレーム'!I73</f>
        <v/>
      </c>
      <c r="Z82" s="1165" t="str">
        <f>'🔵クレーム'!J73</f>
        <v/>
      </c>
      <c r="AA82" s="1165" t="str">
        <f>'🔵クレーム'!K73</f>
        <v/>
      </c>
      <c r="AB82" s="1165" t="str">
        <f>'🔵クレーム'!L73</f>
        <v/>
      </c>
      <c r="AC82" s="1167" t="str">
        <f>'🔵クレーム'!N73</f>
        <v/>
      </c>
    </row>
    <row r="83" hidden="1" outlineLevel="1">
      <c r="B83" s="1185"/>
      <c r="C83" s="1188"/>
      <c r="D83" s="1195"/>
      <c r="E83" s="1201"/>
      <c r="F83" s="1195"/>
      <c r="G83" s="1196"/>
      <c r="H83" s="1191"/>
      <c r="I83" s="1186"/>
      <c r="J83" s="1200" t="s">
        <v>712</v>
      </c>
      <c r="O83" s="1164"/>
      <c r="P83" s="1164"/>
      <c r="Q83" s="1164"/>
      <c r="R83" s="1165"/>
      <c r="S83" s="1164"/>
      <c r="T83" s="1164"/>
      <c r="U83" s="1202"/>
      <c r="W83" s="1165" t="str">
        <f>'🔵クレーム'!C74</f>
        <v/>
      </c>
      <c r="X83" s="1165" t="str">
        <f>'🔵クレーム'!D74</f>
        <v/>
      </c>
      <c r="Y83" s="1164" t="str">
        <f>'🔵クレーム'!I74</f>
        <v/>
      </c>
      <c r="Z83" s="1165" t="str">
        <f>'🔵クレーム'!J74</f>
        <v/>
      </c>
      <c r="AA83" s="1165" t="str">
        <f>'🔵クレーム'!K74</f>
        <v/>
      </c>
      <c r="AB83" s="1165" t="str">
        <f>'🔵クレーム'!L74</f>
        <v/>
      </c>
      <c r="AC83" s="1167" t="str">
        <f>'🔵クレーム'!N74</f>
        <v/>
      </c>
    </row>
    <row r="84" hidden="1" outlineLevel="1">
      <c r="B84" s="1185"/>
      <c r="C84" s="1188"/>
      <c r="D84" s="1195"/>
      <c r="E84" s="1201"/>
      <c r="F84" s="1195"/>
      <c r="G84" s="1196"/>
      <c r="H84" s="1191"/>
      <c r="I84" s="1186"/>
      <c r="J84" s="1200" t="s">
        <v>712</v>
      </c>
      <c r="O84" s="1164"/>
      <c r="P84" s="1164"/>
      <c r="Q84" s="1164"/>
      <c r="R84" s="1165"/>
      <c r="S84" s="1164"/>
      <c r="T84" s="1164"/>
      <c r="U84" s="1202"/>
      <c r="W84" s="1165" t="str">
        <f>'🔵クレーム'!C75</f>
        <v/>
      </c>
      <c r="X84" s="1165" t="str">
        <f>'🔵クレーム'!D75</f>
        <v/>
      </c>
      <c r="Y84" s="1164" t="str">
        <f>'🔵クレーム'!I75</f>
        <v/>
      </c>
      <c r="Z84" s="1165" t="str">
        <f>'🔵クレーム'!J75</f>
        <v/>
      </c>
      <c r="AA84" s="1165" t="str">
        <f>'🔵クレーム'!K75</f>
        <v/>
      </c>
      <c r="AB84" s="1165" t="str">
        <f>'🔵クレーム'!L75</f>
        <v/>
      </c>
      <c r="AC84" s="1167" t="str">
        <f>'🔵クレーム'!N75</f>
        <v/>
      </c>
    </row>
    <row r="85" hidden="1" outlineLevel="1">
      <c r="B85" s="1185"/>
      <c r="C85" s="1188"/>
      <c r="D85" s="1195"/>
      <c r="E85" s="1201"/>
      <c r="F85" s="1195"/>
      <c r="G85" s="1196"/>
      <c r="H85" s="1191"/>
      <c r="I85" s="1186"/>
      <c r="J85" s="1200" t="s">
        <v>712</v>
      </c>
      <c r="O85" s="1164"/>
      <c r="P85" s="1164"/>
      <c r="Q85" s="1164"/>
      <c r="R85" s="1165"/>
      <c r="S85" s="1164"/>
      <c r="T85" s="1164"/>
      <c r="U85" s="1202"/>
      <c r="W85" s="1165" t="str">
        <f>'🔵クレーム'!C76</f>
        <v/>
      </c>
      <c r="X85" s="1165" t="str">
        <f>'🔵クレーム'!D76</f>
        <v/>
      </c>
      <c r="Y85" s="1164" t="str">
        <f>'🔵クレーム'!I76</f>
        <v/>
      </c>
      <c r="Z85" s="1165" t="str">
        <f>'🔵クレーム'!J76</f>
        <v/>
      </c>
      <c r="AA85" s="1165" t="str">
        <f>'🔵クレーム'!K76</f>
        <v/>
      </c>
      <c r="AB85" s="1165" t="str">
        <f>'🔵クレーム'!L76</f>
        <v/>
      </c>
      <c r="AC85" s="1167" t="str">
        <f>'🔵クレーム'!N76</f>
        <v/>
      </c>
    </row>
    <row r="86" hidden="1" outlineLevel="1">
      <c r="B86" s="1185"/>
      <c r="C86" s="1188"/>
      <c r="D86" s="1195"/>
      <c r="E86" s="1201"/>
      <c r="F86" s="1195"/>
      <c r="G86" s="1196"/>
      <c r="H86" s="1191"/>
      <c r="I86" s="1186"/>
      <c r="J86" s="1200" t="s">
        <v>712</v>
      </c>
      <c r="O86" s="1164"/>
      <c r="P86" s="1164"/>
      <c r="Q86" s="1164"/>
      <c r="R86" s="1165"/>
      <c r="S86" s="1164"/>
      <c r="T86" s="1164"/>
      <c r="U86" s="1202"/>
      <c r="W86" s="1165" t="str">
        <f>'🔵クレーム'!C77</f>
        <v/>
      </c>
      <c r="X86" s="1165" t="str">
        <f>'🔵クレーム'!D77</f>
        <v/>
      </c>
      <c r="Y86" s="1164" t="str">
        <f>'🔵クレーム'!I77</f>
        <v/>
      </c>
      <c r="Z86" s="1165" t="str">
        <f>'🔵クレーム'!J77</f>
        <v/>
      </c>
      <c r="AA86" s="1165" t="str">
        <f>'🔵クレーム'!K77</f>
        <v/>
      </c>
      <c r="AB86" s="1165" t="str">
        <f>'🔵クレーム'!L77</f>
        <v/>
      </c>
      <c r="AC86" s="1167" t="str">
        <f>'🔵クレーム'!N77</f>
        <v/>
      </c>
    </row>
    <row r="87" hidden="1" outlineLevel="1">
      <c r="B87" s="1185"/>
      <c r="C87" s="1188"/>
      <c r="D87" s="1195"/>
      <c r="E87" s="1201"/>
      <c r="F87" s="1195"/>
      <c r="G87" s="1196"/>
      <c r="H87" s="1191"/>
      <c r="I87" s="1186"/>
      <c r="J87" s="1200" t="s">
        <v>712</v>
      </c>
      <c r="O87" s="1164"/>
      <c r="P87" s="1164"/>
      <c r="Q87" s="1164"/>
      <c r="R87" s="1165"/>
      <c r="S87" s="1164"/>
      <c r="T87" s="1164"/>
      <c r="U87" s="1202"/>
      <c r="W87" s="1165" t="str">
        <f>'🔵クレーム'!C78</f>
        <v/>
      </c>
      <c r="X87" s="1165" t="str">
        <f>'🔵クレーム'!D78</f>
        <v/>
      </c>
      <c r="Y87" s="1164" t="str">
        <f>'🔵クレーム'!I78</f>
        <v/>
      </c>
      <c r="Z87" s="1165" t="str">
        <f>'🔵クレーム'!J78</f>
        <v/>
      </c>
      <c r="AA87" s="1165" t="str">
        <f>'🔵クレーム'!K78</f>
        <v/>
      </c>
      <c r="AB87" s="1165" t="str">
        <f>'🔵クレーム'!L78</f>
        <v/>
      </c>
      <c r="AC87" s="1167" t="str">
        <f>'🔵クレーム'!N78</f>
        <v/>
      </c>
    </row>
    <row r="88" hidden="1" outlineLevel="1">
      <c r="B88" s="1185"/>
      <c r="C88" s="1188"/>
      <c r="D88" s="1195"/>
      <c r="E88" s="1201"/>
      <c r="F88" s="1195"/>
      <c r="G88" s="1196"/>
      <c r="H88" s="1191"/>
      <c r="I88" s="1186"/>
      <c r="J88" s="1200" t="s">
        <v>712</v>
      </c>
      <c r="O88" s="1164"/>
      <c r="P88" s="1164"/>
      <c r="Q88" s="1164"/>
      <c r="R88" s="1165"/>
      <c r="S88" s="1164"/>
      <c r="T88" s="1164"/>
      <c r="U88" s="1202"/>
      <c r="W88" s="1165" t="str">
        <f>'🔵クレーム'!C79</f>
        <v/>
      </c>
      <c r="X88" s="1165" t="str">
        <f>'🔵クレーム'!D79</f>
        <v/>
      </c>
      <c r="Y88" s="1164" t="str">
        <f>'🔵クレーム'!I79</f>
        <v/>
      </c>
      <c r="Z88" s="1165" t="str">
        <f>'🔵クレーム'!J79</f>
        <v/>
      </c>
      <c r="AA88" s="1165" t="str">
        <f>'🔵クレーム'!K79</f>
        <v/>
      </c>
      <c r="AB88" s="1165" t="str">
        <f>'🔵クレーム'!L79</f>
        <v/>
      </c>
      <c r="AC88" s="1167" t="str">
        <f>'🔵クレーム'!N79</f>
        <v/>
      </c>
    </row>
    <row r="89" hidden="1" outlineLevel="1">
      <c r="B89" s="1185"/>
      <c r="C89" s="1188"/>
      <c r="D89" s="1195"/>
      <c r="E89" s="1201"/>
      <c r="F89" s="1195"/>
      <c r="G89" s="1196"/>
      <c r="H89" s="1191"/>
      <c r="I89" s="1186"/>
      <c r="J89" s="1200" t="s">
        <v>712</v>
      </c>
      <c r="O89" s="1164"/>
      <c r="P89" s="1164"/>
      <c r="Q89" s="1164"/>
      <c r="R89" s="1165"/>
      <c r="S89" s="1164"/>
      <c r="T89" s="1164"/>
      <c r="U89" s="1202"/>
      <c r="W89" s="1165" t="str">
        <f>'🔵クレーム'!C80</f>
        <v/>
      </c>
      <c r="X89" s="1165" t="str">
        <f>'🔵クレーム'!D80</f>
        <v/>
      </c>
      <c r="Y89" s="1164" t="str">
        <f>'🔵クレーム'!I80</f>
        <v/>
      </c>
      <c r="Z89" s="1165" t="str">
        <f>'🔵クレーム'!J80</f>
        <v/>
      </c>
      <c r="AA89" s="1165" t="str">
        <f>'🔵クレーム'!K80</f>
        <v/>
      </c>
      <c r="AB89" s="1165" t="str">
        <f>'🔵クレーム'!L80</f>
        <v/>
      </c>
      <c r="AC89" s="1167" t="str">
        <f>'🔵クレーム'!N80</f>
        <v/>
      </c>
    </row>
    <row r="90" hidden="1" outlineLevel="1">
      <c r="B90" s="1204"/>
      <c r="C90" s="1205"/>
      <c r="D90" s="1206"/>
      <c r="E90" s="1207"/>
      <c r="F90" s="1206"/>
      <c r="G90" s="1205"/>
      <c r="H90" s="1206"/>
      <c r="I90" s="1198"/>
      <c r="J90" s="1207" t="s">
        <v>712</v>
      </c>
      <c r="O90" s="1164"/>
      <c r="P90" s="1164"/>
      <c r="Q90" s="1164"/>
      <c r="R90" s="1165"/>
      <c r="S90" s="1164"/>
      <c r="T90" s="1164"/>
      <c r="U90" s="1202"/>
      <c r="W90" s="1165" t="str">
        <f>'🔵クレーム'!C81</f>
        <v/>
      </c>
      <c r="X90" s="1165" t="str">
        <f>'🔵クレーム'!D81</f>
        <v/>
      </c>
      <c r="Y90" s="1164" t="str">
        <f>'🔵クレーム'!I81</f>
        <v/>
      </c>
      <c r="Z90" s="1165" t="str">
        <f>'🔵クレーム'!J81</f>
        <v/>
      </c>
      <c r="AA90" s="1165" t="str">
        <f>'🔵クレーム'!K81</f>
        <v/>
      </c>
      <c r="AB90" s="1165" t="str">
        <f>'🔵クレーム'!L81</f>
        <v/>
      </c>
      <c r="AC90" s="1167" t="str">
        <f>'🔵クレーム'!N81</f>
        <v/>
      </c>
    </row>
    <row r="91">
      <c r="B91" s="17"/>
      <c r="C91" s="17"/>
      <c r="D91" s="17"/>
      <c r="E91" s="17"/>
      <c r="F91" s="17"/>
      <c r="G91" s="17"/>
      <c r="H91" s="17"/>
      <c r="I91" s="17"/>
      <c r="J91" s="17" t="s">
        <v>712</v>
      </c>
      <c r="K91" s="17"/>
      <c r="L91" s="17"/>
      <c r="M91" s="17"/>
      <c r="O91" s="1164"/>
      <c r="P91" s="1164"/>
      <c r="Q91" s="1164"/>
      <c r="R91" s="1165"/>
      <c r="S91" s="1164"/>
      <c r="T91" s="1164"/>
      <c r="U91" s="1202"/>
      <c r="W91" s="1165" t="str">
        <f>'🔵クレーム'!C82</f>
        <v/>
      </c>
      <c r="X91" s="1165" t="str">
        <f>'🔵クレーム'!D82</f>
        <v/>
      </c>
      <c r="Y91" s="1164" t="str">
        <f>'🔵クレーム'!I82</f>
        <v/>
      </c>
      <c r="Z91" s="1165" t="str">
        <f>'🔵クレーム'!J82</f>
        <v/>
      </c>
      <c r="AA91" s="1165" t="str">
        <f>'🔵クレーム'!K82</f>
        <v/>
      </c>
      <c r="AB91" s="1165" t="str">
        <f>'🔵クレーム'!L82</f>
        <v/>
      </c>
      <c r="AC91" s="1167" t="str">
        <f>'🔵クレーム'!N82</f>
        <v/>
      </c>
    </row>
    <row r="92">
      <c r="B92" s="1208" t="s">
        <v>778</v>
      </c>
      <c r="C92" s="1088"/>
      <c r="D92" s="1088"/>
      <c r="E92" s="1088"/>
      <c r="F92" s="1088"/>
      <c r="G92" s="1088"/>
      <c r="H92" s="1088"/>
      <c r="I92" s="1088"/>
      <c r="J92" s="1088"/>
      <c r="K92" s="1088"/>
      <c r="L92" s="1088"/>
      <c r="M92" s="1089"/>
      <c r="O92" s="1164"/>
      <c r="P92" s="1164"/>
      <c r="Q92" s="1164"/>
      <c r="R92" s="1165"/>
      <c r="S92" s="1164"/>
      <c r="T92" s="1164"/>
      <c r="U92" s="1202"/>
      <c r="W92" s="1165" t="str">
        <f>'🔵クレーム'!C83</f>
        <v/>
      </c>
      <c r="X92" s="1165" t="str">
        <f>'🔵クレーム'!D83</f>
        <v/>
      </c>
      <c r="Y92" s="1164" t="str">
        <f>'🔵クレーム'!I83</f>
        <v/>
      </c>
      <c r="Z92" s="1165" t="str">
        <f>'🔵クレーム'!J83</f>
        <v/>
      </c>
      <c r="AA92" s="1165" t="str">
        <f>'🔵クレーム'!K83</f>
        <v/>
      </c>
      <c r="AB92" s="1165" t="str">
        <f>'🔵クレーム'!L83</f>
        <v/>
      </c>
      <c r="AC92" s="1167" t="str">
        <f>'🔵クレーム'!N83</f>
        <v/>
      </c>
    </row>
    <row r="93" ht="30.75" customHeight="1">
      <c r="B93" s="1209" t="s">
        <v>779</v>
      </c>
      <c r="C93" s="238"/>
      <c r="D93" s="1210" t="s">
        <v>731</v>
      </c>
      <c r="F93" s="5"/>
      <c r="M93" s="1159"/>
      <c r="O93" s="1164"/>
      <c r="P93" s="1164"/>
      <c r="Q93" s="1164"/>
      <c r="R93" s="1165"/>
      <c r="S93" s="1164"/>
      <c r="T93" s="1164"/>
      <c r="U93" s="1202"/>
      <c r="W93" s="1165" t="str">
        <f>'🔵クレーム'!C84</f>
        <v/>
      </c>
      <c r="X93" s="1165" t="str">
        <f>'🔵クレーム'!D84</f>
        <v/>
      </c>
      <c r="Y93" s="1164" t="str">
        <f>'🔵クレーム'!I84</f>
        <v/>
      </c>
      <c r="Z93" s="1165" t="str">
        <f>'🔵クレーム'!J84</f>
        <v/>
      </c>
      <c r="AA93" s="1165" t="str">
        <f>'🔵クレーム'!K84</f>
        <v/>
      </c>
      <c r="AB93" s="1165" t="str">
        <f>'🔵クレーム'!L84</f>
        <v/>
      </c>
      <c r="AC93" s="1167" t="str">
        <f>'🔵クレーム'!N84</f>
        <v/>
      </c>
    </row>
    <row r="94">
      <c r="B94" s="1211" t="s">
        <v>80</v>
      </c>
      <c r="C94" s="1212" t="s">
        <v>81</v>
      </c>
      <c r="D94" s="1212" t="s">
        <v>78</v>
      </c>
      <c r="E94" s="1213" t="s">
        <v>88</v>
      </c>
      <c r="F94" s="1213" t="s">
        <v>89</v>
      </c>
      <c r="G94" s="1214" t="s">
        <v>91</v>
      </c>
      <c r="H94" s="1215"/>
      <c r="I94" s="1215"/>
      <c r="J94" s="1215"/>
      <c r="K94" s="1215"/>
      <c r="L94" s="1215"/>
      <c r="M94" s="1216"/>
      <c r="O94" s="1164"/>
      <c r="P94" s="1164"/>
      <c r="Q94" s="1164"/>
      <c r="R94" s="1165"/>
      <c r="S94" s="1164"/>
      <c r="T94" s="1164"/>
      <c r="U94" s="1202"/>
      <c r="W94" s="1165" t="str">
        <f>'🔵クレーム'!C85</f>
        <v/>
      </c>
      <c r="X94" s="1165" t="str">
        <f>'🔵クレーム'!D85</f>
        <v/>
      </c>
      <c r="Y94" s="1164" t="str">
        <f>'🔵クレーム'!I85</f>
        <v/>
      </c>
      <c r="Z94" s="1165" t="str">
        <f>'🔵クレーム'!J85</f>
        <v/>
      </c>
      <c r="AA94" s="1165" t="str">
        <f>'🔵クレーム'!K85</f>
        <v/>
      </c>
      <c r="AB94" s="1165" t="str">
        <f>'🔵クレーム'!L85</f>
        <v/>
      </c>
      <c r="AC94" s="1167" t="str">
        <f>'🔵クレーム'!N85</f>
        <v/>
      </c>
    </row>
    <row r="95">
      <c r="B95" s="12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8" t="str">
        <f>IFERROR(__xludf.DUMMYFUNCTION("""COMPUTED_VALUE"""),"16日")</f>
        <v>16日</v>
      </c>
      <c r="D95" s="1219" t="str">
        <f>IFERROR(__xludf.DUMMYFUNCTION("""COMPUTED_VALUE"""),"口コミ")</f>
        <v>口コミ</v>
      </c>
      <c r="E95" s="910"/>
      <c r="F95" s="910" t="str">
        <f>IFERROR(__xludf.DUMMYFUNCTION("""COMPUTED_VALUE"""),"ブラトキ")</f>
        <v>ブラトキ</v>
      </c>
      <c r="G95" s="1220" t="str">
        <f>IFERROR(__xludf.DUMMYFUNCTION("""COMPUTED_VALUE"""),"トイレ清掃不備（12月31宿泊）")</f>
        <v>トイレ清掃不備（12月31宿泊）</v>
      </c>
      <c r="H95" s="220"/>
      <c r="I95" s="220"/>
      <c r="J95" s="220"/>
      <c r="K95" s="220"/>
      <c r="L95" s="220"/>
      <c r="M95" s="1221"/>
      <c r="O95" s="1164"/>
      <c r="P95" s="1164"/>
      <c r="Q95" s="1164"/>
      <c r="R95" s="1165"/>
      <c r="S95" s="1164"/>
      <c r="T95" s="1164"/>
      <c r="U95" s="1202"/>
      <c r="W95" s="1165" t="str">
        <f>'🔵クレーム'!C86</f>
        <v/>
      </c>
      <c r="X95" s="1165" t="str">
        <f>'🔵クレーム'!D86</f>
        <v/>
      </c>
      <c r="Y95" s="1164" t="str">
        <f>'🔵クレーム'!I86</f>
        <v/>
      </c>
      <c r="Z95" s="1165" t="str">
        <f>'🔵クレーム'!J86</f>
        <v/>
      </c>
      <c r="AA95" s="1165" t="str">
        <f>'🔵クレーム'!K86</f>
        <v/>
      </c>
      <c r="AB95" s="1165" t="str">
        <f>'🔵クレーム'!L86</f>
        <v/>
      </c>
      <c r="AC95" s="1167" t="str">
        <f>'🔵クレーム'!N86</f>
        <v/>
      </c>
    </row>
    <row r="96">
      <c r="B96" s="1222"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0" t="str">
        <f>IFERROR(__xludf.DUMMYFUNCTION("""COMPUTED_VALUE"""),"タオルに毛付着（1/24宿泊）")</f>
        <v>タオルに毛付着（1/24宿泊）</v>
      </c>
      <c r="H96" s="220"/>
      <c r="I96" s="220"/>
      <c r="J96" s="220"/>
      <c r="K96" s="220"/>
      <c r="L96" s="220"/>
      <c r="M96" s="1221"/>
      <c r="O96" s="1164"/>
      <c r="P96" s="1164"/>
      <c r="Q96" s="1164"/>
      <c r="R96" s="1165"/>
      <c r="S96" s="1164"/>
      <c r="T96" s="1164"/>
      <c r="U96" s="1202"/>
      <c r="W96" s="1165" t="str">
        <f>'🔵クレーム'!C87</f>
        <v/>
      </c>
      <c r="X96" s="1165" t="str">
        <f>'🔵クレーム'!D87</f>
        <v/>
      </c>
      <c r="Y96" s="1164" t="str">
        <f>'🔵クレーム'!I87</f>
        <v/>
      </c>
      <c r="Z96" s="1165" t="str">
        <f>'🔵クレーム'!J87</f>
        <v/>
      </c>
      <c r="AA96" s="1165" t="str">
        <f>'🔵クレーム'!K87</f>
        <v/>
      </c>
      <c r="AB96" s="1165" t="str">
        <f>'🔵クレーム'!L87</f>
        <v/>
      </c>
      <c r="AC96" s="1167" t="str">
        <f>'🔵クレーム'!N87</f>
        <v/>
      </c>
    </row>
    <row r="97">
      <c r="B97" s="1222"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0" t="str">
        <f>IFERROR(__xludf.DUMMYFUNCTION("""COMPUTED_VALUE"""),"ランダム確認時シャワーカーテン少し匂い")</f>
        <v>ランダム確認時シャワーカーテン少し匂い</v>
      </c>
      <c r="H97" s="220"/>
      <c r="I97" s="220"/>
      <c r="J97" s="220"/>
      <c r="K97" s="220"/>
      <c r="L97" s="220"/>
      <c r="M97" s="1221"/>
      <c r="O97" s="1164"/>
      <c r="P97" s="1164"/>
      <c r="Q97" s="1164"/>
      <c r="R97" s="1165"/>
      <c r="S97" s="1164"/>
      <c r="T97" s="1164"/>
      <c r="U97" s="1202"/>
      <c r="W97" s="1165" t="str">
        <f>'🔵クレーム'!C88</f>
        <v/>
      </c>
      <c r="X97" s="1165" t="str">
        <f>'🔵クレーム'!D88</f>
        <v/>
      </c>
      <c r="Y97" s="1164" t="str">
        <f>'🔵クレーム'!I88</f>
        <v/>
      </c>
      <c r="Z97" s="1165" t="str">
        <f>'🔵クレーム'!J88</f>
        <v/>
      </c>
      <c r="AA97" s="1165" t="str">
        <f>'🔵クレーム'!K88</f>
        <v/>
      </c>
      <c r="AB97" s="1165" t="str">
        <f>'🔵クレーム'!L88</f>
        <v/>
      </c>
      <c r="AC97" s="1167" t="str">
        <f>'🔵クレーム'!N88</f>
        <v/>
      </c>
    </row>
    <row r="98">
      <c r="B98" s="1222"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0" t="str">
        <f>IFERROR(__xludf.DUMMYFUNCTION("""COMPUTED_VALUE"""),"DDになのに部屋のタオルが交換されていた")</f>
        <v>DDになのに部屋のタオルが交換されていた</v>
      </c>
      <c r="H98" s="220"/>
      <c r="I98" s="220"/>
      <c r="J98" s="220"/>
      <c r="K98" s="220"/>
      <c r="L98" s="220"/>
      <c r="M98" s="1221"/>
      <c r="O98" s="1164"/>
      <c r="P98" s="1164"/>
      <c r="Q98" s="1164"/>
      <c r="R98" s="1165"/>
      <c r="S98" s="1164"/>
      <c r="T98" s="1164"/>
      <c r="U98" s="1202"/>
      <c r="W98" s="1165" t="str">
        <f>'🔵クレーム'!C89</f>
        <v/>
      </c>
      <c r="X98" s="1165" t="str">
        <f>'🔵クレーム'!D89</f>
        <v/>
      </c>
      <c r="Y98" s="1164" t="str">
        <f>'🔵クレーム'!I89</f>
        <v/>
      </c>
      <c r="Z98" s="1165" t="str">
        <f>'🔵クレーム'!J89</f>
        <v/>
      </c>
      <c r="AA98" s="1165" t="str">
        <f>'🔵クレーム'!K89</f>
        <v/>
      </c>
      <c r="AB98" s="1165" t="str">
        <f>'🔵クレーム'!L89</f>
        <v/>
      </c>
      <c r="AC98" s="1167" t="str">
        <f>'🔵クレーム'!N89</f>
        <v/>
      </c>
    </row>
    <row r="99">
      <c r="B99" s="1222"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0" t="str">
        <f>IFERROR(__xludf.DUMMYFUNCTION("""COMPUTED_VALUE"""),"早朝の清掃騒音")</f>
        <v>早朝の清掃騒音</v>
      </c>
      <c r="H99" s="220"/>
      <c r="I99" s="220"/>
      <c r="J99" s="220"/>
      <c r="K99" s="220"/>
      <c r="L99" s="220"/>
      <c r="M99" s="1221"/>
      <c r="O99" s="1164"/>
      <c r="P99" s="1164"/>
      <c r="Q99" s="1164"/>
      <c r="R99" s="1165"/>
      <c r="S99" s="1164"/>
      <c r="T99" s="1165"/>
      <c r="U99" s="1202"/>
      <c r="W99" s="1165" t="str">
        <f>'🔵クレーム'!C90</f>
        <v/>
      </c>
      <c r="X99" s="1165" t="str">
        <f>'🔵クレーム'!D90</f>
        <v/>
      </c>
      <c r="Y99" s="1164" t="str">
        <f>'🔵クレーム'!I90</f>
        <v/>
      </c>
      <c r="Z99" s="1165" t="str">
        <f>'🔵クレーム'!J90</f>
        <v/>
      </c>
      <c r="AA99" s="1165" t="str">
        <f>'🔵クレーム'!K90</f>
        <v/>
      </c>
      <c r="AB99" s="1165" t="str">
        <f>'🔵クレーム'!L90</f>
        <v/>
      </c>
      <c r="AC99" s="1167" t="str">
        <f>'🔵クレーム'!N90</f>
        <v/>
      </c>
    </row>
    <row r="100">
      <c r="B100" s="1222" t="str">
        <f>IFERROR(__xludf.DUMMYFUNCTION("""COMPUTED_VALUE"""),"3月")</f>
        <v>3月</v>
      </c>
      <c r="C100" s="910" t="str">
        <f>IFERROR(__xludf.DUMMYFUNCTION("""COMPUTED_VALUE"""),"4日")</f>
        <v>4日</v>
      </c>
      <c r="D100" s="910" t="str">
        <f>IFERROR(__xludf.DUMMYFUNCTION("""COMPUTED_VALUE"""),"口コミ")</f>
        <v>口コミ</v>
      </c>
      <c r="E100" s="910"/>
      <c r="F100" s="910"/>
      <c r="G100" s="1220" t="str">
        <f>IFERROR(__xludf.DUMMYFUNCTION("""COMPUTED_VALUE"""),"窓サッシの埃")</f>
        <v>窓サッシの埃</v>
      </c>
      <c r="H100" s="220"/>
      <c r="I100" s="220"/>
      <c r="J100" s="220"/>
      <c r="K100" s="220"/>
      <c r="L100" s="220"/>
      <c r="M100" s="1221"/>
      <c r="O100" s="1164"/>
      <c r="P100" s="1164"/>
      <c r="Q100" s="1164"/>
      <c r="R100" s="1165"/>
      <c r="S100" s="1164"/>
      <c r="T100" s="1164"/>
      <c r="U100" s="1202"/>
      <c r="W100" s="1165" t="str">
        <f>'🔵クレーム'!C91</f>
        <v/>
      </c>
      <c r="X100" s="1165" t="str">
        <f>'🔵クレーム'!D91</f>
        <v/>
      </c>
      <c r="Y100" s="1164" t="str">
        <f>'🔵クレーム'!I91</f>
        <v/>
      </c>
      <c r="Z100" s="1165" t="str">
        <f>'🔵クレーム'!J91</f>
        <v/>
      </c>
      <c r="AA100" s="1165" t="str">
        <f>'🔵クレーム'!K91</f>
        <v/>
      </c>
      <c r="AB100" s="1165" t="str">
        <f>'🔵クレーム'!L91</f>
        <v/>
      </c>
      <c r="AC100" s="1167" t="str">
        <f>'🔵クレーム'!N91</f>
        <v/>
      </c>
    </row>
    <row r="101">
      <c r="B101" s="1222" t="str">
        <f>IFERROR(__xludf.DUMMYFUNCTION("""COMPUTED_VALUE"""),"3月")</f>
        <v>3月</v>
      </c>
      <c r="C101" s="910" t="str">
        <f>IFERROR(__xludf.DUMMYFUNCTION("""COMPUTED_VALUE"""),"6日")</f>
        <v>6日</v>
      </c>
      <c r="D101" s="910" t="str">
        <f>IFERROR(__xludf.DUMMYFUNCTION("""COMPUTED_VALUE"""),"口コミ")</f>
        <v>口コミ</v>
      </c>
      <c r="E101" s="910"/>
      <c r="F101" s="910"/>
      <c r="G101" s="1220" t="str">
        <f>IFERROR(__xludf.DUMMYFUNCTION("""COMPUTED_VALUE"""),"EVと廊下たばこ臭")</f>
        <v>EVと廊下たばこ臭</v>
      </c>
      <c r="H101" s="220"/>
      <c r="I101" s="220"/>
      <c r="J101" s="220"/>
      <c r="K101" s="220"/>
      <c r="L101" s="220"/>
      <c r="M101" s="1221"/>
      <c r="O101" s="1164"/>
      <c r="P101" s="1164"/>
      <c r="Q101" s="1164"/>
      <c r="R101" s="1165"/>
      <c r="S101" s="1164"/>
      <c r="T101" s="1164"/>
      <c r="U101" s="1202"/>
      <c r="W101" s="1165" t="str">
        <f>'🔵クレーム'!C92</f>
        <v/>
      </c>
      <c r="X101" s="1165" t="str">
        <f>'🔵クレーム'!D92</f>
        <v/>
      </c>
      <c r="Y101" s="1164" t="str">
        <f>'🔵クレーム'!I92</f>
        <v/>
      </c>
      <c r="Z101" s="1165" t="str">
        <f>'🔵クレーム'!J92</f>
        <v/>
      </c>
      <c r="AA101" s="1165" t="str">
        <f>'🔵クレーム'!K92</f>
        <v/>
      </c>
      <c r="AB101" s="1165" t="str">
        <f>'🔵クレーム'!L92</f>
        <v/>
      </c>
      <c r="AC101" s="1167" t="str">
        <f>'🔵クレーム'!N92</f>
        <v/>
      </c>
    </row>
    <row r="102">
      <c r="B102" s="1222"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0" t="str">
        <f>IFERROR(__xludf.DUMMYFUNCTION("""COMPUTED_VALUE"""),"設備機器埃")</f>
        <v>設備機器埃</v>
      </c>
      <c r="H102" s="220"/>
      <c r="I102" s="220"/>
      <c r="J102" s="220"/>
      <c r="K102" s="220"/>
      <c r="L102" s="220"/>
      <c r="M102" s="1221"/>
      <c r="O102" s="1164"/>
      <c r="P102" s="1164"/>
      <c r="Q102" s="1164"/>
      <c r="R102" s="1165"/>
      <c r="S102" s="1164"/>
      <c r="T102" s="1164"/>
      <c r="U102" s="1202"/>
      <c r="W102" s="1165" t="str">
        <f>'🔵クレーム'!C93</f>
        <v/>
      </c>
      <c r="X102" s="1165" t="str">
        <f>'🔵クレーム'!D93</f>
        <v/>
      </c>
      <c r="Y102" s="1164" t="str">
        <f>'🔵クレーム'!I93</f>
        <v/>
      </c>
      <c r="Z102" s="1165" t="str">
        <f>'🔵クレーム'!J93</f>
        <v/>
      </c>
      <c r="AA102" s="1165" t="str">
        <f>'🔵クレーム'!K93</f>
        <v/>
      </c>
      <c r="AB102" s="1165" t="str">
        <f>'🔵クレーム'!L93</f>
        <v/>
      </c>
      <c r="AC102" s="1167" t="str">
        <f>'🔵クレーム'!N93</f>
        <v/>
      </c>
    </row>
    <row r="103">
      <c r="B103" s="1222"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0" t="str">
        <f>IFERROR(__xludf.DUMMYFUNCTION("""COMPUTED_VALUE"""),"浴槽髪の毛")</f>
        <v>浴槽髪の毛</v>
      </c>
      <c r="H103" s="220"/>
      <c r="I103" s="220"/>
      <c r="J103" s="220"/>
      <c r="K103" s="220"/>
      <c r="L103" s="220"/>
      <c r="M103" s="1221"/>
      <c r="O103" s="1164"/>
      <c r="P103" s="1164"/>
      <c r="Q103" s="1164"/>
      <c r="R103" s="1165"/>
      <c r="S103" s="1164"/>
      <c r="T103" s="1164"/>
      <c r="U103" s="1202"/>
      <c r="W103" s="1165" t="str">
        <f>'🔵クレーム'!C94</f>
        <v/>
      </c>
      <c r="X103" s="1165" t="str">
        <f>'🔵クレーム'!D94</f>
        <v/>
      </c>
      <c r="Y103" s="1164" t="str">
        <f>'🔵クレーム'!I94</f>
        <v/>
      </c>
      <c r="Z103" s="1165" t="str">
        <f>'🔵クレーム'!J94</f>
        <v/>
      </c>
      <c r="AA103" s="1165" t="str">
        <f>'🔵クレーム'!K94</f>
        <v/>
      </c>
      <c r="AB103" s="1165" t="str">
        <f>'🔵クレーム'!L94</f>
        <v/>
      </c>
      <c r="AC103" s="1167" t="str">
        <f>'🔵クレーム'!N94</f>
        <v/>
      </c>
    </row>
    <row r="104">
      <c r="B104" s="1222"/>
      <c r="C104" s="910"/>
      <c r="D104" s="910"/>
      <c r="E104" s="910"/>
      <c r="F104" s="910"/>
      <c r="G104" s="1220"/>
      <c r="H104" s="220"/>
      <c r="I104" s="220"/>
      <c r="J104" s="220"/>
      <c r="K104" s="220"/>
      <c r="L104" s="220"/>
      <c r="M104" s="1221"/>
      <c r="O104" s="1164"/>
      <c r="P104" s="1164"/>
      <c r="Q104" s="1164"/>
      <c r="R104" s="1165"/>
      <c r="S104" s="1164"/>
      <c r="T104" s="1164"/>
      <c r="U104" s="1202"/>
      <c r="W104" s="1165" t="str">
        <f>'🔵クレーム'!C95</f>
        <v/>
      </c>
      <c r="X104" s="1165" t="str">
        <f>'🔵クレーム'!D95</f>
        <v/>
      </c>
      <c r="Y104" s="1164" t="str">
        <f>'🔵クレーム'!I95</f>
        <v/>
      </c>
      <c r="Z104" s="1165" t="str">
        <f>'🔵クレーム'!J95</f>
        <v/>
      </c>
      <c r="AA104" s="1165" t="str">
        <f>'🔵クレーム'!K95</f>
        <v/>
      </c>
      <c r="AB104" s="1165" t="str">
        <f>'🔵クレーム'!L95</f>
        <v/>
      </c>
      <c r="AC104" s="1167" t="str">
        <f>'🔵クレーム'!N95</f>
        <v/>
      </c>
    </row>
    <row r="105">
      <c r="B105" s="1222"/>
      <c r="C105" s="910"/>
      <c r="D105" s="910"/>
      <c r="E105" s="910"/>
      <c r="F105" s="910"/>
      <c r="G105" s="1220"/>
      <c r="H105" s="220"/>
      <c r="I105" s="220"/>
      <c r="J105" s="220"/>
      <c r="K105" s="220"/>
      <c r="L105" s="220"/>
      <c r="M105" s="1221"/>
      <c r="O105" s="1164"/>
      <c r="P105" s="1164"/>
      <c r="Q105" s="1164"/>
      <c r="R105" s="1165"/>
      <c r="S105" s="1164"/>
      <c r="T105" s="1164"/>
      <c r="U105" s="1202"/>
      <c r="W105" s="1165" t="str">
        <f>'🔵クレーム'!C96</f>
        <v/>
      </c>
      <c r="X105" s="1165" t="str">
        <f>'🔵クレーム'!D96</f>
        <v/>
      </c>
      <c r="Y105" s="1164" t="str">
        <f>'🔵クレーム'!I96</f>
        <v/>
      </c>
      <c r="Z105" s="1165" t="str">
        <f>'🔵クレーム'!J96</f>
        <v/>
      </c>
      <c r="AA105" s="1165" t="str">
        <f>'🔵クレーム'!K96</f>
        <v/>
      </c>
      <c r="AB105" s="1165" t="str">
        <f>'🔵クレーム'!L96</f>
        <v/>
      </c>
      <c r="AC105" s="1167" t="str">
        <f>'🔵クレーム'!N96</f>
        <v/>
      </c>
    </row>
    <row r="106">
      <c r="B106" s="1222"/>
      <c r="C106" s="910"/>
      <c r="D106" s="910"/>
      <c r="E106" s="910"/>
      <c r="F106" s="910"/>
      <c r="G106" s="1220"/>
      <c r="H106" s="220"/>
      <c r="I106" s="220"/>
      <c r="J106" s="220"/>
      <c r="K106" s="220"/>
      <c r="L106" s="220"/>
      <c r="M106" s="1221"/>
      <c r="O106" s="1164"/>
      <c r="P106" s="1164"/>
      <c r="Q106" s="1164"/>
      <c r="R106" s="1165"/>
      <c r="S106" s="1164"/>
      <c r="T106" s="1164"/>
      <c r="U106" s="1202"/>
      <c r="W106" s="1165" t="str">
        <f>'🔵クレーム'!C97</f>
        <v/>
      </c>
      <c r="X106" s="1165" t="str">
        <f>'🔵クレーム'!D97</f>
        <v/>
      </c>
      <c r="Y106" s="1164" t="str">
        <f>'🔵クレーム'!I97</f>
        <v/>
      </c>
      <c r="Z106" s="1165" t="str">
        <f>'🔵クレーム'!J97</f>
        <v/>
      </c>
      <c r="AA106" s="1165" t="str">
        <f>'🔵クレーム'!K97</f>
        <v/>
      </c>
      <c r="AB106" s="1165" t="str">
        <f>'🔵クレーム'!L97</f>
        <v/>
      </c>
      <c r="AC106" s="1167" t="str">
        <f>'🔵クレーム'!N97</f>
        <v/>
      </c>
    </row>
    <row r="107">
      <c r="B107" s="1222"/>
      <c r="C107" s="910"/>
      <c r="D107" s="910"/>
      <c r="E107" s="910"/>
      <c r="F107" s="910"/>
      <c r="G107" s="1220"/>
      <c r="H107" s="220"/>
      <c r="I107" s="220"/>
      <c r="J107" s="220"/>
      <c r="K107" s="220"/>
      <c r="L107" s="220"/>
      <c r="M107" s="1221"/>
      <c r="O107" s="1164"/>
      <c r="P107" s="1164"/>
      <c r="Q107" s="1164"/>
      <c r="R107" s="1165"/>
      <c r="S107" s="1164"/>
      <c r="T107" s="1164"/>
      <c r="U107" s="1202"/>
      <c r="W107" s="1165" t="str">
        <f>'🔵クレーム'!C98</f>
        <v/>
      </c>
      <c r="X107" s="1165" t="str">
        <f>'🔵クレーム'!D98</f>
        <v/>
      </c>
      <c r="Y107" s="1164" t="str">
        <f>'🔵クレーム'!I98</f>
        <v/>
      </c>
      <c r="Z107" s="1165" t="str">
        <f>'🔵クレーム'!J98</f>
        <v/>
      </c>
      <c r="AA107" s="1165" t="str">
        <f>'🔵クレーム'!K98</f>
        <v/>
      </c>
      <c r="AB107" s="1165" t="str">
        <f>'🔵クレーム'!L98</f>
        <v/>
      </c>
      <c r="AC107" s="1167" t="str">
        <f>'🔵クレーム'!N98</f>
        <v/>
      </c>
    </row>
    <row r="108">
      <c r="B108" s="1222"/>
      <c r="C108" s="910"/>
      <c r="D108" s="910"/>
      <c r="E108" s="910"/>
      <c r="F108" s="910"/>
      <c r="G108" s="1220"/>
      <c r="H108" s="220"/>
      <c r="I108" s="220"/>
      <c r="J108" s="220"/>
      <c r="K108" s="220"/>
      <c r="L108" s="220"/>
      <c r="M108" s="1221"/>
      <c r="O108" s="1164"/>
      <c r="P108" s="1164"/>
      <c r="Q108" s="1164"/>
      <c r="R108" s="1165"/>
      <c r="S108" s="1164"/>
      <c r="T108" s="1164"/>
      <c r="U108" s="1202"/>
      <c r="W108" s="1165" t="str">
        <f>'🔵クレーム'!C99</f>
        <v/>
      </c>
      <c r="X108" s="1165" t="str">
        <f>'🔵クレーム'!D99</f>
        <v/>
      </c>
      <c r="Y108" s="1164" t="str">
        <f>'🔵クレーム'!I99</f>
        <v/>
      </c>
      <c r="Z108" s="1165" t="str">
        <f>'🔵クレーム'!J99</f>
        <v/>
      </c>
      <c r="AA108" s="1165" t="str">
        <f>'🔵クレーム'!K99</f>
        <v/>
      </c>
      <c r="AB108" s="1165" t="str">
        <f>'🔵クレーム'!L99</f>
        <v/>
      </c>
      <c r="AC108" s="1167" t="str">
        <f>'🔵クレーム'!N99</f>
        <v/>
      </c>
    </row>
    <row r="109">
      <c r="B109" s="1222"/>
      <c r="C109" s="910"/>
      <c r="D109" s="910"/>
      <c r="E109" s="910"/>
      <c r="F109" s="910"/>
      <c r="G109" s="1220"/>
      <c r="H109" s="220"/>
      <c r="I109" s="220"/>
      <c r="J109" s="220"/>
      <c r="K109" s="220"/>
      <c r="L109" s="220"/>
      <c r="M109" s="1221"/>
      <c r="O109" s="1164"/>
      <c r="P109" s="1164"/>
      <c r="Q109" s="1164"/>
      <c r="R109" s="1165"/>
      <c r="S109" s="1164"/>
      <c r="T109" s="1164"/>
      <c r="U109" s="1202"/>
      <c r="W109" s="1165" t="str">
        <f>'🔵クレーム'!C100</f>
        <v/>
      </c>
      <c r="X109" s="1165" t="str">
        <f>'🔵クレーム'!D100</f>
        <v/>
      </c>
      <c r="Y109" s="1164" t="str">
        <f>'🔵クレーム'!I100</f>
        <v/>
      </c>
      <c r="Z109" s="1165" t="str">
        <f>'🔵クレーム'!J100</f>
        <v/>
      </c>
      <c r="AA109" s="1165" t="str">
        <f>'🔵クレーム'!K100</f>
        <v/>
      </c>
      <c r="AB109" s="1165" t="str">
        <f>'🔵クレーム'!L100</f>
        <v/>
      </c>
      <c r="AC109" s="1167" t="str">
        <f>'🔵クレーム'!N100</f>
        <v/>
      </c>
    </row>
    <row r="110">
      <c r="B110" s="1222"/>
      <c r="C110" s="910"/>
      <c r="D110" s="910"/>
      <c r="E110" s="910"/>
      <c r="F110" s="910"/>
      <c r="G110" s="1220"/>
      <c r="H110" s="220"/>
      <c r="I110" s="220"/>
      <c r="J110" s="220"/>
      <c r="K110" s="220"/>
      <c r="L110" s="220"/>
      <c r="M110" s="1221"/>
      <c r="O110" s="1164"/>
      <c r="P110" s="1164"/>
      <c r="Q110" s="1164"/>
      <c r="R110" s="1165"/>
      <c r="S110" s="1164"/>
      <c r="T110" s="1164"/>
      <c r="U110" s="1202"/>
      <c r="W110" s="1165" t="str">
        <f>'🔵クレーム'!C101</f>
        <v/>
      </c>
      <c r="X110" s="1165" t="str">
        <f>'🔵クレーム'!D101</f>
        <v/>
      </c>
      <c r="Y110" s="1164" t="str">
        <f>'🔵クレーム'!I101</f>
        <v/>
      </c>
      <c r="Z110" s="1165" t="str">
        <f>'🔵クレーム'!J101</f>
        <v/>
      </c>
      <c r="AA110" s="1165" t="str">
        <f>'🔵クレーム'!K101</f>
        <v/>
      </c>
      <c r="AB110" s="1165" t="str">
        <f>'🔵クレーム'!L101</f>
        <v/>
      </c>
      <c r="AC110" s="1167" t="str">
        <f>'🔵クレーム'!N101</f>
        <v/>
      </c>
    </row>
    <row r="111">
      <c r="B111" s="1222"/>
      <c r="C111" s="910"/>
      <c r="D111" s="910"/>
      <c r="E111" s="910"/>
      <c r="F111" s="910"/>
      <c r="G111" s="1220"/>
      <c r="H111" s="220"/>
      <c r="I111" s="220"/>
      <c r="J111" s="220"/>
      <c r="K111" s="220"/>
      <c r="L111" s="220"/>
      <c r="M111" s="1221"/>
      <c r="O111" s="1164"/>
      <c r="P111" s="1164"/>
      <c r="Q111" s="1164"/>
      <c r="R111" s="1165"/>
      <c r="S111" s="1164"/>
      <c r="T111" s="1164"/>
      <c r="U111" s="1202"/>
      <c r="W111" s="1165" t="str">
        <f>'🔵クレーム'!C102</f>
        <v/>
      </c>
      <c r="X111" s="1165" t="str">
        <f>'🔵クレーム'!D102</f>
        <v/>
      </c>
      <c r="Y111" s="1164" t="str">
        <f>'🔵クレーム'!I102</f>
        <v/>
      </c>
      <c r="Z111" s="1165" t="str">
        <f>'🔵クレーム'!J102</f>
        <v/>
      </c>
      <c r="AA111" s="1165" t="str">
        <f>'🔵クレーム'!K102</f>
        <v/>
      </c>
      <c r="AB111" s="1165" t="str">
        <f>'🔵クレーム'!L102</f>
        <v/>
      </c>
      <c r="AC111" s="1167" t="str">
        <f>'🔵クレーム'!N102</f>
        <v/>
      </c>
    </row>
    <row r="112">
      <c r="B112" s="1222"/>
      <c r="C112" s="910"/>
      <c r="D112" s="910"/>
      <c r="E112" s="910"/>
      <c r="F112" s="910"/>
      <c r="G112" s="1220"/>
      <c r="H112" s="220"/>
      <c r="I112" s="220"/>
      <c r="J112" s="220"/>
      <c r="K112" s="220"/>
      <c r="L112" s="220"/>
      <c r="M112" s="1221"/>
      <c r="O112" s="1164"/>
      <c r="P112" s="1164"/>
      <c r="Q112" s="1164"/>
      <c r="R112" s="1165"/>
      <c r="S112" s="1164"/>
      <c r="T112" s="1164"/>
      <c r="U112" s="1202"/>
      <c r="W112" s="1165" t="str">
        <f>'🔵クレーム'!C103</f>
        <v/>
      </c>
      <c r="X112" s="1165" t="str">
        <f>'🔵クレーム'!D103</f>
        <v/>
      </c>
      <c r="Y112" s="1164" t="str">
        <f>'🔵クレーム'!I103</f>
        <v/>
      </c>
      <c r="Z112" s="1165" t="str">
        <f>'🔵クレーム'!J103</f>
        <v/>
      </c>
      <c r="AA112" s="1165" t="str">
        <f>'🔵クレーム'!K103</f>
        <v/>
      </c>
      <c r="AB112" s="1165" t="str">
        <f>'🔵クレーム'!L103</f>
        <v/>
      </c>
      <c r="AC112" s="1167" t="str">
        <f>'🔵クレーム'!N103</f>
        <v/>
      </c>
    </row>
    <row r="113">
      <c r="B113" s="1223"/>
      <c r="C113" s="910"/>
      <c r="D113" s="910"/>
      <c r="E113" s="910"/>
      <c r="F113" s="910"/>
      <c r="G113" s="1220"/>
      <c r="H113" s="220"/>
      <c r="I113" s="220"/>
      <c r="J113" s="220"/>
      <c r="K113" s="220"/>
      <c r="L113" s="220"/>
      <c r="M113" s="1221"/>
      <c r="O113" s="1164"/>
      <c r="P113" s="1164"/>
      <c r="Q113" s="1164"/>
      <c r="R113" s="1165"/>
      <c r="S113" s="1164"/>
      <c r="T113" s="1164"/>
      <c r="U113" s="1202"/>
      <c r="W113" s="1165" t="str">
        <f>'🔵クレーム'!C104</f>
        <v/>
      </c>
      <c r="X113" s="1165" t="str">
        <f>'🔵クレーム'!D104</f>
        <v/>
      </c>
      <c r="Y113" s="1164" t="str">
        <f>'🔵クレーム'!I104</f>
        <v/>
      </c>
      <c r="Z113" s="1165" t="str">
        <f>'🔵クレーム'!J104</f>
        <v/>
      </c>
      <c r="AA113" s="1165" t="str">
        <f>'🔵クレーム'!K104</f>
        <v/>
      </c>
      <c r="AB113" s="1165" t="str">
        <f>'🔵クレーム'!L104</f>
        <v/>
      </c>
      <c r="AC113" s="1167" t="str">
        <f>'🔵クレーム'!N104</f>
        <v/>
      </c>
    </row>
    <row r="114">
      <c r="B114" s="1223"/>
      <c r="C114" s="910"/>
      <c r="D114" s="910"/>
      <c r="E114" s="910"/>
      <c r="F114" s="910"/>
      <c r="G114" s="1220"/>
      <c r="H114" s="220"/>
      <c r="I114" s="220"/>
      <c r="J114" s="220"/>
      <c r="K114" s="220"/>
      <c r="L114" s="220"/>
      <c r="M114" s="1221"/>
      <c r="O114" s="1164"/>
      <c r="P114" s="1164"/>
      <c r="Q114" s="1164"/>
      <c r="R114" s="1165"/>
      <c r="S114" s="1164"/>
      <c r="T114" s="1164"/>
      <c r="U114" s="1202"/>
      <c r="W114" s="1165" t="str">
        <f>'🔵クレーム'!C105</f>
        <v/>
      </c>
      <c r="X114" s="1165" t="str">
        <f>'🔵クレーム'!D105</f>
        <v/>
      </c>
      <c r="Y114" s="1164" t="str">
        <f>'🔵クレーム'!I105</f>
        <v/>
      </c>
      <c r="Z114" s="1165" t="str">
        <f>'🔵クレーム'!J105</f>
        <v/>
      </c>
      <c r="AA114" s="1165" t="str">
        <f>'🔵クレーム'!K105</f>
        <v/>
      </c>
      <c r="AB114" s="1165" t="str">
        <f>'🔵クレーム'!L105</f>
        <v/>
      </c>
      <c r="AC114" s="1167" t="str">
        <f>'🔵クレーム'!N105</f>
        <v/>
      </c>
    </row>
    <row r="115">
      <c r="B115" s="1223"/>
      <c r="C115" s="910"/>
      <c r="D115" s="910"/>
      <c r="E115" s="910"/>
      <c r="F115" s="910"/>
      <c r="G115" s="1220"/>
      <c r="H115" s="220"/>
      <c r="I115" s="220"/>
      <c r="J115" s="220"/>
      <c r="K115" s="220"/>
      <c r="L115" s="220"/>
      <c r="M115" s="1221"/>
      <c r="O115" s="1164"/>
      <c r="P115" s="1164"/>
      <c r="Q115" s="1164"/>
      <c r="R115" s="1165"/>
      <c r="S115" s="1164"/>
      <c r="T115" s="1164"/>
      <c r="U115" s="1202"/>
      <c r="W115" s="1165" t="str">
        <f>'🔵クレーム'!C106</f>
        <v/>
      </c>
      <c r="X115" s="1165" t="str">
        <f>'🔵クレーム'!D106</f>
        <v/>
      </c>
      <c r="Y115" s="1164" t="str">
        <f>'🔵クレーム'!I106</f>
        <v/>
      </c>
      <c r="Z115" s="1165" t="str">
        <f>'🔵クレーム'!J106</f>
        <v/>
      </c>
      <c r="AA115" s="1165" t="str">
        <f>'🔵クレーム'!K106</f>
        <v/>
      </c>
      <c r="AB115" s="1165" t="str">
        <f>'🔵クレーム'!L106</f>
        <v/>
      </c>
      <c r="AC115" s="1167" t="str">
        <f>'🔵クレーム'!N106</f>
        <v/>
      </c>
    </row>
    <row r="116">
      <c r="B116" s="1223"/>
      <c r="C116" s="910"/>
      <c r="D116" s="910"/>
      <c r="E116" s="910"/>
      <c r="F116" s="910"/>
      <c r="G116" s="1220"/>
      <c r="H116" s="220"/>
      <c r="I116" s="220"/>
      <c r="J116" s="220"/>
      <c r="K116" s="220"/>
      <c r="L116" s="220"/>
      <c r="M116" s="1221"/>
      <c r="O116" s="1164"/>
      <c r="P116" s="1164"/>
      <c r="Q116" s="1164"/>
      <c r="R116" s="1165"/>
      <c r="S116" s="1164"/>
      <c r="T116" s="1164"/>
      <c r="U116" s="1202"/>
      <c r="W116" s="1165" t="str">
        <f>'🔵クレーム'!C107</f>
        <v/>
      </c>
      <c r="X116" s="1165" t="str">
        <f>'🔵クレーム'!D107</f>
        <v/>
      </c>
      <c r="Y116" s="1164" t="str">
        <f>'🔵クレーム'!I107</f>
        <v/>
      </c>
      <c r="Z116" s="1165" t="str">
        <f>'🔵クレーム'!J107</f>
        <v/>
      </c>
      <c r="AA116" s="1165" t="str">
        <f>'🔵クレーム'!K107</f>
        <v/>
      </c>
      <c r="AB116" s="1165" t="str">
        <f>'🔵クレーム'!L107</f>
        <v/>
      </c>
      <c r="AC116" s="1167" t="str">
        <f>'🔵クレーム'!N107</f>
        <v/>
      </c>
    </row>
    <row r="117">
      <c r="B117" s="1223"/>
      <c r="C117" s="910"/>
      <c r="D117" s="910"/>
      <c r="E117" s="910"/>
      <c r="F117" s="910"/>
      <c r="G117" s="1220"/>
      <c r="H117" s="220"/>
      <c r="I117" s="220"/>
      <c r="J117" s="220"/>
      <c r="K117" s="220"/>
      <c r="L117" s="220"/>
      <c r="M117" s="1221"/>
      <c r="O117" s="1164"/>
      <c r="P117" s="1164"/>
      <c r="Q117" s="1164"/>
      <c r="R117" s="1165"/>
      <c r="S117" s="1164"/>
      <c r="T117" s="1164"/>
      <c r="U117" s="1202"/>
      <c r="W117" s="1165" t="str">
        <f>'🔵クレーム'!C108</f>
        <v/>
      </c>
      <c r="X117" s="1165" t="str">
        <f>'🔵クレーム'!D108</f>
        <v/>
      </c>
      <c r="Y117" s="1164" t="str">
        <f>'🔵クレーム'!I108</f>
        <v/>
      </c>
      <c r="Z117" s="1165" t="str">
        <f>'🔵クレーム'!J108</f>
        <v/>
      </c>
      <c r="AA117" s="1165" t="str">
        <f>'🔵クレーム'!K108</f>
        <v/>
      </c>
      <c r="AB117" s="1165" t="str">
        <f>'🔵クレーム'!L108</f>
        <v/>
      </c>
      <c r="AC117" s="1167" t="str">
        <f>'🔵クレーム'!N108</f>
        <v/>
      </c>
    </row>
    <row r="118">
      <c r="B118" s="1223"/>
      <c r="C118" s="910"/>
      <c r="D118" s="910"/>
      <c r="E118" s="910"/>
      <c r="F118" s="910"/>
      <c r="G118" s="1220"/>
      <c r="H118" s="220"/>
      <c r="I118" s="220"/>
      <c r="J118" s="220"/>
      <c r="K118" s="220"/>
      <c r="L118" s="220"/>
      <c r="M118" s="1221"/>
      <c r="O118" s="1164"/>
      <c r="P118" s="1164"/>
      <c r="Q118" s="1164"/>
      <c r="R118" s="1165"/>
      <c r="S118" s="1164"/>
      <c r="T118" s="1164"/>
      <c r="U118" s="1202"/>
      <c r="W118" s="1165" t="str">
        <f>'🔵クレーム'!C109</f>
        <v/>
      </c>
      <c r="X118" s="1165" t="str">
        <f>'🔵クレーム'!D109</f>
        <v/>
      </c>
      <c r="Y118" s="1164" t="str">
        <f>'🔵クレーム'!I109</f>
        <v/>
      </c>
      <c r="Z118" s="1165" t="str">
        <f>'🔵クレーム'!J109</f>
        <v/>
      </c>
      <c r="AA118" s="1165" t="str">
        <f>'🔵クレーム'!K109</f>
        <v/>
      </c>
      <c r="AB118" s="1165" t="str">
        <f>'🔵クレーム'!L109</f>
        <v/>
      </c>
      <c r="AC118" s="1167" t="str">
        <f>'🔵クレーム'!N109</f>
        <v/>
      </c>
    </row>
    <row r="119">
      <c r="B119" s="1223"/>
      <c r="C119" s="910"/>
      <c r="D119" s="910"/>
      <c r="E119" s="910"/>
      <c r="F119" s="910"/>
      <c r="G119" s="1220"/>
      <c r="H119" s="220"/>
      <c r="I119" s="220"/>
      <c r="J119" s="220"/>
      <c r="K119" s="220"/>
      <c r="L119" s="220"/>
      <c r="M119" s="1221"/>
      <c r="O119" s="1164"/>
      <c r="P119" s="1164"/>
      <c r="Q119" s="1164"/>
      <c r="R119" s="1165"/>
      <c r="S119" s="1164"/>
      <c r="T119" s="1164"/>
      <c r="U119" s="1202"/>
      <c r="W119" s="1165" t="str">
        <f>'🔵クレーム'!C110</f>
        <v/>
      </c>
      <c r="X119" s="1165" t="str">
        <f>'🔵クレーム'!D110</f>
        <v/>
      </c>
      <c r="Y119" s="1164" t="str">
        <f>'🔵クレーム'!I110</f>
        <v/>
      </c>
      <c r="Z119" s="1165" t="str">
        <f>'🔵クレーム'!J110</f>
        <v/>
      </c>
      <c r="AA119" s="1165" t="str">
        <f>'🔵クレーム'!K110</f>
        <v/>
      </c>
      <c r="AB119" s="1165" t="str">
        <f>'🔵クレーム'!L110</f>
        <v/>
      </c>
      <c r="AC119" s="1167" t="str">
        <f>'🔵クレーム'!N110</f>
        <v/>
      </c>
    </row>
    <row r="120" collapsed="1">
      <c r="B120" s="1223"/>
      <c r="C120" s="910"/>
      <c r="D120" s="910"/>
      <c r="E120" s="910"/>
      <c r="F120" s="910"/>
      <c r="G120" s="1220"/>
      <c r="H120" s="220"/>
      <c r="I120" s="220"/>
      <c r="J120" s="220"/>
      <c r="K120" s="220"/>
      <c r="L120" s="220"/>
      <c r="M120" s="1221"/>
      <c r="O120" s="1164"/>
      <c r="P120" s="1164"/>
      <c r="Q120" s="1164"/>
      <c r="R120" s="1165"/>
      <c r="S120" s="1164"/>
      <c r="T120" s="1164"/>
      <c r="U120" s="1202"/>
      <c r="W120" s="1165" t="str">
        <f>'🔵クレーム'!C111</f>
        <v/>
      </c>
      <c r="X120" s="1165" t="str">
        <f>'🔵クレーム'!D111</f>
        <v/>
      </c>
      <c r="Y120" s="1164" t="str">
        <f>'🔵クレーム'!I111</f>
        <v/>
      </c>
      <c r="Z120" s="1165" t="str">
        <f>'🔵クレーム'!J111</f>
        <v/>
      </c>
      <c r="AA120" s="1165" t="str">
        <f>'🔵クレーム'!K111</f>
        <v/>
      </c>
      <c r="AB120" s="1165" t="str">
        <f>'🔵クレーム'!L111</f>
        <v/>
      </c>
      <c r="AC120" s="1167" t="str">
        <f>'🔵クレーム'!N111</f>
        <v/>
      </c>
    </row>
    <row r="121" hidden="1" outlineLevel="1">
      <c r="B121" s="1223"/>
      <c r="C121" s="910"/>
      <c r="D121" s="910"/>
      <c r="E121" s="910"/>
      <c r="F121" s="910"/>
      <c r="G121" s="1220"/>
      <c r="H121" s="220"/>
      <c r="I121" s="220"/>
      <c r="J121" s="220"/>
      <c r="K121" s="220"/>
      <c r="L121" s="220"/>
      <c r="M121" s="1221"/>
      <c r="O121" s="1164"/>
      <c r="P121" s="1164"/>
      <c r="Q121" s="1164"/>
      <c r="R121" s="1165"/>
      <c r="S121" s="1164"/>
      <c r="T121" s="1164"/>
      <c r="U121" s="1202"/>
      <c r="W121" s="1165" t="str">
        <f>'🔵クレーム'!C112</f>
        <v/>
      </c>
      <c r="X121" s="1165" t="str">
        <f>'🔵クレーム'!D112</f>
        <v/>
      </c>
      <c r="Y121" s="1164" t="str">
        <f>'🔵クレーム'!I112</f>
        <v/>
      </c>
      <c r="Z121" s="1165" t="str">
        <f>'🔵クレーム'!J112</f>
        <v/>
      </c>
      <c r="AA121" s="1165" t="str">
        <f>'🔵クレーム'!K112</f>
        <v/>
      </c>
      <c r="AB121" s="1165" t="str">
        <f>'🔵クレーム'!L112</f>
        <v/>
      </c>
      <c r="AC121" s="1167" t="str">
        <f>'🔵クレーム'!N112</f>
        <v/>
      </c>
    </row>
    <row r="122" hidden="1" outlineLevel="1">
      <c r="B122" s="1223"/>
      <c r="C122" s="910"/>
      <c r="D122" s="910"/>
      <c r="E122" s="910"/>
      <c r="F122" s="910"/>
      <c r="G122" s="1220"/>
      <c r="H122" s="220"/>
      <c r="I122" s="220"/>
      <c r="J122" s="220"/>
      <c r="K122" s="220"/>
      <c r="L122" s="220"/>
      <c r="M122" s="1221"/>
      <c r="O122" s="1164"/>
      <c r="P122" s="1164"/>
      <c r="Q122" s="1164"/>
      <c r="R122" s="1165"/>
      <c r="S122" s="1164"/>
      <c r="T122" s="1164"/>
      <c r="U122" s="1202"/>
      <c r="W122" s="1165" t="str">
        <f>'🔵クレーム'!C113</f>
        <v/>
      </c>
      <c r="X122" s="1165" t="str">
        <f>'🔵クレーム'!D113</f>
        <v/>
      </c>
      <c r="Y122" s="1164" t="str">
        <f>'🔵クレーム'!I113</f>
        <v/>
      </c>
      <c r="Z122" s="1165" t="str">
        <f>'🔵クレーム'!J113</f>
        <v/>
      </c>
      <c r="AA122" s="1165" t="str">
        <f>'🔵クレーム'!K113</f>
        <v/>
      </c>
      <c r="AB122" s="1165" t="str">
        <f>'🔵クレーム'!L113</f>
        <v/>
      </c>
      <c r="AC122" s="1167" t="str">
        <f>'🔵クレーム'!N113</f>
        <v/>
      </c>
    </row>
    <row r="123" hidden="1" outlineLevel="1">
      <c r="B123" s="1223"/>
      <c r="C123" s="910"/>
      <c r="D123" s="910"/>
      <c r="E123" s="910"/>
      <c r="F123" s="910"/>
      <c r="G123" s="1220"/>
      <c r="H123" s="220"/>
      <c r="I123" s="220"/>
      <c r="J123" s="220"/>
      <c r="K123" s="220"/>
      <c r="L123" s="220"/>
      <c r="M123" s="1221"/>
      <c r="O123" s="1164"/>
      <c r="P123" s="1164"/>
      <c r="Q123" s="1164"/>
      <c r="R123" s="1165"/>
      <c r="S123" s="1164"/>
      <c r="T123" s="1164"/>
      <c r="U123" s="1202"/>
      <c r="W123" s="1165" t="str">
        <f>'🔵クレーム'!C114</f>
        <v/>
      </c>
      <c r="X123" s="1165" t="str">
        <f>'🔵クレーム'!D114</f>
        <v/>
      </c>
      <c r="Y123" s="1164" t="str">
        <f>'🔵クレーム'!I114</f>
        <v/>
      </c>
      <c r="Z123" s="1165" t="str">
        <f>'🔵クレーム'!J114</f>
        <v/>
      </c>
      <c r="AA123" s="1165" t="str">
        <f>'🔵クレーム'!K114</f>
        <v/>
      </c>
      <c r="AB123" s="1165" t="str">
        <f>'🔵クレーム'!L114</f>
        <v/>
      </c>
      <c r="AC123" s="1167" t="str">
        <f>'🔵クレーム'!N114</f>
        <v/>
      </c>
    </row>
    <row r="124" hidden="1" outlineLevel="1">
      <c r="B124" s="1223"/>
      <c r="C124" s="910"/>
      <c r="D124" s="910"/>
      <c r="E124" s="910"/>
      <c r="F124" s="910"/>
      <c r="G124" s="1220"/>
      <c r="H124" s="220"/>
      <c r="I124" s="220"/>
      <c r="J124" s="220"/>
      <c r="K124" s="220"/>
      <c r="L124" s="220"/>
      <c r="M124" s="1221"/>
      <c r="O124" s="1164"/>
      <c r="P124" s="1164"/>
      <c r="Q124" s="1164"/>
      <c r="R124" s="1165"/>
      <c r="S124" s="1164"/>
      <c r="T124" s="1164"/>
      <c r="U124" s="1202"/>
      <c r="W124" s="1165" t="str">
        <f>'🔵クレーム'!C115</f>
        <v/>
      </c>
      <c r="X124" s="1165" t="str">
        <f>'🔵クレーム'!D115</f>
        <v/>
      </c>
      <c r="Y124" s="1164" t="str">
        <f>'🔵クレーム'!I115</f>
        <v/>
      </c>
      <c r="Z124" s="1165" t="str">
        <f>'🔵クレーム'!J115</f>
        <v/>
      </c>
      <c r="AA124" s="1165" t="str">
        <f>'🔵クレーム'!K115</f>
        <v/>
      </c>
      <c r="AB124" s="1165" t="str">
        <f>'🔵クレーム'!L115</f>
        <v/>
      </c>
      <c r="AC124" s="1167" t="str">
        <f>'🔵クレーム'!N115</f>
        <v/>
      </c>
    </row>
    <row r="125" hidden="1" outlineLevel="1">
      <c r="B125" s="1223"/>
      <c r="C125" s="910"/>
      <c r="D125" s="910"/>
      <c r="E125" s="910"/>
      <c r="F125" s="910"/>
      <c r="G125" s="1220"/>
      <c r="H125" s="220"/>
      <c r="I125" s="220"/>
      <c r="J125" s="220"/>
      <c r="K125" s="220"/>
      <c r="L125" s="220"/>
      <c r="M125" s="1221"/>
      <c r="O125" s="1164"/>
      <c r="P125" s="1164"/>
      <c r="Q125" s="1164"/>
      <c r="R125" s="1165"/>
      <c r="S125" s="1164"/>
      <c r="T125" s="1164"/>
      <c r="U125" s="1202"/>
      <c r="W125" s="1165" t="str">
        <f>'🔵クレーム'!C116</f>
        <v/>
      </c>
      <c r="X125" s="1165" t="str">
        <f>'🔵クレーム'!D116</f>
        <v/>
      </c>
      <c r="Y125" s="1164" t="str">
        <f>'🔵クレーム'!I116</f>
        <v/>
      </c>
      <c r="Z125" s="1165" t="str">
        <f>'🔵クレーム'!J116</f>
        <v/>
      </c>
      <c r="AA125" s="1165" t="str">
        <f>'🔵クレーム'!K116</f>
        <v/>
      </c>
      <c r="AB125" s="1165" t="str">
        <f>'🔵クレーム'!L116</f>
        <v/>
      </c>
      <c r="AC125" s="1167" t="str">
        <f>'🔵クレーム'!N116</f>
        <v/>
      </c>
    </row>
    <row r="126" hidden="1" outlineLevel="1">
      <c r="B126" s="1223"/>
      <c r="C126" s="910"/>
      <c r="D126" s="910"/>
      <c r="E126" s="910"/>
      <c r="F126" s="910"/>
      <c r="G126" s="1220"/>
      <c r="H126" s="220"/>
      <c r="I126" s="220"/>
      <c r="J126" s="220"/>
      <c r="K126" s="220"/>
      <c r="L126" s="220"/>
      <c r="M126" s="1221"/>
      <c r="O126" s="1164"/>
      <c r="P126" s="1164"/>
      <c r="Q126" s="1164"/>
      <c r="R126" s="1165"/>
      <c r="S126" s="1164"/>
      <c r="T126" s="1164"/>
      <c r="U126" s="1202"/>
      <c r="W126" s="1165" t="str">
        <f>'🔵クレーム'!C117</f>
        <v/>
      </c>
      <c r="X126" s="1165" t="str">
        <f>'🔵クレーム'!D117</f>
        <v/>
      </c>
      <c r="Y126" s="1164" t="str">
        <f>'🔵クレーム'!I117</f>
        <v/>
      </c>
      <c r="Z126" s="1165" t="str">
        <f>'🔵クレーム'!J117</f>
        <v/>
      </c>
      <c r="AA126" s="1165" t="str">
        <f>'🔵クレーム'!K117</f>
        <v/>
      </c>
      <c r="AB126" s="1165" t="str">
        <f>'🔵クレーム'!L117</f>
        <v/>
      </c>
      <c r="AC126" s="1167" t="str">
        <f>'🔵クレーム'!N117</f>
        <v/>
      </c>
    </row>
    <row r="127" hidden="1" outlineLevel="1">
      <c r="B127" s="1223"/>
      <c r="C127" s="910"/>
      <c r="D127" s="910"/>
      <c r="E127" s="910"/>
      <c r="F127" s="910"/>
      <c r="G127" s="1220"/>
      <c r="H127" s="220"/>
      <c r="I127" s="220"/>
      <c r="J127" s="220"/>
      <c r="K127" s="220"/>
      <c r="L127" s="220"/>
      <c r="M127" s="1221"/>
      <c r="O127" s="1164"/>
      <c r="P127" s="1164"/>
      <c r="Q127" s="1164"/>
      <c r="R127" s="1165"/>
      <c r="S127" s="1164"/>
      <c r="T127" s="1164"/>
      <c r="U127" s="1202"/>
      <c r="W127" s="1165" t="str">
        <f>'🔵クレーム'!C118</f>
        <v/>
      </c>
      <c r="X127" s="1165" t="str">
        <f>'🔵クレーム'!D118</f>
        <v/>
      </c>
      <c r="Y127" s="1164" t="str">
        <f>'🔵クレーム'!I118</f>
        <v/>
      </c>
      <c r="Z127" s="1165" t="str">
        <f>'🔵クレーム'!J118</f>
        <v/>
      </c>
      <c r="AA127" s="1165" t="str">
        <f>'🔵クレーム'!K118</f>
        <v/>
      </c>
      <c r="AB127" s="1165" t="str">
        <f>'🔵クレーム'!L118</f>
        <v/>
      </c>
      <c r="AC127" s="1167" t="str">
        <f>'🔵クレーム'!N118</f>
        <v/>
      </c>
    </row>
    <row r="128" hidden="1" outlineLevel="1">
      <c r="B128" s="1223"/>
      <c r="C128" s="910"/>
      <c r="D128" s="910"/>
      <c r="E128" s="910"/>
      <c r="F128" s="910"/>
      <c r="G128" s="1220"/>
      <c r="H128" s="220"/>
      <c r="I128" s="220"/>
      <c r="J128" s="220"/>
      <c r="K128" s="220"/>
      <c r="L128" s="220"/>
      <c r="M128" s="1221"/>
      <c r="O128" s="1164"/>
      <c r="P128" s="1164"/>
      <c r="Q128" s="1164"/>
      <c r="R128" s="1165"/>
      <c r="S128" s="1164"/>
      <c r="T128" s="1164"/>
      <c r="U128" s="1202"/>
      <c r="W128" s="1165" t="str">
        <f>'🔵クレーム'!C119</f>
        <v/>
      </c>
      <c r="X128" s="1165" t="str">
        <f>'🔵クレーム'!D119</f>
        <v/>
      </c>
      <c r="Y128" s="1164" t="str">
        <f>'🔵クレーム'!I119</f>
        <v/>
      </c>
      <c r="Z128" s="1165" t="str">
        <f>'🔵クレーム'!J119</f>
        <v/>
      </c>
      <c r="AA128" s="1165" t="str">
        <f>'🔵クレーム'!K119</f>
        <v/>
      </c>
      <c r="AB128" s="1165" t="str">
        <f>'🔵クレーム'!L119</f>
        <v/>
      </c>
      <c r="AC128" s="1167" t="str">
        <f>'🔵クレーム'!N119</f>
        <v/>
      </c>
    </row>
    <row r="129" hidden="1" outlineLevel="1">
      <c r="B129" s="1223"/>
      <c r="C129" s="910"/>
      <c r="D129" s="910"/>
      <c r="E129" s="910"/>
      <c r="F129" s="910"/>
      <c r="G129" s="1220"/>
      <c r="H129" s="220"/>
      <c r="I129" s="220"/>
      <c r="J129" s="220"/>
      <c r="K129" s="220"/>
      <c r="L129" s="220"/>
      <c r="M129" s="1221"/>
      <c r="O129" s="1164"/>
      <c r="P129" s="1164"/>
      <c r="Q129" s="1164"/>
      <c r="R129" s="1165"/>
      <c r="S129" s="1164"/>
      <c r="T129" s="1164"/>
      <c r="U129" s="1202"/>
      <c r="W129" s="1165" t="str">
        <f>'🔵クレーム'!C120</f>
        <v/>
      </c>
      <c r="X129" s="1165" t="str">
        <f>'🔵クレーム'!D120</f>
        <v/>
      </c>
      <c r="Y129" s="1164" t="str">
        <f>'🔵クレーム'!I120</f>
        <v/>
      </c>
      <c r="Z129" s="1165" t="str">
        <f>'🔵クレーム'!J120</f>
        <v/>
      </c>
      <c r="AA129" s="1165" t="str">
        <f>'🔵クレーム'!K120</f>
        <v/>
      </c>
      <c r="AB129" s="1165" t="str">
        <f>'🔵クレーム'!L120</f>
        <v/>
      </c>
      <c r="AC129" s="1167" t="str">
        <f>'🔵クレーム'!N120</f>
        <v/>
      </c>
    </row>
    <row r="130" hidden="1" outlineLevel="1">
      <c r="B130" s="1223"/>
      <c r="C130" s="910"/>
      <c r="D130" s="910"/>
      <c r="E130" s="910"/>
      <c r="F130" s="910"/>
      <c r="G130" s="1220"/>
      <c r="H130" s="220"/>
      <c r="I130" s="220"/>
      <c r="J130" s="220"/>
      <c r="K130" s="220"/>
      <c r="L130" s="220"/>
      <c r="M130" s="1221"/>
      <c r="O130" s="1164"/>
      <c r="P130" s="1164"/>
      <c r="Q130" s="1164"/>
      <c r="R130" s="1165"/>
      <c r="S130" s="1164"/>
      <c r="T130" s="1164"/>
      <c r="U130" s="1202"/>
      <c r="W130" s="1165" t="str">
        <f>'🔵クレーム'!C121</f>
        <v/>
      </c>
      <c r="X130" s="1165" t="str">
        <f>'🔵クレーム'!D121</f>
        <v/>
      </c>
      <c r="Y130" s="1164" t="str">
        <f>'🔵クレーム'!I121</f>
        <v/>
      </c>
      <c r="Z130" s="1165" t="str">
        <f>'🔵クレーム'!J121</f>
        <v/>
      </c>
      <c r="AA130" s="1165" t="str">
        <f>'🔵クレーム'!K121</f>
        <v/>
      </c>
      <c r="AB130" s="1165" t="str">
        <f>'🔵クレーム'!L121</f>
        <v/>
      </c>
      <c r="AC130" s="1167" t="str">
        <f>'🔵クレーム'!N121</f>
        <v/>
      </c>
    </row>
    <row r="131" hidden="1" outlineLevel="1">
      <c r="B131" s="1223"/>
      <c r="C131" s="910"/>
      <c r="D131" s="910"/>
      <c r="E131" s="910"/>
      <c r="F131" s="910"/>
      <c r="G131" s="1220"/>
      <c r="H131" s="220"/>
      <c r="I131" s="220"/>
      <c r="J131" s="220"/>
      <c r="K131" s="220"/>
      <c r="L131" s="220"/>
      <c r="M131" s="1221"/>
      <c r="O131" s="1164"/>
      <c r="P131" s="1164"/>
      <c r="Q131" s="1164"/>
      <c r="R131" s="1165"/>
      <c r="S131" s="1164"/>
      <c r="T131" s="1164"/>
      <c r="U131" s="1202"/>
      <c r="W131" s="1165" t="str">
        <f>'🔵クレーム'!C122</f>
        <v/>
      </c>
      <c r="X131" s="1165" t="str">
        <f>'🔵クレーム'!D122</f>
        <v/>
      </c>
      <c r="Y131" s="1164" t="str">
        <f>'🔵クレーム'!I122</f>
        <v/>
      </c>
      <c r="Z131" s="1165" t="str">
        <f>'🔵クレーム'!J122</f>
        <v/>
      </c>
      <c r="AA131" s="1165" t="str">
        <f>'🔵クレーム'!K122</f>
        <v/>
      </c>
      <c r="AB131" s="1165" t="str">
        <f>'🔵クレーム'!L122</f>
        <v/>
      </c>
      <c r="AC131" s="1167" t="str">
        <f>'🔵クレーム'!N122</f>
        <v/>
      </c>
    </row>
    <row r="132" hidden="1" outlineLevel="1">
      <c r="B132" s="1223"/>
      <c r="C132" s="910"/>
      <c r="D132" s="910"/>
      <c r="E132" s="910"/>
      <c r="F132" s="910"/>
      <c r="G132" s="1220"/>
      <c r="H132" s="220"/>
      <c r="I132" s="220"/>
      <c r="J132" s="220"/>
      <c r="K132" s="220"/>
      <c r="L132" s="220"/>
      <c r="M132" s="1221"/>
      <c r="O132" s="1164"/>
      <c r="P132" s="1164"/>
      <c r="Q132" s="1164"/>
      <c r="R132" s="1165"/>
      <c r="S132" s="1164"/>
      <c r="T132" s="1164"/>
      <c r="U132" s="1202"/>
      <c r="W132" s="1165" t="str">
        <f>'🔵クレーム'!C123</f>
        <v/>
      </c>
      <c r="X132" s="1165" t="str">
        <f>'🔵クレーム'!D123</f>
        <v/>
      </c>
      <c r="Y132" s="1164" t="str">
        <f>'🔵クレーム'!I123</f>
        <v/>
      </c>
      <c r="Z132" s="1165" t="str">
        <f>'🔵クレーム'!J123</f>
        <v/>
      </c>
      <c r="AA132" s="1165" t="str">
        <f>'🔵クレーム'!K123</f>
        <v/>
      </c>
      <c r="AB132" s="1165" t="str">
        <f>'🔵クレーム'!L123</f>
        <v/>
      </c>
      <c r="AC132" s="1167" t="str">
        <f>'🔵クレーム'!N123</f>
        <v/>
      </c>
    </row>
    <row r="133" hidden="1" outlineLevel="1">
      <c r="B133" s="1223"/>
      <c r="C133" s="910"/>
      <c r="D133" s="910"/>
      <c r="E133" s="910"/>
      <c r="F133" s="910"/>
      <c r="G133" s="1220"/>
      <c r="H133" s="220"/>
      <c r="I133" s="220"/>
      <c r="J133" s="220"/>
      <c r="K133" s="220"/>
      <c r="L133" s="220"/>
      <c r="M133" s="1221"/>
      <c r="O133" s="1164"/>
      <c r="P133" s="1164"/>
      <c r="Q133" s="1164"/>
      <c r="R133" s="1165"/>
      <c r="S133" s="1164"/>
      <c r="T133" s="1164"/>
      <c r="U133" s="1202"/>
      <c r="W133" s="1165" t="str">
        <f>'🔵クレーム'!C124</f>
        <v/>
      </c>
      <c r="X133" s="1165" t="str">
        <f>'🔵クレーム'!D124</f>
        <v/>
      </c>
      <c r="Y133" s="1164" t="str">
        <f>'🔵クレーム'!I124</f>
        <v/>
      </c>
      <c r="Z133" s="1165" t="str">
        <f>'🔵クレーム'!J124</f>
        <v/>
      </c>
      <c r="AA133" s="1165" t="str">
        <f>'🔵クレーム'!K124</f>
        <v/>
      </c>
      <c r="AB133" s="1165" t="str">
        <f>'🔵クレーム'!L124</f>
        <v/>
      </c>
      <c r="AC133" s="1167" t="str">
        <f>'🔵クレーム'!N124</f>
        <v/>
      </c>
    </row>
    <row r="134" hidden="1" outlineLevel="1">
      <c r="B134" s="1223"/>
      <c r="C134" s="910"/>
      <c r="D134" s="910"/>
      <c r="E134" s="910"/>
      <c r="F134" s="910"/>
      <c r="G134" s="1220"/>
      <c r="H134" s="220"/>
      <c r="I134" s="220"/>
      <c r="J134" s="220"/>
      <c r="K134" s="220"/>
      <c r="L134" s="220"/>
      <c r="M134" s="1221"/>
      <c r="O134" s="1164"/>
      <c r="P134" s="1164"/>
      <c r="Q134" s="1164"/>
      <c r="R134" s="1165"/>
      <c r="S134" s="1164"/>
      <c r="T134" s="1164"/>
      <c r="U134" s="1202"/>
      <c r="W134" s="1165" t="str">
        <f>'🔵クレーム'!C125</f>
        <v/>
      </c>
      <c r="X134" s="1165" t="str">
        <f>'🔵クレーム'!D125</f>
        <v/>
      </c>
      <c r="Y134" s="1164" t="str">
        <f>'🔵クレーム'!I125</f>
        <v/>
      </c>
      <c r="Z134" s="1165" t="str">
        <f>'🔵クレーム'!J125</f>
        <v/>
      </c>
      <c r="AA134" s="1165" t="str">
        <f>'🔵クレーム'!K125</f>
        <v/>
      </c>
      <c r="AB134" s="1165" t="str">
        <f>'🔵クレーム'!L125</f>
        <v/>
      </c>
      <c r="AC134" s="1167" t="str">
        <f>'🔵クレーム'!N125</f>
        <v/>
      </c>
    </row>
    <row r="135" hidden="1" outlineLevel="1">
      <c r="B135" s="1223"/>
      <c r="C135" s="910"/>
      <c r="D135" s="910"/>
      <c r="E135" s="910"/>
      <c r="F135" s="910"/>
      <c r="G135" s="1220"/>
      <c r="H135" s="220"/>
      <c r="I135" s="220"/>
      <c r="J135" s="220"/>
      <c r="K135" s="220"/>
      <c r="L135" s="220"/>
      <c r="M135" s="1221"/>
      <c r="O135" s="1164"/>
      <c r="P135" s="1164"/>
      <c r="Q135" s="1164"/>
      <c r="R135" s="1165"/>
      <c r="S135" s="1164"/>
      <c r="T135" s="1164"/>
      <c r="U135" s="1202"/>
      <c r="W135" s="1165" t="str">
        <f>'🔵クレーム'!C126</f>
        <v/>
      </c>
      <c r="X135" s="1165" t="str">
        <f>'🔵クレーム'!D126</f>
        <v/>
      </c>
      <c r="Y135" s="1164" t="str">
        <f>'🔵クレーム'!I126</f>
        <v/>
      </c>
      <c r="Z135" s="1165" t="str">
        <f>'🔵クレーム'!J126</f>
        <v/>
      </c>
      <c r="AA135" s="1165" t="str">
        <f>'🔵クレーム'!K126</f>
        <v/>
      </c>
      <c r="AB135" s="1165" t="str">
        <f>'🔵クレーム'!L126</f>
        <v/>
      </c>
      <c r="AC135" s="1167" t="str">
        <f>'🔵クレーム'!N126</f>
        <v/>
      </c>
    </row>
    <row r="136" hidden="1" outlineLevel="1">
      <c r="B136" s="1223"/>
      <c r="C136" s="910"/>
      <c r="D136" s="910"/>
      <c r="E136" s="910"/>
      <c r="F136" s="910"/>
      <c r="G136" s="1220"/>
      <c r="H136" s="220"/>
      <c r="I136" s="220"/>
      <c r="J136" s="220"/>
      <c r="K136" s="220"/>
      <c r="L136" s="220"/>
      <c r="M136" s="1221"/>
      <c r="O136" s="1164"/>
      <c r="P136" s="1164"/>
      <c r="Q136" s="1164"/>
      <c r="R136" s="1165"/>
      <c r="S136" s="1164"/>
      <c r="T136" s="1164"/>
      <c r="U136" s="1202"/>
      <c r="W136" s="1165" t="str">
        <f>'🔵クレーム'!C127</f>
        <v/>
      </c>
      <c r="X136" s="1165" t="str">
        <f>'🔵クレーム'!D127</f>
        <v/>
      </c>
      <c r="Y136" s="1164" t="str">
        <f>'🔵クレーム'!I127</f>
        <v/>
      </c>
      <c r="Z136" s="1165" t="str">
        <f>'🔵クレーム'!J127</f>
        <v/>
      </c>
      <c r="AA136" s="1165" t="str">
        <f>'🔵クレーム'!K127</f>
        <v/>
      </c>
      <c r="AB136" s="1165" t="str">
        <f>'🔵クレーム'!L127</f>
        <v/>
      </c>
      <c r="AC136" s="1167" t="str">
        <f>'🔵クレーム'!N127</f>
        <v/>
      </c>
    </row>
    <row r="137" hidden="1" outlineLevel="1">
      <c r="B137" s="1223"/>
      <c r="C137" s="910"/>
      <c r="D137" s="910"/>
      <c r="E137" s="910"/>
      <c r="F137" s="910"/>
      <c r="G137" s="1220"/>
      <c r="H137" s="220"/>
      <c r="I137" s="220"/>
      <c r="J137" s="220"/>
      <c r="K137" s="220"/>
      <c r="L137" s="220"/>
      <c r="M137" s="1221"/>
      <c r="O137" s="1164"/>
      <c r="P137" s="1164"/>
      <c r="Q137" s="1164"/>
      <c r="R137" s="1165"/>
      <c r="S137" s="1164"/>
      <c r="T137" s="1164"/>
      <c r="U137" s="1202"/>
      <c r="W137" s="1165" t="str">
        <f>'🔵クレーム'!C128</f>
        <v/>
      </c>
      <c r="X137" s="1165" t="str">
        <f>'🔵クレーム'!D128</f>
        <v/>
      </c>
      <c r="Y137" s="1164" t="str">
        <f>'🔵クレーム'!I128</f>
        <v/>
      </c>
      <c r="Z137" s="1165" t="str">
        <f>'🔵クレーム'!J128</f>
        <v/>
      </c>
      <c r="AA137" s="1165" t="str">
        <f>'🔵クレーム'!K128</f>
        <v/>
      </c>
      <c r="AB137" s="1165" t="str">
        <f>'🔵クレーム'!L128</f>
        <v/>
      </c>
      <c r="AC137" s="1167" t="str">
        <f>'🔵クレーム'!N128</f>
        <v/>
      </c>
    </row>
    <row r="138" hidden="1" outlineLevel="1">
      <c r="B138" s="1223"/>
      <c r="C138" s="910"/>
      <c r="D138" s="910"/>
      <c r="E138" s="910"/>
      <c r="F138" s="910"/>
      <c r="G138" s="1220"/>
      <c r="H138" s="220"/>
      <c r="I138" s="220"/>
      <c r="J138" s="220"/>
      <c r="K138" s="220"/>
      <c r="L138" s="220"/>
      <c r="M138" s="1221"/>
      <c r="O138" s="1164"/>
      <c r="P138" s="1164"/>
      <c r="Q138" s="1164"/>
      <c r="R138" s="1165"/>
      <c r="S138" s="1164"/>
      <c r="T138" s="1164"/>
      <c r="U138" s="1202"/>
      <c r="W138" s="1165" t="str">
        <f>'🔵クレーム'!C129</f>
        <v/>
      </c>
      <c r="X138" s="1165" t="str">
        <f>'🔵クレーム'!D129</f>
        <v/>
      </c>
      <c r="Y138" s="1164" t="str">
        <f>'🔵クレーム'!I129</f>
        <v/>
      </c>
      <c r="Z138" s="1165" t="str">
        <f>'🔵クレーム'!J129</f>
        <v/>
      </c>
      <c r="AA138" s="1165" t="str">
        <f>'🔵クレーム'!K129</f>
        <v/>
      </c>
      <c r="AB138" s="1165" t="str">
        <f>'🔵クレーム'!L129</f>
        <v/>
      </c>
      <c r="AC138" s="1167" t="str">
        <f>'🔵クレーム'!N129</f>
        <v/>
      </c>
    </row>
    <row r="139" hidden="1" outlineLevel="1">
      <c r="B139" s="1223"/>
      <c r="C139" s="910"/>
      <c r="D139" s="910"/>
      <c r="E139" s="910"/>
      <c r="F139" s="910"/>
      <c r="G139" s="1220"/>
      <c r="H139" s="220"/>
      <c r="I139" s="220"/>
      <c r="J139" s="220"/>
      <c r="K139" s="220"/>
      <c r="L139" s="220"/>
      <c r="M139" s="1221"/>
      <c r="O139" s="1164"/>
      <c r="P139" s="1164"/>
      <c r="Q139" s="1164"/>
      <c r="R139" s="1165"/>
      <c r="S139" s="1164"/>
      <c r="T139" s="1164"/>
      <c r="U139" s="1202"/>
      <c r="W139" s="1165" t="str">
        <f>'🔵クレーム'!C130</f>
        <v/>
      </c>
      <c r="X139" s="1165" t="str">
        <f>'🔵クレーム'!D130</f>
        <v/>
      </c>
      <c r="Y139" s="1164" t="str">
        <f>'🔵クレーム'!I130</f>
        <v/>
      </c>
      <c r="Z139" s="1165" t="str">
        <f>'🔵クレーム'!J130</f>
        <v/>
      </c>
      <c r="AA139" s="1165" t="str">
        <f>'🔵クレーム'!K130</f>
        <v/>
      </c>
      <c r="AB139" s="1165" t="str">
        <f>'🔵クレーム'!L130</f>
        <v/>
      </c>
      <c r="AC139" s="1167" t="str">
        <f>'🔵クレーム'!N130</f>
        <v/>
      </c>
    </row>
    <row r="140" hidden="1" outlineLevel="1">
      <c r="B140" s="1223"/>
      <c r="C140" s="910"/>
      <c r="D140" s="910"/>
      <c r="E140" s="910"/>
      <c r="F140" s="910"/>
      <c r="G140" s="1220"/>
      <c r="H140" s="220"/>
      <c r="I140" s="220"/>
      <c r="J140" s="220"/>
      <c r="K140" s="220"/>
      <c r="L140" s="220"/>
      <c r="M140" s="1221"/>
      <c r="O140" s="1164"/>
      <c r="P140" s="1164"/>
      <c r="Q140" s="1164"/>
      <c r="R140" s="1165"/>
      <c r="S140" s="1164"/>
      <c r="T140" s="1164"/>
      <c r="U140" s="1202"/>
      <c r="W140" s="1165" t="str">
        <f>'🔵クレーム'!C131</f>
        <v/>
      </c>
      <c r="X140" s="1165" t="str">
        <f>'🔵クレーム'!D131</f>
        <v/>
      </c>
      <c r="Y140" s="1164" t="str">
        <f>'🔵クレーム'!I131</f>
        <v/>
      </c>
      <c r="Z140" s="1165" t="str">
        <f>'🔵クレーム'!J131</f>
        <v/>
      </c>
      <c r="AA140" s="1165" t="str">
        <f>'🔵クレーム'!K131</f>
        <v/>
      </c>
      <c r="AB140" s="1165" t="str">
        <f>'🔵クレーム'!L131</f>
        <v/>
      </c>
      <c r="AC140" s="1167" t="str">
        <f>'🔵クレーム'!N131</f>
        <v/>
      </c>
    </row>
    <row r="141" hidden="1" outlineLevel="1">
      <c r="B141" s="1223"/>
      <c r="C141" s="910"/>
      <c r="D141" s="910"/>
      <c r="E141" s="910"/>
      <c r="F141" s="910"/>
      <c r="G141" s="1220"/>
      <c r="H141" s="220"/>
      <c r="I141" s="220"/>
      <c r="J141" s="220"/>
      <c r="K141" s="220"/>
      <c r="L141" s="220"/>
      <c r="M141" s="1221"/>
      <c r="O141" s="1164"/>
      <c r="P141" s="1164"/>
      <c r="Q141" s="1164"/>
      <c r="R141" s="1165"/>
      <c r="S141" s="1164"/>
      <c r="T141" s="1164"/>
      <c r="U141" s="1202"/>
      <c r="W141" s="1165" t="str">
        <f>'🔵クレーム'!C132</f>
        <v/>
      </c>
      <c r="X141" s="1165" t="str">
        <f>'🔵クレーム'!D132</f>
        <v/>
      </c>
      <c r="Y141" s="1164" t="str">
        <f>'🔵クレーム'!I132</f>
        <v/>
      </c>
      <c r="Z141" s="1165" t="str">
        <f>'🔵クレーム'!J132</f>
        <v/>
      </c>
      <c r="AA141" s="1165" t="str">
        <f>'🔵クレーム'!K132</f>
        <v/>
      </c>
      <c r="AB141" s="1165" t="str">
        <f>'🔵クレーム'!L132</f>
        <v/>
      </c>
      <c r="AC141" s="1167" t="str">
        <f>'🔵クレーム'!N132</f>
        <v/>
      </c>
    </row>
    <row r="142" hidden="1" outlineLevel="1">
      <c r="B142" s="1223"/>
      <c r="C142" s="910"/>
      <c r="D142" s="910"/>
      <c r="E142" s="910"/>
      <c r="F142" s="910"/>
      <c r="G142" s="1220"/>
      <c r="H142" s="220"/>
      <c r="I142" s="220"/>
      <c r="J142" s="220"/>
      <c r="K142" s="220"/>
      <c r="L142" s="220"/>
      <c r="M142" s="1221"/>
      <c r="O142" s="1164"/>
      <c r="P142" s="1164"/>
      <c r="Q142" s="1164"/>
      <c r="R142" s="1165"/>
      <c r="S142" s="1164"/>
      <c r="T142" s="1164"/>
      <c r="U142" s="1202"/>
      <c r="W142" s="1165" t="str">
        <f>'🔵クレーム'!C133</f>
        <v/>
      </c>
      <c r="X142" s="1165" t="str">
        <f>'🔵クレーム'!D133</f>
        <v/>
      </c>
      <c r="Y142" s="1164" t="str">
        <f>'🔵クレーム'!I133</f>
        <v/>
      </c>
      <c r="Z142" s="1165" t="str">
        <f>'🔵クレーム'!J133</f>
        <v/>
      </c>
      <c r="AA142" s="1165" t="str">
        <f>'🔵クレーム'!K133</f>
        <v/>
      </c>
      <c r="AB142" s="1165" t="str">
        <f>'🔵クレーム'!L133</f>
        <v/>
      </c>
      <c r="AC142" s="1167" t="str">
        <f>'🔵クレーム'!N133</f>
        <v/>
      </c>
    </row>
    <row r="143" hidden="1" outlineLevel="1">
      <c r="B143" s="1223"/>
      <c r="C143" s="910"/>
      <c r="D143" s="910"/>
      <c r="E143" s="910"/>
      <c r="F143" s="910"/>
      <c r="G143" s="1220"/>
      <c r="H143" s="220"/>
      <c r="I143" s="220"/>
      <c r="J143" s="220"/>
      <c r="K143" s="220"/>
      <c r="L143" s="220"/>
      <c r="M143" s="1221"/>
      <c r="O143" s="1164"/>
      <c r="P143" s="1164"/>
      <c r="Q143" s="1164"/>
      <c r="R143" s="1165"/>
      <c r="S143" s="1164"/>
      <c r="T143" s="1164"/>
      <c r="U143" s="1202"/>
      <c r="W143" s="1165" t="str">
        <f>'🔵クレーム'!C134</f>
        <v/>
      </c>
      <c r="X143" s="1165" t="str">
        <f>'🔵クレーム'!D134</f>
        <v/>
      </c>
      <c r="Y143" s="1164" t="str">
        <f>'🔵クレーム'!I134</f>
        <v/>
      </c>
      <c r="Z143" s="1165" t="str">
        <f>'🔵クレーム'!J134</f>
        <v/>
      </c>
      <c r="AA143" s="1165" t="str">
        <f>'🔵クレーム'!K134</f>
        <v/>
      </c>
      <c r="AB143" s="1165" t="str">
        <f>'🔵クレーム'!L134</f>
        <v/>
      </c>
      <c r="AC143" s="1167" t="str">
        <f>'🔵クレーム'!N134</f>
        <v/>
      </c>
    </row>
    <row r="144" hidden="1" outlineLevel="1">
      <c r="B144" s="1223"/>
      <c r="C144" s="910"/>
      <c r="D144" s="910"/>
      <c r="E144" s="910"/>
      <c r="F144" s="910"/>
      <c r="G144" s="1220"/>
      <c r="H144" s="220"/>
      <c r="I144" s="220"/>
      <c r="J144" s="220"/>
      <c r="K144" s="220"/>
      <c r="L144" s="220"/>
      <c r="M144" s="1221"/>
      <c r="O144" s="1164"/>
      <c r="P144" s="1164"/>
      <c r="Q144" s="1164"/>
      <c r="R144" s="1165"/>
      <c r="S144" s="1164"/>
      <c r="T144" s="1164"/>
      <c r="U144" s="1202"/>
      <c r="W144" s="1165" t="str">
        <f>'🔵クレーム'!C135</f>
        <v/>
      </c>
      <c r="X144" s="1165" t="str">
        <f>'🔵クレーム'!D135</f>
        <v/>
      </c>
      <c r="Y144" s="1164" t="str">
        <f>'🔵クレーム'!I135</f>
        <v/>
      </c>
      <c r="Z144" s="1165" t="str">
        <f>'🔵クレーム'!J135</f>
        <v/>
      </c>
      <c r="AA144" s="1165" t="str">
        <f>'🔵クレーム'!K135</f>
        <v/>
      </c>
      <c r="AB144" s="1165" t="str">
        <f>'🔵クレーム'!L135</f>
        <v/>
      </c>
      <c r="AC144" s="1167" t="str">
        <f>'🔵クレーム'!N135</f>
        <v/>
      </c>
    </row>
    <row r="145" hidden="1" outlineLevel="1">
      <c r="B145" s="1223"/>
      <c r="C145" s="910"/>
      <c r="D145" s="910"/>
      <c r="E145" s="910"/>
      <c r="F145" s="910"/>
      <c r="G145" s="1220"/>
      <c r="H145" s="220"/>
      <c r="I145" s="220"/>
      <c r="J145" s="220"/>
      <c r="K145" s="220"/>
      <c r="L145" s="220"/>
      <c r="M145" s="1221"/>
      <c r="O145" s="1164"/>
      <c r="P145" s="1164"/>
      <c r="Q145" s="1164"/>
      <c r="R145" s="1165"/>
      <c r="S145" s="1164"/>
      <c r="T145" s="1164"/>
      <c r="U145" s="1202"/>
      <c r="W145" s="1165" t="str">
        <f>'🔵クレーム'!C136</f>
        <v/>
      </c>
      <c r="X145" s="1165" t="str">
        <f>'🔵クレーム'!D136</f>
        <v/>
      </c>
      <c r="Y145" s="1164" t="str">
        <f>'🔵クレーム'!I136</f>
        <v/>
      </c>
      <c r="Z145" s="1165" t="str">
        <f>'🔵クレーム'!J136</f>
        <v/>
      </c>
      <c r="AA145" s="1165" t="str">
        <f>'🔵クレーム'!K136</f>
        <v/>
      </c>
      <c r="AB145" s="1165" t="str">
        <f>'🔵クレーム'!L136</f>
        <v/>
      </c>
      <c r="AC145" s="1167" t="str">
        <f>'🔵クレーム'!N136</f>
        <v/>
      </c>
    </row>
    <row r="146" hidden="1" outlineLevel="1">
      <c r="B146" s="1223"/>
      <c r="C146" s="910"/>
      <c r="D146" s="910"/>
      <c r="E146" s="910"/>
      <c r="F146" s="910"/>
      <c r="G146" s="1220"/>
      <c r="H146" s="220"/>
      <c r="I146" s="220"/>
      <c r="J146" s="220"/>
      <c r="K146" s="220"/>
      <c r="L146" s="220"/>
      <c r="M146" s="1221"/>
      <c r="O146" s="1164"/>
      <c r="P146" s="1164"/>
      <c r="Q146" s="1164"/>
      <c r="R146" s="1165"/>
      <c r="S146" s="1164"/>
      <c r="T146" s="1164"/>
      <c r="U146" s="1202"/>
      <c r="W146" s="1165" t="str">
        <f>'🔵クレーム'!C137</f>
        <v/>
      </c>
      <c r="X146" s="1165" t="str">
        <f>'🔵クレーム'!D137</f>
        <v/>
      </c>
      <c r="Y146" s="1164" t="str">
        <f>'🔵クレーム'!I137</f>
        <v/>
      </c>
      <c r="Z146" s="1165" t="str">
        <f>'🔵クレーム'!J137</f>
        <v/>
      </c>
      <c r="AA146" s="1165" t="str">
        <f>'🔵クレーム'!K137</f>
        <v/>
      </c>
      <c r="AB146" s="1165" t="str">
        <f>'🔵クレーム'!L137</f>
        <v/>
      </c>
      <c r="AC146" s="1167" t="str">
        <f>'🔵クレーム'!N137</f>
        <v/>
      </c>
    </row>
    <row r="147" hidden="1" outlineLevel="1">
      <c r="B147" s="1223"/>
      <c r="C147" s="910"/>
      <c r="D147" s="910"/>
      <c r="E147" s="910"/>
      <c r="F147" s="910"/>
      <c r="G147" s="1220"/>
      <c r="H147" s="220"/>
      <c r="I147" s="220"/>
      <c r="J147" s="220"/>
      <c r="K147" s="220"/>
      <c r="L147" s="220"/>
      <c r="M147" s="1221"/>
      <c r="O147" s="1165"/>
      <c r="P147" s="1165"/>
      <c r="Q147" s="1165"/>
      <c r="R147" s="1165"/>
      <c r="S147" s="1165"/>
      <c r="T147" s="1165"/>
      <c r="U147" s="1167"/>
      <c r="W147" s="1165" t="str">
        <f>'🔵クレーム'!C138</f>
        <v/>
      </c>
      <c r="X147" s="1165" t="str">
        <f>'🔵クレーム'!D138</f>
        <v/>
      </c>
      <c r="Y147" s="1164" t="str">
        <f>'🔵クレーム'!I138</f>
        <v/>
      </c>
      <c r="Z147" s="1165" t="str">
        <f>'🔵クレーム'!J138</f>
        <v/>
      </c>
      <c r="AA147" s="1165" t="str">
        <f>'🔵クレーム'!K138</f>
        <v/>
      </c>
      <c r="AB147" s="1165" t="str">
        <f>'🔵クレーム'!L138</f>
        <v/>
      </c>
      <c r="AC147" s="1167" t="str">
        <f>'🔵クレーム'!N138</f>
        <v/>
      </c>
    </row>
    <row r="148" hidden="1" outlineLevel="1">
      <c r="B148" s="1223"/>
      <c r="C148" s="910"/>
      <c r="D148" s="910"/>
      <c r="E148" s="910"/>
      <c r="F148" s="910"/>
      <c r="G148" s="1220"/>
      <c r="H148" s="220"/>
      <c r="I148" s="220"/>
      <c r="J148" s="220"/>
      <c r="K148" s="220"/>
      <c r="L148" s="220"/>
      <c r="M148" s="1221"/>
      <c r="O148" s="1165"/>
      <c r="P148" s="1165"/>
      <c r="Q148" s="1165"/>
      <c r="R148" s="1165"/>
      <c r="S148" s="1165"/>
      <c r="T148" s="1165"/>
      <c r="U148" s="1167"/>
      <c r="W148" s="1165" t="str">
        <f>'🔵クレーム'!C139</f>
        <v/>
      </c>
      <c r="X148" s="1165" t="str">
        <f>'🔵クレーム'!D139</f>
        <v/>
      </c>
      <c r="Y148" s="1164" t="str">
        <f>'🔵クレーム'!I139</f>
        <v/>
      </c>
      <c r="Z148" s="1165" t="str">
        <f>'🔵クレーム'!J139</f>
        <v/>
      </c>
      <c r="AA148" s="1165" t="str">
        <f>'🔵クレーム'!K139</f>
        <v/>
      </c>
      <c r="AB148" s="1165" t="str">
        <f>'🔵クレーム'!L139</f>
        <v/>
      </c>
      <c r="AC148" s="1167" t="str">
        <f>'🔵クレーム'!N139</f>
        <v/>
      </c>
    </row>
    <row r="149" hidden="1" outlineLevel="1">
      <c r="B149" s="1223"/>
      <c r="C149" s="910"/>
      <c r="D149" s="910"/>
      <c r="E149" s="910"/>
      <c r="F149" s="910"/>
      <c r="G149" s="1220"/>
      <c r="H149" s="220"/>
      <c r="I149" s="220"/>
      <c r="J149" s="220"/>
      <c r="K149" s="220"/>
      <c r="L149" s="220"/>
      <c r="M149" s="1221"/>
      <c r="O149" s="1165"/>
      <c r="P149" s="1165"/>
      <c r="Q149" s="1165"/>
      <c r="R149" s="1165"/>
      <c r="S149" s="1165"/>
      <c r="T149" s="1165"/>
      <c r="U149" s="1167"/>
      <c r="W149" s="1165" t="str">
        <f>'🔵クレーム'!C140</f>
        <v/>
      </c>
      <c r="X149" s="1165" t="str">
        <f>'🔵クレーム'!D140</f>
        <v/>
      </c>
      <c r="Y149" s="1164" t="str">
        <f>'🔵クレーム'!I140</f>
        <v/>
      </c>
      <c r="Z149" s="1165" t="str">
        <f>'🔵クレーム'!J140</f>
        <v/>
      </c>
      <c r="AA149" s="1165" t="str">
        <f>'🔵クレーム'!K140</f>
        <v/>
      </c>
      <c r="AB149" s="1165" t="str">
        <f>'🔵クレーム'!L140</f>
        <v/>
      </c>
      <c r="AC149" s="1167" t="str">
        <f>'🔵クレーム'!N140</f>
        <v/>
      </c>
    </row>
    <row r="150" hidden="1" outlineLevel="1">
      <c r="B150" s="1223"/>
      <c r="C150" s="910"/>
      <c r="D150" s="910"/>
      <c r="E150" s="910"/>
      <c r="F150" s="910"/>
      <c r="G150" s="1220"/>
      <c r="H150" s="220"/>
      <c r="I150" s="220"/>
      <c r="J150" s="220"/>
      <c r="K150" s="220"/>
      <c r="L150" s="220"/>
      <c r="M150" s="1221"/>
      <c r="O150" s="1165"/>
      <c r="P150" s="1165"/>
      <c r="Q150" s="1165"/>
      <c r="R150" s="1165"/>
      <c r="S150" s="1165"/>
      <c r="T150" s="1165"/>
      <c r="U150" s="1167"/>
      <c r="W150" s="1165" t="str">
        <f>'🔵クレーム'!C141</f>
        <v/>
      </c>
      <c r="X150" s="1165" t="str">
        <f>'🔵クレーム'!D141</f>
        <v/>
      </c>
      <c r="Y150" s="1164" t="str">
        <f>'🔵クレーム'!I141</f>
        <v/>
      </c>
      <c r="Z150" s="1165" t="str">
        <f>'🔵クレーム'!J141</f>
        <v/>
      </c>
      <c r="AA150" s="1165" t="str">
        <f>'🔵クレーム'!K141</f>
        <v/>
      </c>
      <c r="AB150" s="1165" t="str">
        <f>'🔵クレーム'!L141</f>
        <v/>
      </c>
      <c r="AC150" s="1167" t="str">
        <f>'🔵クレーム'!N141</f>
        <v/>
      </c>
    </row>
    <row r="151" hidden="1" outlineLevel="1">
      <c r="B151" s="1223"/>
      <c r="C151" s="910"/>
      <c r="D151" s="910"/>
      <c r="E151" s="910"/>
      <c r="F151" s="910"/>
      <c r="G151" s="1220"/>
      <c r="H151" s="220"/>
      <c r="I151" s="220"/>
      <c r="J151" s="220"/>
      <c r="K151" s="220"/>
      <c r="L151" s="220"/>
      <c r="M151" s="1221"/>
      <c r="O151" s="1165"/>
      <c r="P151" s="1165"/>
      <c r="Q151" s="1165"/>
      <c r="R151" s="1165"/>
      <c r="S151" s="1165"/>
      <c r="T151" s="1165"/>
      <c r="U151" s="1167"/>
      <c r="W151" s="1165" t="str">
        <f>'🔵クレーム'!C142</f>
        <v/>
      </c>
      <c r="X151" s="1165" t="str">
        <f>'🔵クレーム'!D142</f>
        <v/>
      </c>
      <c r="Y151" s="1164" t="str">
        <f>'🔵クレーム'!I142</f>
        <v/>
      </c>
      <c r="Z151" s="1165" t="str">
        <f>'🔵クレーム'!J142</f>
        <v/>
      </c>
      <c r="AA151" s="1165" t="str">
        <f>'🔵クレーム'!K142</f>
        <v/>
      </c>
      <c r="AB151" s="1165" t="str">
        <f>'🔵クレーム'!L142</f>
        <v/>
      </c>
      <c r="AC151" s="1167" t="str">
        <f>'🔵クレーム'!N142</f>
        <v/>
      </c>
    </row>
    <row r="152" hidden="1" outlineLevel="1">
      <c r="B152" s="1223"/>
      <c r="C152" s="910"/>
      <c r="D152" s="910"/>
      <c r="E152" s="910"/>
      <c r="F152" s="910"/>
      <c r="G152" s="1220"/>
      <c r="H152" s="220"/>
      <c r="I152" s="220"/>
      <c r="J152" s="220"/>
      <c r="K152" s="220"/>
      <c r="L152" s="220"/>
      <c r="M152" s="1221"/>
      <c r="O152" s="1165"/>
      <c r="P152" s="1165"/>
      <c r="Q152" s="1165"/>
      <c r="R152" s="1165"/>
      <c r="S152" s="1165"/>
      <c r="T152" s="1165"/>
      <c r="U152" s="1167"/>
      <c r="W152" s="1165" t="str">
        <f>'🔵クレーム'!C143</f>
        <v/>
      </c>
      <c r="X152" s="1165" t="str">
        <f>'🔵クレーム'!D143</f>
        <v/>
      </c>
      <c r="Y152" s="1164" t="str">
        <f>'🔵クレーム'!I143</f>
        <v/>
      </c>
      <c r="Z152" s="1165" t="str">
        <f>'🔵クレーム'!J143</f>
        <v/>
      </c>
      <c r="AA152" s="1165" t="str">
        <f>'🔵クレーム'!K143</f>
        <v/>
      </c>
      <c r="AB152" s="1165" t="str">
        <f>'🔵クレーム'!L143</f>
        <v/>
      </c>
      <c r="AC152" s="1167" t="str">
        <f>'🔵クレーム'!N143</f>
        <v/>
      </c>
    </row>
    <row r="153" hidden="1" outlineLevel="1">
      <c r="B153" s="1223"/>
      <c r="C153" s="910"/>
      <c r="D153" s="910"/>
      <c r="E153" s="910"/>
      <c r="F153" s="910"/>
      <c r="G153" s="1220"/>
      <c r="H153" s="220"/>
      <c r="I153" s="220"/>
      <c r="J153" s="220"/>
      <c r="K153" s="220"/>
      <c r="L153" s="220"/>
      <c r="M153" s="1221"/>
      <c r="O153" s="1165"/>
      <c r="P153" s="1165"/>
      <c r="Q153" s="1165"/>
      <c r="R153" s="1165"/>
      <c r="S153" s="1165"/>
      <c r="T153" s="1165"/>
      <c r="U153" s="1167"/>
      <c r="W153" s="1165" t="str">
        <f>'🔵クレーム'!C144</f>
        <v/>
      </c>
      <c r="X153" s="1165" t="str">
        <f>'🔵クレーム'!D144</f>
        <v/>
      </c>
      <c r="Y153" s="1164" t="str">
        <f>'🔵クレーム'!I144</f>
        <v/>
      </c>
      <c r="Z153" s="1165" t="str">
        <f>'🔵クレーム'!J144</f>
        <v/>
      </c>
      <c r="AA153" s="1165" t="str">
        <f>'🔵クレーム'!K144</f>
        <v/>
      </c>
      <c r="AB153" s="1165" t="str">
        <f>'🔵クレーム'!L144</f>
        <v/>
      </c>
      <c r="AC153" s="1167" t="str">
        <f>'🔵クレーム'!N144</f>
        <v/>
      </c>
    </row>
    <row r="154" hidden="1" outlineLevel="1">
      <c r="B154" s="1223"/>
      <c r="C154" s="910"/>
      <c r="D154" s="910"/>
      <c r="E154" s="910"/>
      <c r="F154" s="910"/>
      <c r="G154" s="1220"/>
      <c r="H154" s="220"/>
      <c r="I154" s="220"/>
      <c r="J154" s="220"/>
      <c r="K154" s="220"/>
      <c r="L154" s="220"/>
      <c r="M154" s="1221"/>
      <c r="O154" s="1165"/>
      <c r="P154" s="1165"/>
      <c r="Q154" s="1165"/>
      <c r="R154" s="1165"/>
      <c r="S154" s="1165"/>
      <c r="T154" s="1165"/>
      <c r="U154" s="1167"/>
      <c r="W154" s="1165" t="str">
        <f>'🔵クレーム'!C145</f>
        <v/>
      </c>
      <c r="X154" s="1165" t="str">
        <f>'🔵クレーム'!D145</f>
        <v/>
      </c>
      <c r="Y154" s="1164" t="str">
        <f>'🔵クレーム'!I145</f>
        <v/>
      </c>
      <c r="Z154" s="1165" t="str">
        <f>'🔵クレーム'!J145</f>
        <v/>
      </c>
      <c r="AA154" s="1165" t="str">
        <f>'🔵クレーム'!K145</f>
        <v/>
      </c>
      <c r="AB154" s="1165" t="str">
        <f>'🔵クレーム'!L145</f>
        <v/>
      </c>
      <c r="AC154" s="1167" t="str">
        <f>'🔵クレーム'!N145</f>
        <v/>
      </c>
    </row>
    <row r="155" hidden="1" outlineLevel="1">
      <c r="B155" s="1223"/>
      <c r="C155" s="910"/>
      <c r="D155" s="910"/>
      <c r="E155" s="910"/>
      <c r="F155" s="910"/>
      <c r="G155" s="1220"/>
      <c r="H155" s="220"/>
      <c r="I155" s="220"/>
      <c r="J155" s="220"/>
      <c r="K155" s="220"/>
      <c r="L155" s="220"/>
      <c r="M155" s="1221"/>
      <c r="O155" s="1165"/>
      <c r="P155" s="1165"/>
      <c r="Q155" s="1165"/>
      <c r="R155" s="1165"/>
      <c r="S155" s="1165"/>
      <c r="T155" s="1165"/>
      <c r="U155" s="1167"/>
      <c r="W155" s="1165" t="str">
        <f>'🔵クレーム'!C146</f>
        <v/>
      </c>
      <c r="X155" s="1165" t="str">
        <f>'🔵クレーム'!D146</f>
        <v/>
      </c>
      <c r="Y155" s="1164" t="str">
        <f>'🔵クレーム'!I146</f>
        <v/>
      </c>
      <c r="Z155" s="1165" t="str">
        <f>'🔵クレーム'!J146</f>
        <v/>
      </c>
      <c r="AA155" s="1165" t="str">
        <f>'🔵クレーム'!K146</f>
        <v/>
      </c>
      <c r="AB155" s="1165" t="str">
        <f>'🔵クレーム'!L146</f>
        <v/>
      </c>
      <c r="AC155" s="1167" t="str">
        <f>'🔵クレーム'!N146</f>
        <v/>
      </c>
    </row>
    <row r="156" hidden="1" outlineLevel="1">
      <c r="B156" s="1223"/>
      <c r="C156" s="910"/>
      <c r="D156" s="910"/>
      <c r="E156" s="910"/>
      <c r="F156" s="910"/>
      <c r="G156" s="1220"/>
      <c r="H156" s="220"/>
      <c r="I156" s="220"/>
      <c r="J156" s="220"/>
      <c r="K156" s="220"/>
      <c r="L156" s="220"/>
      <c r="M156" s="1221"/>
      <c r="O156" s="1165"/>
      <c r="P156" s="1165"/>
      <c r="Q156" s="1165"/>
      <c r="R156" s="1165"/>
      <c r="S156" s="1165"/>
      <c r="T156" s="1165"/>
      <c r="U156" s="1167"/>
      <c r="W156" s="1165" t="str">
        <f>'🔵クレーム'!C147</f>
        <v/>
      </c>
      <c r="X156" s="1165" t="str">
        <f>'🔵クレーム'!D147</f>
        <v/>
      </c>
      <c r="Y156" s="1164" t="str">
        <f>'🔵クレーム'!I147</f>
        <v/>
      </c>
      <c r="Z156" s="1165" t="str">
        <f>'🔵クレーム'!J147</f>
        <v/>
      </c>
      <c r="AA156" s="1165" t="str">
        <f>'🔵クレーム'!K147</f>
        <v/>
      </c>
      <c r="AB156" s="1165" t="str">
        <f>'🔵クレーム'!L147</f>
        <v/>
      </c>
      <c r="AC156" s="1167" t="str">
        <f>'🔵クレーム'!N147</f>
        <v/>
      </c>
    </row>
    <row r="157" hidden="1" outlineLevel="1">
      <c r="B157" s="1223"/>
      <c r="C157" s="910"/>
      <c r="D157" s="910"/>
      <c r="E157" s="910"/>
      <c r="F157" s="910"/>
      <c r="G157" s="1220"/>
      <c r="H157" s="220"/>
      <c r="I157" s="220"/>
      <c r="J157" s="220"/>
      <c r="K157" s="220"/>
      <c r="L157" s="220"/>
      <c r="M157" s="1221"/>
      <c r="O157" s="1165"/>
      <c r="P157" s="1165"/>
      <c r="Q157" s="1165"/>
      <c r="R157" s="1165"/>
      <c r="S157" s="1165"/>
      <c r="T157" s="1165"/>
      <c r="U157" s="1167"/>
      <c r="W157" s="1165" t="str">
        <f>'🔵クレーム'!C148</f>
        <v/>
      </c>
      <c r="X157" s="1165" t="str">
        <f>'🔵クレーム'!D148</f>
        <v/>
      </c>
      <c r="Y157" s="1164" t="str">
        <f>'🔵クレーム'!I148</f>
        <v/>
      </c>
      <c r="Z157" s="1165" t="str">
        <f>'🔵クレーム'!J148</f>
        <v/>
      </c>
      <c r="AA157" s="1165" t="str">
        <f>'🔵クレーム'!K148</f>
        <v/>
      </c>
      <c r="AB157" s="1165" t="str">
        <f>'🔵クレーム'!L148</f>
        <v/>
      </c>
      <c r="AC157" s="1167" t="str">
        <f>'🔵クレーム'!N148</f>
        <v/>
      </c>
    </row>
    <row r="158" hidden="1" outlineLevel="1">
      <c r="B158" s="1223"/>
      <c r="C158" s="910"/>
      <c r="D158" s="910"/>
      <c r="E158" s="910"/>
      <c r="F158" s="910"/>
      <c r="G158" s="1220"/>
      <c r="H158" s="220"/>
      <c r="I158" s="220"/>
      <c r="J158" s="220"/>
      <c r="K158" s="220"/>
      <c r="L158" s="220"/>
      <c r="M158" s="1221"/>
      <c r="O158" s="1165"/>
      <c r="P158" s="1165"/>
      <c r="Q158" s="1165"/>
      <c r="R158" s="1165"/>
      <c r="S158" s="1165"/>
      <c r="T158" s="1165"/>
      <c r="U158" s="1167"/>
      <c r="W158" s="1165" t="str">
        <f>'🔵クレーム'!C149</f>
        <v/>
      </c>
      <c r="X158" s="1165" t="str">
        <f>'🔵クレーム'!D149</f>
        <v/>
      </c>
      <c r="Y158" s="1164" t="str">
        <f>'🔵クレーム'!I149</f>
        <v/>
      </c>
      <c r="Z158" s="1165" t="str">
        <f>'🔵クレーム'!J149</f>
        <v/>
      </c>
      <c r="AA158" s="1165" t="str">
        <f>'🔵クレーム'!K149</f>
        <v/>
      </c>
      <c r="AB158" s="1165" t="str">
        <f>'🔵クレーム'!L149</f>
        <v/>
      </c>
      <c r="AC158" s="1167" t="str">
        <f>'🔵クレーム'!N149</f>
        <v/>
      </c>
    </row>
    <row r="159" hidden="1" outlineLevel="1">
      <c r="B159" s="1223"/>
      <c r="C159" s="910"/>
      <c r="D159" s="910"/>
      <c r="E159" s="910"/>
      <c r="F159" s="910"/>
      <c r="G159" s="1220"/>
      <c r="H159" s="220"/>
      <c r="I159" s="220"/>
      <c r="J159" s="220"/>
      <c r="K159" s="220"/>
      <c r="L159" s="220"/>
      <c r="M159" s="1221"/>
      <c r="O159" s="1165"/>
      <c r="P159" s="1165"/>
      <c r="Q159" s="1165"/>
      <c r="R159" s="1165"/>
      <c r="S159" s="1165"/>
      <c r="T159" s="1165"/>
      <c r="U159" s="1167"/>
      <c r="W159" s="1165" t="str">
        <f>'🔵クレーム'!C150</f>
        <v/>
      </c>
      <c r="X159" s="1165" t="str">
        <f>'🔵クレーム'!D150</f>
        <v/>
      </c>
      <c r="Y159" s="1164" t="str">
        <f>'🔵クレーム'!I150</f>
        <v/>
      </c>
      <c r="Z159" s="1165" t="str">
        <f>'🔵クレーム'!J150</f>
        <v/>
      </c>
      <c r="AA159" s="1165" t="str">
        <f>'🔵クレーム'!K150</f>
        <v/>
      </c>
      <c r="AB159" s="1165" t="str">
        <f>'🔵クレーム'!L150</f>
        <v/>
      </c>
      <c r="AC159" s="1167" t="str">
        <f>'🔵クレーム'!N150</f>
        <v/>
      </c>
    </row>
    <row r="160" hidden="1" outlineLevel="1">
      <c r="B160" s="1223"/>
      <c r="C160" s="910"/>
      <c r="D160" s="910"/>
      <c r="E160" s="910"/>
      <c r="F160" s="910"/>
      <c r="G160" s="1220"/>
      <c r="H160" s="220"/>
      <c r="I160" s="220"/>
      <c r="J160" s="220"/>
      <c r="K160" s="220"/>
      <c r="L160" s="220"/>
      <c r="M160" s="1221"/>
      <c r="O160" s="1165"/>
      <c r="P160" s="1165"/>
      <c r="Q160" s="1165"/>
      <c r="R160" s="1165"/>
      <c r="S160" s="1165"/>
      <c r="T160" s="1165"/>
      <c r="U160" s="1167"/>
      <c r="W160" s="1165" t="str">
        <f>'🔵クレーム'!C151</f>
        <v/>
      </c>
      <c r="X160" s="1165" t="str">
        <f>'🔵クレーム'!D151</f>
        <v/>
      </c>
      <c r="Y160" s="1164" t="str">
        <f>'🔵クレーム'!I151</f>
        <v/>
      </c>
      <c r="Z160" s="1165" t="str">
        <f>'🔵クレーム'!J151</f>
        <v/>
      </c>
      <c r="AA160" s="1165" t="str">
        <f>'🔵クレーム'!K151</f>
        <v/>
      </c>
      <c r="AB160" s="1165" t="str">
        <f>'🔵クレーム'!L151</f>
        <v/>
      </c>
      <c r="AC160" s="1167" t="str">
        <f>'🔵クレーム'!N151</f>
        <v/>
      </c>
    </row>
    <row r="161" hidden="1" outlineLevel="1">
      <c r="B161" s="1223"/>
      <c r="C161" s="910"/>
      <c r="D161" s="910"/>
      <c r="E161" s="910"/>
      <c r="F161" s="910"/>
      <c r="G161" s="1220"/>
      <c r="H161" s="220"/>
      <c r="I161" s="220"/>
      <c r="J161" s="220"/>
      <c r="K161" s="220"/>
      <c r="L161" s="220"/>
      <c r="M161" s="1221"/>
      <c r="O161" s="1165"/>
      <c r="P161" s="1165"/>
      <c r="Q161" s="1165"/>
      <c r="R161" s="1165"/>
      <c r="S161" s="1165"/>
      <c r="T161" s="1165"/>
      <c r="U161" s="1167"/>
      <c r="W161" s="1165" t="str">
        <f>'🔵クレーム'!C152</f>
        <v/>
      </c>
      <c r="X161" s="1165" t="str">
        <f>'🔵クレーム'!D152</f>
        <v/>
      </c>
      <c r="Y161" s="1164" t="str">
        <f>'🔵クレーム'!I152</f>
        <v/>
      </c>
      <c r="Z161" s="1165" t="str">
        <f>'🔵クレーム'!J152</f>
        <v/>
      </c>
      <c r="AA161" s="1165" t="str">
        <f>'🔵クレーム'!K152</f>
        <v/>
      </c>
      <c r="AB161" s="1165" t="str">
        <f>'🔵クレーム'!L152</f>
        <v/>
      </c>
      <c r="AC161" s="1167" t="str">
        <f>'🔵クレーム'!N152</f>
        <v/>
      </c>
    </row>
    <row r="162" hidden="1" outlineLevel="1">
      <c r="B162" s="1223"/>
      <c r="C162" s="910"/>
      <c r="D162" s="910"/>
      <c r="E162" s="910"/>
      <c r="F162" s="910"/>
      <c r="G162" s="1220"/>
      <c r="H162" s="220"/>
      <c r="I162" s="220"/>
      <c r="J162" s="220"/>
      <c r="K162" s="220"/>
      <c r="L162" s="220"/>
      <c r="M162" s="1221"/>
      <c r="O162" s="1165"/>
      <c r="P162" s="1165"/>
      <c r="Q162" s="1165"/>
      <c r="R162" s="1165"/>
      <c r="S162" s="1165"/>
      <c r="T162" s="1165"/>
      <c r="U162" s="1167"/>
      <c r="W162" s="1165" t="str">
        <f>'🔵クレーム'!C153</f>
        <v/>
      </c>
      <c r="X162" s="1165" t="str">
        <f>'🔵クレーム'!D153</f>
        <v/>
      </c>
      <c r="Y162" s="1164" t="str">
        <f>'🔵クレーム'!I153</f>
        <v/>
      </c>
      <c r="Z162" s="1165" t="str">
        <f>'🔵クレーム'!J153</f>
        <v/>
      </c>
      <c r="AA162" s="1165" t="str">
        <f>'🔵クレーム'!K153</f>
        <v/>
      </c>
      <c r="AB162" s="1165" t="str">
        <f>'🔵クレーム'!L153</f>
        <v/>
      </c>
      <c r="AC162" s="1167" t="str">
        <f>'🔵クレーム'!N153</f>
        <v/>
      </c>
    </row>
    <row r="163" hidden="1" outlineLevel="1">
      <c r="B163" s="1223"/>
      <c r="C163" s="910"/>
      <c r="D163" s="910"/>
      <c r="E163" s="910"/>
      <c r="F163" s="910"/>
      <c r="G163" s="1220"/>
      <c r="H163" s="220"/>
      <c r="I163" s="220"/>
      <c r="J163" s="220"/>
      <c r="K163" s="220"/>
      <c r="L163" s="220"/>
      <c r="M163" s="1221"/>
      <c r="O163" s="1165"/>
      <c r="P163" s="1165"/>
      <c r="Q163" s="1165"/>
      <c r="R163" s="1165"/>
      <c r="S163" s="1165"/>
      <c r="T163" s="1165"/>
      <c r="U163" s="1167"/>
      <c r="W163" s="1165" t="str">
        <f>'🔵クレーム'!C154</f>
        <v/>
      </c>
      <c r="X163" s="1165" t="str">
        <f>'🔵クレーム'!D154</f>
        <v/>
      </c>
      <c r="Y163" s="1164" t="str">
        <f>'🔵クレーム'!I154</f>
        <v/>
      </c>
      <c r="Z163" s="1165" t="str">
        <f>'🔵クレーム'!J154</f>
        <v/>
      </c>
      <c r="AA163" s="1165" t="str">
        <f>'🔵クレーム'!K154</f>
        <v/>
      </c>
      <c r="AB163" s="1165" t="str">
        <f>'🔵クレーム'!L154</f>
        <v/>
      </c>
      <c r="AC163" s="1167" t="str">
        <f>'🔵クレーム'!N154</f>
        <v/>
      </c>
    </row>
    <row r="164" hidden="1" outlineLevel="1">
      <c r="B164" s="1223"/>
      <c r="C164" s="910"/>
      <c r="D164" s="910"/>
      <c r="E164" s="910"/>
      <c r="F164" s="910"/>
      <c r="G164" s="1220"/>
      <c r="H164" s="220"/>
      <c r="I164" s="220"/>
      <c r="J164" s="220"/>
      <c r="K164" s="220"/>
      <c r="L164" s="220"/>
      <c r="M164" s="1221"/>
      <c r="O164" s="1165"/>
      <c r="P164" s="1165"/>
      <c r="Q164" s="1165"/>
      <c r="R164" s="1165"/>
      <c r="S164" s="1165"/>
      <c r="T164" s="1165"/>
      <c r="U164" s="1167"/>
      <c r="W164" s="1165" t="str">
        <f>'🔵クレーム'!C155</f>
        <v/>
      </c>
      <c r="X164" s="1165" t="str">
        <f>'🔵クレーム'!D155</f>
        <v/>
      </c>
      <c r="Y164" s="1164" t="str">
        <f>'🔵クレーム'!I155</f>
        <v/>
      </c>
      <c r="Z164" s="1165" t="str">
        <f>'🔵クレーム'!J155</f>
        <v/>
      </c>
      <c r="AA164" s="1165" t="str">
        <f>'🔵クレーム'!K155</f>
        <v/>
      </c>
      <c r="AB164" s="1165" t="str">
        <f>'🔵クレーム'!L155</f>
        <v/>
      </c>
      <c r="AC164" s="1167" t="str">
        <f>'🔵クレーム'!N155</f>
        <v/>
      </c>
    </row>
    <row r="165" hidden="1" outlineLevel="1">
      <c r="B165" s="1223"/>
      <c r="C165" s="910"/>
      <c r="D165" s="910"/>
      <c r="E165" s="910"/>
      <c r="F165" s="910"/>
      <c r="G165" s="1220"/>
      <c r="H165" s="220"/>
      <c r="I165" s="220"/>
      <c r="J165" s="220"/>
      <c r="K165" s="220"/>
      <c r="L165" s="220"/>
      <c r="M165" s="1221"/>
      <c r="O165" s="1165"/>
      <c r="P165" s="1165"/>
      <c r="Q165" s="1165"/>
      <c r="R165" s="1165"/>
      <c r="S165" s="1165"/>
      <c r="T165" s="1165"/>
      <c r="U165" s="1167"/>
      <c r="W165" s="1165" t="str">
        <f>'🔵クレーム'!C156</f>
        <v/>
      </c>
      <c r="X165" s="1165" t="str">
        <f>'🔵クレーム'!D156</f>
        <v/>
      </c>
      <c r="Y165" s="1164" t="str">
        <f>'🔵クレーム'!I156</f>
        <v/>
      </c>
      <c r="Z165" s="1165" t="str">
        <f>'🔵クレーム'!J156</f>
        <v/>
      </c>
      <c r="AA165" s="1165" t="str">
        <f>'🔵クレーム'!K156</f>
        <v/>
      </c>
      <c r="AB165" s="1165" t="str">
        <f>'🔵クレーム'!L156</f>
        <v/>
      </c>
      <c r="AC165" s="1167" t="str">
        <f>'🔵クレーム'!N156</f>
        <v/>
      </c>
    </row>
    <row r="166" hidden="1" outlineLevel="1">
      <c r="B166" s="1223"/>
      <c r="C166" s="910"/>
      <c r="D166" s="910"/>
      <c r="E166" s="910"/>
      <c r="F166" s="910"/>
      <c r="G166" s="1220"/>
      <c r="H166" s="220"/>
      <c r="I166" s="220"/>
      <c r="J166" s="220"/>
      <c r="K166" s="220"/>
      <c r="L166" s="220"/>
      <c r="M166" s="1221"/>
      <c r="O166" s="1165"/>
      <c r="P166" s="1165"/>
      <c r="Q166" s="1165"/>
      <c r="R166" s="1165"/>
      <c r="S166" s="1165"/>
      <c r="T166" s="1165"/>
      <c r="U166" s="1167"/>
      <c r="W166" s="1165" t="str">
        <f>'🔵クレーム'!C157</f>
        <v/>
      </c>
      <c r="X166" s="1165" t="str">
        <f>'🔵クレーム'!D157</f>
        <v/>
      </c>
      <c r="Y166" s="1164" t="str">
        <f>'🔵クレーム'!I157</f>
        <v/>
      </c>
      <c r="Z166" s="1165" t="str">
        <f>'🔵クレーム'!J157</f>
        <v/>
      </c>
      <c r="AA166" s="1165" t="str">
        <f>'🔵クレーム'!K157</f>
        <v/>
      </c>
      <c r="AB166" s="1165" t="str">
        <f>'🔵クレーム'!L157</f>
        <v/>
      </c>
      <c r="AC166" s="1167" t="str">
        <f>'🔵クレーム'!N157</f>
        <v/>
      </c>
    </row>
    <row r="167" hidden="1" outlineLevel="1">
      <c r="B167" s="1223"/>
      <c r="C167" s="910"/>
      <c r="D167" s="910"/>
      <c r="E167" s="910"/>
      <c r="F167" s="910"/>
      <c r="G167" s="1220"/>
      <c r="H167" s="220"/>
      <c r="I167" s="220"/>
      <c r="J167" s="220"/>
      <c r="K167" s="220"/>
      <c r="L167" s="220"/>
      <c r="M167" s="1221"/>
      <c r="O167" s="1165"/>
      <c r="P167" s="1165"/>
      <c r="Q167" s="1165"/>
      <c r="R167" s="1165"/>
      <c r="S167" s="1165"/>
      <c r="T167" s="1165"/>
      <c r="U167" s="1167"/>
      <c r="W167" s="1165" t="str">
        <f>'🔵クレーム'!C158</f>
        <v/>
      </c>
      <c r="X167" s="1165" t="str">
        <f>'🔵クレーム'!D158</f>
        <v/>
      </c>
      <c r="Y167" s="1164" t="str">
        <f>'🔵クレーム'!I158</f>
        <v/>
      </c>
      <c r="Z167" s="1165" t="str">
        <f>'🔵クレーム'!J158</f>
        <v/>
      </c>
      <c r="AA167" s="1165" t="str">
        <f>'🔵クレーム'!K158</f>
        <v/>
      </c>
      <c r="AB167" s="1165" t="str">
        <f>'🔵クレーム'!L158</f>
        <v/>
      </c>
      <c r="AC167" s="1167" t="str">
        <f>'🔵クレーム'!N158</f>
        <v/>
      </c>
    </row>
    <row r="168" hidden="1" outlineLevel="1">
      <c r="B168" s="1223"/>
      <c r="C168" s="910"/>
      <c r="D168" s="910"/>
      <c r="E168" s="910"/>
      <c r="F168" s="910"/>
      <c r="G168" s="1220"/>
      <c r="H168" s="220"/>
      <c r="I168" s="220"/>
      <c r="J168" s="220"/>
      <c r="K168" s="220"/>
      <c r="L168" s="220"/>
      <c r="M168" s="1221"/>
      <c r="O168" s="1165"/>
      <c r="P168" s="1165"/>
      <c r="Q168" s="1165"/>
      <c r="R168" s="1165"/>
      <c r="S168" s="1165"/>
      <c r="T168" s="1165"/>
      <c r="U168" s="1167"/>
      <c r="W168" s="1165" t="str">
        <f>'🔵クレーム'!C159</f>
        <v/>
      </c>
      <c r="X168" s="1165" t="str">
        <f>'🔵クレーム'!D159</f>
        <v/>
      </c>
      <c r="Y168" s="1164" t="str">
        <f>'🔵クレーム'!I159</f>
        <v/>
      </c>
      <c r="Z168" s="1165" t="str">
        <f>'🔵クレーム'!J159</f>
        <v/>
      </c>
      <c r="AA168" s="1165" t="str">
        <f>'🔵クレーム'!K159</f>
        <v/>
      </c>
      <c r="AB168" s="1165" t="str">
        <f>'🔵クレーム'!L159</f>
        <v/>
      </c>
      <c r="AC168" s="1167" t="str">
        <f>'🔵クレーム'!N159</f>
        <v/>
      </c>
    </row>
    <row r="169" hidden="1" outlineLevel="1">
      <c r="B169" s="1223"/>
      <c r="C169" s="910"/>
      <c r="D169" s="910"/>
      <c r="E169" s="910"/>
      <c r="F169" s="910"/>
      <c r="G169" s="1220"/>
      <c r="H169" s="220"/>
      <c r="I169" s="220"/>
      <c r="J169" s="220"/>
      <c r="K169" s="220"/>
      <c r="L169" s="220"/>
      <c r="M169" s="1221"/>
      <c r="O169" s="1165"/>
      <c r="P169" s="1165"/>
      <c r="Q169" s="1165"/>
      <c r="R169" s="1165"/>
      <c r="S169" s="1165"/>
      <c r="T169" s="1165"/>
      <c r="U169" s="1165"/>
      <c r="W169" s="1165" t="str">
        <f>'🔵クレーム'!C160</f>
        <v/>
      </c>
      <c r="X169" s="1165" t="str">
        <f>'🔵クレーム'!D160</f>
        <v/>
      </c>
      <c r="Y169" s="1164" t="str">
        <f>'🔵クレーム'!I160</f>
        <v/>
      </c>
      <c r="Z169" s="1165" t="str">
        <f>'🔵クレーム'!J160</f>
        <v/>
      </c>
      <c r="AA169" s="1165" t="str">
        <f>'🔵クレーム'!K160</f>
        <v/>
      </c>
      <c r="AB169" s="1165" t="str">
        <f>'🔵クレーム'!L160</f>
        <v/>
      </c>
      <c r="AC169" s="1167" t="str">
        <f>'🔵クレーム'!N160</f>
        <v/>
      </c>
    </row>
    <row r="170" hidden="1" outlineLevel="1">
      <c r="B170" s="1223"/>
      <c r="C170" s="910"/>
      <c r="D170" s="910"/>
      <c r="E170" s="910"/>
      <c r="F170" s="910"/>
      <c r="G170" s="1220"/>
      <c r="H170" s="220"/>
      <c r="I170" s="220"/>
      <c r="J170" s="220"/>
      <c r="K170" s="220"/>
      <c r="L170" s="220"/>
      <c r="M170" s="1221"/>
      <c r="O170" s="1165"/>
      <c r="P170" s="1165"/>
      <c r="Q170" s="1165"/>
      <c r="R170" s="1165"/>
      <c r="S170" s="1165"/>
      <c r="T170" s="1165"/>
      <c r="U170" s="1165"/>
      <c r="W170" s="1165" t="str">
        <f>'🔵クレーム'!C161</f>
        <v/>
      </c>
      <c r="X170" s="1165" t="str">
        <f>'🔵クレーム'!D161</f>
        <v/>
      </c>
      <c r="Y170" s="1164" t="str">
        <f>'🔵クレーム'!I161</f>
        <v/>
      </c>
      <c r="Z170" s="1165" t="str">
        <f>'🔵クレーム'!J161</f>
        <v/>
      </c>
      <c r="AA170" s="1165" t="str">
        <f>'🔵クレーム'!K161</f>
        <v/>
      </c>
      <c r="AB170" s="1165" t="str">
        <f>'🔵クレーム'!L161</f>
        <v/>
      </c>
      <c r="AC170" s="1167" t="str">
        <f>'🔵クレーム'!N161</f>
        <v/>
      </c>
    </row>
    <row r="171" hidden="1" outlineLevel="1">
      <c r="B171" s="1223"/>
      <c r="C171" s="910"/>
      <c r="D171" s="910"/>
      <c r="E171" s="910"/>
      <c r="F171" s="910"/>
      <c r="G171" s="1220"/>
      <c r="H171" s="220"/>
      <c r="I171" s="220"/>
      <c r="J171" s="220"/>
      <c r="K171" s="220"/>
      <c r="L171" s="220"/>
      <c r="M171" s="1221"/>
      <c r="O171" s="1165"/>
      <c r="P171" s="1165"/>
      <c r="Q171" s="1165"/>
      <c r="R171" s="1165"/>
      <c r="S171" s="1165"/>
      <c r="T171" s="1165"/>
      <c r="U171" s="1165"/>
      <c r="W171" s="1165" t="str">
        <f>'🔵クレーム'!C162</f>
        <v/>
      </c>
      <c r="X171" s="1165" t="str">
        <f>'🔵クレーム'!D162</f>
        <v/>
      </c>
      <c r="Y171" s="1164" t="str">
        <f>'🔵クレーム'!I162</f>
        <v/>
      </c>
      <c r="Z171" s="1165" t="str">
        <f>'🔵クレーム'!J162</f>
        <v/>
      </c>
      <c r="AA171" s="1165" t="str">
        <f>'🔵クレーム'!K162</f>
        <v/>
      </c>
      <c r="AB171" s="1165" t="str">
        <f>'🔵クレーム'!L162</f>
        <v/>
      </c>
      <c r="AC171" s="1167" t="str">
        <f>'🔵クレーム'!N162</f>
        <v/>
      </c>
    </row>
    <row r="172" hidden="1" outlineLevel="1">
      <c r="B172" s="1223"/>
      <c r="C172" s="910"/>
      <c r="D172" s="910"/>
      <c r="E172" s="910"/>
      <c r="F172" s="910"/>
      <c r="G172" s="1220"/>
      <c r="H172" s="220"/>
      <c r="I172" s="220"/>
      <c r="J172" s="220"/>
      <c r="K172" s="220"/>
      <c r="L172" s="220"/>
      <c r="M172" s="1221"/>
      <c r="O172" s="1165"/>
      <c r="P172" s="1165"/>
      <c r="Q172" s="1165"/>
      <c r="R172" s="1165"/>
      <c r="S172" s="1165"/>
      <c r="T172" s="1165"/>
      <c r="U172" s="1165"/>
      <c r="W172" s="1165" t="str">
        <f>'🔵クレーム'!C163</f>
        <v/>
      </c>
      <c r="X172" s="1165" t="str">
        <f>'🔵クレーム'!D163</f>
        <v/>
      </c>
      <c r="Y172" s="1164" t="str">
        <f>'🔵クレーム'!I163</f>
        <v/>
      </c>
      <c r="Z172" s="1165" t="str">
        <f>'🔵クレーム'!J163</f>
        <v/>
      </c>
      <c r="AA172" s="1165" t="str">
        <f>'🔵クレーム'!K163</f>
        <v/>
      </c>
      <c r="AB172" s="1165" t="str">
        <f>'🔵クレーム'!L163</f>
        <v/>
      </c>
      <c r="AC172" s="1167" t="str">
        <f>'🔵クレーム'!N163</f>
        <v/>
      </c>
    </row>
    <row r="173" hidden="1" outlineLevel="1">
      <c r="B173" s="1223"/>
      <c r="C173" s="910"/>
      <c r="D173" s="910"/>
      <c r="E173" s="910"/>
      <c r="F173" s="910"/>
      <c r="G173" s="1220"/>
      <c r="H173" s="220"/>
      <c r="I173" s="220"/>
      <c r="J173" s="220"/>
      <c r="K173" s="220"/>
      <c r="L173" s="220"/>
      <c r="M173" s="1221"/>
      <c r="O173" s="1165"/>
      <c r="P173" s="1165"/>
      <c r="Q173" s="1165"/>
      <c r="R173" s="1165"/>
      <c r="S173" s="1165"/>
      <c r="T173" s="1165"/>
      <c r="U173" s="1165"/>
      <c r="W173" s="1165" t="str">
        <f>'🔵クレーム'!C164</f>
        <v/>
      </c>
      <c r="X173" s="1165" t="str">
        <f>'🔵クレーム'!D164</f>
        <v/>
      </c>
      <c r="Y173" s="1164" t="str">
        <f>'🔵クレーム'!I164</f>
        <v/>
      </c>
      <c r="Z173" s="1165" t="str">
        <f>'🔵クレーム'!J164</f>
        <v/>
      </c>
      <c r="AA173" s="1165" t="str">
        <f>'🔵クレーム'!K164</f>
        <v/>
      </c>
      <c r="AB173" s="1165" t="str">
        <f>'🔵クレーム'!L164</f>
        <v/>
      </c>
      <c r="AC173" s="1167" t="str">
        <f>'🔵クレーム'!N164</f>
        <v/>
      </c>
    </row>
    <row r="174" hidden="1" outlineLevel="1">
      <c r="B174" s="1223"/>
      <c r="C174" s="910"/>
      <c r="D174" s="910"/>
      <c r="E174" s="910"/>
      <c r="F174" s="910"/>
      <c r="G174" s="1220"/>
      <c r="H174" s="220"/>
      <c r="I174" s="220"/>
      <c r="J174" s="220"/>
      <c r="K174" s="220"/>
      <c r="L174" s="220"/>
      <c r="M174" s="1221"/>
      <c r="O174" s="1165"/>
      <c r="P174" s="1165"/>
      <c r="Q174" s="1165"/>
      <c r="R174" s="1165"/>
      <c r="S174" s="1165"/>
      <c r="T174" s="1165"/>
      <c r="U174" s="1165"/>
      <c r="W174" s="1165" t="str">
        <f>'🔵クレーム'!C165</f>
        <v/>
      </c>
      <c r="X174" s="1165" t="str">
        <f>'🔵クレーム'!D165</f>
        <v/>
      </c>
      <c r="Y174" s="1164" t="str">
        <f>'🔵クレーム'!I165</f>
        <v/>
      </c>
      <c r="Z174" s="1165" t="str">
        <f>'🔵クレーム'!J165</f>
        <v/>
      </c>
      <c r="AA174" s="1165" t="str">
        <f>'🔵クレーム'!K165</f>
        <v/>
      </c>
      <c r="AB174" s="1165" t="str">
        <f>'🔵クレーム'!L165</f>
        <v/>
      </c>
      <c r="AC174" s="1167" t="str">
        <f>'🔵クレーム'!N165</f>
        <v/>
      </c>
    </row>
    <row r="175" hidden="1" outlineLevel="1">
      <c r="B175" s="1223"/>
      <c r="C175" s="910"/>
      <c r="D175" s="910"/>
      <c r="E175" s="910"/>
      <c r="F175" s="910"/>
      <c r="G175" s="1220"/>
      <c r="H175" s="220"/>
      <c r="I175" s="220"/>
      <c r="J175" s="220"/>
      <c r="K175" s="220"/>
      <c r="L175" s="220"/>
      <c r="M175" s="1221"/>
      <c r="O175" s="1165"/>
      <c r="P175" s="1165"/>
      <c r="Q175" s="1165"/>
      <c r="R175" s="1165"/>
      <c r="S175" s="1165"/>
      <c r="T175" s="1165"/>
      <c r="U175" s="1165"/>
      <c r="W175" s="1165" t="str">
        <f>'🔵クレーム'!C166</f>
        <v/>
      </c>
      <c r="X175" s="1165" t="str">
        <f>'🔵クレーム'!D166</f>
        <v/>
      </c>
      <c r="Y175" s="1164" t="str">
        <f>'🔵クレーム'!I166</f>
        <v/>
      </c>
      <c r="Z175" s="1165" t="str">
        <f>'🔵クレーム'!J166</f>
        <v/>
      </c>
      <c r="AA175" s="1165" t="str">
        <f>'🔵クレーム'!K166</f>
        <v/>
      </c>
      <c r="AB175" s="1165" t="str">
        <f>'🔵クレーム'!L166</f>
        <v/>
      </c>
      <c r="AC175" s="1167" t="str">
        <f>'🔵クレーム'!N166</f>
        <v/>
      </c>
    </row>
    <row r="176" hidden="1" outlineLevel="1">
      <c r="B176" s="1223"/>
      <c r="C176" s="910"/>
      <c r="D176" s="910"/>
      <c r="E176" s="910"/>
      <c r="F176" s="910"/>
      <c r="G176" s="1220"/>
      <c r="H176" s="220"/>
      <c r="I176" s="220"/>
      <c r="J176" s="220"/>
      <c r="K176" s="220"/>
      <c r="L176" s="220"/>
      <c r="M176" s="1221"/>
      <c r="O176" s="1165"/>
      <c r="P176" s="1165"/>
      <c r="Q176" s="1165"/>
      <c r="R176" s="1165"/>
      <c r="S176" s="1165"/>
      <c r="T176" s="1165"/>
      <c r="U176" s="1165"/>
      <c r="W176" s="1165" t="str">
        <f>'🔵クレーム'!C167</f>
        <v/>
      </c>
      <c r="X176" s="1165" t="str">
        <f>'🔵クレーム'!D167</f>
        <v/>
      </c>
      <c r="Y176" s="1164" t="str">
        <f>'🔵クレーム'!I167</f>
        <v/>
      </c>
      <c r="Z176" s="1165" t="str">
        <f>'🔵クレーム'!J167</f>
        <v/>
      </c>
      <c r="AA176" s="1165" t="str">
        <f>'🔵クレーム'!K167</f>
        <v/>
      </c>
      <c r="AB176" s="1165" t="str">
        <f>'🔵クレーム'!L167</f>
        <v/>
      </c>
      <c r="AC176" s="1167" t="str">
        <f>'🔵クレーム'!N167</f>
        <v/>
      </c>
    </row>
    <row r="177" hidden="1" outlineLevel="1">
      <c r="B177" s="1223"/>
      <c r="C177" s="910"/>
      <c r="D177" s="910"/>
      <c r="E177" s="910"/>
      <c r="F177" s="910"/>
      <c r="G177" s="1220"/>
      <c r="H177" s="220"/>
      <c r="I177" s="220"/>
      <c r="J177" s="220"/>
      <c r="K177" s="220"/>
      <c r="L177" s="220"/>
      <c r="M177" s="1221"/>
      <c r="O177" s="1165"/>
      <c r="P177" s="1165"/>
      <c r="Q177" s="1165"/>
      <c r="R177" s="1165"/>
      <c r="S177" s="1165"/>
      <c r="T177" s="1165"/>
      <c r="U177" s="1165"/>
      <c r="W177" s="1165" t="str">
        <f>'🔵クレーム'!C168</f>
        <v/>
      </c>
      <c r="X177" s="1165" t="str">
        <f>'🔵クレーム'!D168</f>
        <v/>
      </c>
      <c r="Y177" s="1164" t="str">
        <f>'🔵クレーム'!I168</f>
        <v/>
      </c>
      <c r="Z177" s="1165" t="str">
        <f>'🔵クレーム'!J168</f>
        <v/>
      </c>
      <c r="AA177" s="1165" t="str">
        <f>'🔵クレーム'!K168</f>
        <v/>
      </c>
      <c r="AB177" s="1165" t="str">
        <f>'🔵クレーム'!L168</f>
        <v/>
      </c>
      <c r="AC177" s="1167" t="str">
        <f>'🔵クレーム'!N168</f>
        <v/>
      </c>
    </row>
    <row r="178" hidden="1" outlineLevel="1">
      <c r="B178" s="1223"/>
      <c r="C178" s="910"/>
      <c r="D178" s="910"/>
      <c r="E178" s="910"/>
      <c r="F178" s="910"/>
      <c r="G178" s="1220"/>
      <c r="H178" s="220"/>
      <c r="I178" s="220"/>
      <c r="J178" s="220"/>
      <c r="K178" s="220"/>
      <c r="L178" s="220"/>
      <c r="M178" s="1221"/>
      <c r="O178" s="1165"/>
      <c r="P178" s="1165"/>
      <c r="Q178" s="1165"/>
      <c r="R178" s="1165"/>
      <c r="S178" s="1165"/>
      <c r="T178" s="1165"/>
      <c r="U178" s="1165"/>
      <c r="W178" s="1165" t="str">
        <f>'🔵クレーム'!C169</f>
        <v/>
      </c>
      <c r="X178" s="1165" t="str">
        <f>'🔵クレーム'!D169</f>
        <v/>
      </c>
      <c r="Y178" s="1164" t="str">
        <f>'🔵クレーム'!I169</f>
        <v/>
      </c>
      <c r="Z178" s="1165" t="str">
        <f>'🔵クレーム'!J169</f>
        <v/>
      </c>
      <c r="AA178" s="1165" t="str">
        <f>'🔵クレーム'!K169</f>
        <v/>
      </c>
      <c r="AB178" s="1165" t="str">
        <f>'🔵クレーム'!L169</f>
        <v/>
      </c>
      <c r="AC178" s="1167" t="str">
        <f>'🔵クレーム'!N169</f>
        <v/>
      </c>
    </row>
    <row r="179" hidden="1" outlineLevel="1">
      <c r="B179" s="1223"/>
      <c r="C179" s="910"/>
      <c r="D179" s="910"/>
      <c r="E179" s="910"/>
      <c r="F179" s="910"/>
      <c r="G179" s="1220"/>
      <c r="H179" s="220"/>
      <c r="I179" s="220"/>
      <c r="J179" s="220"/>
      <c r="K179" s="220"/>
      <c r="L179" s="220"/>
      <c r="M179" s="1221"/>
      <c r="O179" s="1165"/>
      <c r="P179" s="1165"/>
      <c r="Q179" s="1165"/>
      <c r="R179" s="1165"/>
      <c r="S179" s="1165"/>
      <c r="T179" s="1165"/>
      <c r="U179" s="1165"/>
      <c r="W179" s="1165" t="str">
        <f>'🔵クレーム'!C170</f>
        <v/>
      </c>
      <c r="X179" s="1165" t="str">
        <f>'🔵クレーム'!D170</f>
        <v/>
      </c>
      <c r="Y179" s="1164" t="str">
        <f>'🔵クレーム'!I170</f>
        <v/>
      </c>
      <c r="Z179" s="1165" t="str">
        <f>'🔵クレーム'!J170</f>
        <v/>
      </c>
      <c r="AA179" s="1165" t="str">
        <f>'🔵クレーム'!K170</f>
        <v/>
      </c>
      <c r="AB179" s="1165" t="str">
        <f>'🔵クレーム'!L170</f>
        <v/>
      </c>
      <c r="AC179" s="1167" t="str">
        <f>'🔵クレーム'!N170</f>
        <v/>
      </c>
    </row>
    <row r="180" hidden="1" outlineLevel="1">
      <c r="B180" s="1223"/>
      <c r="C180" s="910"/>
      <c r="D180" s="910"/>
      <c r="E180" s="910"/>
      <c r="F180" s="910"/>
      <c r="G180" s="1220"/>
      <c r="H180" s="220"/>
      <c r="I180" s="220"/>
      <c r="J180" s="220"/>
      <c r="K180" s="220"/>
      <c r="L180" s="220"/>
      <c r="M180" s="1221"/>
      <c r="O180" s="1165"/>
      <c r="P180" s="1165"/>
      <c r="Q180" s="1165"/>
      <c r="R180" s="1165"/>
      <c r="S180" s="1165"/>
      <c r="T180" s="1165"/>
      <c r="U180" s="1165"/>
      <c r="W180" s="1165" t="str">
        <f>'🔵クレーム'!C171</f>
        <v/>
      </c>
      <c r="X180" s="1165" t="str">
        <f>'🔵クレーム'!D171</f>
        <v/>
      </c>
      <c r="Y180" s="1164" t="str">
        <f>'🔵クレーム'!I171</f>
        <v/>
      </c>
      <c r="Z180" s="1165" t="str">
        <f>'🔵クレーム'!J171</f>
        <v/>
      </c>
      <c r="AA180" s="1165" t="str">
        <f>'🔵クレーム'!K171</f>
        <v/>
      </c>
      <c r="AB180" s="1165" t="str">
        <f>'🔵クレーム'!L171</f>
        <v/>
      </c>
      <c r="AC180" s="1167" t="str">
        <f>'🔵クレーム'!N171</f>
        <v/>
      </c>
    </row>
    <row r="181" hidden="1" outlineLevel="1">
      <c r="B181" s="1223"/>
      <c r="C181" s="910"/>
      <c r="D181" s="910"/>
      <c r="E181" s="910"/>
      <c r="F181" s="910"/>
      <c r="G181" s="1220"/>
      <c r="H181" s="220"/>
      <c r="I181" s="220"/>
      <c r="J181" s="220"/>
      <c r="K181" s="220"/>
      <c r="L181" s="220"/>
      <c r="M181" s="1221"/>
      <c r="O181" s="1165"/>
      <c r="P181" s="1165"/>
      <c r="Q181" s="1165"/>
      <c r="R181" s="1165"/>
      <c r="S181" s="1165"/>
      <c r="T181" s="1165"/>
      <c r="U181" s="1165"/>
      <c r="W181" s="1165" t="str">
        <f>'🔵クレーム'!C172</f>
        <v/>
      </c>
      <c r="X181" s="1165" t="str">
        <f>'🔵クレーム'!D172</f>
        <v/>
      </c>
      <c r="Y181" s="1164" t="str">
        <f>'🔵クレーム'!I172</f>
        <v/>
      </c>
      <c r="Z181" s="1165" t="str">
        <f>'🔵クレーム'!J172</f>
        <v/>
      </c>
      <c r="AA181" s="1165" t="str">
        <f>'🔵クレーム'!K172</f>
        <v/>
      </c>
      <c r="AB181" s="1165" t="str">
        <f>'🔵クレーム'!L172</f>
        <v/>
      </c>
      <c r="AC181" s="1167" t="str">
        <f>'🔵クレーム'!N172</f>
        <v/>
      </c>
    </row>
    <row r="182" hidden="1" outlineLevel="1">
      <c r="B182" s="1223"/>
      <c r="C182" s="910"/>
      <c r="D182" s="910"/>
      <c r="E182" s="910"/>
      <c r="F182" s="910"/>
      <c r="G182" s="1220"/>
      <c r="H182" s="220"/>
      <c r="I182" s="220"/>
      <c r="J182" s="220"/>
      <c r="K182" s="220"/>
      <c r="L182" s="220"/>
      <c r="M182" s="1221"/>
      <c r="O182" s="1165"/>
      <c r="P182" s="1165"/>
      <c r="Q182" s="1165"/>
      <c r="R182" s="1165"/>
      <c r="S182" s="1165"/>
      <c r="T182" s="1165"/>
      <c r="U182" s="1165"/>
      <c r="W182" s="1165" t="str">
        <f>'🔵クレーム'!C173</f>
        <v/>
      </c>
      <c r="X182" s="1165" t="str">
        <f>'🔵クレーム'!D173</f>
        <v/>
      </c>
      <c r="Y182" s="1164" t="str">
        <f>'🔵クレーム'!I173</f>
        <v/>
      </c>
      <c r="Z182" s="1165" t="str">
        <f>'🔵クレーム'!J173</f>
        <v/>
      </c>
      <c r="AA182" s="1165" t="str">
        <f>'🔵クレーム'!K173</f>
        <v/>
      </c>
      <c r="AB182" s="1165" t="str">
        <f>'🔵クレーム'!L173</f>
        <v/>
      </c>
      <c r="AC182" s="1167" t="str">
        <f>'🔵クレーム'!N173</f>
        <v/>
      </c>
    </row>
    <row r="183" hidden="1" outlineLevel="1">
      <c r="B183" s="1223"/>
      <c r="C183" s="910"/>
      <c r="D183" s="910"/>
      <c r="E183" s="910"/>
      <c r="F183" s="910"/>
      <c r="G183" s="1220"/>
      <c r="H183" s="220"/>
      <c r="I183" s="220"/>
      <c r="J183" s="220"/>
      <c r="K183" s="220"/>
      <c r="L183" s="220"/>
      <c r="M183" s="1221"/>
      <c r="O183" s="1165"/>
      <c r="P183" s="1165"/>
      <c r="Q183" s="1165"/>
      <c r="R183" s="1165"/>
      <c r="S183" s="1165"/>
      <c r="T183" s="1165"/>
      <c r="U183" s="1165"/>
      <c r="W183" s="1165" t="str">
        <f>'🔵クレーム'!C174</f>
        <v/>
      </c>
      <c r="X183" s="1165" t="str">
        <f>'🔵クレーム'!D174</f>
        <v/>
      </c>
      <c r="Y183" s="1164" t="str">
        <f>'🔵クレーム'!I174</f>
        <v/>
      </c>
      <c r="Z183" s="1165" t="str">
        <f>'🔵クレーム'!J174</f>
        <v/>
      </c>
      <c r="AA183" s="1165" t="str">
        <f>'🔵クレーム'!K174</f>
        <v/>
      </c>
      <c r="AB183" s="1165" t="str">
        <f>'🔵クレーム'!L174</f>
        <v/>
      </c>
      <c r="AC183" s="1167" t="str">
        <f>'🔵クレーム'!N174</f>
        <v/>
      </c>
    </row>
    <row r="184" hidden="1" outlineLevel="1">
      <c r="B184" s="1223"/>
      <c r="C184" s="910"/>
      <c r="D184" s="910"/>
      <c r="E184" s="910"/>
      <c r="F184" s="910"/>
      <c r="G184" s="1220"/>
      <c r="H184" s="220"/>
      <c r="I184" s="220"/>
      <c r="J184" s="220"/>
      <c r="K184" s="220"/>
      <c r="L184" s="220"/>
      <c r="M184" s="1221"/>
      <c r="O184" s="1165"/>
      <c r="P184" s="1165"/>
      <c r="Q184" s="1165"/>
      <c r="R184" s="1165"/>
      <c r="S184" s="1165"/>
      <c r="T184" s="1165"/>
      <c r="U184" s="1165"/>
      <c r="W184" s="1165" t="str">
        <f>'🔵クレーム'!C175</f>
        <v/>
      </c>
      <c r="X184" s="1165" t="str">
        <f>'🔵クレーム'!D175</f>
        <v/>
      </c>
      <c r="Y184" s="1164" t="str">
        <f>'🔵クレーム'!I175</f>
        <v/>
      </c>
      <c r="Z184" s="1165" t="str">
        <f>'🔵クレーム'!J175</f>
        <v/>
      </c>
      <c r="AA184" s="1165" t="str">
        <f>'🔵クレーム'!K175</f>
        <v/>
      </c>
      <c r="AB184" s="1165" t="str">
        <f>'🔵クレーム'!L175</f>
        <v/>
      </c>
      <c r="AC184" s="1167" t="str">
        <f>'🔵クレーム'!N175</f>
        <v/>
      </c>
    </row>
    <row r="185" hidden="1" outlineLevel="1">
      <c r="B185" s="1223"/>
      <c r="C185" s="910"/>
      <c r="D185" s="910"/>
      <c r="E185" s="910"/>
      <c r="F185" s="910"/>
      <c r="G185" s="1220"/>
      <c r="H185" s="220"/>
      <c r="I185" s="220"/>
      <c r="J185" s="220"/>
      <c r="K185" s="220"/>
      <c r="L185" s="220"/>
      <c r="M185" s="1221"/>
      <c r="O185" s="1165"/>
      <c r="P185" s="1165"/>
      <c r="Q185" s="1165"/>
      <c r="R185" s="1165"/>
      <c r="S185" s="1165"/>
      <c r="T185" s="1165"/>
      <c r="U185" s="1165"/>
      <c r="W185" s="1165" t="str">
        <f>'🔵クレーム'!C176</f>
        <v/>
      </c>
      <c r="X185" s="1165" t="str">
        <f>'🔵クレーム'!D176</f>
        <v/>
      </c>
      <c r="Y185" s="1164" t="str">
        <f>'🔵クレーム'!I176</f>
        <v/>
      </c>
      <c r="Z185" s="1165" t="str">
        <f>'🔵クレーム'!J176</f>
        <v/>
      </c>
      <c r="AA185" s="1165" t="str">
        <f>'🔵クレーム'!K176</f>
        <v/>
      </c>
      <c r="AB185" s="1165" t="str">
        <f>'🔵クレーム'!L176</f>
        <v/>
      </c>
      <c r="AC185" s="1167" t="str">
        <f>'🔵クレーム'!N176</f>
        <v/>
      </c>
    </row>
    <row r="186" hidden="1" outlineLevel="1">
      <c r="B186" s="1223"/>
      <c r="C186" s="910"/>
      <c r="D186" s="910"/>
      <c r="E186" s="910"/>
      <c r="F186" s="910"/>
      <c r="G186" s="1220"/>
      <c r="H186" s="220"/>
      <c r="I186" s="220"/>
      <c r="J186" s="220"/>
      <c r="K186" s="220"/>
      <c r="L186" s="220"/>
      <c r="M186" s="1221"/>
      <c r="O186" s="1165"/>
      <c r="P186" s="1165"/>
      <c r="Q186" s="1165"/>
      <c r="R186" s="1165"/>
      <c r="S186" s="1165"/>
      <c r="T186" s="1165"/>
      <c r="U186" s="1165"/>
      <c r="W186" s="1165" t="str">
        <f>'🔵クレーム'!C177</f>
        <v/>
      </c>
      <c r="X186" s="1165" t="str">
        <f>'🔵クレーム'!D177</f>
        <v/>
      </c>
      <c r="Y186" s="1164" t="str">
        <f>'🔵クレーム'!I177</f>
        <v/>
      </c>
      <c r="Z186" s="1165" t="str">
        <f>'🔵クレーム'!J177</f>
        <v/>
      </c>
      <c r="AA186" s="1165" t="str">
        <f>'🔵クレーム'!K177</f>
        <v/>
      </c>
      <c r="AB186" s="1165" t="str">
        <f>'🔵クレーム'!L177</f>
        <v/>
      </c>
      <c r="AC186" s="1167" t="str">
        <f>'🔵クレーム'!N177</f>
        <v/>
      </c>
    </row>
    <row r="187" hidden="1" outlineLevel="1">
      <c r="B187" s="1223"/>
      <c r="C187" s="910"/>
      <c r="D187" s="910"/>
      <c r="E187" s="910"/>
      <c r="F187" s="910"/>
      <c r="G187" s="1220"/>
      <c r="H187" s="220"/>
      <c r="I187" s="220"/>
      <c r="J187" s="220"/>
      <c r="K187" s="220"/>
      <c r="L187" s="220"/>
      <c r="M187" s="1221"/>
      <c r="O187" s="1165"/>
      <c r="P187" s="1165"/>
      <c r="Q187" s="1165"/>
      <c r="R187" s="1165"/>
      <c r="S187" s="1165"/>
      <c r="T187" s="1165"/>
      <c r="U187" s="1165"/>
      <c r="W187" s="1165" t="str">
        <f>'🔵クレーム'!C178</f>
        <v/>
      </c>
      <c r="X187" s="1165" t="str">
        <f>'🔵クレーム'!D178</f>
        <v/>
      </c>
      <c r="Y187" s="1164" t="str">
        <f>'🔵クレーム'!I178</f>
        <v/>
      </c>
      <c r="Z187" s="1165" t="str">
        <f>'🔵クレーム'!J178</f>
        <v/>
      </c>
      <c r="AA187" s="1165" t="str">
        <f>'🔵クレーム'!K178</f>
        <v/>
      </c>
      <c r="AB187" s="1165" t="str">
        <f>'🔵クレーム'!L178</f>
        <v/>
      </c>
      <c r="AC187" s="1167" t="str">
        <f>'🔵クレーム'!N178</f>
        <v/>
      </c>
    </row>
    <row r="188" hidden="1" outlineLevel="1">
      <c r="B188" s="1223"/>
      <c r="C188" s="910"/>
      <c r="D188" s="910"/>
      <c r="E188" s="910"/>
      <c r="F188" s="910"/>
      <c r="G188" s="1220"/>
      <c r="H188" s="220"/>
      <c r="I188" s="220"/>
      <c r="J188" s="220"/>
      <c r="K188" s="220"/>
      <c r="L188" s="220"/>
      <c r="M188" s="1221"/>
      <c r="O188" s="1165"/>
      <c r="P188" s="1165"/>
      <c r="Q188" s="1165"/>
      <c r="R188" s="1165"/>
      <c r="S188" s="1165"/>
      <c r="T188" s="1165"/>
      <c r="U188" s="1165"/>
      <c r="W188" s="1165" t="str">
        <f>'🔵クレーム'!C179</f>
        <v/>
      </c>
      <c r="X188" s="1165" t="str">
        <f>'🔵クレーム'!D179</f>
        <v/>
      </c>
      <c r="Y188" s="1164" t="str">
        <f>'🔵クレーム'!I179</f>
        <v/>
      </c>
      <c r="Z188" s="1165" t="str">
        <f>'🔵クレーム'!J179</f>
        <v/>
      </c>
      <c r="AA188" s="1165" t="str">
        <f>'🔵クレーム'!K179</f>
        <v/>
      </c>
      <c r="AB188" s="1165" t="str">
        <f>'🔵クレーム'!L179</f>
        <v/>
      </c>
      <c r="AC188" s="1167" t="str">
        <f>'🔵クレーム'!N179</f>
        <v/>
      </c>
    </row>
    <row r="189" hidden="1" outlineLevel="1">
      <c r="B189" s="1223"/>
      <c r="C189" s="910"/>
      <c r="D189" s="910"/>
      <c r="E189" s="910"/>
      <c r="F189" s="910"/>
      <c r="G189" s="1220"/>
      <c r="H189" s="220"/>
      <c r="I189" s="220"/>
      <c r="J189" s="220"/>
      <c r="K189" s="220"/>
      <c r="L189" s="220"/>
      <c r="M189" s="1221"/>
      <c r="O189" s="1165"/>
      <c r="P189" s="1165"/>
      <c r="Q189" s="1165"/>
      <c r="R189" s="1165"/>
      <c r="S189" s="1165"/>
      <c r="T189" s="1165"/>
      <c r="U189" s="1165"/>
      <c r="W189" s="1165" t="str">
        <f>'🔵クレーム'!C180</f>
        <v/>
      </c>
      <c r="X189" s="1165" t="str">
        <f>'🔵クレーム'!D180</f>
        <v/>
      </c>
      <c r="Y189" s="1164" t="str">
        <f>'🔵クレーム'!I180</f>
        <v/>
      </c>
      <c r="Z189" s="1165" t="str">
        <f>'🔵クレーム'!J180</f>
        <v/>
      </c>
      <c r="AA189" s="1165" t="str">
        <f>'🔵クレーム'!K180</f>
        <v/>
      </c>
      <c r="AB189" s="1165" t="str">
        <f>'🔵クレーム'!L180</f>
        <v/>
      </c>
      <c r="AC189" s="1167" t="str">
        <f>'🔵クレーム'!N180</f>
        <v/>
      </c>
    </row>
    <row r="190" hidden="1" outlineLevel="1">
      <c r="B190" s="1223"/>
      <c r="C190" s="910"/>
      <c r="D190" s="910"/>
      <c r="E190" s="910"/>
      <c r="F190" s="910"/>
      <c r="G190" s="1220"/>
      <c r="H190" s="220"/>
      <c r="I190" s="220"/>
      <c r="J190" s="220"/>
      <c r="K190" s="220"/>
      <c r="L190" s="220"/>
      <c r="M190" s="1221"/>
      <c r="O190" s="1165"/>
      <c r="P190" s="1165"/>
      <c r="Q190" s="1165"/>
      <c r="R190" s="1165"/>
      <c r="S190" s="1165"/>
      <c r="T190" s="1165"/>
      <c r="U190" s="1165"/>
      <c r="W190" s="1165" t="str">
        <f>'🔵クレーム'!C181</f>
        <v/>
      </c>
      <c r="X190" s="1165" t="str">
        <f>'🔵クレーム'!D181</f>
        <v/>
      </c>
      <c r="Y190" s="1164" t="str">
        <f>'🔵クレーム'!I181</f>
        <v/>
      </c>
      <c r="Z190" s="1165" t="str">
        <f>'🔵クレーム'!J181</f>
        <v/>
      </c>
      <c r="AA190" s="1165" t="str">
        <f>'🔵クレーム'!K181</f>
        <v/>
      </c>
      <c r="AB190" s="1165" t="str">
        <f>'🔵クレーム'!L181</f>
        <v/>
      </c>
      <c r="AC190" s="1167" t="str">
        <f>'🔵クレーム'!N181</f>
        <v/>
      </c>
    </row>
    <row r="191" hidden="1" outlineLevel="1">
      <c r="B191" s="1223"/>
      <c r="C191" s="910"/>
      <c r="D191" s="910"/>
      <c r="E191" s="910"/>
      <c r="F191" s="910"/>
      <c r="G191" s="1220"/>
      <c r="H191" s="220"/>
      <c r="I191" s="220"/>
      <c r="J191" s="220"/>
      <c r="K191" s="220"/>
      <c r="L191" s="220"/>
      <c r="M191" s="1221"/>
      <c r="O191" s="1165"/>
      <c r="P191" s="1165"/>
      <c r="Q191" s="1165"/>
      <c r="R191" s="1165"/>
      <c r="S191" s="1165"/>
      <c r="T191" s="1165"/>
      <c r="U191" s="1165"/>
      <c r="W191" s="1165" t="str">
        <f>'🔵クレーム'!C182</f>
        <v/>
      </c>
      <c r="X191" s="1165" t="str">
        <f>'🔵クレーム'!D182</f>
        <v/>
      </c>
      <c r="Y191" s="1164" t="str">
        <f>'🔵クレーム'!I182</f>
        <v/>
      </c>
      <c r="Z191" s="1165" t="str">
        <f>'🔵クレーム'!J182</f>
        <v/>
      </c>
      <c r="AA191" s="1165" t="str">
        <f>'🔵クレーム'!K182</f>
        <v/>
      </c>
      <c r="AB191" s="1165" t="str">
        <f>'🔵クレーム'!L182</f>
        <v/>
      </c>
      <c r="AC191" s="1167" t="str">
        <f>'🔵クレーム'!N182</f>
        <v/>
      </c>
    </row>
    <row r="192" hidden="1" outlineLevel="1">
      <c r="B192" s="1223"/>
      <c r="C192" s="910"/>
      <c r="D192" s="910"/>
      <c r="E192" s="910"/>
      <c r="F192" s="910"/>
      <c r="G192" s="1220"/>
      <c r="H192" s="220"/>
      <c r="I192" s="220"/>
      <c r="J192" s="220"/>
      <c r="K192" s="220"/>
      <c r="L192" s="220"/>
      <c r="M192" s="1221"/>
      <c r="O192" s="1165"/>
      <c r="P192" s="1165"/>
      <c r="Q192" s="1165"/>
      <c r="R192" s="1165"/>
      <c r="S192" s="1165"/>
      <c r="T192" s="1165"/>
      <c r="U192" s="1165"/>
      <c r="W192" s="1165" t="str">
        <f>'🔵クレーム'!C183</f>
        <v/>
      </c>
      <c r="X192" s="1165" t="str">
        <f>'🔵クレーム'!D183</f>
        <v/>
      </c>
      <c r="Y192" s="1164" t="str">
        <f>'🔵クレーム'!I183</f>
        <v/>
      </c>
      <c r="Z192" s="1165" t="str">
        <f>'🔵クレーム'!J183</f>
        <v/>
      </c>
      <c r="AA192" s="1165" t="str">
        <f>'🔵クレーム'!K183</f>
        <v/>
      </c>
      <c r="AB192" s="1165" t="str">
        <f>'🔵クレーム'!L183</f>
        <v/>
      </c>
      <c r="AC192" s="1167" t="str">
        <f>'🔵クレーム'!N183</f>
        <v/>
      </c>
    </row>
    <row r="193" hidden="1" outlineLevel="1">
      <c r="B193" s="1223"/>
      <c r="C193" s="910"/>
      <c r="D193" s="910"/>
      <c r="E193" s="910"/>
      <c r="F193" s="910"/>
      <c r="G193" s="1220"/>
      <c r="H193" s="220"/>
      <c r="I193" s="220"/>
      <c r="J193" s="220"/>
      <c r="K193" s="220"/>
      <c r="L193" s="220"/>
      <c r="M193" s="1221"/>
      <c r="O193" s="1165"/>
      <c r="P193" s="1165"/>
      <c r="Q193" s="1165"/>
      <c r="R193" s="1165"/>
      <c r="S193" s="1165"/>
      <c r="T193" s="1165"/>
      <c r="U193" s="1165"/>
      <c r="W193" s="1165" t="str">
        <f>'🔵クレーム'!C184</f>
        <v/>
      </c>
      <c r="X193" s="1165" t="str">
        <f>'🔵クレーム'!D184</f>
        <v/>
      </c>
      <c r="Y193" s="1164" t="str">
        <f>'🔵クレーム'!I184</f>
        <v/>
      </c>
      <c r="Z193" s="1165" t="str">
        <f>'🔵クレーム'!J184</f>
        <v/>
      </c>
      <c r="AA193" s="1165" t="str">
        <f>'🔵クレーム'!K184</f>
        <v/>
      </c>
      <c r="AB193" s="1165" t="str">
        <f>'🔵クレーム'!L184</f>
        <v/>
      </c>
      <c r="AC193" s="1167" t="str">
        <f>'🔵クレーム'!N184</f>
        <v/>
      </c>
    </row>
    <row r="194" hidden="1" outlineLevel="1">
      <c r="B194" s="1223"/>
      <c r="C194" s="910"/>
      <c r="D194" s="910"/>
      <c r="E194" s="910"/>
      <c r="F194" s="910"/>
      <c r="G194" s="1220"/>
      <c r="H194" s="220"/>
      <c r="I194" s="220"/>
      <c r="J194" s="220"/>
      <c r="K194" s="220"/>
      <c r="L194" s="220"/>
      <c r="M194" s="1221"/>
      <c r="O194" s="1165"/>
      <c r="P194" s="1165"/>
      <c r="Q194" s="1165"/>
      <c r="R194" s="1165"/>
      <c r="S194" s="1165"/>
      <c r="T194" s="1165"/>
      <c r="U194" s="1165"/>
      <c r="W194" s="1165" t="str">
        <f>'🔵クレーム'!C185</f>
        <v/>
      </c>
      <c r="X194" s="1165" t="str">
        <f>'🔵クレーム'!D185</f>
        <v/>
      </c>
      <c r="Y194" s="1164" t="str">
        <f>'🔵クレーム'!I185</f>
        <v/>
      </c>
      <c r="Z194" s="1165" t="str">
        <f>'🔵クレーム'!J185</f>
        <v/>
      </c>
      <c r="AA194" s="1165" t="str">
        <f>'🔵クレーム'!K185</f>
        <v/>
      </c>
      <c r="AB194" s="1165" t="str">
        <f>'🔵クレーム'!L185</f>
        <v/>
      </c>
      <c r="AC194" s="1167" t="str">
        <f>'🔵クレーム'!N185</f>
        <v/>
      </c>
    </row>
    <row r="195" hidden="1" outlineLevel="1">
      <c r="B195" s="1223"/>
      <c r="C195" s="910"/>
      <c r="D195" s="910"/>
      <c r="E195" s="910"/>
      <c r="F195" s="910"/>
      <c r="G195" s="1220"/>
      <c r="H195" s="220"/>
      <c r="I195" s="220"/>
      <c r="J195" s="220"/>
      <c r="K195" s="220"/>
      <c r="L195" s="220"/>
      <c r="M195" s="1221"/>
      <c r="O195" s="1165"/>
      <c r="P195" s="1165"/>
      <c r="Q195" s="1165"/>
      <c r="R195" s="1165"/>
      <c r="S195" s="1165"/>
      <c r="T195" s="1165"/>
      <c r="U195" s="1165"/>
      <c r="W195" s="1165" t="str">
        <f>'🔵クレーム'!C186</f>
        <v/>
      </c>
      <c r="X195" s="1165" t="str">
        <f>'🔵クレーム'!D186</f>
        <v/>
      </c>
      <c r="Y195" s="1164" t="str">
        <f>'🔵クレーム'!I186</f>
        <v/>
      </c>
      <c r="Z195" s="1165" t="str">
        <f>'🔵クレーム'!J186</f>
        <v/>
      </c>
      <c r="AA195" s="1165" t="str">
        <f>'🔵クレーム'!K186</f>
        <v/>
      </c>
      <c r="AB195" s="1165" t="str">
        <f>'🔵クレーム'!L186</f>
        <v/>
      </c>
      <c r="AC195" s="1167" t="str">
        <f>'🔵クレーム'!N186</f>
        <v/>
      </c>
    </row>
    <row r="196" hidden="1" outlineLevel="1">
      <c r="B196" s="1223"/>
      <c r="C196" s="910"/>
      <c r="D196" s="910"/>
      <c r="E196" s="910"/>
      <c r="F196" s="910"/>
      <c r="G196" s="1220"/>
      <c r="H196" s="220"/>
      <c r="I196" s="220"/>
      <c r="J196" s="220"/>
      <c r="K196" s="220"/>
      <c r="L196" s="220"/>
      <c r="M196" s="1221"/>
      <c r="O196" s="1165"/>
      <c r="P196" s="1165"/>
      <c r="Q196" s="1165"/>
      <c r="R196" s="1165"/>
      <c r="S196" s="1165"/>
      <c r="T196" s="1165"/>
      <c r="U196" s="1165"/>
      <c r="W196" s="1165" t="str">
        <f>'🔵クレーム'!C187</f>
        <v/>
      </c>
      <c r="X196" s="1165" t="str">
        <f>'🔵クレーム'!D187</f>
        <v/>
      </c>
      <c r="Y196" s="1164" t="str">
        <f>'🔵クレーム'!I187</f>
        <v/>
      </c>
      <c r="Z196" s="1165" t="str">
        <f>'🔵クレーム'!J187</f>
        <v/>
      </c>
      <c r="AA196" s="1165" t="str">
        <f>'🔵クレーム'!K187</f>
        <v/>
      </c>
      <c r="AB196" s="1165" t="str">
        <f>'🔵クレーム'!L187</f>
        <v/>
      </c>
      <c r="AC196" s="1167" t="str">
        <f>'🔵クレーム'!N187</f>
        <v/>
      </c>
    </row>
    <row r="197" hidden="1" outlineLevel="1">
      <c r="B197" s="1223"/>
      <c r="C197" s="910"/>
      <c r="D197" s="910"/>
      <c r="E197" s="910"/>
      <c r="F197" s="910"/>
      <c r="G197" s="1220"/>
      <c r="H197" s="220"/>
      <c r="I197" s="220"/>
      <c r="J197" s="220"/>
      <c r="K197" s="220"/>
      <c r="L197" s="220"/>
      <c r="M197" s="1221"/>
      <c r="O197" s="1165"/>
      <c r="P197" s="1165"/>
      <c r="Q197" s="1165"/>
      <c r="R197" s="1165"/>
      <c r="S197" s="1165"/>
      <c r="T197" s="1165"/>
      <c r="U197" s="1165"/>
      <c r="W197" s="1165" t="str">
        <f>'🔵クレーム'!C188</f>
        <v/>
      </c>
      <c r="X197" s="1165" t="str">
        <f>'🔵クレーム'!D188</f>
        <v/>
      </c>
      <c r="Y197" s="1164" t="str">
        <f>'🔵クレーム'!I188</f>
        <v/>
      </c>
      <c r="Z197" s="1165" t="str">
        <f>'🔵クレーム'!J188</f>
        <v/>
      </c>
      <c r="AA197" s="1165" t="str">
        <f>'🔵クレーム'!K188</f>
        <v/>
      </c>
      <c r="AB197" s="1165" t="str">
        <f>'🔵クレーム'!L188</f>
        <v/>
      </c>
      <c r="AC197" s="1167" t="str">
        <f>'🔵クレーム'!N188</f>
        <v/>
      </c>
    </row>
    <row r="198" hidden="1" outlineLevel="1">
      <c r="B198" s="1223"/>
      <c r="C198" s="910"/>
      <c r="D198" s="910"/>
      <c r="E198" s="910"/>
      <c r="F198" s="910"/>
      <c r="G198" s="1220"/>
      <c r="H198" s="220"/>
      <c r="I198" s="220"/>
      <c r="J198" s="220"/>
      <c r="K198" s="220"/>
      <c r="L198" s="220"/>
      <c r="M198" s="1221"/>
      <c r="O198" s="1165"/>
      <c r="P198" s="1165"/>
      <c r="Q198" s="1165"/>
      <c r="R198" s="1165"/>
      <c r="S198" s="1165"/>
      <c r="T198" s="1165"/>
      <c r="U198" s="1165"/>
      <c r="W198" s="1165" t="str">
        <f>'🔵クレーム'!C189</f>
        <v/>
      </c>
      <c r="X198" s="1165" t="str">
        <f>'🔵クレーム'!D189</f>
        <v/>
      </c>
      <c r="Y198" s="1164" t="str">
        <f>'🔵クレーム'!I189</f>
        <v/>
      </c>
      <c r="Z198" s="1165" t="str">
        <f>'🔵クレーム'!J189</f>
        <v/>
      </c>
      <c r="AA198" s="1165" t="str">
        <f>'🔵クレーム'!K189</f>
        <v/>
      </c>
      <c r="AB198" s="1165" t="str">
        <f>'🔵クレーム'!L189</f>
        <v/>
      </c>
      <c r="AC198" s="1167" t="str">
        <f>'🔵クレーム'!N189</f>
        <v/>
      </c>
    </row>
    <row r="199" hidden="1" outlineLevel="1">
      <c r="B199" s="1223"/>
      <c r="C199" s="910"/>
      <c r="D199" s="910"/>
      <c r="E199" s="910"/>
      <c r="F199" s="910"/>
      <c r="G199" s="1220"/>
      <c r="H199" s="220"/>
      <c r="I199" s="220"/>
      <c r="J199" s="220"/>
      <c r="K199" s="220"/>
      <c r="L199" s="220"/>
      <c r="M199" s="1221"/>
      <c r="O199" s="1165"/>
      <c r="P199" s="1165"/>
      <c r="Q199" s="1165"/>
      <c r="R199" s="1165"/>
      <c r="S199" s="1165"/>
      <c r="T199" s="1165"/>
      <c r="U199" s="1165"/>
      <c r="W199" s="1165" t="str">
        <f>'🔵クレーム'!C190</f>
        <v/>
      </c>
      <c r="X199" s="1165" t="str">
        <f>'🔵クレーム'!D190</f>
        <v/>
      </c>
      <c r="Y199" s="1164" t="str">
        <f>'🔵クレーム'!I190</f>
        <v/>
      </c>
      <c r="Z199" s="1165" t="str">
        <f>'🔵クレーム'!J190</f>
        <v/>
      </c>
      <c r="AA199" s="1165" t="str">
        <f>'🔵クレーム'!K190</f>
        <v/>
      </c>
      <c r="AB199" s="1165" t="str">
        <f>'🔵クレーム'!L190</f>
        <v/>
      </c>
      <c r="AC199" s="1167" t="str">
        <f>'🔵クレーム'!N190</f>
        <v/>
      </c>
    </row>
    <row r="200" hidden="1" outlineLevel="1">
      <c r="B200" s="1223"/>
      <c r="C200" s="910"/>
      <c r="D200" s="910"/>
      <c r="E200" s="910"/>
      <c r="F200" s="910"/>
      <c r="G200" s="1220"/>
      <c r="H200" s="220"/>
      <c r="I200" s="220"/>
      <c r="J200" s="220"/>
      <c r="K200" s="220"/>
      <c r="L200" s="220"/>
      <c r="M200" s="1221"/>
      <c r="O200" s="1165"/>
      <c r="P200" s="1165"/>
      <c r="Q200" s="1165"/>
      <c r="R200" s="1165"/>
      <c r="S200" s="1165"/>
      <c r="T200" s="1165"/>
      <c r="U200" s="1165"/>
      <c r="W200" s="1165" t="str">
        <f>'🔵クレーム'!C191</f>
        <v/>
      </c>
      <c r="X200" s="1165" t="str">
        <f>'🔵クレーム'!D191</f>
        <v/>
      </c>
      <c r="Y200" s="1164" t="str">
        <f>'🔵クレーム'!I191</f>
        <v/>
      </c>
      <c r="Z200" s="1165" t="str">
        <f>'🔵クレーム'!J191</f>
        <v/>
      </c>
      <c r="AA200" s="1165" t="str">
        <f>'🔵クレーム'!K191</f>
        <v/>
      </c>
      <c r="AB200" s="1165" t="str">
        <f>'🔵クレーム'!L191</f>
        <v/>
      </c>
      <c r="AC200" s="1167" t="str">
        <f>'🔵クレーム'!N191</f>
        <v/>
      </c>
    </row>
    <row r="201" hidden="1" outlineLevel="1">
      <c r="B201" s="1223"/>
      <c r="C201" s="910"/>
      <c r="D201" s="910"/>
      <c r="E201" s="910"/>
      <c r="F201" s="910"/>
      <c r="G201" s="1220"/>
      <c r="H201" s="220"/>
      <c r="I201" s="220"/>
      <c r="J201" s="220"/>
      <c r="K201" s="220"/>
      <c r="L201" s="220"/>
      <c r="M201" s="1221"/>
      <c r="O201" s="1165"/>
      <c r="P201" s="1165"/>
      <c r="Q201" s="1165"/>
      <c r="R201" s="1165"/>
      <c r="S201" s="1165"/>
      <c r="T201" s="1165"/>
      <c r="U201" s="1165"/>
      <c r="W201" s="1165" t="str">
        <f>'🔵クレーム'!C192</f>
        <v/>
      </c>
      <c r="X201" s="1165" t="str">
        <f>'🔵クレーム'!D192</f>
        <v/>
      </c>
      <c r="Y201" s="1164" t="str">
        <f>'🔵クレーム'!I192</f>
        <v/>
      </c>
      <c r="Z201" s="1165" t="str">
        <f>'🔵クレーム'!J192</f>
        <v/>
      </c>
      <c r="AA201" s="1165" t="str">
        <f>'🔵クレーム'!K192</f>
        <v/>
      </c>
      <c r="AB201" s="1165" t="str">
        <f>'🔵クレーム'!L192</f>
        <v/>
      </c>
      <c r="AC201" s="1167" t="str">
        <f>'🔵クレーム'!N192</f>
        <v/>
      </c>
    </row>
    <row r="202" hidden="1" outlineLevel="1">
      <c r="B202" s="1223"/>
      <c r="C202" s="910"/>
      <c r="D202" s="910"/>
      <c r="E202" s="910"/>
      <c r="F202" s="910"/>
      <c r="G202" s="1220"/>
      <c r="H202" s="220"/>
      <c r="I202" s="220"/>
      <c r="J202" s="220"/>
      <c r="K202" s="220"/>
      <c r="L202" s="220"/>
      <c r="M202" s="1221"/>
      <c r="O202" s="1165"/>
      <c r="P202" s="1165"/>
      <c r="Q202" s="1165"/>
      <c r="R202" s="1165"/>
      <c r="S202" s="1165"/>
      <c r="T202" s="1165"/>
      <c r="U202" s="1165"/>
      <c r="W202" s="1165" t="str">
        <f>'🔵クレーム'!C193</f>
        <v/>
      </c>
      <c r="X202" s="1165" t="str">
        <f>'🔵クレーム'!D193</f>
        <v/>
      </c>
      <c r="Y202" s="1164" t="str">
        <f>'🔵クレーム'!I193</f>
        <v/>
      </c>
      <c r="Z202" s="1165" t="str">
        <f>'🔵クレーム'!J193</f>
        <v/>
      </c>
      <c r="AA202" s="1165" t="str">
        <f>'🔵クレーム'!K193</f>
        <v/>
      </c>
      <c r="AB202" s="1165" t="str">
        <f>'🔵クレーム'!L193</f>
        <v/>
      </c>
      <c r="AC202" s="1167" t="str">
        <f>'🔵クレーム'!N193</f>
        <v/>
      </c>
    </row>
    <row r="203" hidden="1" outlineLevel="1">
      <c r="B203" s="1223"/>
      <c r="C203" s="910"/>
      <c r="D203" s="910"/>
      <c r="E203" s="910"/>
      <c r="F203" s="910"/>
      <c r="G203" s="1220"/>
      <c r="H203" s="220"/>
      <c r="I203" s="220"/>
      <c r="J203" s="220"/>
      <c r="K203" s="220"/>
      <c r="L203" s="220"/>
      <c r="M203" s="1221"/>
      <c r="O203" s="1165"/>
      <c r="P203" s="1165"/>
      <c r="Q203" s="1165"/>
      <c r="R203" s="1165"/>
      <c r="S203" s="1165"/>
      <c r="T203" s="1165"/>
      <c r="U203" s="1165"/>
      <c r="W203" s="1165" t="str">
        <f>'🔵クレーム'!C194</f>
        <v/>
      </c>
      <c r="X203" s="1165" t="str">
        <f>'🔵クレーム'!D194</f>
        <v/>
      </c>
      <c r="Y203" s="1164" t="str">
        <f>'🔵クレーム'!I194</f>
        <v/>
      </c>
      <c r="Z203" s="1165" t="str">
        <f>'🔵クレーム'!J194</f>
        <v/>
      </c>
      <c r="AA203" s="1165" t="str">
        <f>'🔵クレーム'!K194</f>
        <v/>
      </c>
      <c r="AB203" s="1165" t="str">
        <f>'🔵クレーム'!L194</f>
        <v/>
      </c>
      <c r="AC203" s="1167" t="str">
        <f>'🔵クレーム'!N194</f>
        <v/>
      </c>
    </row>
    <row r="204" hidden="1" outlineLevel="1">
      <c r="B204" s="1223"/>
      <c r="C204" s="910"/>
      <c r="D204" s="910"/>
      <c r="E204" s="910"/>
      <c r="F204" s="910"/>
      <c r="G204" s="1220"/>
      <c r="H204" s="220"/>
      <c r="I204" s="220"/>
      <c r="J204" s="220"/>
      <c r="K204" s="220"/>
      <c r="L204" s="220"/>
      <c r="M204" s="1221"/>
      <c r="O204" s="1165"/>
      <c r="P204" s="1165"/>
      <c r="Q204" s="1165"/>
      <c r="R204" s="1165"/>
      <c r="S204" s="1165"/>
      <c r="T204" s="1165"/>
      <c r="U204" s="1165"/>
      <c r="W204" s="1165" t="str">
        <f>'🔵クレーム'!C195</f>
        <v/>
      </c>
      <c r="X204" s="1165" t="str">
        <f>'🔵クレーム'!D195</f>
        <v/>
      </c>
      <c r="Y204" s="1164" t="str">
        <f>'🔵クレーム'!I195</f>
        <v/>
      </c>
      <c r="Z204" s="1165" t="str">
        <f>'🔵クレーム'!J195</f>
        <v/>
      </c>
      <c r="AA204" s="1165" t="str">
        <f>'🔵クレーム'!K195</f>
        <v/>
      </c>
      <c r="AB204" s="1165" t="str">
        <f>'🔵クレーム'!L195</f>
        <v/>
      </c>
      <c r="AC204" s="1167" t="str">
        <f>'🔵クレーム'!N195</f>
        <v/>
      </c>
    </row>
    <row r="205" hidden="1" outlineLevel="1">
      <c r="B205" s="1223"/>
      <c r="C205" s="910"/>
      <c r="D205" s="910"/>
      <c r="E205" s="910"/>
      <c r="F205" s="910"/>
      <c r="G205" s="1220"/>
      <c r="H205" s="220"/>
      <c r="I205" s="220"/>
      <c r="J205" s="220"/>
      <c r="K205" s="220"/>
      <c r="L205" s="220"/>
      <c r="M205" s="1221"/>
      <c r="O205" s="1165"/>
      <c r="P205" s="1165"/>
      <c r="Q205" s="1165"/>
      <c r="R205" s="1165"/>
      <c r="S205" s="1165"/>
      <c r="T205" s="1165"/>
      <c r="U205" s="1165"/>
      <c r="W205" s="1165" t="str">
        <f>'🔵クレーム'!C196</f>
        <v/>
      </c>
      <c r="X205" s="1165" t="str">
        <f>'🔵クレーム'!D196</f>
        <v/>
      </c>
      <c r="Y205" s="1164" t="str">
        <f>'🔵クレーム'!I196</f>
        <v/>
      </c>
      <c r="Z205" s="1165" t="str">
        <f>'🔵クレーム'!J196</f>
        <v/>
      </c>
      <c r="AA205" s="1165" t="str">
        <f>'🔵クレーム'!K196</f>
        <v/>
      </c>
      <c r="AB205" s="1165" t="str">
        <f>'🔵クレーム'!L196</f>
        <v/>
      </c>
      <c r="AC205" s="1167" t="str">
        <f>'🔵クレーム'!N196</f>
        <v/>
      </c>
    </row>
    <row r="206" hidden="1" outlineLevel="1">
      <c r="B206" s="1223"/>
      <c r="C206" s="910"/>
      <c r="D206" s="910"/>
      <c r="E206" s="910"/>
      <c r="F206" s="910"/>
      <c r="G206" s="1220"/>
      <c r="H206" s="220"/>
      <c r="I206" s="220"/>
      <c r="J206" s="220"/>
      <c r="K206" s="220"/>
      <c r="L206" s="220"/>
      <c r="M206" s="1221"/>
      <c r="O206" s="1165"/>
      <c r="P206" s="1165"/>
      <c r="Q206" s="1165"/>
      <c r="R206" s="1165"/>
      <c r="S206" s="1165"/>
      <c r="T206" s="1165"/>
      <c r="U206" s="1165"/>
      <c r="W206" s="1165" t="str">
        <f>'🔵クレーム'!C197</f>
        <v/>
      </c>
      <c r="X206" s="1165" t="str">
        <f>'🔵クレーム'!D197</f>
        <v/>
      </c>
      <c r="Y206" s="1164" t="str">
        <f>'🔵クレーム'!I197</f>
        <v/>
      </c>
      <c r="Z206" s="1165" t="str">
        <f>'🔵クレーム'!J197</f>
        <v/>
      </c>
      <c r="AA206" s="1165" t="str">
        <f>'🔵クレーム'!K197</f>
        <v/>
      </c>
      <c r="AB206" s="1165" t="str">
        <f>'🔵クレーム'!L197</f>
        <v/>
      </c>
      <c r="AC206" s="1167" t="str">
        <f>'🔵クレーム'!N197</f>
        <v/>
      </c>
    </row>
    <row r="207" hidden="1" outlineLevel="1">
      <c r="B207" s="1223"/>
      <c r="C207" s="910"/>
      <c r="D207" s="910"/>
      <c r="E207" s="910"/>
      <c r="F207" s="910"/>
      <c r="G207" s="1220"/>
      <c r="H207" s="220"/>
      <c r="I207" s="220"/>
      <c r="J207" s="220"/>
      <c r="K207" s="220"/>
      <c r="L207" s="220"/>
      <c r="M207" s="1221"/>
      <c r="O207" s="1165"/>
      <c r="P207" s="1165"/>
      <c r="Q207" s="1165"/>
      <c r="R207" s="1165"/>
      <c r="S207" s="1165"/>
      <c r="T207" s="1165"/>
      <c r="U207" s="1165"/>
      <c r="W207" s="1165" t="str">
        <f>'🔵クレーム'!C198</f>
        <v/>
      </c>
      <c r="X207" s="1165" t="str">
        <f>'🔵クレーム'!D198</f>
        <v/>
      </c>
      <c r="Y207" s="1164" t="str">
        <f>'🔵クレーム'!I198</f>
        <v/>
      </c>
      <c r="Z207" s="1165" t="str">
        <f>'🔵クレーム'!J198</f>
        <v/>
      </c>
      <c r="AA207" s="1165" t="str">
        <f>'🔵クレーム'!K198</f>
        <v/>
      </c>
      <c r="AB207" s="1165" t="str">
        <f>'🔵クレーム'!L198</f>
        <v/>
      </c>
      <c r="AC207" s="1167" t="str">
        <f>'🔵クレーム'!N198</f>
        <v/>
      </c>
    </row>
    <row r="208" hidden="1" outlineLevel="1">
      <c r="B208" s="1223"/>
      <c r="C208" s="910"/>
      <c r="D208" s="910"/>
      <c r="E208" s="910"/>
      <c r="F208" s="910"/>
      <c r="G208" s="1220"/>
      <c r="H208" s="220"/>
      <c r="I208" s="220"/>
      <c r="J208" s="220"/>
      <c r="K208" s="220"/>
      <c r="L208" s="220"/>
      <c r="M208" s="1221"/>
      <c r="O208" s="1165"/>
      <c r="P208" s="1165"/>
      <c r="Q208" s="1165"/>
      <c r="R208" s="1165"/>
      <c r="S208" s="1165"/>
      <c r="T208" s="1165"/>
      <c r="U208" s="1165"/>
      <c r="W208" s="1165" t="str">
        <f>'🔵クレーム'!C199</f>
        <v/>
      </c>
      <c r="X208" s="1165" t="str">
        <f>'🔵クレーム'!D199</f>
        <v/>
      </c>
      <c r="Y208" s="1164" t="str">
        <f>'🔵クレーム'!I199</f>
        <v/>
      </c>
      <c r="Z208" s="1165" t="str">
        <f>'🔵クレーム'!J199</f>
        <v/>
      </c>
      <c r="AA208" s="1165" t="str">
        <f>'🔵クレーム'!K199</f>
        <v/>
      </c>
      <c r="AB208" s="1165" t="str">
        <f>'🔵クレーム'!L199</f>
        <v/>
      </c>
      <c r="AC208" s="1167" t="str">
        <f>'🔵クレーム'!N199</f>
        <v/>
      </c>
    </row>
    <row r="209" hidden="1" outlineLevel="1">
      <c r="B209" s="1223"/>
      <c r="C209" s="910"/>
      <c r="D209" s="910"/>
      <c r="E209" s="910"/>
      <c r="F209" s="910"/>
      <c r="G209" s="1220"/>
      <c r="H209" s="220"/>
      <c r="I209" s="220"/>
      <c r="J209" s="220"/>
      <c r="K209" s="220"/>
      <c r="L209" s="220"/>
      <c r="M209" s="1221"/>
      <c r="O209" s="1165"/>
      <c r="P209" s="1165"/>
      <c r="Q209" s="1165"/>
      <c r="R209" s="1165"/>
      <c r="S209" s="1165"/>
      <c r="T209" s="1165"/>
      <c r="U209" s="1165"/>
      <c r="W209" s="1165" t="str">
        <f>'🔵クレーム'!C200</f>
        <v/>
      </c>
      <c r="X209" s="1165" t="str">
        <f>'🔵クレーム'!D200</f>
        <v/>
      </c>
      <c r="Y209" s="1164" t="str">
        <f>'🔵クレーム'!I200</f>
        <v/>
      </c>
      <c r="Z209" s="1165" t="str">
        <f>'🔵クレーム'!J200</f>
        <v/>
      </c>
      <c r="AA209" s="1165" t="str">
        <f>'🔵クレーム'!K200</f>
        <v/>
      </c>
      <c r="AB209" s="1165" t="str">
        <f>'🔵クレーム'!L200</f>
        <v/>
      </c>
      <c r="AC209" s="1167" t="str">
        <f>'🔵クレーム'!N200</f>
        <v/>
      </c>
    </row>
    <row r="210" hidden="1" outlineLevel="1">
      <c r="B210" s="1223"/>
      <c r="C210" s="910"/>
      <c r="D210" s="910"/>
      <c r="E210" s="910"/>
      <c r="F210" s="910"/>
      <c r="G210" s="1220"/>
      <c r="H210" s="220"/>
      <c r="I210" s="220"/>
      <c r="J210" s="220"/>
      <c r="K210" s="220"/>
      <c r="L210" s="220"/>
      <c r="M210" s="1221"/>
      <c r="O210" s="1165"/>
      <c r="P210" s="1165"/>
      <c r="Q210" s="1165"/>
      <c r="R210" s="1165"/>
      <c r="S210" s="1165"/>
      <c r="T210" s="1165"/>
      <c r="U210" s="1165"/>
      <c r="W210" s="1165" t="str">
        <f>'🔵クレーム'!C201</f>
        <v/>
      </c>
      <c r="X210" s="1165" t="str">
        <f>'🔵クレーム'!D201</f>
        <v/>
      </c>
      <c r="Y210" s="1164" t="str">
        <f>'🔵クレーム'!I201</f>
        <v/>
      </c>
      <c r="Z210" s="1165" t="str">
        <f>'🔵クレーム'!J201</f>
        <v/>
      </c>
      <c r="AA210" s="1165" t="str">
        <f>'🔵クレーム'!K201</f>
        <v/>
      </c>
      <c r="AB210" s="1165" t="str">
        <f>'🔵クレーム'!L201</f>
        <v/>
      </c>
      <c r="AC210" s="1167" t="str">
        <f>'🔵クレーム'!N201</f>
        <v/>
      </c>
    </row>
    <row r="211" hidden="1" outlineLevel="1">
      <c r="B211" s="1223"/>
      <c r="C211" s="910"/>
      <c r="D211" s="910"/>
      <c r="E211" s="910"/>
      <c r="F211" s="910"/>
      <c r="G211" s="1220"/>
      <c r="H211" s="220"/>
      <c r="I211" s="220"/>
      <c r="J211" s="220"/>
      <c r="K211" s="220"/>
      <c r="L211" s="220"/>
      <c r="M211" s="1221"/>
      <c r="O211" s="1165"/>
      <c r="P211" s="1165"/>
      <c r="Q211" s="1165"/>
      <c r="R211" s="1165"/>
      <c r="S211" s="1165"/>
      <c r="T211" s="1165"/>
      <c r="U211" s="1165"/>
      <c r="W211" s="1165" t="str">
        <f>'🔵クレーム'!C202</f>
        <v/>
      </c>
      <c r="X211" s="1165" t="str">
        <f>'🔵クレーム'!D202</f>
        <v/>
      </c>
      <c r="Y211" s="1164" t="str">
        <f>'🔵クレーム'!I202</f>
        <v/>
      </c>
      <c r="Z211" s="1165" t="str">
        <f>'🔵クレーム'!J202</f>
        <v/>
      </c>
      <c r="AA211" s="1165" t="str">
        <f>'🔵クレーム'!K202</f>
        <v/>
      </c>
      <c r="AB211" s="1165" t="str">
        <f>'🔵クレーム'!L202</f>
        <v/>
      </c>
      <c r="AC211" s="1167" t="str">
        <f>'🔵クレーム'!N202</f>
        <v/>
      </c>
    </row>
    <row r="212" hidden="1" outlineLevel="1">
      <c r="B212" s="1223"/>
      <c r="C212" s="910"/>
      <c r="D212" s="910"/>
      <c r="E212" s="910"/>
      <c r="F212" s="910"/>
      <c r="G212" s="1220"/>
      <c r="H212" s="220"/>
      <c r="I212" s="220"/>
      <c r="J212" s="220"/>
      <c r="K212" s="220"/>
      <c r="L212" s="220"/>
      <c r="M212" s="1221"/>
      <c r="O212" s="1165"/>
      <c r="P212" s="1165"/>
      <c r="Q212" s="1165"/>
      <c r="R212" s="1165"/>
      <c r="S212" s="1165"/>
      <c r="T212" s="1165"/>
      <c r="U212" s="1165"/>
      <c r="W212" s="1165" t="str">
        <f>'🔵クレーム'!C203</f>
        <v/>
      </c>
      <c r="X212" s="1165" t="str">
        <f>'🔵クレーム'!D203</f>
        <v/>
      </c>
      <c r="Y212" s="1164" t="str">
        <f>'🔵クレーム'!I203</f>
        <v/>
      </c>
      <c r="Z212" s="1165" t="str">
        <f>'🔵クレーム'!J203</f>
        <v/>
      </c>
      <c r="AA212" s="1165" t="str">
        <f>'🔵クレーム'!K203</f>
        <v/>
      </c>
      <c r="AB212" s="1165" t="str">
        <f>'🔵クレーム'!L203</f>
        <v/>
      </c>
      <c r="AC212" s="1167" t="str">
        <f>'🔵クレーム'!N203</f>
        <v/>
      </c>
    </row>
    <row r="213" hidden="1" outlineLevel="1">
      <c r="B213" s="1223"/>
      <c r="C213" s="910"/>
      <c r="D213" s="910"/>
      <c r="E213" s="910"/>
      <c r="F213" s="910"/>
      <c r="G213" s="1220"/>
      <c r="H213" s="220"/>
      <c r="I213" s="220"/>
      <c r="J213" s="220"/>
      <c r="K213" s="220"/>
      <c r="L213" s="220"/>
      <c r="M213" s="1221"/>
      <c r="O213" s="1165"/>
      <c r="P213" s="1165"/>
      <c r="Q213" s="1165"/>
      <c r="R213" s="1165"/>
      <c r="S213" s="1165"/>
      <c r="T213" s="1165"/>
      <c r="U213" s="1165"/>
      <c r="W213" s="1165" t="str">
        <f>'🔵クレーム'!C204</f>
        <v/>
      </c>
      <c r="X213" s="1165" t="str">
        <f>'🔵クレーム'!D204</f>
        <v/>
      </c>
      <c r="Y213" s="1164" t="str">
        <f>'🔵クレーム'!I204</f>
        <v/>
      </c>
      <c r="Z213" s="1165" t="str">
        <f>'🔵クレーム'!J204</f>
        <v/>
      </c>
      <c r="AA213" s="1165" t="str">
        <f>'🔵クレーム'!K204</f>
        <v/>
      </c>
      <c r="AB213" s="1165" t="str">
        <f>'🔵クレーム'!L204</f>
        <v/>
      </c>
      <c r="AC213" s="1167" t="str">
        <f>'🔵クレーム'!N204</f>
        <v/>
      </c>
    </row>
    <row r="214" hidden="1" outlineLevel="1">
      <c r="B214" s="1223"/>
      <c r="C214" s="910"/>
      <c r="D214" s="910"/>
      <c r="E214" s="910"/>
      <c r="F214" s="910"/>
      <c r="G214" s="1220"/>
      <c r="H214" s="220"/>
      <c r="I214" s="220"/>
      <c r="J214" s="220"/>
      <c r="K214" s="220"/>
      <c r="L214" s="220"/>
      <c r="M214" s="1221"/>
      <c r="O214" s="1165"/>
      <c r="P214" s="1165"/>
      <c r="Q214" s="1165"/>
      <c r="R214" s="1165"/>
      <c r="S214" s="1165"/>
      <c r="T214" s="1165"/>
      <c r="U214" s="1165"/>
      <c r="W214" s="1165" t="str">
        <f>'🔵クレーム'!C205</f>
        <v/>
      </c>
      <c r="X214" s="1165" t="str">
        <f>'🔵クレーム'!D205</f>
        <v/>
      </c>
      <c r="Y214" s="1164" t="str">
        <f>'🔵クレーム'!I205</f>
        <v/>
      </c>
      <c r="Z214" s="1165" t="str">
        <f>'🔵クレーム'!J205</f>
        <v/>
      </c>
      <c r="AA214" s="1165" t="str">
        <f>'🔵クレーム'!K205</f>
        <v/>
      </c>
      <c r="AB214" s="1165" t="str">
        <f>'🔵クレーム'!L205</f>
        <v/>
      </c>
      <c r="AC214" s="1167" t="str">
        <f>'🔵クレーム'!N205</f>
        <v/>
      </c>
    </row>
    <row r="215" hidden="1" outlineLevel="1">
      <c r="B215" s="1223"/>
      <c r="C215" s="910"/>
      <c r="D215" s="910"/>
      <c r="E215" s="910"/>
      <c r="F215" s="910"/>
      <c r="G215" s="1220"/>
      <c r="H215" s="220"/>
      <c r="I215" s="220"/>
      <c r="J215" s="220"/>
      <c r="K215" s="220"/>
      <c r="L215" s="220"/>
      <c r="M215" s="1221"/>
      <c r="O215" s="1165"/>
      <c r="P215" s="1165"/>
      <c r="Q215" s="1165"/>
      <c r="R215" s="1165"/>
      <c r="S215" s="1165"/>
      <c r="T215" s="1165"/>
      <c r="U215" s="1165"/>
      <c r="W215" s="1165" t="str">
        <f>'🔵クレーム'!C206</f>
        <v/>
      </c>
      <c r="X215" s="1165" t="str">
        <f>'🔵クレーム'!D206</f>
        <v/>
      </c>
      <c r="Y215" s="1164" t="str">
        <f>'🔵クレーム'!I206</f>
        <v/>
      </c>
      <c r="Z215" s="1165" t="str">
        <f>'🔵クレーム'!J206</f>
        <v/>
      </c>
      <c r="AA215" s="1165" t="str">
        <f>'🔵クレーム'!K206</f>
        <v/>
      </c>
      <c r="AB215" s="1165" t="str">
        <f>'🔵クレーム'!L206</f>
        <v/>
      </c>
      <c r="AC215" s="1167" t="str">
        <f>'🔵クレーム'!N206</f>
        <v/>
      </c>
    </row>
    <row r="216" hidden="1" outlineLevel="1">
      <c r="B216" s="1223"/>
      <c r="C216" s="910"/>
      <c r="D216" s="910"/>
      <c r="E216" s="910"/>
      <c r="F216" s="910"/>
      <c r="G216" s="1220"/>
      <c r="H216" s="220"/>
      <c r="I216" s="220"/>
      <c r="J216" s="220"/>
      <c r="K216" s="220"/>
      <c r="L216" s="220"/>
      <c r="M216" s="1221"/>
      <c r="O216" s="1165"/>
      <c r="P216" s="1165"/>
      <c r="Q216" s="1165"/>
      <c r="R216" s="1165"/>
      <c r="S216" s="1165"/>
      <c r="T216" s="1165"/>
      <c r="U216" s="1165"/>
      <c r="W216" s="1165" t="str">
        <f>'🔵クレーム'!C207</f>
        <v/>
      </c>
      <c r="X216" s="1165" t="str">
        <f>'🔵クレーム'!D207</f>
        <v/>
      </c>
      <c r="Y216" s="1164" t="str">
        <f>'🔵クレーム'!I207</f>
        <v/>
      </c>
      <c r="Z216" s="1165" t="str">
        <f>'🔵クレーム'!J207</f>
        <v/>
      </c>
      <c r="AA216" s="1165" t="str">
        <f>'🔵クレーム'!K207</f>
        <v/>
      </c>
      <c r="AB216" s="1165" t="str">
        <f>'🔵クレーム'!L207</f>
        <v/>
      </c>
      <c r="AC216" s="1167" t="str">
        <f>'🔵クレーム'!N207</f>
        <v/>
      </c>
    </row>
    <row r="217" hidden="1" outlineLevel="1">
      <c r="B217" s="1223"/>
      <c r="C217" s="910"/>
      <c r="D217" s="910"/>
      <c r="E217" s="910"/>
      <c r="F217" s="910"/>
      <c r="G217" s="1220"/>
      <c r="H217" s="220"/>
      <c r="I217" s="220"/>
      <c r="J217" s="220"/>
      <c r="K217" s="220"/>
      <c r="L217" s="220"/>
      <c r="M217" s="1221"/>
      <c r="O217" s="1165"/>
      <c r="P217" s="1165"/>
      <c r="Q217" s="1165"/>
      <c r="R217" s="1165"/>
      <c r="S217" s="1165"/>
      <c r="T217" s="1165"/>
      <c r="U217" s="1165"/>
      <c r="W217" s="1165" t="str">
        <f>'🔵クレーム'!C208</f>
        <v/>
      </c>
      <c r="X217" s="1165" t="str">
        <f>'🔵クレーム'!D208</f>
        <v/>
      </c>
      <c r="Y217" s="1164" t="str">
        <f>'🔵クレーム'!I208</f>
        <v/>
      </c>
      <c r="Z217" s="1165" t="str">
        <f>'🔵クレーム'!J208</f>
        <v/>
      </c>
      <c r="AA217" s="1165" t="str">
        <f>'🔵クレーム'!K208</f>
        <v/>
      </c>
      <c r="AB217" s="1165" t="str">
        <f>'🔵クレーム'!L208</f>
        <v/>
      </c>
      <c r="AC217" s="1167" t="str">
        <f>'🔵クレーム'!N208</f>
        <v/>
      </c>
    </row>
    <row r="218" hidden="1" outlineLevel="1">
      <c r="B218" s="1223"/>
      <c r="C218" s="910"/>
      <c r="D218" s="910"/>
      <c r="E218" s="910"/>
      <c r="F218" s="910"/>
      <c r="G218" s="1220"/>
      <c r="H218" s="220"/>
      <c r="I218" s="220"/>
      <c r="J218" s="220"/>
      <c r="K218" s="220"/>
      <c r="L218" s="220"/>
      <c r="M218" s="1221"/>
      <c r="O218" s="1165"/>
      <c r="P218" s="1165"/>
      <c r="Q218" s="1165"/>
      <c r="R218" s="1165"/>
      <c r="S218" s="1165"/>
      <c r="T218" s="1165"/>
      <c r="U218" s="1165"/>
      <c r="W218" s="1165" t="str">
        <f>'🔵クレーム'!C209</f>
        <v/>
      </c>
      <c r="X218" s="1165" t="str">
        <f>'🔵クレーム'!D209</f>
        <v/>
      </c>
      <c r="Y218" s="1164" t="str">
        <f>'🔵クレーム'!I209</f>
        <v/>
      </c>
      <c r="Z218" s="1165" t="str">
        <f>'🔵クレーム'!J209</f>
        <v/>
      </c>
      <c r="AA218" s="1165" t="str">
        <f>'🔵クレーム'!K209</f>
        <v/>
      </c>
      <c r="AB218" s="1165" t="str">
        <f>'🔵クレーム'!L209</f>
        <v/>
      </c>
      <c r="AC218" s="1167" t="str">
        <f>'🔵クレーム'!N209</f>
        <v/>
      </c>
    </row>
    <row r="219" hidden="1" outlineLevel="1">
      <c r="B219" s="1223"/>
      <c r="C219" s="910"/>
      <c r="D219" s="910"/>
      <c r="E219" s="910"/>
      <c r="F219" s="910"/>
      <c r="G219" s="1220"/>
      <c r="H219" s="220"/>
      <c r="I219" s="220"/>
      <c r="J219" s="220"/>
      <c r="K219" s="220"/>
      <c r="L219" s="220"/>
      <c r="M219" s="1221"/>
      <c r="O219" s="1165"/>
      <c r="P219" s="1165"/>
      <c r="Q219" s="1165"/>
      <c r="R219" s="1165"/>
      <c r="S219" s="1165"/>
      <c r="T219" s="1165"/>
      <c r="U219" s="1165"/>
      <c r="W219" s="1165" t="str">
        <f>'🔵クレーム'!C210</f>
        <v/>
      </c>
      <c r="X219" s="1165" t="str">
        <f>'🔵クレーム'!D210</f>
        <v/>
      </c>
      <c r="Y219" s="1164" t="str">
        <f>'🔵クレーム'!I210</f>
        <v/>
      </c>
      <c r="Z219" s="1165" t="str">
        <f>'🔵クレーム'!J210</f>
        <v/>
      </c>
      <c r="AA219" s="1165" t="str">
        <f>'🔵クレーム'!K210</f>
        <v/>
      </c>
      <c r="AB219" s="1165" t="str">
        <f>'🔵クレーム'!L210</f>
        <v/>
      </c>
      <c r="AC219" s="1167" t="str">
        <f>'🔵クレーム'!N210</f>
        <v/>
      </c>
    </row>
    <row r="220" hidden="1" outlineLevel="1">
      <c r="B220" s="1223"/>
      <c r="C220" s="910"/>
      <c r="D220" s="910"/>
      <c r="E220" s="910"/>
      <c r="F220" s="910"/>
      <c r="G220" s="1220"/>
      <c r="H220" s="220"/>
      <c r="I220" s="220"/>
      <c r="J220" s="220"/>
      <c r="K220" s="220"/>
      <c r="L220" s="220"/>
      <c r="M220" s="1221"/>
      <c r="O220" s="1165"/>
      <c r="P220" s="1165"/>
      <c r="Q220" s="1165"/>
      <c r="R220" s="1165"/>
      <c r="S220" s="1165"/>
      <c r="T220" s="1165"/>
      <c r="U220" s="1165"/>
      <c r="W220" s="1165" t="str">
        <f>'🔵クレーム'!C211</f>
        <v/>
      </c>
      <c r="X220" s="1165" t="str">
        <f>'🔵クレーム'!D211</f>
        <v/>
      </c>
      <c r="Y220" s="1164" t="str">
        <f>'🔵クレーム'!I211</f>
        <v/>
      </c>
      <c r="Z220" s="1165" t="str">
        <f>'🔵クレーム'!J211</f>
        <v/>
      </c>
      <c r="AA220" s="1165" t="str">
        <f>'🔵クレーム'!K211</f>
        <v/>
      </c>
      <c r="AB220" s="1165" t="str">
        <f>'🔵クレーム'!L211</f>
        <v/>
      </c>
      <c r="AC220" s="1167" t="str">
        <f>'🔵クレーム'!N211</f>
        <v/>
      </c>
    </row>
    <row r="221" hidden="1" outlineLevel="1">
      <c r="B221" s="1223"/>
      <c r="C221" s="910"/>
      <c r="D221" s="910"/>
      <c r="E221" s="910"/>
      <c r="F221" s="910"/>
      <c r="G221" s="1220"/>
      <c r="H221" s="220"/>
      <c r="I221" s="220"/>
      <c r="J221" s="220"/>
      <c r="K221" s="220"/>
      <c r="L221" s="220"/>
      <c r="M221" s="1221"/>
      <c r="O221" s="1165"/>
      <c r="P221" s="1165"/>
      <c r="Q221" s="1165"/>
      <c r="R221" s="1165"/>
      <c r="S221" s="1165"/>
      <c r="T221" s="1165"/>
      <c r="U221" s="1165"/>
      <c r="W221" s="1165" t="str">
        <f>'🔵クレーム'!C212</f>
        <v/>
      </c>
      <c r="X221" s="1165" t="str">
        <f>'🔵クレーム'!D212</f>
        <v/>
      </c>
      <c r="Y221" s="1164" t="str">
        <f>'🔵クレーム'!I212</f>
        <v/>
      </c>
      <c r="Z221" s="1165" t="str">
        <f>'🔵クレーム'!J212</f>
        <v/>
      </c>
      <c r="AA221" s="1165" t="str">
        <f>'🔵クレーム'!K212</f>
        <v/>
      </c>
      <c r="AB221" s="1165" t="str">
        <f>'🔵クレーム'!L212</f>
        <v/>
      </c>
      <c r="AC221" s="1167" t="str">
        <f>'🔵クレーム'!N212</f>
        <v/>
      </c>
    </row>
    <row r="222" hidden="1" outlineLevel="1">
      <c r="B222" s="1223"/>
      <c r="C222" s="910"/>
      <c r="D222" s="910"/>
      <c r="E222" s="910"/>
      <c r="F222" s="910"/>
      <c r="G222" s="1220"/>
      <c r="H222" s="220"/>
      <c r="I222" s="220"/>
      <c r="J222" s="220"/>
      <c r="K222" s="220"/>
      <c r="L222" s="220"/>
      <c r="M222" s="1221"/>
      <c r="O222" s="1165"/>
      <c r="P222" s="1165"/>
      <c r="Q222" s="1165"/>
      <c r="R222" s="1165"/>
      <c r="S222" s="1165"/>
      <c r="T222" s="1165"/>
      <c r="U222" s="1165"/>
      <c r="W222" s="1165" t="str">
        <f>'🔵クレーム'!C213</f>
        <v/>
      </c>
      <c r="X222" s="1165" t="str">
        <f>'🔵クレーム'!D213</f>
        <v/>
      </c>
      <c r="Y222" s="1164" t="str">
        <f>'🔵クレーム'!I213</f>
        <v/>
      </c>
      <c r="Z222" s="1165" t="str">
        <f>'🔵クレーム'!J213</f>
        <v/>
      </c>
      <c r="AA222" s="1165" t="str">
        <f>'🔵クレーム'!K213</f>
        <v/>
      </c>
      <c r="AB222" s="1165" t="str">
        <f>'🔵クレーム'!L213</f>
        <v/>
      </c>
      <c r="AC222" s="1167" t="str">
        <f>'🔵クレーム'!N213</f>
        <v/>
      </c>
    </row>
    <row r="223" hidden="1" outlineLevel="1">
      <c r="B223" s="1223"/>
      <c r="C223" s="910"/>
      <c r="D223" s="910"/>
      <c r="E223" s="910"/>
      <c r="F223" s="910"/>
      <c r="G223" s="1220"/>
      <c r="H223" s="220"/>
      <c r="I223" s="220"/>
      <c r="J223" s="220"/>
      <c r="K223" s="220"/>
      <c r="L223" s="220"/>
      <c r="M223" s="1221"/>
      <c r="O223" s="1165"/>
      <c r="P223" s="1165"/>
      <c r="Q223" s="1165"/>
      <c r="R223" s="1165"/>
      <c r="S223" s="1165"/>
      <c r="T223" s="1165"/>
      <c r="U223" s="1165"/>
      <c r="W223" s="1165" t="str">
        <f>'🔵クレーム'!C214</f>
        <v/>
      </c>
      <c r="X223" s="1165" t="str">
        <f>'🔵クレーム'!D214</f>
        <v/>
      </c>
      <c r="Y223" s="1164" t="str">
        <f>'🔵クレーム'!I214</f>
        <v/>
      </c>
      <c r="Z223" s="1165" t="str">
        <f>'🔵クレーム'!J214</f>
        <v/>
      </c>
      <c r="AA223" s="1165" t="str">
        <f>'🔵クレーム'!K214</f>
        <v/>
      </c>
      <c r="AB223" s="1165" t="str">
        <f>'🔵クレーム'!L214</f>
        <v/>
      </c>
      <c r="AC223" s="1167" t="str">
        <f>'🔵クレーム'!N214</f>
        <v/>
      </c>
    </row>
    <row r="224" hidden="1" outlineLevel="1">
      <c r="B224" s="1223"/>
      <c r="C224" s="910"/>
      <c r="D224" s="910"/>
      <c r="E224" s="910"/>
      <c r="F224" s="910"/>
      <c r="G224" s="1220"/>
      <c r="H224" s="220"/>
      <c r="I224" s="220"/>
      <c r="J224" s="220"/>
      <c r="K224" s="220"/>
      <c r="L224" s="220"/>
      <c r="M224" s="1221"/>
      <c r="O224" s="1165"/>
      <c r="P224" s="1165"/>
      <c r="Q224" s="1165"/>
      <c r="R224" s="1165"/>
      <c r="S224" s="1165"/>
      <c r="T224" s="1165"/>
      <c r="U224" s="1165"/>
      <c r="W224" s="1165" t="str">
        <f>'🔵クレーム'!C215</f>
        <v/>
      </c>
      <c r="X224" s="1165" t="str">
        <f>'🔵クレーム'!D215</f>
        <v/>
      </c>
      <c r="Y224" s="1164" t="str">
        <f>'🔵クレーム'!I215</f>
        <v/>
      </c>
      <c r="Z224" s="1165" t="str">
        <f>'🔵クレーム'!J215</f>
        <v/>
      </c>
      <c r="AA224" s="1165" t="str">
        <f>'🔵クレーム'!K215</f>
        <v/>
      </c>
      <c r="AB224" s="1165" t="str">
        <f>'🔵クレーム'!L215</f>
        <v/>
      </c>
      <c r="AC224" s="1167" t="str">
        <f>'🔵クレーム'!N215</f>
        <v/>
      </c>
    </row>
    <row r="225" hidden="1" outlineLevel="1">
      <c r="B225" s="1223"/>
      <c r="C225" s="910"/>
      <c r="D225" s="910"/>
      <c r="E225" s="910"/>
      <c r="F225" s="910"/>
      <c r="G225" s="1220"/>
      <c r="H225" s="220"/>
      <c r="I225" s="220"/>
      <c r="J225" s="220"/>
      <c r="K225" s="220"/>
      <c r="L225" s="220"/>
      <c r="M225" s="1221"/>
      <c r="O225" s="1165"/>
      <c r="P225" s="1165"/>
      <c r="Q225" s="1165"/>
      <c r="R225" s="1165"/>
      <c r="S225" s="1165"/>
      <c r="T225" s="1165"/>
      <c r="U225" s="1165"/>
      <c r="W225" s="1165" t="str">
        <f>'🔵クレーム'!C216</f>
        <v/>
      </c>
      <c r="X225" s="1165" t="str">
        <f>'🔵クレーム'!D216</f>
        <v/>
      </c>
      <c r="Y225" s="1164" t="str">
        <f>'🔵クレーム'!I216</f>
        <v/>
      </c>
      <c r="Z225" s="1165" t="str">
        <f>'🔵クレーム'!J216</f>
        <v/>
      </c>
      <c r="AA225" s="1165" t="str">
        <f>'🔵クレーム'!K216</f>
        <v/>
      </c>
      <c r="AB225" s="1165" t="str">
        <f>'🔵クレーム'!L216</f>
        <v/>
      </c>
      <c r="AC225" s="1167" t="str">
        <f>'🔵クレーム'!N216</f>
        <v/>
      </c>
    </row>
    <row r="226" hidden="1" outlineLevel="1">
      <c r="B226" s="1223"/>
      <c r="C226" s="910"/>
      <c r="D226" s="910"/>
      <c r="E226" s="910"/>
      <c r="F226" s="910"/>
      <c r="G226" s="1220"/>
      <c r="H226" s="220"/>
      <c r="I226" s="220"/>
      <c r="J226" s="220"/>
      <c r="K226" s="220"/>
      <c r="L226" s="220"/>
      <c r="M226" s="1221"/>
      <c r="O226" s="1165"/>
      <c r="P226" s="1165"/>
      <c r="Q226" s="1165"/>
      <c r="R226" s="1165"/>
      <c r="S226" s="1165"/>
      <c r="T226" s="1165"/>
      <c r="U226" s="1165"/>
      <c r="W226" s="1165" t="str">
        <f>'🔵クレーム'!C217</f>
        <v/>
      </c>
      <c r="X226" s="1165" t="str">
        <f>'🔵クレーム'!D217</f>
        <v/>
      </c>
      <c r="Y226" s="1164" t="str">
        <f>'🔵クレーム'!I217</f>
        <v/>
      </c>
      <c r="Z226" s="1165" t="str">
        <f>'🔵クレーム'!J217</f>
        <v/>
      </c>
      <c r="AA226" s="1165" t="str">
        <f>'🔵クレーム'!K217</f>
        <v/>
      </c>
      <c r="AB226" s="1165" t="str">
        <f>'🔵クレーム'!L217</f>
        <v/>
      </c>
      <c r="AC226" s="1167" t="str">
        <f>'🔵クレーム'!N217</f>
        <v/>
      </c>
    </row>
    <row r="227" hidden="1" outlineLevel="1">
      <c r="B227" s="1223"/>
      <c r="C227" s="910"/>
      <c r="D227" s="910"/>
      <c r="E227" s="910"/>
      <c r="F227" s="910"/>
      <c r="G227" s="1220"/>
      <c r="H227" s="220"/>
      <c r="I227" s="220"/>
      <c r="J227" s="220"/>
      <c r="K227" s="220"/>
      <c r="L227" s="220"/>
      <c r="M227" s="1221"/>
      <c r="O227" s="1165"/>
      <c r="P227" s="1165"/>
      <c r="Q227" s="1165"/>
      <c r="R227" s="1165"/>
      <c r="S227" s="1165"/>
      <c r="T227" s="1165"/>
      <c r="U227" s="1165"/>
      <c r="W227" s="1165" t="str">
        <f>'🔵クレーム'!C218</f>
        <v/>
      </c>
      <c r="X227" s="1165" t="str">
        <f>'🔵クレーム'!D218</f>
        <v/>
      </c>
      <c r="Y227" s="1164" t="str">
        <f>'🔵クレーム'!I218</f>
        <v/>
      </c>
      <c r="Z227" s="1165" t="str">
        <f>'🔵クレーム'!J218</f>
        <v/>
      </c>
      <c r="AA227" s="1165" t="str">
        <f>'🔵クレーム'!K218</f>
        <v/>
      </c>
      <c r="AB227" s="1165" t="str">
        <f>'🔵クレーム'!L218</f>
        <v/>
      </c>
      <c r="AC227" s="1167" t="str">
        <f>'🔵クレーム'!N218</f>
        <v/>
      </c>
    </row>
    <row r="228" hidden="1" outlineLevel="1">
      <c r="B228" s="1223"/>
      <c r="C228" s="910"/>
      <c r="D228" s="910"/>
      <c r="E228" s="910"/>
      <c r="F228" s="910"/>
      <c r="G228" s="1220"/>
      <c r="H228" s="220"/>
      <c r="I228" s="220"/>
      <c r="J228" s="220"/>
      <c r="K228" s="220"/>
      <c r="L228" s="220"/>
      <c r="M228" s="1221"/>
      <c r="O228" s="1165"/>
      <c r="P228" s="1165"/>
      <c r="Q228" s="1165"/>
      <c r="R228" s="1165"/>
      <c r="S228" s="1165"/>
      <c r="T228" s="1165"/>
      <c r="U228" s="1165"/>
      <c r="W228" s="1165" t="str">
        <f>'🔵クレーム'!C219</f>
        <v/>
      </c>
      <c r="X228" s="1165" t="str">
        <f>'🔵クレーム'!D219</f>
        <v/>
      </c>
      <c r="Y228" s="1164" t="str">
        <f>'🔵クレーム'!I219</f>
        <v/>
      </c>
      <c r="Z228" s="1165" t="str">
        <f>'🔵クレーム'!J219</f>
        <v/>
      </c>
      <c r="AA228" s="1165" t="str">
        <f>'🔵クレーム'!K219</f>
        <v/>
      </c>
      <c r="AB228" s="1165" t="str">
        <f>'🔵クレーム'!L219</f>
        <v/>
      </c>
      <c r="AC228" s="1167" t="str">
        <f>'🔵クレーム'!N219</f>
        <v/>
      </c>
    </row>
    <row r="229" hidden="1" outlineLevel="1">
      <c r="B229" s="1223"/>
      <c r="C229" s="910"/>
      <c r="D229" s="910"/>
      <c r="E229" s="910"/>
      <c r="F229" s="910"/>
      <c r="G229" s="1220"/>
      <c r="H229" s="220"/>
      <c r="I229" s="220"/>
      <c r="J229" s="220"/>
      <c r="K229" s="220"/>
      <c r="L229" s="220"/>
      <c r="M229" s="1221"/>
      <c r="O229" s="1165"/>
      <c r="P229" s="1165"/>
      <c r="Q229" s="1165"/>
      <c r="R229" s="1165"/>
      <c r="S229" s="1165"/>
      <c r="T229" s="1165"/>
      <c r="U229" s="1165"/>
      <c r="W229" s="1165" t="str">
        <f>'🔵クレーム'!C220</f>
        <v/>
      </c>
      <c r="X229" s="1165" t="str">
        <f>'🔵クレーム'!D220</f>
        <v/>
      </c>
      <c r="Y229" s="1164" t="str">
        <f>'🔵クレーム'!I220</f>
        <v/>
      </c>
      <c r="Z229" s="1165" t="str">
        <f>'🔵クレーム'!J220</f>
        <v/>
      </c>
      <c r="AA229" s="1165" t="str">
        <f>'🔵クレーム'!K220</f>
        <v/>
      </c>
      <c r="AB229" s="1165" t="str">
        <f>'🔵クレーム'!L220</f>
        <v/>
      </c>
      <c r="AC229" s="1167" t="str">
        <f>'🔵クレーム'!N220</f>
        <v/>
      </c>
    </row>
    <row r="230" hidden="1" outlineLevel="1">
      <c r="B230" s="1223"/>
      <c r="C230" s="910"/>
      <c r="D230" s="910"/>
      <c r="E230" s="910"/>
      <c r="F230" s="910"/>
      <c r="G230" s="1220"/>
      <c r="H230" s="220"/>
      <c r="I230" s="220"/>
      <c r="J230" s="220"/>
      <c r="K230" s="220"/>
      <c r="L230" s="220"/>
      <c r="M230" s="1221"/>
      <c r="O230" s="1165"/>
      <c r="P230" s="1165"/>
      <c r="Q230" s="1165"/>
      <c r="R230" s="1165"/>
      <c r="S230" s="1165"/>
      <c r="T230" s="1165"/>
      <c r="U230" s="1165"/>
      <c r="W230" s="1165" t="str">
        <f>'🔵クレーム'!C221</f>
        <v/>
      </c>
      <c r="X230" s="1165" t="str">
        <f>'🔵クレーム'!D221</f>
        <v/>
      </c>
      <c r="Y230" s="1164" t="str">
        <f>'🔵クレーム'!I221</f>
        <v/>
      </c>
      <c r="Z230" s="1165" t="str">
        <f>'🔵クレーム'!J221</f>
        <v/>
      </c>
      <c r="AA230" s="1165" t="str">
        <f>'🔵クレーム'!K221</f>
        <v/>
      </c>
      <c r="AB230" s="1165" t="str">
        <f>'🔵クレーム'!L221</f>
        <v/>
      </c>
      <c r="AC230" s="1167" t="str">
        <f>'🔵クレーム'!N221</f>
        <v/>
      </c>
    </row>
    <row r="231" hidden="1" outlineLevel="1">
      <c r="B231" s="1223"/>
      <c r="C231" s="910"/>
      <c r="D231" s="910"/>
      <c r="E231" s="910"/>
      <c r="F231" s="910"/>
      <c r="G231" s="1220"/>
      <c r="H231" s="220"/>
      <c r="I231" s="220"/>
      <c r="J231" s="220"/>
      <c r="K231" s="220"/>
      <c r="L231" s="220"/>
      <c r="M231" s="1221"/>
      <c r="O231" s="1165"/>
      <c r="P231" s="1165"/>
      <c r="Q231" s="1165"/>
      <c r="R231" s="1165"/>
      <c r="S231" s="1165"/>
      <c r="T231" s="1165"/>
      <c r="U231" s="1165"/>
      <c r="W231" s="1165" t="str">
        <f>'🔵クレーム'!C222</f>
        <v/>
      </c>
      <c r="X231" s="1165" t="str">
        <f>'🔵クレーム'!D222</f>
        <v/>
      </c>
      <c r="Y231" s="1164" t="str">
        <f>'🔵クレーム'!I222</f>
        <v/>
      </c>
      <c r="Z231" s="1165" t="str">
        <f>'🔵クレーム'!J222</f>
        <v/>
      </c>
      <c r="AA231" s="1165" t="str">
        <f>'🔵クレーム'!K222</f>
        <v/>
      </c>
      <c r="AB231" s="1165" t="str">
        <f>'🔵クレーム'!L222</f>
        <v/>
      </c>
      <c r="AC231" s="1167" t="str">
        <f>'🔵クレーム'!N222</f>
        <v/>
      </c>
    </row>
    <row r="232" hidden="1" outlineLevel="1">
      <c r="B232" s="1223"/>
      <c r="C232" s="910"/>
      <c r="D232" s="910"/>
      <c r="E232" s="910"/>
      <c r="F232" s="910"/>
      <c r="G232" s="1220"/>
      <c r="H232" s="220"/>
      <c r="I232" s="220"/>
      <c r="J232" s="220"/>
      <c r="K232" s="220"/>
      <c r="L232" s="220"/>
      <c r="M232" s="1221"/>
      <c r="O232" s="1165"/>
      <c r="P232" s="1165"/>
      <c r="Q232" s="1165"/>
      <c r="R232" s="1165"/>
      <c r="S232" s="1165"/>
      <c r="T232" s="1165"/>
      <c r="U232" s="1165"/>
      <c r="W232" s="1165" t="str">
        <f>'🔵クレーム'!C223</f>
        <v/>
      </c>
      <c r="X232" s="1165" t="str">
        <f>'🔵クレーム'!D223</f>
        <v/>
      </c>
      <c r="Y232" s="1164" t="str">
        <f>'🔵クレーム'!I223</f>
        <v/>
      </c>
      <c r="Z232" s="1165" t="str">
        <f>'🔵クレーム'!J223</f>
        <v/>
      </c>
      <c r="AA232" s="1165" t="str">
        <f>'🔵クレーム'!K223</f>
        <v/>
      </c>
      <c r="AB232" s="1165" t="str">
        <f>'🔵クレーム'!L223</f>
        <v/>
      </c>
      <c r="AC232" s="1167" t="str">
        <f>'🔵クレーム'!N223</f>
        <v/>
      </c>
    </row>
    <row r="233" hidden="1" outlineLevel="1">
      <c r="B233" s="1223"/>
      <c r="C233" s="910"/>
      <c r="D233" s="910"/>
      <c r="E233" s="910"/>
      <c r="F233" s="910"/>
      <c r="G233" s="1220"/>
      <c r="H233" s="220"/>
      <c r="I233" s="220"/>
      <c r="J233" s="220"/>
      <c r="K233" s="220"/>
      <c r="L233" s="220"/>
      <c r="M233" s="1221"/>
      <c r="O233" s="1165"/>
      <c r="P233" s="1165"/>
      <c r="Q233" s="1165"/>
      <c r="R233" s="1165"/>
      <c r="S233" s="1165"/>
      <c r="T233" s="1165"/>
      <c r="U233" s="1165"/>
      <c r="W233" s="1165" t="str">
        <f>'🔵クレーム'!C224</f>
        <v/>
      </c>
      <c r="X233" s="1165" t="str">
        <f>'🔵クレーム'!D224</f>
        <v/>
      </c>
      <c r="Y233" s="1164" t="str">
        <f>'🔵クレーム'!I224</f>
        <v/>
      </c>
      <c r="Z233" s="1165" t="str">
        <f>'🔵クレーム'!J224</f>
        <v/>
      </c>
      <c r="AA233" s="1165" t="str">
        <f>'🔵クレーム'!K224</f>
        <v/>
      </c>
      <c r="AB233" s="1165" t="str">
        <f>'🔵クレーム'!L224</f>
        <v/>
      </c>
      <c r="AC233" s="1167" t="str">
        <f>'🔵クレーム'!N224</f>
        <v/>
      </c>
    </row>
    <row r="234" hidden="1" outlineLevel="1">
      <c r="B234" s="1223"/>
      <c r="C234" s="910"/>
      <c r="D234" s="910"/>
      <c r="E234" s="910"/>
      <c r="F234" s="910"/>
      <c r="G234" s="1220"/>
      <c r="H234" s="220"/>
      <c r="I234" s="220"/>
      <c r="J234" s="220"/>
      <c r="K234" s="220"/>
      <c r="L234" s="220"/>
      <c r="M234" s="1221"/>
      <c r="O234" s="1165"/>
      <c r="P234" s="1165"/>
      <c r="Q234" s="1165"/>
      <c r="R234" s="1165"/>
      <c r="S234" s="1165"/>
      <c r="T234" s="1165"/>
      <c r="U234" s="1165"/>
      <c r="W234" s="1165" t="str">
        <f>'🔵クレーム'!C225</f>
        <v/>
      </c>
      <c r="X234" s="1165" t="str">
        <f>'🔵クレーム'!D225</f>
        <v/>
      </c>
      <c r="Y234" s="1164" t="str">
        <f>'🔵クレーム'!I225</f>
        <v/>
      </c>
      <c r="Z234" s="1165" t="str">
        <f>'🔵クレーム'!J225</f>
        <v/>
      </c>
      <c r="AA234" s="1165" t="str">
        <f>'🔵クレーム'!K225</f>
        <v/>
      </c>
      <c r="AB234" s="1165" t="str">
        <f>'🔵クレーム'!L225</f>
        <v/>
      </c>
      <c r="AC234" s="1167" t="str">
        <f>'🔵クレーム'!N225</f>
        <v/>
      </c>
    </row>
    <row r="235" hidden="1" outlineLevel="1">
      <c r="B235" s="1223"/>
      <c r="C235" s="910"/>
      <c r="D235" s="910"/>
      <c r="E235" s="910"/>
      <c r="F235" s="910"/>
      <c r="G235" s="1220"/>
      <c r="H235" s="220"/>
      <c r="I235" s="220"/>
      <c r="J235" s="220"/>
      <c r="K235" s="220"/>
      <c r="L235" s="220"/>
      <c r="M235" s="1221"/>
      <c r="O235" s="1165"/>
      <c r="P235" s="1165"/>
      <c r="Q235" s="1165"/>
      <c r="R235" s="1165"/>
      <c r="S235" s="1165"/>
      <c r="T235" s="1165"/>
      <c r="U235" s="1165"/>
      <c r="W235" s="1165" t="str">
        <f>'🔵クレーム'!C226</f>
        <v/>
      </c>
      <c r="X235" s="1165" t="str">
        <f>'🔵クレーム'!D226</f>
        <v/>
      </c>
      <c r="Y235" s="1164" t="str">
        <f>'🔵クレーム'!I226</f>
        <v/>
      </c>
      <c r="Z235" s="1165" t="str">
        <f>'🔵クレーム'!J226</f>
        <v/>
      </c>
      <c r="AA235" s="1165" t="str">
        <f>'🔵クレーム'!K226</f>
        <v/>
      </c>
      <c r="AB235" s="1165" t="str">
        <f>'🔵クレーム'!L226</f>
        <v/>
      </c>
      <c r="AC235" s="1167" t="str">
        <f>'🔵クレーム'!N226</f>
        <v/>
      </c>
    </row>
    <row r="236" hidden="1" outlineLevel="1">
      <c r="B236" s="1223"/>
      <c r="C236" s="910"/>
      <c r="D236" s="910"/>
      <c r="E236" s="910"/>
      <c r="F236" s="910"/>
      <c r="G236" s="1220"/>
      <c r="H236" s="220"/>
      <c r="I236" s="220"/>
      <c r="J236" s="220"/>
      <c r="K236" s="220"/>
      <c r="L236" s="220"/>
      <c r="M236" s="1221"/>
      <c r="O236" s="1165"/>
      <c r="P236" s="1165"/>
      <c r="Q236" s="1165"/>
      <c r="R236" s="1165"/>
      <c r="S236" s="1165"/>
      <c r="T236" s="1165"/>
      <c r="U236" s="1165"/>
      <c r="W236" s="1165" t="str">
        <f>'🔵クレーム'!C227</f>
        <v/>
      </c>
      <c r="X236" s="1165" t="str">
        <f>'🔵クレーム'!D227</f>
        <v/>
      </c>
      <c r="Y236" s="1164" t="str">
        <f>'🔵クレーム'!I227</f>
        <v/>
      </c>
      <c r="Z236" s="1165" t="str">
        <f>'🔵クレーム'!J227</f>
        <v/>
      </c>
      <c r="AA236" s="1165" t="str">
        <f>'🔵クレーム'!K227</f>
        <v/>
      </c>
      <c r="AB236" s="1165" t="str">
        <f>'🔵クレーム'!L227</f>
        <v/>
      </c>
      <c r="AC236" s="1167" t="str">
        <f>'🔵クレーム'!N227</f>
        <v/>
      </c>
    </row>
    <row r="237" hidden="1" outlineLevel="1">
      <c r="B237" s="1223"/>
      <c r="C237" s="910"/>
      <c r="D237" s="910"/>
      <c r="E237" s="910"/>
      <c r="F237" s="910"/>
      <c r="G237" s="1220"/>
      <c r="H237" s="220"/>
      <c r="I237" s="220"/>
      <c r="J237" s="220"/>
      <c r="K237" s="220"/>
      <c r="L237" s="220"/>
      <c r="M237" s="1221"/>
      <c r="O237" s="1165"/>
      <c r="P237" s="1165"/>
      <c r="Q237" s="1165"/>
      <c r="R237" s="1165"/>
      <c r="S237" s="1165"/>
      <c r="T237" s="1165"/>
      <c r="U237" s="1165"/>
      <c r="W237" s="1165" t="str">
        <f>'🔵クレーム'!C228</f>
        <v/>
      </c>
      <c r="X237" s="1165" t="str">
        <f>'🔵クレーム'!D228</f>
        <v/>
      </c>
      <c r="Y237" s="1164" t="str">
        <f>'🔵クレーム'!I228</f>
        <v/>
      </c>
      <c r="Z237" s="1165" t="str">
        <f>'🔵クレーム'!J228</f>
        <v/>
      </c>
      <c r="AA237" s="1165" t="str">
        <f>'🔵クレーム'!K228</f>
        <v/>
      </c>
      <c r="AB237" s="1165" t="str">
        <f>'🔵クレーム'!L228</f>
        <v/>
      </c>
      <c r="AC237" s="1167" t="str">
        <f>'🔵クレーム'!N228</f>
        <v/>
      </c>
    </row>
    <row r="238" hidden="1" outlineLevel="1">
      <c r="B238" s="1223"/>
      <c r="C238" s="910"/>
      <c r="D238" s="910"/>
      <c r="E238" s="910"/>
      <c r="F238" s="910"/>
      <c r="G238" s="1220"/>
      <c r="H238" s="220"/>
      <c r="I238" s="220"/>
      <c r="J238" s="220"/>
      <c r="K238" s="220"/>
      <c r="L238" s="220"/>
      <c r="M238" s="1221"/>
      <c r="O238" s="1165"/>
      <c r="P238" s="1165"/>
      <c r="Q238" s="1165"/>
      <c r="R238" s="1165"/>
      <c r="S238" s="1165"/>
      <c r="T238" s="1165"/>
      <c r="U238" s="1165"/>
      <c r="W238" s="1165" t="str">
        <f>'🔵クレーム'!C229</f>
        <v/>
      </c>
      <c r="X238" s="1165" t="str">
        <f>'🔵クレーム'!D229</f>
        <v/>
      </c>
      <c r="Y238" s="1164" t="str">
        <f>'🔵クレーム'!I229</f>
        <v/>
      </c>
      <c r="Z238" s="1165" t="str">
        <f>'🔵クレーム'!J229</f>
        <v/>
      </c>
      <c r="AA238" s="1165" t="str">
        <f>'🔵クレーム'!K229</f>
        <v/>
      </c>
      <c r="AB238" s="1165" t="str">
        <f>'🔵クレーム'!L229</f>
        <v/>
      </c>
      <c r="AC238" s="1167" t="str">
        <f>'🔵クレーム'!N229</f>
        <v/>
      </c>
    </row>
    <row r="239" hidden="1" outlineLevel="1">
      <c r="B239" s="1223"/>
      <c r="C239" s="910"/>
      <c r="D239" s="910"/>
      <c r="E239" s="910"/>
      <c r="F239" s="910"/>
      <c r="G239" s="1220"/>
      <c r="H239" s="220"/>
      <c r="I239" s="220"/>
      <c r="J239" s="220"/>
      <c r="K239" s="220"/>
      <c r="L239" s="220"/>
      <c r="M239" s="1221"/>
      <c r="O239" s="1165"/>
      <c r="P239" s="1165"/>
      <c r="Q239" s="1165"/>
      <c r="R239" s="1165"/>
      <c r="S239" s="1165"/>
      <c r="T239" s="1165"/>
      <c r="U239" s="1165"/>
      <c r="W239" s="1165" t="str">
        <f>'🔵クレーム'!C230</f>
        <v/>
      </c>
      <c r="X239" s="1165" t="str">
        <f>'🔵クレーム'!D230</f>
        <v/>
      </c>
      <c r="Y239" s="1164" t="str">
        <f>'🔵クレーム'!I230</f>
        <v/>
      </c>
      <c r="Z239" s="1165" t="str">
        <f>'🔵クレーム'!J230</f>
        <v/>
      </c>
      <c r="AA239" s="1165" t="str">
        <f>'🔵クレーム'!K230</f>
        <v/>
      </c>
      <c r="AB239" s="1165" t="str">
        <f>'🔵クレーム'!L230</f>
        <v/>
      </c>
      <c r="AC239" s="1167" t="str">
        <f>'🔵クレーム'!N230</f>
        <v/>
      </c>
    </row>
    <row r="240" hidden="1" outlineLevel="1">
      <c r="B240" s="1223"/>
      <c r="C240" s="910"/>
      <c r="D240" s="910"/>
      <c r="E240" s="910"/>
      <c r="F240" s="910"/>
      <c r="G240" s="1220"/>
      <c r="H240" s="220"/>
      <c r="I240" s="220"/>
      <c r="J240" s="220"/>
      <c r="K240" s="220"/>
      <c r="L240" s="220"/>
      <c r="M240" s="1221"/>
      <c r="O240" s="1165"/>
      <c r="P240" s="1165"/>
      <c r="Q240" s="1165"/>
      <c r="R240" s="1165"/>
      <c r="S240" s="1165"/>
      <c r="T240" s="1165"/>
      <c r="U240" s="1165"/>
      <c r="W240" s="1165" t="str">
        <f>'🔵クレーム'!C231</f>
        <v/>
      </c>
      <c r="X240" s="1165" t="str">
        <f>'🔵クレーム'!D231</f>
        <v/>
      </c>
      <c r="Y240" s="1164" t="str">
        <f>'🔵クレーム'!I231</f>
        <v/>
      </c>
      <c r="Z240" s="1165" t="str">
        <f>'🔵クレーム'!J231</f>
        <v/>
      </c>
      <c r="AA240" s="1165" t="str">
        <f>'🔵クレーム'!K231</f>
        <v/>
      </c>
      <c r="AB240" s="1165" t="str">
        <f>'🔵クレーム'!L231</f>
        <v/>
      </c>
      <c r="AC240" s="1167" t="str">
        <f>'🔵クレーム'!N231</f>
        <v/>
      </c>
    </row>
    <row r="241" hidden="1" outlineLevel="1">
      <c r="B241" s="1223"/>
      <c r="C241" s="910"/>
      <c r="D241" s="910"/>
      <c r="E241" s="910"/>
      <c r="F241" s="910"/>
      <c r="G241" s="1220"/>
      <c r="H241" s="220"/>
      <c r="I241" s="220"/>
      <c r="J241" s="220"/>
      <c r="K241" s="220"/>
      <c r="L241" s="220"/>
      <c r="M241" s="1221"/>
      <c r="O241" s="1165"/>
      <c r="P241" s="1165"/>
      <c r="Q241" s="1165"/>
      <c r="R241" s="1165"/>
      <c r="S241" s="1165"/>
      <c r="T241" s="1165"/>
      <c r="U241" s="1165"/>
      <c r="W241" s="1165" t="str">
        <f>'🔵クレーム'!C232</f>
        <v/>
      </c>
      <c r="X241" s="1165" t="str">
        <f>'🔵クレーム'!D232</f>
        <v/>
      </c>
      <c r="Y241" s="1164" t="str">
        <f>'🔵クレーム'!I232</f>
        <v/>
      </c>
      <c r="Z241" s="1165" t="str">
        <f>'🔵クレーム'!J232</f>
        <v/>
      </c>
      <c r="AA241" s="1165" t="str">
        <f>'🔵クレーム'!K232</f>
        <v/>
      </c>
      <c r="AB241" s="1165" t="str">
        <f>'🔵クレーム'!L232</f>
        <v/>
      </c>
      <c r="AC241" s="1167" t="str">
        <f>'🔵クレーム'!N232</f>
        <v/>
      </c>
    </row>
    <row r="242" hidden="1" outlineLevel="1">
      <c r="B242" s="1223"/>
      <c r="C242" s="910"/>
      <c r="D242" s="910"/>
      <c r="E242" s="910"/>
      <c r="F242" s="910"/>
      <c r="G242" s="1220"/>
      <c r="H242" s="220"/>
      <c r="I242" s="220"/>
      <c r="J242" s="220"/>
      <c r="K242" s="220"/>
      <c r="L242" s="220"/>
      <c r="M242" s="1221"/>
      <c r="O242" s="1165"/>
      <c r="P242" s="1165"/>
      <c r="Q242" s="1165"/>
      <c r="R242" s="1165"/>
      <c r="S242" s="1165"/>
      <c r="T242" s="1165"/>
      <c r="U242" s="1165"/>
      <c r="W242" s="1165" t="str">
        <f>'🔵クレーム'!C233</f>
        <v/>
      </c>
      <c r="X242" s="1165" t="str">
        <f>'🔵クレーム'!D233</f>
        <v/>
      </c>
      <c r="Y242" s="1164" t="str">
        <f>'🔵クレーム'!I233</f>
        <v/>
      </c>
      <c r="Z242" s="1165" t="str">
        <f>'🔵クレーム'!J233</f>
        <v/>
      </c>
      <c r="AA242" s="1165" t="str">
        <f>'🔵クレーム'!K233</f>
        <v/>
      </c>
      <c r="AB242" s="1165" t="str">
        <f>'🔵クレーム'!L233</f>
        <v/>
      </c>
      <c r="AC242" s="1167" t="str">
        <f>'🔵クレーム'!N233</f>
        <v/>
      </c>
    </row>
    <row r="243" hidden="1" outlineLevel="1">
      <c r="B243" s="1223"/>
      <c r="C243" s="910"/>
      <c r="D243" s="910"/>
      <c r="E243" s="910"/>
      <c r="F243" s="910"/>
      <c r="G243" s="1220"/>
      <c r="H243" s="220"/>
      <c r="I243" s="220"/>
      <c r="J243" s="220"/>
      <c r="K243" s="220"/>
      <c r="L243" s="220"/>
      <c r="M243" s="1221"/>
      <c r="O243" s="1165"/>
      <c r="P243" s="1165"/>
      <c r="Q243" s="1165"/>
      <c r="R243" s="1165"/>
      <c r="S243" s="1165"/>
      <c r="T243" s="1165"/>
      <c r="U243" s="1165"/>
      <c r="W243" s="1165" t="str">
        <f>'🔵クレーム'!C234</f>
        <v/>
      </c>
      <c r="X243" s="1165" t="str">
        <f>'🔵クレーム'!D234</f>
        <v/>
      </c>
      <c r="Y243" s="1164" t="str">
        <f>'🔵クレーム'!I234</f>
        <v/>
      </c>
      <c r="Z243" s="1165" t="str">
        <f>'🔵クレーム'!J234</f>
        <v/>
      </c>
      <c r="AA243" s="1165" t="str">
        <f>'🔵クレーム'!K234</f>
        <v/>
      </c>
      <c r="AB243" s="1165" t="str">
        <f>'🔵クレーム'!L234</f>
        <v/>
      </c>
      <c r="AC243" s="1167" t="str">
        <f>'🔵クレーム'!N234</f>
        <v/>
      </c>
    </row>
    <row r="244" hidden="1" outlineLevel="1">
      <c r="B244" s="1223"/>
      <c r="C244" s="910"/>
      <c r="D244" s="910"/>
      <c r="E244" s="910"/>
      <c r="F244" s="910"/>
      <c r="G244" s="1220"/>
      <c r="H244" s="220"/>
      <c r="I244" s="220"/>
      <c r="J244" s="220"/>
      <c r="K244" s="220"/>
      <c r="L244" s="220"/>
      <c r="M244" s="1221"/>
      <c r="O244" s="1165"/>
      <c r="P244" s="1165"/>
      <c r="Q244" s="1165"/>
      <c r="R244" s="1165"/>
      <c r="S244" s="1165"/>
      <c r="T244" s="1165"/>
      <c r="U244" s="1165"/>
      <c r="W244" s="1165" t="str">
        <f>'🔵クレーム'!C235</f>
        <v/>
      </c>
      <c r="X244" s="1165" t="str">
        <f>'🔵クレーム'!D235</f>
        <v/>
      </c>
      <c r="Y244" s="1164" t="str">
        <f>'🔵クレーム'!I235</f>
        <v/>
      </c>
      <c r="Z244" s="1165" t="str">
        <f>'🔵クレーム'!J235</f>
        <v/>
      </c>
      <c r="AA244" s="1165" t="str">
        <f>'🔵クレーム'!K235</f>
        <v/>
      </c>
      <c r="AB244" s="1165" t="str">
        <f>'🔵クレーム'!L235</f>
        <v/>
      </c>
      <c r="AC244" s="1167" t="str">
        <f>'🔵クレーム'!N235</f>
        <v/>
      </c>
    </row>
    <row r="245" hidden="1" outlineLevel="1">
      <c r="B245" s="1223"/>
      <c r="C245" s="910"/>
      <c r="D245" s="910"/>
      <c r="E245" s="910"/>
      <c r="F245" s="910"/>
      <c r="G245" s="1220"/>
      <c r="H245" s="220"/>
      <c r="I245" s="220"/>
      <c r="J245" s="220"/>
      <c r="K245" s="220"/>
      <c r="L245" s="220"/>
      <c r="M245" s="1221"/>
      <c r="O245" s="1165"/>
      <c r="P245" s="1165"/>
      <c r="Q245" s="1165"/>
      <c r="R245" s="1165"/>
      <c r="S245" s="1165"/>
      <c r="T245" s="1165"/>
      <c r="U245" s="1165"/>
      <c r="W245" s="1165" t="str">
        <f>'🔵クレーム'!C236</f>
        <v/>
      </c>
      <c r="X245" s="1165" t="str">
        <f>'🔵クレーム'!D236</f>
        <v/>
      </c>
      <c r="Y245" s="1164" t="str">
        <f>'🔵クレーム'!I236</f>
        <v/>
      </c>
      <c r="Z245" s="1165" t="str">
        <f>'🔵クレーム'!J236</f>
        <v/>
      </c>
      <c r="AA245" s="1165" t="str">
        <f>'🔵クレーム'!K236</f>
        <v/>
      </c>
      <c r="AB245" s="1165" t="str">
        <f>'🔵クレーム'!L236</f>
        <v/>
      </c>
      <c r="AC245" s="1167" t="str">
        <f>'🔵クレーム'!N236</f>
        <v/>
      </c>
    </row>
    <row r="246" hidden="1" outlineLevel="1">
      <c r="B246" s="1223"/>
      <c r="C246" s="910"/>
      <c r="D246" s="910"/>
      <c r="E246" s="910"/>
      <c r="F246" s="910"/>
      <c r="G246" s="1220"/>
      <c r="H246" s="220"/>
      <c r="I246" s="220"/>
      <c r="J246" s="220"/>
      <c r="K246" s="220"/>
      <c r="L246" s="220"/>
      <c r="M246" s="1221"/>
      <c r="O246" s="1165"/>
      <c r="P246" s="1165"/>
      <c r="Q246" s="1165"/>
      <c r="R246" s="1165"/>
      <c r="S246" s="1165"/>
      <c r="T246" s="1165"/>
      <c r="U246" s="1165"/>
      <c r="W246" s="1165" t="str">
        <f>'🔵クレーム'!C237</f>
        <v/>
      </c>
      <c r="X246" s="1165" t="str">
        <f>'🔵クレーム'!D237</f>
        <v/>
      </c>
      <c r="Y246" s="1164" t="str">
        <f>'🔵クレーム'!I237</f>
        <v/>
      </c>
      <c r="Z246" s="1165" t="str">
        <f>'🔵クレーム'!J237</f>
        <v/>
      </c>
      <c r="AA246" s="1165" t="str">
        <f>'🔵クレーム'!K237</f>
        <v/>
      </c>
      <c r="AB246" s="1165" t="str">
        <f>'🔵クレーム'!L237</f>
        <v/>
      </c>
      <c r="AC246" s="1167" t="str">
        <f>'🔵クレーム'!N237</f>
        <v/>
      </c>
    </row>
    <row r="247" hidden="1" outlineLevel="1">
      <c r="B247" s="1223"/>
      <c r="C247" s="910"/>
      <c r="D247" s="910"/>
      <c r="E247" s="910"/>
      <c r="F247" s="910"/>
      <c r="G247" s="1220"/>
      <c r="H247" s="220"/>
      <c r="I247" s="220"/>
      <c r="J247" s="220"/>
      <c r="K247" s="220"/>
      <c r="L247" s="220"/>
      <c r="M247" s="1221"/>
      <c r="O247" s="1165"/>
      <c r="P247" s="1165"/>
      <c r="Q247" s="1165"/>
      <c r="R247" s="1165"/>
      <c r="S247" s="1165"/>
      <c r="T247" s="1165"/>
      <c r="U247" s="1165"/>
      <c r="W247" s="1165" t="str">
        <f>'🔵クレーム'!C238</f>
        <v/>
      </c>
      <c r="X247" s="1165" t="str">
        <f>'🔵クレーム'!D238</f>
        <v/>
      </c>
      <c r="Y247" s="1164" t="str">
        <f>'🔵クレーム'!I238</f>
        <v/>
      </c>
      <c r="Z247" s="1165" t="str">
        <f>'🔵クレーム'!J238</f>
        <v/>
      </c>
      <c r="AA247" s="1165" t="str">
        <f>'🔵クレーム'!K238</f>
        <v/>
      </c>
      <c r="AB247" s="1165" t="str">
        <f>'🔵クレーム'!L238</f>
        <v/>
      </c>
      <c r="AC247" s="1167" t="str">
        <f>'🔵クレーム'!N238</f>
        <v/>
      </c>
    </row>
    <row r="248" hidden="1" outlineLevel="1">
      <c r="B248" s="1223"/>
      <c r="C248" s="910"/>
      <c r="D248" s="910"/>
      <c r="E248" s="910"/>
      <c r="F248" s="910"/>
      <c r="G248" s="1220"/>
      <c r="H248" s="220"/>
      <c r="I248" s="220"/>
      <c r="J248" s="220"/>
      <c r="K248" s="220"/>
      <c r="L248" s="220"/>
      <c r="M248" s="1221"/>
      <c r="O248" s="1165"/>
      <c r="P248" s="1165"/>
      <c r="Q248" s="1165"/>
      <c r="R248" s="1165"/>
      <c r="S248" s="1165"/>
      <c r="T248" s="1165"/>
      <c r="U248" s="1165"/>
      <c r="W248" s="1165" t="str">
        <f>'🔵クレーム'!C239</f>
        <v/>
      </c>
      <c r="X248" s="1165" t="str">
        <f>'🔵クレーム'!D239</f>
        <v/>
      </c>
      <c r="Y248" s="1164" t="str">
        <f>'🔵クレーム'!I239</f>
        <v/>
      </c>
      <c r="Z248" s="1165" t="str">
        <f>'🔵クレーム'!J239</f>
        <v/>
      </c>
      <c r="AA248" s="1165" t="str">
        <f>'🔵クレーム'!K239</f>
        <v/>
      </c>
      <c r="AB248" s="1165" t="str">
        <f>'🔵クレーム'!L239</f>
        <v/>
      </c>
      <c r="AC248" s="1167" t="str">
        <f>'🔵クレーム'!N239</f>
        <v/>
      </c>
    </row>
    <row r="249" hidden="1" outlineLevel="1">
      <c r="B249" s="1223"/>
      <c r="C249" s="910"/>
      <c r="D249" s="910"/>
      <c r="E249" s="910"/>
      <c r="F249" s="910"/>
      <c r="G249" s="1220"/>
      <c r="H249" s="220"/>
      <c r="I249" s="220"/>
      <c r="J249" s="220"/>
      <c r="K249" s="220"/>
      <c r="L249" s="220"/>
      <c r="M249" s="1221"/>
      <c r="O249" s="1165"/>
      <c r="P249" s="1165"/>
      <c r="Q249" s="1165"/>
      <c r="R249" s="1165"/>
      <c r="S249" s="1165"/>
      <c r="T249" s="1165"/>
      <c r="U249" s="1165"/>
      <c r="W249" s="1165" t="str">
        <f>'🔵クレーム'!C240</f>
        <v/>
      </c>
      <c r="X249" s="1165" t="str">
        <f>'🔵クレーム'!D240</f>
        <v/>
      </c>
      <c r="Y249" s="1164" t="str">
        <f>'🔵クレーム'!I240</f>
        <v/>
      </c>
      <c r="Z249" s="1165" t="str">
        <f>'🔵クレーム'!J240</f>
        <v/>
      </c>
      <c r="AA249" s="1165" t="str">
        <f>'🔵クレーム'!K240</f>
        <v/>
      </c>
      <c r="AB249" s="1165" t="str">
        <f>'🔵クレーム'!L240</f>
        <v/>
      </c>
      <c r="AC249" s="1167" t="str">
        <f>'🔵クレーム'!N240</f>
        <v/>
      </c>
    </row>
    <row r="250" hidden="1" outlineLevel="1">
      <c r="B250" s="1223"/>
      <c r="C250" s="910"/>
      <c r="D250" s="910"/>
      <c r="E250" s="910"/>
      <c r="F250" s="910"/>
      <c r="G250" s="1220"/>
      <c r="H250" s="220"/>
      <c r="I250" s="220"/>
      <c r="J250" s="220"/>
      <c r="K250" s="220"/>
      <c r="L250" s="220"/>
      <c r="M250" s="1221"/>
      <c r="O250" s="1165"/>
      <c r="P250" s="1165"/>
      <c r="Q250" s="1165"/>
      <c r="R250" s="1165"/>
      <c r="S250" s="1165"/>
      <c r="T250" s="1165"/>
      <c r="U250" s="1165"/>
      <c r="W250" s="1165" t="str">
        <f>'🔵クレーム'!C241</f>
        <v/>
      </c>
      <c r="X250" s="1165" t="str">
        <f>'🔵クレーム'!D241</f>
        <v/>
      </c>
      <c r="Y250" s="1164" t="str">
        <f>'🔵クレーム'!I241</f>
        <v/>
      </c>
      <c r="Z250" s="1165" t="str">
        <f>'🔵クレーム'!J241</f>
        <v/>
      </c>
      <c r="AA250" s="1165" t="str">
        <f>'🔵クレーム'!K241</f>
        <v/>
      </c>
      <c r="AB250" s="1165" t="str">
        <f>'🔵クレーム'!L241</f>
        <v/>
      </c>
      <c r="AC250" s="1167" t="str">
        <f>'🔵クレーム'!N241</f>
        <v/>
      </c>
    </row>
    <row r="251" hidden="1" outlineLevel="1">
      <c r="B251" s="1223"/>
      <c r="C251" s="910"/>
      <c r="D251" s="910"/>
      <c r="E251" s="910"/>
      <c r="F251" s="910"/>
      <c r="G251" s="1220"/>
      <c r="H251" s="220"/>
      <c r="I251" s="220"/>
      <c r="J251" s="220"/>
      <c r="K251" s="220"/>
      <c r="L251" s="220"/>
      <c r="M251" s="1221"/>
      <c r="O251" s="1165"/>
      <c r="P251" s="1165"/>
      <c r="Q251" s="1165"/>
      <c r="R251" s="1165"/>
      <c r="S251" s="1165"/>
      <c r="T251" s="1165"/>
      <c r="U251" s="1165"/>
      <c r="W251" s="1165" t="str">
        <f>'🔵クレーム'!C242</f>
        <v/>
      </c>
      <c r="X251" s="1165" t="str">
        <f>'🔵クレーム'!D242</f>
        <v/>
      </c>
      <c r="Y251" s="1164" t="str">
        <f>'🔵クレーム'!I242</f>
        <v/>
      </c>
      <c r="Z251" s="1165" t="str">
        <f>'🔵クレーム'!J242</f>
        <v/>
      </c>
      <c r="AA251" s="1165" t="str">
        <f>'🔵クレーム'!K242</f>
        <v/>
      </c>
      <c r="AB251" s="1165" t="str">
        <f>'🔵クレーム'!L242</f>
        <v/>
      </c>
      <c r="AC251" s="1167" t="str">
        <f>'🔵クレーム'!N242</f>
        <v/>
      </c>
    </row>
    <row r="252" hidden="1" outlineLevel="1">
      <c r="B252" s="1223"/>
      <c r="C252" s="910"/>
      <c r="D252" s="910"/>
      <c r="E252" s="910"/>
      <c r="F252" s="910"/>
      <c r="G252" s="1220"/>
      <c r="H252" s="220"/>
      <c r="I252" s="220"/>
      <c r="J252" s="220"/>
      <c r="K252" s="220"/>
      <c r="L252" s="220"/>
      <c r="M252" s="1221"/>
      <c r="O252" s="1165"/>
      <c r="P252" s="1165"/>
      <c r="Q252" s="1165"/>
      <c r="R252" s="1165"/>
      <c r="S252" s="1165"/>
      <c r="T252" s="1165"/>
      <c r="U252" s="1165"/>
      <c r="W252" s="1165" t="str">
        <f>'🔵クレーム'!C243</f>
        <v/>
      </c>
      <c r="X252" s="1165" t="str">
        <f>'🔵クレーム'!D243</f>
        <v/>
      </c>
      <c r="Y252" s="1164" t="str">
        <f>'🔵クレーム'!I243</f>
        <v/>
      </c>
      <c r="Z252" s="1165" t="str">
        <f>'🔵クレーム'!J243</f>
        <v/>
      </c>
      <c r="AA252" s="1165" t="str">
        <f>'🔵クレーム'!K243</f>
        <v/>
      </c>
      <c r="AB252" s="1165" t="str">
        <f>'🔵クレーム'!L243</f>
        <v/>
      </c>
      <c r="AC252" s="1167" t="str">
        <f>'🔵クレーム'!N243</f>
        <v/>
      </c>
    </row>
    <row r="253" hidden="1" outlineLevel="1">
      <c r="B253" s="1223"/>
      <c r="C253" s="910"/>
      <c r="D253" s="910"/>
      <c r="E253" s="910"/>
      <c r="F253" s="910"/>
      <c r="G253" s="1220"/>
      <c r="H253" s="220"/>
      <c r="I253" s="220"/>
      <c r="J253" s="220"/>
      <c r="K253" s="220"/>
      <c r="L253" s="220"/>
      <c r="M253" s="1221"/>
      <c r="O253" s="1165"/>
      <c r="P253" s="1165"/>
      <c r="Q253" s="1165"/>
      <c r="R253" s="1165"/>
      <c r="S253" s="1165"/>
      <c r="T253" s="1165"/>
      <c r="U253" s="1165"/>
      <c r="W253" s="1165" t="str">
        <f>'🔵クレーム'!C244</f>
        <v/>
      </c>
      <c r="X253" s="1165" t="str">
        <f>'🔵クレーム'!D244</f>
        <v/>
      </c>
      <c r="Y253" s="1164" t="str">
        <f>'🔵クレーム'!I244</f>
        <v/>
      </c>
      <c r="Z253" s="1165" t="str">
        <f>'🔵クレーム'!J244</f>
        <v/>
      </c>
      <c r="AA253" s="1165" t="str">
        <f>'🔵クレーム'!K244</f>
        <v/>
      </c>
      <c r="AB253" s="1165" t="str">
        <f>'🔵クレーム'!L244</f>
        <v/>
      </c>
      <c r="AC253" s="1167" t="str">
        <f>'🔵クレーム'!N244</f>
        <v/>
      </c>
    </row>
    <row r="254" hidden="1" outlineLevel="1">
      <c r="B254" s="1223"/>
      <c r="C254" s="910"/>
      <c r="D254" s="910"/>
      <c r="E254" s="910"/>
      <c r="F254" s="910"/>
      <c r="G254" s="1220"/>
      <c r="H254" s="220"/>
      <c r="I254" s="220"/>
      <c r="J254" s="220"/>
      <c r="K254" s="220"/>
      <c r="L254" s="220"/>
      <c r="M254" s="1221"/>
      <c r="O254" s="1165"/>
      <c r="P254" s="1165"/>
      <c r="Q254" s="1165"/>
      <c r="R254" s="1165"/>
      <c r="S254" s="1165"/>
      <c r="T254" s="1165"/>
      <c r="U254" s="1165"/>
      <c r="W254" s="1165" t="str">
        <f>'🔵クレーム'!C245</f>
        <v/>
      </c>
      <c r="X254" s="1165" t="str">
        <f>'🔵クレーム'!D245</f>
        <v/>
      </c>
      <c r="Y254" s="1164" t="str">
        <f>'🔵クレーム'!I245</f>
        <v/>
      </c>
      <c r="Z254" s="1165" t="str">
        <f>'🔵クレーム'!J245</f>
        <v/>
      </c>
      <c r="AA254" s="1165" t="str">
        <f>'🔵クレーム'!K245</f>
        <v/>
      </c>
      <c r="AB254" s="1165" t="str">
        <f>'🔵クレーム'!L245</f>
        <v/>
      </c>
      <c r="AC254" s="1167" t="str">
        <f>'🔵クレーム'!N245</f>
        <v/>
      </c>
    </row>
    <row r="255" hidden="1" outlineLevel="1">
      <c r="B255" s="1223"/>
      <c r="C255" s="910"/>
      <c r="D255" s="910"/>
      <c r="E255" s="910"/>
      <c r="F255" s="910"/>
      <c r="G255" s="1220"/>
      <c r="H255" s="220"/>
      <c r="I255" s="220"/>
      <c r="J255" s="220"/>
      <c r="K255" s="220"/>
      <c r="L255" s="220"/>
      <c r="M255" s="1221"/>
      <c r="O255" s="1165"/>
      <c r="P255" s="1165"/>
      <c r="Q255" s="1165"/>
      <c r="R255" s="1165"/>
      <c r="S255" s="1165"/>
      <c r="T255" s="1165"/>
      <c r="U255" s="1165"/>
      <c r="W255" s="1165" t="str">
        <f>'🔵クレーム'!C246</f>
        <v/>
      </c>
      <c r="X255" s="1165" t="str">
        <f>'🔵クレーム'!D246</f>
        <v/>
      </c>
      <c r="Y255" s="1164" t="str">
        <f>'🔵クレーム'!I246</f>
        <v/>
      </c>
      <c r="Z255" s="1165" t="str">
        <f>'🔵クレーム'!J246</f>
        <v/>
      </c>
      <c r="AA255" s="1165" t="str">
        <f>'🔵クレーム'!K246</f>
        <v/>
      </c>
      <c r="AB255" s="1165" t="str">
        <f>'🔵クレーム'!L246</f>
        <v/>
      </c>
      <c r="AC255" s="1167" t="str">
        <f>'🔵クレーム'!N246</f>
        <v/>
      </c>
    </row>
    <row r="256" hidden="1" outlineLevel="1">
      <c r="B256" s="1223"/>
      <c r="C256" s="910"/>
      <c r="D256" s="910"/>
      <c r="E256" s="910"/>
      <c r="F256" s="910"/>
      <c r="G256" s="1220"/>
      <c r="H256" s="220"/>
      <c r="I256" s="220"/>
      <c r="J256" s="220"/>
      <c r="K256" s="220"/>
      <c r="L256" s="220"/>
      <c r="M256" s="1221"/>
      <c r="O256" s="1165"/>
      <c r="P256" s="1165"/>
      <c r="Q256" s="1165"/>
      <c r="R256" s="1165"/>
      <c r="S256" s="1165"/>
      <c r="T256" s="1165"/>
      <c r="U256" s="1165"/>
      <c r="W256" s="1165" t="str">
        <f>'🔵クレーム'!C247</f>
        <v/>
      </c>
      <c r="X256" s="1165" t="str">
        <f>'🔵クレーム'!D247</f>
        <v/>
      </c>
      <c r="Y256" s="1164" t="str">
        <f>'🔵クレーム'!I247</f>
        <v/>
      </c>
      <c r="Z256" s="1165" t="str">
        <f>'🔵クレーム'!J247</f>
        <v/>
      </c>
      <c r="AA256" s="1165" t="str">
        <f>'🔵クレーム'!K247</f>
        <v/>
      </c>
      <c r="AB256" s="1165" t="str">
        <f>'🔵クレーム'!L247</f>
        <v/>
      </c>
      <c r="AC256" s="1167" t="str">
        <f>'🔵クレーム'!N247</f>
        <v/>
      </c>
    </row>
    <row r="257" hidden="1" outlineLevel="1">
      <c r="B257" s="1223"/>
      <c r="C257" s="910"/>
      <c r="D257" s="910"/>
      <c r="E257" s="910"/>
      <c r="F257" s="910"/>
      <c r="G257" s="1220"/>
      <c r="H257" s="220"/>
      <c r="I257" s="220"/>
      <c r="J257" s="220"/>
      <c r="K257" s="220"/>
      <c r="L257" s="220"/>
      <c r="M257" s="1221"/>
      <c r="O257" s="1165"/>
      <c r="P257" s="1165"/>
      <c r="Q257" s="1165"/>
      <c r="R257" s="1165"/>
      <c r="S257" s="1165"/>
      <c r="T257" s="1165"/>
      <c r="U257" s="1165"/>
      <c r="W257" s="1165" t="str">
        <f>'🔵クレーム'!C248</f>
        <v/>
      </c>
      <c r="X257" s="1165" t="str">
        <f>'🔵クレーム'!D248</f>
        <v/>
      </c>
      <c r="Y257" s="1164" t="str">
        <f>'🔵クレーム'!I248</f>
        <v/>
      </c>
      <c r="Z257" s="1165" t="str">
        <f>'🔵クレーム'!J248</f>
        <v/>
      </c>
      <c r="AA257" s="1165" t="str">
        <f>'🔵クレーム'!K248</f>
        <v/>
      </c>
      <c r="AB257" s="1165" t="str">
        <f>'🔵クレーム'!L248</f>
        <v/>
      </c>
      <c r="AC257" s="1167" t="str">
        <f>'🔵クレーム'!N248</f>
        <v/>
      </c>
    </row>
    <row r="258" hidden="1" outlineLevel="1">
      <c r="B258" s="1223"/>
      <c r="C258" s="910"/>
      <c r="D258" s="910"/>
      <c r="E258" s="910"/>
      <c r="F258" s="910"/>
      <c r="G258" s="1220"/>
      <c r="H258" s="220"/>
      <c r="I258" s="220"/>
      <c r="J258" s="220"/>
      <c r="K258" s="220"/>
      <c r="L258" s="220"/>
      <c r="M258" s="1221"/>
      <c r="O258" s="1165"/>
      <c r="P258" s="1165"/>
      <c r="Q258" s="1165"/>
      <c r="R258" s="1165"/>
      <c r="S258" s="1165"/>
      <c r="T258" s="1165"/>
      <c r="U258" s="1165"/>
      <c r="W258" s="1165" t="str">
        <f>'🔵クレーム'!C249</f>
        <v/>
      </c>
      <c r="X258" s="1165" t="str">
        <f>'🔵クレーム'!D249</f>
        <v/>
      </c>
      <c r="Y258" s="1164" t="str">
        <f>'🔵クレーム'!I249</f>
        <v/>
      </c>
      <c r="Z258" s="1165" t="str">
        <f>'🔵クレーム'!J249</f>
        <v/>
      </c>
      <c r="AA258" s="1165" t="str">
        <f>'🔵クレーム'!K249</f>
        <v/>
      </c>
      <c r="AB258" s="1165" t="str">
        <f>'🔵クレーム'!L249</f>
        <v/>
      </c>
      <c r="AC258" s="1167" t="str">
        <f>'🔵クレーム'!N249</f>
        <v/>
      </c>
    </row>
    <row r="259" hidden="1" outlineLevel="1">
      <c r="B259" s="1223"/>
      <c r="C259" s="910"/>
      <c r="D259" s="910"/>
      <c r="E259" s="910"/>
      <c r="F259" s="910"/>
      <c r="G259" s="1220"/>
      <c r="H259" s="220"/>
      <c r="I259" s="220"/>
      <c r="J259" s="220"/>
      <c r="K259" s="220"/>
      <c r="L259" s="220"/>
      <c r="M259" s="1221"/>
      <c r="O259" s="1165"/>
      <c r="P259" s="1165"/>
      <c r="Q259" s="1165"/>
      <c r="R259" s="1165"/>
      <c r="S259" s="1165"/>
      <c r="T259" s="1165"/>
      <c r="U259" s="1165"/>
      <c r="W259" s="1165" t="str">
        <f>'🔵クレーム'!C250</f>
        <v/>
      </c>
      <c r="X259" s="1165" t="str">
        <f>'🔵クレーム'!D250</f>
        <v/>
      </c>
      <c r="Y259" s="1164" t="str">
        <f>'🔵クレーム'!I250</f>
        <v/>
      </c>
      <c r="Z259" s="1165" t="str">
        <f>'🔵クレーム'!J250</f>
        <v/>
      </c>
      <c r="AA259" s="1165" t="str">
        <f>'🔵クレーム'!K250</f>
        <v/>
      </c>
      <c r="AB259" s="1165" t="str">
        <f>'🔵クレーム'!L250</f>
        <v/>
      </c>
      <c r="AC259" s="1167" t="str">
        <f>'🔵クレーム'!N250</f>
        <v/>
      </c>
    </row>
    <row r="260" hidden="1" outlineLevel="1">
      <c r="B260" s="1223"/>
      <c r="C260" s="910"/>
      <c r="D260" s="910"/>
      <c r="E260" s="910"/>
      <c r="F260" s="910"/>
      <c r="G260" s="1220"/>
      <c r="H260" s="220"/>
      <c r="I260" s="220"/>
      <c r="J260" s="220"/>
      <c r="K260" s="220"/>
      <c r="L260" s="220"/>
      <c r="M260" s="1221"/>
      <c r="O260" s="1165"/>
      <c r="P260" s="1165"/>
      <c r="Q260" s="1165"/>
      <c r="R260" s="1165"/>
      <c r="S260" s="1165"/>
      <c r="T260" s="1165"/>
      <c r="U260" s="1165"/>
      <c r="W260" s="1165" t="str">
        <f>'🔵クレーム'!C251</f>
        <v/>
      </c>
      <c r="X260" s="1165" t="str">
        <f>'🔵クレーム'!D251</f>
        <v/>
      </c>
      <c r="Y260" s="1164" t="str">
        <f>'🔵クレーム'!I251</f>
        <v/>
      </c>
      <c r="Z260" s="1165" t="str">
        <f>'🔵クレーム'!J251</f>
        <v/>
      </c>
      <c r="AA260" s="1165" t="str">
        <f>'🔵クレーム'!K251</f>
        <v/>
      </c>
      <c r="AB260" s="1165" t="str">
        <f>'🔵クレーム'!L251</f>
        <v/>
      </c>
      <c r="AC260" s="1167" t="str">
        <f>'🔵クレーム'!N251</f>
        <v/>
      </c>
    </row>
    <row r="261" hidden="1" outlineLevel="1">
      <c r="B261" s="1223"/>
      <c r="C261" s="910"/>
      <c r="D261" s="910"/>
      <c r="E261" s="910"/>
      <c r="F261" s="910"/>
      <c r="G261" s="1220"/>
      <c r="H261" s="220"/>
      <c r="I261" s="220"/>
      <c r="J261" s="220"/>
      <c r="K261" s="220"/>
      <c r="L261" s="220"/>
      <c r="M261" s="1221"/>
      <c r="O261" s="1165"/>
      <c r="P261" s="1165"/>
      <c r="Q261" s="1165"/>
      <c r="R261" s="1165"/>
      <c r="S261" s="1165"/>
      <c r="T261" s="1165"/>
      <c r="U261" s="1165"/>
      <c r="W261" s="1165" t="str">
        <f>'🔵クレーム'!C252</f>
        <v/>
      </c>
      <c r="X261" s="1165" t="str">
        <f>'🔵クレーム'!D252</f>
        <v/>
      </c>
      <c r="Y261" s="1164" t="str">
        <f>'🔵クレーム'!I252</f>
        <v/>
      </c>
      <c r="Z261" s="1165" t="str">
        <f>'🔵クレーム'!J252</f>
        <v/>
      </c>
      <c r="AA261" s="1165" t="str">
        <f>'🔵クレーム'!K252</f>
        <v/>
      </c>
      <c r="AB261" s="1165" t="str">
        <f>'🔵クレーム'!L252</f>
        <v/>
      </c>
      <c r="AC261" s="1167" t="str">
        <f>'🔵クレーム'!N252</f>
        <v/>
      </c>
    </row>
    <row r="262" hidden="1" outlineLevel="1">
      <c r="B262" s="1223"/>
      <c r="C262" s="910"/>
      <c r="D262" s="910"/>
      <c r="E262" s="910"/>
      <c r="F262" s="910"/>
      <c r="G262" s="1220"/>
      <c r="H262" s="220"/>
      <c r="I262" s="220"/>
      <c r="J262" s="220"/>
      <c r="K262" s="220"/>
      <c r="L262" s="220"/>
      <c r="M262" s="1221"/>
      <c r="O262" s="1165"/>
      <c r="P262" s="1165"/>
      <c r="Q262" s="1165"/>
      <c r="R262" s="1165"/>
      <c r="S262" s="1165"/>
      <c r="T262" s="1165"/>
      <c r="U262" s="1165"/>
      <c r="W262" s="1165" t="str">
        <f>'🔵クレーム'!C253</f>
        <v/>
      </c>
      <c r="X262" s="1165" t="str">
        <f>'🔵クレーム'!D253</f>
        <v/>
      </c>
      <c r="Y262" s="1164" t="str">
        <f>'🔵クレーム'!I253</f>
        <v/>
      </c>
      <c r="Z262" s="1165" t="str">
        <f>'🔵クレーム'!J253</f>
        <v/>
      </c>
      <c r="AA262" s="1165" t="str">
        <f>'🔵クレーム'!K253</f>
        <v/>
      </c>
      <c r="AB262" s="1165" t="str">
        <f>'🔵クレーム'!L253</f>
        <v/>
      </c>
      <c r="AC262" s="1167" t="str">
        <f>'🔵クレーム'!N253</f>
        <v/>
      </c>
    </row>
    <row r="263" hidden="1" outlineLevel="1">
      <c r="B263" s="1223"/>
      <c r="C263" s="910"/>
      <c r="D263" s="910"/>
      <c r="E263" s="910"/>
      <c r="F263" s="910"/>
      <c r="G263" s="1220"/>
      <c r="H263" s="220"/>
      <c r="I263" s="220"/>
      <c r="J263" s="220"/>
      <c r="K263" s="220"/>
      <c r="L263" s="220"/>
      <c r="M263" s="1221"/>
      <c r="O263" s="1165"/>
      <c r="P263" s="1165"/>
      <c r="Q263" s="1165"/>
      <c r="R263" s="1165"/>
      <c r="S263" s="1165"/>
      <c r="T263" s="1165"/>
      <c r="U263" s="1165"/>
      <c r="W263" s="1165" t="str">
        <f>'🔵クレーム'!C254</f>
        <v/>
      </c>
      <c r="X263" s="1165" t="str">
        <f>'🔵クレーム'!D254</f>
        <v/>
      </c>
      <c r="Y263" s="1164" t="str">
        <f>'🔵クレーム'!I254</f>
        <v/>
      </c>
      <c r="Z263" s="1165" t="str">
        <f>'🔵クレーム'!J254</f>
        <v/>
      </c>
      <c r="AA263" s="1165" t="str">
        <f>'🔵クレーム'!K254</f>
        <v/>
      </c>
      <c r="AB263" s="1165" t="str">
        <f>'🔵クレーム'!L254</f>
        <v/>
      </c>
      <c r="AC263" s="1167" t="str">
        <f>'🔵クレーム'!N254</f>
        <v/>
      </c>
    </row>
    <row r="264" hidden="1" outlineLevel="1">
      <c r="B264" s="1223"/>
      <c r="C264" s="910"/>
      <c r="D264" s="910"/>
      <c r="E264" s="910"/>
      <c r="F264" s="910"/>
      <c r="G264" s="1220"/>
      <c r="H264" s="220"/>
      <c r="I264" s="220"/>
      <c r="J264" s="220"/>
      <c r="K264" s="220"/>
      <c r="L264" s="220"/>
      <c r="M264" s="1221"/>
      <c r="O264" s="1165"/>
      <c r="P264" s="1165"/>
      <c r="Q264" s="1165"/>
      <c r="R264" s="1165"/>
      <c r="S264" s="1165"/>
      <c r="T264" s="1165"/>
      <c r="U264" s="1165"/>
      <c r="W264" s="1165" t="str">
        <f>'🔵クレーム'!C255</f>
        <v/>
      </c>
      <c r="X264" s="1165" t="str">
        <f>'🔵クレーム'!D255</f>
        <v/>
      </c>
      <c r="Y264" s="1164" t="str">
        <f>'🔵クレーム'!I255</f>
        <v/>
      </c>
      <c r="Z264" s="1165" t="str">
        <f>'🔵クレーム'!J255</f>
        <v/>
      </c>
      <c r="AA264" s="1165" t="str">
        <f>'🔵クレーム'!K255</f>
        <v/>
      </c>
      <c r="AB264" s="1165" t="str">
        <f>'🔵クレーム'!L255</f>
        <v/>
      </c>
      <c r="AC264" s="1167" t="str">
        <f>'🔵クレーム'!N255</f>
        <v/>
      </c>
    </row>
    <row r="265" hidden="1" outlineLevel="1">
      <c r="B265" s="1223"/>
      <c r="C265" s="910"/>
      <c r="D265" s="910"/>
      <c r="E265" s="910"/>
      <c r="F265" s="910"/>
      <c r="G265" s="1220"/>
      <c r="H265" s="220"/>
      <c r="I265" s="220"/>
      <c r="J265" s="220"/>
      <c r="K265" s="220"/>
      <c r="L265" s="220"/>
      <c r="M265" s="1221"/>
      <c r="O265" s="1165"/>
      <c r="P265" s="1165"/>
      <c r="Q265" s="1165"/>
      <c r="R265" s="1165"/>
      <c r="S265" s="1165"/>
      <c r="T265" s="1165"/>
      <c r="U265" s="1165"/>
      <c r="W265" s="1165" t="str">
        <f>'🔵クレーム'!C256</f>
        <v/>
      </c>
      <c r="X265" s="1165" t="str">
        <f>'🔵クレーム'!D256</f>
        <v/>
      </c>
      <c r="Y265" s="1164" t="str">
        <f>'🔵クレーム'!I256</f>
        <v/>
      </c>
      <c r="Z265" s="1165" t="str">
        <f>'🔵クレーム'!J256</f>
        <v/>
      </c>
      <c r="AA265" s="1165" t="str">
        <f>'🔵クレーム'!K256</f>
        <v/>
      </c>
      <c r="AB265" s="1165" t="str">
        <f>'🔵クレーム'!L256</f>
        <v/>
      </c>
      <c r="AC265" s="1167" t="str">
        <f>'🔵クレーム'!N256</f>
        <v/>
      </c>
    </row>
    <row r="266" hidden="1" outlineLevel="1">
      <c r="B266" s="1223"/>
      <c r="C266" s="910"/>
      <c r="D266" s="910"/>
      <c r="E266" s="910"/>
      <c r="F266" s="910"/>
      <c r="G266" s="1220"/>
      <c r="H266" s="220"/>
      <c r="I266" s="220"/>
      <c r="J266" s="220"/>
      <c r="K266" s="220"/>
      <c r="L266" s="220"/>
      <c r="M266" s="1221"/>
      <c r="O266" s="1165"/>
      <c r="P266" s="1165"/>
      <c r="Q266" s="1165"/>
      <c r="R266" s="1165"/>
      <c r="S266" s="1165"/>
      <c r="T266" s="1165"/>
      <c r="U266" s="1165"/>
      <c r="W266" s="1165" t="str">
        <f>'🔵クレーム'!C257</f>
        <v/>
      </c>
      <c r="X266" s="1165" t="str">
        <f>'🔵クレーム'!D257</f>
        <v/>
      </c>
      <c r="Y266" s="1164" t="str">
        <f>'🔵クレーム'!I257</f>
        <v/>
      </c>
      <c r="Z266" s="1165" t="str">
        <f>'🔵クレーム'!J257</f>
        <v/>
      </c>
      <c r="AA266" s="1165" t="str">
        <f>'🔵クレーム'!K257</f>
        <v/>
      </c>
      <c r="AB266" s="1165" t="str">
        <f>'🔵クレーム'!L257</f>
        <v/>
      </c>
      <c r="AC266" s="1167" t="str">
        <f>'🔵クレーム'!N257</f>
        <v/>
      </c>
    </row>
    <row r="267" hidden="1" outlineLevel="1">
      <c r="B267" s="1223"/>
      <c r="C267" s="910"/>
      <c r="D267" s="910"/>
      <c r="E267" s="910"/>
      <c r="F267" s="910"/>
      <c r="G267" s="1220"/>
      <c r="H267" s="220"/>
      <c r="I267" s="220"/>
      <c r="J267" s="220"/>
      <c r="K267" s="220"/>
      <c r="L267" s="220"/>
      <c r="M267" s="1221"/>
      <c r="O267" s="1165"/>
      <c r="P267" s="1165"/>
      <c r="Q267" s="1165"/>
      <c r="R267" s="1165"/>
      <c r="S267" s="1165"/>
      <c r="T267" s="1165"/>
      <c r="U267" s="1165"/>
      <c r="W267" s="1165" t="str">
        <f>'🔵クレーム'!C258</f>
        <v/>
      </c>
      <c r="X267" s="1165" t="str">
        <f>'🔵クレーム'!D258</f>
        <v/>
      </c>
      <c r="Y267" s="1164" t="str">
        <f>'🔵クレーム'!I258</f>
        <v/>
      </c>
      <c r="Z267" s="1165" t="str">
        <f>'🔵クレーム'!J258</f>
        <v/>
      </c>
      <c r="AA267" s="1165" t="str">
        <f>'🔵クレーム'!K258</f>
        <v/>
      </c>
      <c r="AB267" s="1165" t="str">
        <f>'🔵クレーム'!L258</f>
        <v/>
      </c>
      <c r="AC267" s="1167" t="str">
        <f>'🔵クレーム'!N258</f>
        <v/>
      </c>
    </row>
    <row r="268" hidden="1" outlineLevel="1">
      <c r="B268" s="1223"/>
      <c r="C268" s="910"/>
      <c r="D268" s="910"/>
      <c r="E268" s="910"/>
      <c r="F268" s="910"/>
      <c r="G268" s="1220"/>
      <c r="H268" s="220"/>
      <c r="I268" s="220"/>
      <c r="J268" s="220"/>
      <c r="K268" s="220"/>
      <c r="L268" s="220"/>
      <c r="M268" s="1221"/>
      <c r="O268" s="1165"/>
      <c r="P268" s="1165"/>
      <c r="Q268" s="1165"/>
      <c r="R268" s="1165"/>
      <c r="S268" s="1165"/>
      <c r="T268" s="1165"/>
      <c r="U268" s="1165"/>
      <c r="W268" s="1165" t="str">
        <f>'🔵クレーム'!C259</f>
        <v/>
      </c>
      <c r="X268" s="1165" t="str">
        <f>'🔵クレーム'!D259</f>
        <v/>
      </c>
      <c r="Y268" s="1164" t="str">
        <f>'🔵クレーム'!I259</f>
        <v/>
      </c>
      <c r="Z268" s="1165" t="str">
        <f>'🔵クレーム'!J259</f>
        <v/>
      </c>
      <c r="AA268" s="1165" t="str">
        <f>'🔵クレーム'!K259</f>
        <v/>
      </c>
      <c r="AB268" s="1165" t="str">
        <f>'🔵クレーム'!L259</f>
        <v/>
      </c>
      <c r="AC268" s="1167" t="str">
        <f>'🔵クレーム'!N259</f>
        <v/>
      </c>
    </row>
    <row r="269" hidden="1" outlineLevel="1">
      <c r="B269" s="1223"/>
      <c r="C269" s="910"/>
      <c r="D269" s="910"/>
      <c r="E269" s="910"/>
      <c r="F269" s="910"/>
      <c r="G269" s="1220"/>
      <c r="H269" s="220"/>
      <c r="I269" s="220"/>
      <c r="J269" s="220"/>
      <c r="K269" s="220"/>
      <c r="L269" s="220"/>
      <c r="M269" s="1221"/>
      <c r="O269" s="1165"/>
      <c r="P269" s="1165"/>
      <c r="Q269" s="1165"/>
      <c r="R269" s="1165"/>
      <c r="S269" s="1165"/>
      <c r="T269" s="1165"/>
      <c r="U269" s="1165"/>
      <c r="W269" s="1165" t="str">
        <f>'🔵クレーム'!C260</f>
        <v/>
      </c>
      <c r="X269" s="1165" t="str">
        <f>'🔵クレーム'!D260</f>
        <v/>
      </c>
      <c r="Y269" s="1164" t="str">
        <f>'🔵クレーム'!I260</f>
        <v/>
      </c>
      <c r="Z269" s="1165" t="str">
        <f>'🔵クレーム'!J260</f>
        <v/>
      </c>
      <c r="AA269" s="1165" t="str">
        <f>'🔵クレーム'!K260</f>
        <v/>
      </c>
      <c r="AB269" s="1165" t="str">
        <f>'🔵クレーム'!L260</f>
        <v/>
      </c>
      <c r="AC269" s="1167" t="str">
        <f>'🔵クレーム'!N260</f>
        <v/>
      </c>
    </row>
    <row r="270" hidden="1" outlineLevel="1">
      <c r="B270" s="1223"/>
      <c r="C270" s="910"/>
      <c r="D270" s="910"/>
      <c r="E270" s="910"/>
      <c r="F270" s="910"/>
      <c r="G270" s="1220"/>
      <c r="H270" s="220"/>
      <c r="I270" s="220"/>
      <c r="J270" s="220"/>
      <c r="K270" s="220"/>
      <c r="L270" s="220"/>
      <c r="M270" s="1221"/>
      <c r="O270" s="1165"/>
      <c r="P270" s="1165"/>
      <c r="Q270" s="1165"/>
      <c r="R270" s="1165"/>
      <c r="S270" s="1165"/>
      <c r="T270" s="1165"/>
      <c r="U270" s="1165"/>
      <c r="W270" s="1165" t="str">
        <f>'🔵クレーム'!C261</f>
        <v/>
      </c>
      <c r="X270" s="1165" t="str">
        <f>'🔵クレーム'!D261</f>
        <v/>
      </c>
      <c r="Y270" s="1164" t="str">
        <f>'🔵クレーム'!I261</f>
        <v/>
      </c>
      <c r="Z270" s="1165" t="str">
        <f>'🔵クレーム'!J261</f>
        <v/>
      </c>
      <c r="AA270" s="1165" t="str">
        <f>'🔵クレーム'!K261</f>
        <v/>
      </c>
      <c r="AB270" s="1165" t="str">
        <f>'🔵クレーム'!L261</f>
        <v/>
      </c>
      <c r="AC270" s="1167" t="str">
        <f>'🔵クレーム'!N261</f>
        <v/>
      </c>
    </row>
    <row r="271" hidden="1" outlineLevel="1">
      <c r="B271" s="1223"/>
      <c r="C271" s="910"/>
      <c r="D271" s="910"/>
      <c r="E271" s="910"/>
      <c r="F271" s="910"/>
      <c r="G271" s="1220"/>
      <c r="H271" s="220"/>
      <c r="I271" s="220"/>
      <c r="J271" s="220"/>
      <c r="K271" s="220"/>
      <c r="L271" s="220"/>
      <c r="M271" s="1221"/>
      <c r="O271" s="1165"/>
      <c r="P271" s="1165"/>
      <c r="Q271" s="1165"/>
      <c r="R271" s="1165"/>
      <c r="S271" s="1165"/>
      <c r="T271" s="1165"/>
      <c r="U271" s="1165"/>
      <c r="W271" s="1165" t="str">
        <f>'🔵クレーム'!C262</f>
        <v/>
      </c>
      <c r="X271" s="1165" t="str">
        <f>'🔵クレーム'!D262</f>
        <v/>
      </c>
      <c r="Y271" s="1164" t="str">
        <f>'🔵クレーム'!I262</f>
        <v/>
      </c>
      <c r="Z271" s="1165" t="str">
        <f>'🔵クレーム'!J262</f>
        <v/>
      </c>
      <c r="AA271" s="1165" t="str">
        <f>'🔵クレーム'!K262</f>
        <v/>
      </c>
      <c r="AB271" s="1165" t="str">
        <f>'🔵クレーム'!L262</f>
        <v/>
      </c>
      <c r="AC271" s="1167" t="str">
        <f>'🔵クレーム'!N262</f>
        <v/>
      </c>
    </row>
    <row r="272" hidden="1" outlineLevel="1">
      <c r="B272" s="1223"/>
      <c r="C272" s="910"/>
      <c r="D272" s="910"/>
      <c r="E272" s="910"/>
      <c r="F272" s="910"/>
      <c r="G272" s="1220"/>
      <c r="H272" s="220"/>
      <c r="I272" s="220"/>
      <c r="J272" s="220"/>
      <c r="K272" s="220"/>
      <c r="L272" s="220"/>
      <c r="M272" s="1221"/>
      <c r="O272" s="1165"/>
      <c r="P272" s="1165"/>
      <c r="Q272" s="1165"/>
      <c r="R272" s="1165"/>
      <c r="S272" s="1165"/>
      <c r="T272" s="1165"/>
      <c r="U272" s="1165"/>
      <c r="W272" s="1165" t="str">
        <f>'🔵クレーム'!C263</f>
        <v/>
      </c>
      <c r="X272" s="1165" t="str">
        <f>'🔵クレーム'!D263</f>
        <v/>
      </c>
      <c r="Y272" s="1164" t="str">
        <f>'🔵クレーム'!I263</f>
        <v/>
      </c>
      <c r="Z272" s="1165" t="str">
        <f>'🔵クレーム'!J263</f>
        <v/>
      </c>
      <c r="AA272" s="1165" t="str">
        <f>'🔵クレーム'!K263</f>
        <v/>
      </c>
      <c r="AB272" s="1165" t="str">
        <f>'🔵クレーム'!L263</f>
        <v/>
      </c>
      <c r="AC272" s="1167" t="str">
        <f>'🔵クレーム'!N263</f>
        <v/>
      </c>
    </row>
    <row r="273" hidden="1" outlineLevel="1">
      <c r="B273" s="1223"/>
      <c r="C273" s="910"/>
      <c r="D273" s="910"/>
      <c r="E273" s="910"/>
      <c r="F273" s="910"/>
      <c r="G273" s="1220"/>
      <c r="H273" s="220"/>
      <c r="I273" s="220"/>
      <c r="J273" s="220"/>
      <c r="K273" s="220"/>
      <c r="L273" s="220"/>
      <c r="M273" s="1221"/>
      <c r="O273" s="1165"/>
      <c r="P273" s="1165"/>
      <c r="Q273" s="1165"/>
      <c r="R273" s="1165"/>
      <c r="S273" s="1165"/>
      <c r="T273" s="1165"/>
      <c r="U273" s="1165"/>
      <c r="W273" s="1165" t="str">
        <f>'🔵クレーム'!C264</f>
        <v/>
      </c>
      <c r="X273" s="1165" t="str">
        <f>'🔵クレーム'!D264</f>
        <v/>
      </c>
      <c r="Y273" s="1164" t="str">
        <f>'🔵クレーム'!I264</f>
        <v/>
      </c>
      <c r="Z273" s="1165" t="str">
        <f>'🔵クレーム'!J264</f>
        <v/>
      </c>
      <c r="AA273" s="1165" t="str">
        <f>'🔵クレーム'!K264</f>
        <v/>
      </c>
      <c r="AB273" s="1165" t="str">
        <f>'🔵クレーム'!L264</f>
        <v/>
      </c>
      <c r="AC273" s="1167" t="str">
        <f>'🔵クレーム'!N264</f>
        <v/>
      </c>
    </row>
    <row r="274" hidden="1" outlineLevel="1">
      <c r="B274" s="1223"/>
      <c r="C274" s="910"/>
      <c r="D274" s="910"/>
      <c r="E274" s="910"/>
      <c r="F274" s="910"/>
      <c r="G274" s="1220"/>
      <c r="H274" s="220"/>
      <c r="I274" s="220"/>
      <c r="J274" s="220"/>
      <c r="K274" s="220"/>
      <c r="L274" s="220"/>
      <c r="M274" s="1221"/>
      <c r="O274" s="1165"/>
      <c r="P274" s="1165"/>
      <c r="Q274" s="1165"/>
      <c r="R274" s="1165"/>
      <c r="S274" s="1165"/>
      <c r="T274" s="1165"/>
      <c r="U274" s="1165"/>
      <c r="W274" s="1165" t="str">
        <f>'🔵クレーム'!C265</f>
        <v/>
      </c>
      <c r="X274" s="1165" t="str">
        <f>'🔵クレーム'!D265</f>
        <v/>
      </c>
      <c r="Y274" s="1164" t="str">
        <f>'🔵クレーム'!I265</f>
        <v/>
      </c>
      <c r="Z274" s="1165" t="str">
        <f>'🔵クレーム'!J265</f>
        <v/>
      </c>
      <c r="AA274" s="1165" t="str">
        <f>'🔵クレーム'!K265</f>
        <v/>
      </c>
      <c r="AB274" s="1165" t="str">
        <f>'🔵クレーム'!L265</f>
        <v/>
      </c>
      <c r="AC274" s="1167" t="str">
        <f>'🔵クレーム'!N265</f>
        <v/>
      </c>
    </row>
    <row r="275" hidden="1" outlineLevel="1">
      <c r="B275" s="1223"/>
      <c r="C275" s="910"/>
      <c r="D275" s="910"/>
      <c r="E275" s="910"/>
      <c r="F275" s="910"/>
      <c r="G275" s="1220"/>
      <c r="H275" s="220"/>
      <c r="I275" s="220"/>
      <c r="J275" s="220"/>
      <c r="K275" s="220"/>
      <c r="L275" s="220"/>
      <c r="M275" s="1221"/>
      <c r="O275" s="1165"/>
      <c r="P275" s="1165"/>
      <c r="Q275" s="1165"/>
      <c r="R275" s="1165"/>
      <c r="S275" s="1165"/>
      <c r="T275" s="1165"/>
      <c r="U275" s="1165"/>
      <c r="W275" s="1165" t="str">
        <f>'🔵クレーム'!C266</f>
        <v/>
      </c>
      <c r="X275" s="1165" t="str">
        <f>'🔵クレーム'!D266</f>
        <v/>
      </c>
      <c r="Y275" s="1164" t="str">
        <f>'🔵クレーム'!I266</f>
        <v/>
      </c>
      <c r="Z275" s="1165" t="str">
        <f>'🔵クレーム'!J266</f>
        <v/>
      </c>
      <c r="AA275" s="1165" t="str">
        <f>'🔵クレーム'!K266</f>
        <v/>
      </c>
      <c r="AB275" s="1165" t="str">
        <f>'🔵クレーム'!L266</f>
        <v/>
      </c>
      <c r="AC275" s="1167" t="str">
        <f>'🔵クレーム'!N266</f>
        <v/>
      </c>
    </row>
    <row r="276" hidden="1" outlineLevel="1">
      <c r="B276" s="1223"/>
      <c r="C276" s="910"/>
      <c r="D276" s="910"/>
      <c r="E276" s="910"/>
      <c r="F276" s="910"/>
      <c r="G276" s="1220"/>
      <c r="H276" s="220"/>
      <c r="I276" s="220"/>
      <c r="J276" s="220"/>
      <c r="K276" s="220"/>
      <c r="L276" s="220"/>
      <c r="M276" s="1221"/>
      <c r="O276" s="1165"/>
      <c r="P276" s="1165"/>
      <c r="Q276" s="1165"/>
      <c r="R276" s="1165"/>
      <c r="S276" s="1165"/>
      <c r="T276" s="1165"/>
      <c r="U276" s="1165"/>
      <c r="W276" s="1165" t="str">
        <f>'🔵クレーム'!C267</f>
        <v/>
      </c>
      <c r="X276" s="1165" t="str">
        <f>'🔵クレーム'!D267</f>
        <v/>
      </c>
      <c r="Y276" s="1164" t="str">
        <f>'🔵クレーム'!I267</f>
        <v/>
      </c>
      <c r="Z276" s="1165" t="str">
        <f>'🔵クレーム'!J267</f>
        <v/>
      </c>
      <c r="AA276" s="1165" t="str">
        <f>'🔵クレーム'!K267</f>
        <v/>
      </c>
      <c r="AB276" s="1165" t="str">
        <f>'🔵クレーム'!L267</f>
        <v/>
      </c>
      <c r="AC276" s="1167" t="str">
        <f>'🔵クレーム'!N267</f>
        <v/>
      </c>
    </row>
    <row r="277" hidden="1" outlineLevel="1">
      <c r="B277" s="1223"/>
      <c r="C277" s="910"/>
      <c r="D277" s="910"/>
      <c r="E277" s="910"/>
      <c r="F277" s="910"/>
      <c r="G277" s="1220"/>
      <c r="H277" s="220"/>
      <c r="I277" s="220"/>
      <c r="J277" s="220"/>
      <c r="K277" s="220"/>
      <c r="L277" s="220"/>
      <c r="M277" s="1221"/>
      <c r="O277" s="1165"/>
      <c r="P277" s="1165"/>
      <c r="Q277" s="1165"/>
      <c r="R277" s="1165"/>
      <c r="S277" s="1165"/>
      <c r="T277" s="1165"/>
      <c r="U277" s="1165"/>
      <c r="W277" s="1165" t="str">
        <f>'🔵クレーム'!C268</f>
        <v/>
      </c>
      <c r="X277" s="1165" t="str">
        <f>'🔵クレーム'!D268</f>
        <v/>
      </c>
      <c r="Y277" s="1164" t="str">
        <f>'🔵クレーム'!I268</f>
        <v/>
      </c>
      <c r="Z277" s="1165" t="str">
        <f>'🔵クレーム'!J268</f>
        <v/>
      </c>
      <c r="AA277" s="1165" t="str">
        <f>'🔵クレーム'!K268</f>
        <v/>
      </c>
      <c r="AB277" s="1165" t="str">
        <f>'🔵クレーム'!L268</f>
        <v/>
      </c>
      <c r="AC277" s="1167" t="str">
        <f>'🔵クレーム'!N268</f>
        <v/>
      </c>
    </row>
    <row r="278" hidden="1" outlineLevel="1">
      <c r="B278" s="1223"/>
      <c r="C278" s="910"/>
      <c r="D278" s="910"/>
      <c r="E278" s="910"/>
      <c r="F278" s="910"/>
      <c r="G278" s="1220"/>
      <c r="H278" s="220"/>
      <c r="I278" s="220"/>
      <c r="J278" s="220"/>
      <c r="K278" s="220"/>
      <c r="L278" s="220"/>
      <c r="M278" s="1221"/>
      <c r="O278" s="1165"/>
      <c r="P278" s="1165"/>
      <c r="Q278" s="1165"/>
      <c r="R278" s="1165"/>
      <c r="S278" s="1165"/>
      <c r="T278" s="1165"/>
      <c r="U278" s="1165"/>
      <c r="W278" s="1165" t="str">
        <f>'🔵クレーム'!C269</f>
        <v/>
      </c>
      <c r="X278" s="1165" t="str">
        <f>'🔵クレーム'!D269</f>
        <v/>
      </c>
      <c r="Y278" s="1164" t="str">
        <f>'🔵クレーム'!I269</f>
        <v/>
      </c>
      <c r="Z278" s="1165" t="str">
        <f>'🔵クレーム'!J269</f>
        <v/>
      </c>
      <c r="AA278" s="1165" t="str">
        <f>'🔵クレーム'!K269</f>
        <v/>
      </c>
      <c r="AB278" s="1165" t="str">
        <f>'🔵クレーム'!L269</f>
        <v/>
      </c>
      <c r="AC278" s="1167" t="str">
        <f>'🔵クレーム'!N269</f>
        <v/>
      </c>
    </row>
    <row r="279" hidden="1" outlineLevel="1">
      <c r="B279" s="1223"/>
      <c r="C279" s="910"/>
      <c r="D279" s="910"/>
      <c r="E279" s="910"/>
      <c r="F279" s="910"/>
      <c r="G279" s="1220"/>
      <c r="H279" s="220"/>
      <c r="I279" s="220"/>
      <c r="J279" s="220"/>
      <c r="K279" s="220"/>
      <c r="L279" s="220"/>
      <c r="M279" s="1221"/>
      <c r="O279" s="1165"/>
      <c r="P279" s="1165"/>
      <c r="Q279" s="1165"/>
      <c r="R279" s="1165"/>
      <c r="S279" s="1165"/>
      <c r="T279" s="1165"/>
      <c r="U279" s="1165"/>
      <c r="W279" s="1165" t="str">
        <f>'🔵クレーム'!C270</f>
        <v/>
      </c>
      <c r="X279" s="1165" t="str">
        <f>'🔵クレーム'!D270</f>
        <v/>
      </c>
      <c r="Y279" s="1164" t="str">
        <f>'🔵クレーム'!I270</f>
        <v/>
      </c>
      <c r="Z279" s="1165" t="str">
        <f>'🔵クレーム'!J270</f>
        <v/>
      </c>
      <c r="AA279" s="1165" t="str">
        <f>'🔵クレーム'!K270</f>
        <v/>
      </c>
      <c r="AB279" s="1165" t="str">
        <f>'🔵クレーム'!L270</f>
        <v/>
      </c>
      <c r="AC279" s="1167" t="str">
        <f>'🔵クレーム'!N270</f>
        <v/>
      </c>
    </row>
    <row r="280" hidden="1" outlineLevel="1">
      <c r="B280" s="1223"/>
      <c r="C280" s="910"/>
      <c r="D280" s="910"/>
      <c r="E280" s="910"/>
      <c r="F280" s="910"/>
      <c r="G280" s="1220"/>
      <c r="H280" s="220"/>
      <c r="I280" s="220"/>
      <c r="J280" s="220"/>
      <c r="K280" s="220"/>
      <c r="L280" s="220"/>
      <c r="M280" s="1221"/>
      <c r="O280" s="1165"/>
      <c r="P280" s="1165"/>
      <c r="Q280" s="1165"/>
      <c r="R280" s="1165"/>
      <c r="S280" s="1165"/>
      <c r="T280" s="1165"/>
      <c r="U280" s="1165"/>
      <c r="W280" s="1165" t="str">
        <f>'🔵クレーム'!C271</f>
        <v/>
      </c>
      <c r="X280" s="1165" t="str">
        <f>'🔵クレーム'!D271</f>
        <v/>
      </c>
      <c r="Y280" s="1164" t="str">
        <f>'🔵クレーム'!I271</f>
        <v/>
      </c>
      <c r="Z280" s="1165" t="str">
        <f>'🔵クレーム'!J271</f>
        <v/>
      </c>
      <c r="AA280" s="1165" t="str">
        <f>'🔵クレーム'!K271</f>
        <v/>
      </c>
      <c r="AB280" s="1165" t="str">
        <f>'🔵クレーム'!L271</f>
        <v/>
      </c>
      <c r="AC280" s="1167" t="str">
        <f>'🔵クレーム'!N271</f>
        <v/>
      </c>
    </row>
    <row r="281" hidden="1" outlineLevel="1">
      <c r="B281" s="1223"/>
      <c r="C281" s="910"/>
      <c r="D281" s="910"/>
      <c r="E281" s="910"/>
      <c r="F281" s="910"/>
      <c r="G281" s="1220"/>
      <c r="H281" s="220"/>
      <c r="I281" s="220"/>
      <c r="J281" s="220"/>
      <c r="K281" s="220"/>
      <c r="L281" s="220"/>
      <c r="M281" s="1221"/>
      <c r="O281" s="1165"/>
      <c r="P281" s="1165"/>
      <c r="Q281" s="1165"/>
      <c r="R281" s="1165"/>
      <c r="S281" s="1165"/>
      <c r="T281" s="1165"/>
      <c r="U281" s="1165"/>
      <c r="W281" s="1165" t="str">
        <f>'🔵クレーム'!C272</f>
        <v/>
      </c>
      <c r="X281" s="1165" t="str">
        <f>'🔵クレーム'!D272</f>
        <v/>
      </c>
      <c r="Y281" s="1164" t="str">
        <f>'🔵クレーム'!I272</f>
        <v/>
      </c>
      <c r="Z281" s="1165" t="str">
        <f>'🔵クレーム'!J272</f>
        <v/>
      </c>
      <c r="AA281" s="1165" t="str">
        <f>'🔵クレーム'!K272</f>
        <v/>
      </c>
      <c r="AB281" s="1165" t="str">
        <f>'🔵クレーム'!L272</f>
        <v/>
      </c>
      <c r="AC281" s="1167" t="str">
        <f>'🔵クレーム'!N272</f>
        <v/>
      </c>
    </row>
    <row r="282" hidden="1" outlineLevel="1">
      <c r="B282" s="1223"/>
      <c r="C282" s="910"/>
      <c r="D282" s="910"/>
      <c r="E282" s="910"/>
      <c r="F282" s="910"/>
      <c r="G282" s="1220"/>
      <c r="H282" s="220"/>
      <c r="I282" s="220"/>
      <c r="J282" s="220"/>
      <c r="K282" s="220"/>
      <c r="L282" s="220"/>
      <c r="M282" s="1221"/>
      <c r="O282" s="1165"/>
      <c r="P282" s="1165"/>
      <c r="Q282" s="1165"/>
      <c r="R282" s="1165"/>
      <c r="S282" s="1165"/>
      <c r="T282" s="1165"/>
      <c r="U282" s="1165"/>
      <c r="W282" s="1165" t="str">
        <f>'🔵クレーム'!C273</f>
        <v/>
      </c>
      <c r="X282" s="1165" t="str">
        <f>'🔵クレーム'!D273</f>
        <v/>
      </c>
      <c r="Y282" s="1164" t="str">
        <f>'🔵クレーム'!I273</f>
        <v/>
      </c>
      <c r="Z282" s="1165" t="str">
        <f>'🔵クレーム'!J273</f>
        <v/>
      </c>
      <c r="AA282" s="1165" t="str">
        <f>'🔵クレーム'!K273</f>
        <v/>
      </c>
      <c r="AB282" s="1165" t="str">
        <f>'🔵クレーム'!L273</f>
        <v/>
      </c>
      <c r="AC282" s="1167" t="str">
        <f>'🔵クレーム'!N273</f>
        <v/>
      </c>
    </row>
    <row r="283" hidden="1" outlineLevel="1">
      <c r="B283" s="1223"/>
      <c r="C283" s="910"/>
      <c r="D283" s="910"/>
      <c r="E283" s="910"/>
      <c r="F283" s="910"/>
      <c r="G283" s="1220"/>
      <c r="H283" s="220"/>
      <c r="I283" s="220"/>
      <c r="J283" s="220"/>
      <c r="K283" s="220"/>
      <c r="L283" s="220"/>
      <c r="M283" s="1221"/>
      <c r="O283" s="1165"/>
      <c r="P283" s="1165"/>
      <c r="Q283" s="1165"/>
      <c r="R283" s="1165"/>
      <c r="S283" s="1165"/>
      <c r="T283" s="1165"/>
      <c r="U283" s="1165"/>
      <c r="W283" s="1165" t="str">
        <f>'🔵クレーム'!C274</f>
        <v/>
      </c>
      <c r="X283" s="1165" t="str">
        <f>'🔵クレーム'!D274</f>
        <v/>
      </c>
      <c r="Y283" s="1164" t="str">
        <f>'🔵クレーム'!I274</f>
        <v/>
      </c>
      <c r="Z283" s="1165" t="str">
        <f>'🔵クレーム'!J274</f>
        <v/>
      </c>
      <c r="AA283" s="1165" t="str">
        <f>'🔵クレーム'!K274</f>
        <v/>
      </c>
      <c r="AB283" s="1165" t="str">
        <f>'🔵クレーム'!L274</f>
        <v/>
      </c>
      <c r="AC283" s="1167" t="str">
        <f>'🔵クレーム'!N274</f>
        <v/>
      </c>
    </row>
    <row r="284" hidden="1" outlineLevel="1">
      <c r="B284" s="1223"/>
      <c r="C284" s="910"/>
      <c r="D284" s="910"/>
      <c r="E284" s="910"/>
      <c r="F284" s="910"/>
      <c r="G284" s="1220"/>
      <c r="H284" s="220"/>
      <c r="I284" s="220"/>
      <c r="J284" s="220"/>
      <c r="K284" s="220"/>
      <c r="L284" s="220"/>
      <c r="M284" s="1221"/>
      <c r="O284" s="1165"/>
      <c r="P284" s="1165"/>
      <c r="Q284" s="1165"/>
      <c r="R284" s="1165"/>
      <c r="S284" s="1165"/>
      <c r="T284" s="1165"/>
      <c r="U284" s="1165"/>
      <c r="W284" s="1165" t="str">
        <f>'🔵クレーム'!C275</f>
        <v/>
      </c>
      <c r="X284" s="1165" t="str">
        <f>'🔵クレーム'!D275</f>
        <v/>
      </c>
      <c r="Y284" s="1164" t="str">
        <f>'🔵クレーム'!I275</f>
        <v/>
      </c>
      <c r="Z284" s="1165" t="str">
        <f>'🔵クレーム'!J275</f>
        <v/>
      </c>
      <c r="AA284" s="1165" t="str">
        <f>'🔵クレーム'!K275</f>
        <v/>
      </c>
      <c r="AB284" s="1165" t="str">
        <f>'🔵クレーム'!L275</f>
        <v/>
      </c>
      <c r="AC284" s="1167" t="str">
        <f>'🔵クレーム'!N275</f>
        <v/>
      </c>
    </row>
    <row r="285" hidden="1" outlineLevel="1">
      <c r="B285" s="1223"/>
      <c r="C285" s="910"/>
      <c r="D285" s="910"/>
      <c r="E285" s="910"/>
      <c r="F285" s="910"/>
      <c r="G285" s="1220"/>
      <c r="H285" s="220"/>
      <c r="I285" s="220"/>
      <c r="J285" s="220"/>
      <c r="K285" s="220"/>
      <c r="L285" s="220"/>
      <c r="M285" s="1221"/>
      <c r="O285" s="1165"/>
      <c r="P285" s="1165"/>
      <c r="Q285" s="1165"/>
      <c r="R285" s="1165"/>
      <c r="S285" s="1165"/>
      <c r="T285" s="1165"/>
      <c r="U285" s="1165"/>
      <c r="W285" s="1165" t="str">
        <f>'🔵クレーム'!C276</f>
        <v/>
      </c>
      <c r="X285" s="1165" t="str">
        <f>'🔵クレーム'!D276</f>
        <v/>
      </c>
      <c r="Y285" s="1164" t="str">
        <f>'🔵クレーム'!I276</f>
        <v/>
      </c>
      <c r="Z285" s="1165" t="str">
        <f>'🔵クレーム'!J276</f>
        <v/>
      </c>
      <c r="AA285" s="1165" t="str">
        <f>'🔵クレーム'!K276</f>
        <v/>
      </c>
      <c r="AB285" s="1165" t="str">
        <f>'🔵クレーム'!L276</f>
        <v/>
      </c>
      <c r="AC285" s="1167" t="str">
        <f>'🔵クレーム'!N276</f>
        <v/>
      </c>
    </row>
    <row r="286" hidden="1" outlineLevel="1">
      <c r="B286" s="1223"/>
      <c r="C286" s="910"/>
      <c r="D286" s="910"/>
      <c r="E286" s="910"/>
      <c r="F286" s="910"/>
      <c r="G286" s="1220"/>
      <c r="H286" s="220"/>
      <c r="I286" s="220"/>
      <c r="J286" s="220"/>
      <c r="K286" s="220"/>
      <c r="L286" s="220"/>
      <c r="M286" s="1221"/>
      <c r="O286" s="1165"/>
      <c r="P286" s="1165"/>
      <c r="Q286" s="1165"/>
      <c r="R286" s="1165"/>
      <c r="S286" s="1165"/>
      <c r="T286" s="1165"/>
      <c r="U286" s="1165"/>
      <c r="W286" s="1165" t="str">
        <f>'🔵クレーム'!C277</f>
        <v/>
      </c>
      <c r="X286" s="1165" t="str">
        <f>'🔵クレーム'!D277</f>
        <v/>
      </c>
      <c r="Y286" s="1164" t="str">
        <f>'🔵クレーム'!I277</f>
        <v/>
      </c>
      <c r="Z286" s="1165" t="str">
        <f>'🔵クレーム'!J277</f>
        <v/>
      </c>
      <c r="AA286" s="1165" t="str">
        <f>'🔵クレーム'!K277</f>
        <v/>
      </c>
      <c r="AB286" s="1165" t="str">
        <f>'🔵クレーム'!L277</f>
        <v/>
      </c>
      <c r="AC286" s="1167" t="str">
        <f>'🔵クレーム'!N277</f>
        <v/>
      </c>
    </row>
    <row r="287" hidden="1" outlineLevel="1">
      <c r="B287" s="1223"/>
      <c r="C287" s="910"/>
      <c r="D287" s="910"/>
      <c r="E287" s="910"/>
      <c r="F287" s="910"/>
      <c r="G287" s="1220"/>
      <c r="H287" s="220"/>
      <c r="I287" s="220"/>
      <c r="J287" s="220"/>
      <c r="K287" s="220"/>
      <c r="L287" s="220"/>
      <c r="M287" s="1221"/>
      <c r="O287" s="1165"/>
      <c r="P287" s="1165"/>
      <c r="Q287" s="1165"/>
      <c r="R287" s="1165"/>
      <c r="S287" s="1165"/>
      <c r="T287" s="1165"/>
      <c r="U287" s="1165"/>
      <c r="W287" s="1165" t="str">
        <f>'🔵クレーム'!C278</f>
        <v/>
      </c>
      <c r="X287" s="1165" t="str">
        <f>'🔵クレーム'!D278</f>
        <v/>
      </c>
      <c r="Y287" s="1164" t="str">
        <f>'🔵クレーム'!I278</f>
        <v/>
      </c>
      <c r="Z287" s="1165" t="str">
        <f>'🔵クレーム'!J278</f>
        <v/>
      </c>
      <c r="AA287" s="1165" t="str">
        <f>'🔵クレーム'!K278</f>
        <v/>
      </c>
      <c r="AB287" s="1165" t="str">
        <f>'🔵クレーム'!L278</f>
        <v/>
      </c>
      <c r="AC287" s="1167" t="str">
        <f>'🔵クレーム'!N278</f>
        <v/>
      </c>
    </row>
    <row r="288" hidden="1" outlineLevel="1">
      <c r="B288" s="1223"/>
      <c r="C288" s="910"/>
      <c r="D288" s="910"/>
      <c r="E288" s="910"/>
      <c r="F288" s="910"/>
      <c r="G288" s="1220"/>
      <c r="H288" s="220"/>
      <c r="I288" s="220"/>
      <c r="J288" s="220"/>
      <c r="K288" s="220"/>
      <c r="L288" s="220"/>
      <c r="M288" s="1221"/>
      <c r="O288" s="1165"/>
      <c r="P288" s="1165"/>
      <c r="Q288" s="1165"/>
      <c r="R288" s="1165"/>
      <c r="S288" s="1165"/>
      <c r="T288" s="1165"/>
      <c r="U288" s="1165"/>
      <c r="W288" s="1165" t="str">
        <f>'🔵クレーム'!C279</f>
        <v/>
      </c>
      <c r="X288" s="1165" t="str">
        <f>'🔵クレーム'!D279</f>
        <v/>
      </c>
      <c r="Y288" s="1164" t="str">
        <f>'🔵クレーム'!I279</f>
        <v/>
      </c>
      <c r="Z288" s="1165" t="str">
        <f>'🔵クレーム'!J279</f>
        <v/>
      </c>
      <c r="AA288" s="1165" t="str">
        <f>'🔵クレーム'!K279</f>
        <v/>
      </c>
      <c r="AB288" s="1165" t="str">
        <f>'🔵クレーム'!L279</f>
        <v/>
      </c>
      <c r="AC288" s="1167" t="str">
        <f>'🔵クレーム'!N279</f>
        <v/>
      </c>
    </row>
    <row r="289" hidden="1" outlineLevel="1">
      <c r="B289" s="1223"/>
      <c r="C289" s="910"/>
      <c r="D289" s="910"/>
      <c r="E289" s="910"/>
      <c r="F289" s="910"/>
      <c r="G289" s="1220"/>
      <c r="H289" s="220"/>
      <c r="I289" s="220"/>
      <c r="J289" s="220"/>
      <c r="K289" s="220"/>
      <c r="L289" s="220"/>
      <c r="M289" s="1221"/>
      <c r="O289" s="1165"/>
      <c r="P289" s="1165"/>
      <c r="Q289" s="1165"/>
      <c r="R289" s="1165"/>
      <c r="S289" s="1165"/>
      <c r="T289" s="1165"/>
      <c r="U289" s="1165"/>
      <c r="W289" s="1165" t="str">
        <f>'🔵クレーム'!C280</f>
        <v/>
      </c>
      <c r="X289" s="1165" t="str">
        <f>'🔵クレーム'!D280</f>
        <v/>
      </c>
      <c r="Y289" s="1164" t="str">
        <f>'🔵クレーム'!I280</f>
        <v/>
      </c>
      <c r="Z289" s="1165" t="str">
        <f>'🔵クレーム'!J280</f>
        <v/>
      </c>
      <c r="AA289" s="1165" t="str">
        <f>'🔵クレーム'!K280</f>
        <v/>
      </c>
      <c r="AB289" s="1165" t="str">
        <f>'🔵クレーム'!L280</f>
        <v/>
      </c>
      <c r="AC289" s="1167" t="str">
        <f>'🔵クレーム'!N280</f>
        <v/>
      </c>
    </row>
    <row r="290" hidden="1" outlineLevel="1">
      <c r="B290" s="1223"/>
      <c r="C290" s="910"/>
      <c r="D290" s="910"/>
      <c r="E290" s="910"/>
      <c r="F290" s="910"/>
      <c r="G290" s="1220"/>
      <c r="H290" s="220"/>
      <c r="I290" s="220"/>
      <c r="J290" s="220"/>
      <c r="K290" s="220"/>
      <c r="L290" s="220"/>
      <c r="M290" s="1221"/>
      <c r="O290" s="1165"/>
      <c r="P290" s="1165"/>
      <c r="Q290" s="1165"/>
      <c r="R290" s="1165"/>
      <c r="S290" s="1165"/>
      <c r="T290" s="1165"/>
      <c r="U290" s="1165"/>
      <c r="W290" s="1165" t="str">
        <f>'🔵クレーム'!C281</f>
        <v/>
      </c>
      <c r="X290" s="1165" t="str">
        <f>'🔵クレーム'!D281</f>
        <v/>
      </c>
      <c r="Y290" s="1164" t="str">
        <f>'🔵クレーム'!I281</f>
        <v/>
      </c>
      <c r="Z290" s="1165" t="str">
        <f>'🔵クレーム'!J281</f>
        <v/>
      </c>
      <c r="AA290" s="1165" t="str">
        <f>'🔵クレーム'!K281</f>
        <v/>
      </c>
      <c r="AB290" s="1165" t="str">
        <f>'🔵クレーム'!L281</f>
        <v/>
      </c>
      <c r="AC290" s="1167" t="str">
        <f>'🔵クレーム'!N281</f>
        <v/>
      </c>
    </row>
    <row r="291" hidden="1" outlineLevel="1">
      <c r="B291" s="1223"/>
      <c r="C291" s="910"/>
      <c r="D291" s="910"/>
      <c r="E291" s="910"/>
      <c r="F291" s="910"/>
      <c r="G291" s="1220"/>
      <c r="H291" s="220"/>
      <c r="I291" s="220"/>
      <c r="J291" s="220"/>
      <c r="K291" s="220"/>
      <c r="L291" s="220"/>
      <c r="M291" s="1221"/>
      <c r="O291" s="1165"/>
      <c r="P291" s="1165"/>
      <c r="Q291" s="1165"/>
      <c r="R291" s="1165"/>
      <c r="S291" s="1165"/>
      <c r="T291" s="1165"/>
      <c r="U291" s="1165"/>
      <c r="W291" s="1165" t="str">
        <f>'🔵クレーム'!C282</f>
        <v/>
      </c>
      <c r="X291" s="1165" t="str">
        <f>'🔵クレーム'!D282</f>
        <v/>
      </c>
      <c r="Y291" s="1164" t="str">
        <f>'🔵クレーム'!I282</f>
        <v/>
      </c>
      <c r="Z291" s="1165" t="str">
        <f>'🔵クレーム'!J282</f>
        <v/>
      </c>
      <c r="AA291" s="1165" t="str">
        <f>'🔵クレーム'!K282</f>
        <v/>
      </c>
      <c r="AB291" s="1165" t="str">
        <f>'🔵クレーム'!L282</f>
        <v/>
      </c>
      <c r="AC291" s="1167" t="str">
        <f>'🔵クレーム'!N282</f>
        <v/>
      </c>
    </row>
    <row r="292" hidden="1" outlineLevel="1">
      <c r="B292" s="1223"/>
      <c r="C292" s="910"/>
      <c r="D292" s="910"/>
      <c r="E292" s="910"/>
      <c r="F292" s="910"/>
      <c r="G292" s="1220"/>
      <c r="H292" s="220"/>
      <c r="I292" s="220"/>
      <c r="J292" s="220"/>
      <c r="K292" s="220"/>
      <c r="L292" s="220"/>
      <c r="M292" s="1221"/>
      <c r="O292" s="1165"/>
      <c r="P292" s="1165"/>
      <c r="Q292" s="1165"/>
      <c r="R292" s="1165"/>
      <c r="S292" s="1165"/>
      <c r="T292" s="1165"/>
      <c r="U292" s="1165"/>
      <c r="W292" s="1165" t="str">
        <f>'🔵クレーム'!C283</f>
        <v/>
      </c>
      <c r="X292" s="1165" t="str">
        <f>'🔵クレーム'!D283</f>
        <v/>
      </c>
      <c r="Y292" s="1164" t="str">
        <f>'🔵クレーム'!I283</f>
        <v/>
      </c>
      <c r="Z292" s="1165" t="str">
        <f>'🔵クレーム'!J283</f>
        <v/>
      </c>
      <c r="AA292" s="1165" t="str">
        <f>'🔵クレーム'!K283</f>
        <v/>
      </c>
      <c r="AB292" s="1165" t="str">
        <f>'🔵クレーム'!L283</f>
        <v/>
      </c>
      <c r="AC292" s="1167" t="str">
        <f>'🔵クレーム'!N283</f>
        <v/>
      </c>
    </row>
    <row r="293" hidden="1" outlineLevel="1">
      <c r="B293" s="1223"/>
      <c r="C293" s="910"/>
      <c r="D293" s="910"/>
      <c r="E293" s="910"/>
      <c r="F293" s="910"/>
      <c r="G293" s="1220"/>
      <c r="H293" s="220"/>
      <c r="I293" s="220"/>
      <c r="J293" s="220"/>
      <c r="K293" s="220"/>
      <c r="L293" s="220"/>
      <c r="M293" s="1221"/>
      <c r="O293" s="1165"/>
      <c r="P293" s="1165"/>
      <c r="Q293" s="1165"/>
      <c r="R293" s="1165"/>
      <c r="S293" s="1165"/>
      <c r="T293" s="1165"/>
      <c r="U293" s="1165"/>
      <c r="W293" s="1165" t="str">
        <f>'🔵クレーム'!C284</f>
        <v/>
      </c>
      <c r="X293" s="1165" t="str">
        <f>'🔵クレーム'!D284</f>
        <v/>
      </c>
      <c r="Y293" s="1164" t="str">
        <f>'🔵クレーム'!I284</f>
        <v/>
      </c>
      <c r="Z293" s="1165" t="str">
        <f>'🔵クレーム'!J284</f>
        <v/>
      </c>
      <c r="AA293" s="1165" t="str">
        <f>'🔵クレーム'!K284</f>
        <v/>
      </c>
      <c r="AB293" s="1165" t="str">
        <f>'🔵クレーム'!L284</f>
        <v/>
      </c>
      <c r="AC293" s="1167" t="str">
        <f>'🔵クレーム'!N284</f>
        <v/>
      </c>
    </row>
    <row r="294" hidden="1" outlineLevel="1">
      <c r="B294" s="1223"/>
      <c r="C294" s="910"/>
      <c r="D294" s="910"/>
      <c r="E294" s="910"/>
      <c r="F294" s="910"/>
      <c r="G294" s="1220"/>
      <c r="H294" s="220"/>
      <c r="I294" s="220"/>
      <c r="J294" s="220"/>
      <c r="K294" s="220"/>
      <c r="L294" s="220"/>
      <c r="M294" s="1221"/>
      <c r="O294" s="1165"/>
      <c r="P294" s="1165"/>
      <c r="Q294" s="1165"/>
      <c r="R294" s="1165"/>
      <c r="S294" s="1165"/>
      <c r="T294" s="1165"/>
      <c r="U294" s="1165"/>
      <c r="W294" s="1165" t="str">
        <f>'🔵クレーム'!C285</f>
        <v/>
      </c>
      <c r="X294" s="1165" t="str">
        <f>'🔵クレーム'!D285</f>
        <v/>
      </c>
      <c r="Y294" s="1164" t="str">
        <f>'🔵クレーム'!I285</f>
        <v/>
      </c>
      <c r="Z294" s="1165" t="str">
        <f>'🔵クレーム'!J285</f>
        <v/>
      </c>
      <c r="AA294" s="1165" t="str">
        <f>'🔵クレーム'!K285</f>
        <v/>
      </c>
      <c r="AB294" s="1165" t="str">
        <f>'🔵クレーム'!L285</f>
        <v/>
      </c>
      <c r="AC294" s="1167" t="str">
        <f>'🔵クレーム'!N285</f>
        <v/>
      </c>
    </row>
    <row r="295" hidden="1" outlineLevel="1">
      <c r="B295" s="1223"/>
      <c r="C295" s="910"/>
      <c r="D295" s="910"/>
      <c r="E295" s="910"/>
      <c r="F295" s="910"/>
      <c r="G295" s="1220"/>
      <c r="H295" s="220"/>
      <c r="I295" s="220"/>
      <c r="J295" s="220"/>
      <c r="K295" s="220"/>
      <c r="L295" s="220"/>
      <c r="M295" s="1221"/>
      <c r="O295" s="1165"/>
      <c r="P295" s="1165"/>
      <c r="Q295" s="1165"/>
      <c r="R295" s="1165"/>
      <c r="S295" s="1165"/>
      <c r="T295" s="1165"/>
      <c r="U295" s="1165"/>
      <c r="W295" s="1165" t="str">
        <f>'🔵クレーム'!C286</f>
        <v/>
      </c>
      <c r="X295" s="1165" t="str">
        <f>'🔵クレーム'!D286</f>
        <v/>
      </c>
      <c r="Y295" s="1164" t="str">
        <f>'🔵クレーム'!I286</f>
        <v/>
      </c>
      <c r="Z295" s="1165" t="str">
        <f>'🔵クレーム'!J286</f>
        <v/>
      </c>
      <c r="AA295" s="1165" t="str">
        <f>'🔵クレーム'!K286</f>
        <v/>
      </c>
      <c r="AB295" s="1165" t="str">
        <f>'🔵クレーム'!L286</f>
        <v/>
      </c>
      <c r="AC295" s="1167" t="str">
        <f>'🔵クレーム'!N286</f>
        <v/>
      </c>
    </row>
    <row r="296" hidden="1" outlineLevel="1">
      <c r="B296" s="1223"/>
      <c r="C296" s="910"/>
      <c r="D296" s="910"/>
      <c r="E296" s="910"/>
      <c r="F296" s="910"/>
      <c r="G296" s="1220"/>
      <c r="H296" s="220"/>
      <c r="I296" s="220"/>
      <c r="J296" s="220"/>
      <c r="K296" s="220"/>
      <c r="L296" s="220"/>
      <c r="M296" s="1221"/>
      <c r="O296" s="1165"/>
      <c r="P296" s="1165"/>
      <c r="Q296" s="1165"/>
      <c r="R296" s="1165"/>
      <c r="S296" s="1165"/>
      <c r="T296" s="1165"/>
      <c r="U296" s="1165"/>
      <c r="W296" s="1165" t="str">
        <f>'🔵クレーム'!C287</f>
        <v/>
      </c>
      <c r="X296" s="1165" t="str">
        <f>'🔵クレーム'!D287</f>
        <v/>
      </c>
      <c r="Y296" s="1164" t="str">
        <f>'🔵クレーム'!I287</f>
        <v/>
      </c>
      <c r="Z296" s="1165" t="str">
        <f>'🔵クレーム'!J287</f>
        <v/>
      </c>
      <c r="AA296" s="1165" t="str">
        <f>'🔵クレーム'!K287</f>
        <v/>
      </c>
      <c r="AB296" s="1165" t="str">
        <f>'🔵クレーム'!L287</f>
        <v/>
      </c>
      <c r="AC296" s="1167" t="str">
        <f>'🔵クレーム'!N287</f>
        <v/>
      </c>
    </row>
    <row r="297" hidden="1" outlineLevel="1">
      <c r="B297" s="1223"/>
      <c r="C297" s="910"/>
      <c r="D297" s="910"/>
      <c r="E297" s="910"/>
      <c r="F297" s="910"/>
      <c r="G297" s="1220"/>
      <c r="H297" s="220"/>
      <c r="I297" s="220"/>
      <c r="J297" s="220"/>
      <c r="K297" s="220"/>
      <c r="L297" s="220"/>
      <c r="M297" s="1221"/>
      <c r="O297" s="1165"/>
      <c r="P297" s="1165"/>
      <c r="Q297" s="1165"/>
      <c r="R297" s="1165"/>
      <c r="S297" s="1165"/>
      <c r="T297" s="1165"/>
      <c r="U297" s="1165"/>
      <c r="W297" s="1165" t="str">
        <f>'🔵クレーム'!C288</f>
        <v/>
      </c>
      <c r="X297" s="1165" t="str">
        <f>'🔵クレーム'!D288</f>
        <v/>
      </c>
      <c r="Y297" s="1164" t="str">
        <f>'🔵クレーム'!I288</f>
        <v/>
      </c>
      <c r="Z297" s="1165" t="str">
        <f>'🔵クレーム'!J288</f>
        <v/>
      </c>
      <c r="AA297" s="1165" t="str">
        <f>'🔵クレーム'!K288</f>
        <v/>
      </c>
      <c r="AB297" s="1165" t="str">
        <f>'🔵クレーム'!L288</f>
        <v/>
      </c>
      <c r="AC297" s="1167" t="str">
        <f>'🔵クレーム'!N288</f>
        <v/>
      </c>
    </row>
    <row r="298" hidden="1" outlineLevel="1">
      <c r="B298" s="1223"/>
      <c r="C298" s="910"/>
      <c r="D298" s="910"/>
      <c r="E298" s="910"/>
      <c r="F298" s="910"/>
      <c r="G298" s="1220"/>
      <c r="H298" s="220"/>
      <c r="I298" s="220"/>
      <c r="J298" s="220"/>
      <c r="K298" s="220"/>
      <c r="L298" s="220"/>
      <c r="M298" s="1221"/>
      <c r="O298" s="1165"/>
      <c r="P298" s="1165"/>
      <c r="Q298" s="1165"/>
      <c r="R298" s="1165"/>
      <c r="S298" s="1165"/>
      <c r="T298" s="1165"/>
      <c r="U298" s="1165"/>
      <c r="W298" s="1165" t="str">
        <f>'🔵クレーム'!C289</f>
        <v/>
      </c>
      <c r="X298" s="1165" t="str">
        <f>'🔵クレーム'!D289</f>
        <v/>
      </c>
      <c r="Y298" s="1164" t="str">
        <f>'🔵クレーム'!I289</f>
        <v/>
      </c>
      <c r="Z298" s="1165" t="str">
        <f>'🔵クレーム'!J289</f>
        <v/>
      </c>
      <c r="AA298" s="1165" t="str">
        <f>'🔵クレーム'!K289</f>
        <v/>
      </c>
      <c r="AB298" s="1165" t="str">
        <f>'🔵クレーム'!L289</f>
        <v/>
      </c>
      <c r="AC298" s="1167" t="str">
        <f>'🔵クレーム'!N289</f>
        <v/>
      </c>
    </row>
    <row r="299" hidden="1" outlineLevel="1">
      <c r="B299" s="1223"/>
      <c r="C299" s="910"/>
      <c r="D299" s="910"/>
      <c r="E299" s="910"/>
      <c r="F299" s="910"/>
      <c r="G299" s="1220"/>
      <c r="H299" s="220"/>
      <c r="I299" s="220"/>
      <c r="J299" s="220"/>
      <c r="K299" s="220"/>
      <c r="L299" s="220"/>
      <c r="M299" s="1221"/>
      <c r="O299" s="1165"/>
      <c r="P299" s="1165"/>
      <c r="Q299" s="1165"/>
      <c r="R299" s="1165"/>
      <c r="S299" s="1165"/>
      <c r="T299" s="1165"/>
      <c r="U299" s="1165"/>
      <c r="W299" s="1165" t="str">
        <f>'🔵クレーム'!C290</f>
        <v/>
      </c>
      <c r="X299" s="1165" t="str">
        <f>'🔵クレーム'!D290</f>
        <v/>
      </c>
      <c r="Y299" s="1164" t="str">
        <f>'🔵クレーム'!I290</f>
        <v/>
      </c>
      <c r="Z299" s="1165" t="str">
        <f>'🔵クレーム'!J290</f>
        <v/>
      </c>
      <c r="AA299" s="1165" t="str">
        <f>'🔵クレーム'!K290</f>
        <v/>
      </c>
      <c r="AB299" s="1165" t="str">
        <f>'🔵クレーム'!L290</f>
        <v/>
      </c>
      <c r="AC299" s="1167" t="str">
        <f>'🔵クレーム'!N290</f>
        <v/>
      </c>
    </row>
    <row r="300" hidden="1" outlineLevel="1">
      <c r="B300" s="1224"/>
      <c r="C300" s="1225"/>
      <c r="D300" s="1225"/>
      <c r="E300" s="1225"/>
      <c r="F300" s="1225"/>
      <c r="G300" s="1226"/>
      <c r="H300" s="252"/>
      <c r="I300" s="252"/>
      <c r="J300" s="252"/>
      <c r="K300" s="252"/>
      <c r="L300" s="252"/>
      <c r="M300" s="1227"/>
      <c r="O300" s="1165"/>
      <c r="P300" s="1165"/>
      <c r="Q300" s="1165"/>
      <c r="R300" s="1165"/>
      <c r="S300" s="1165"/>
      <c r="T300" s="1165"/>
      <c r="U300" s="1165"/>
      <c r="W300" s="1165" t="str">
        <f>'🔵クレーム'!C291</f>
        <v/>
      </c>
      <c r="X300" s="1165" t="str">
        <f>'🔵クレーム'!D291</f>
        <v/>
      </c>
      <c r="Y300" s="1164" t="str">
        <f>'🔵クレーム'!I291</f>
        <v/>
      </c>
      <c r="Z300" s="1165" t="str">
        <f>'🔵クレーム'!J291</f>
        <v/>
      </c>
      <c r="AA300" s="1165" t="str">
        <f>'🔵クレーム'!K291</f>
        <v/>
      </c>
      <c r="AB300" s="1165" t="str">
        <f>'🔵クレーム'!L291</f>
        <v/>
      </c>
      <c r="AC300" s="1167" t="str">
        <f>'🔵クレーム'!N291</f>
        <v/>
      </c>
    </row>
    <row r="301">
      <c r="B301" s="17"/>
      <c r="C301" s="17"/>
      <c r="D301" s="17"/>
      <c r="E301" s="1228"/>
      <c r="F301" s="17"/>
      <c r="G301" s="17"/>
      <c r="H301" s="17"/>
      <c r="I301" s="17"/>
      <c r="J301" s="17" t="s">
        <v>712</v>
      </c>
      <c r="K301" s="17"/>
      <c r="L301" s="17"/>
      <c r="O301" s="1165"/>
      <c r="P301" s="1165"/>
      <c r="Q301" s="1165"/>
      <c r="R301" s="1165"/>
      <c r="S301" s="1165"/>
      <c r="T301" s="1165"/>
      <c r="U301" s="1165"/>
      <c r="W301" s="1165" t="str">
        <f>'🔵クレーム'!C292</f>
        <v/>
      </c>
      <c r="X301" s="1165" t="str">
        <f>'🔵クレーム'!D292</f>
        <v/>
      </c>
      <c r="Y301" s="1164" t="str">
        <f>'🔵クレーム'!I292</f>
        <v/>
      </c>
      <c r="Z301" s="1165" t="str">
        <f>'🔵クレーム'!J292</f>
        <v/>
      </c>
      <c r="AA301" s="1165" t="str">
        <f>'🔵クレーム'!K292</f>
        <v/>
      </c>
      <c r="AB301" s="1165" t="str">
        <f>'🔵クレーム'!L292</f>
        <v/>
      </c>
      <c r="AC301" s="1167" t="str">
        <f>'🔵クレーム'!N292</f>
        <v/>
      </c>
    </row>
    <row r="302">
      <c r="B302" s="17"/>
      <c r="C302" s="17"/>
      <c r="D302" s="17"/>
      <c r="E302" s="1228"/>
      <c r="F302" s="17"/>
      <c r="G302" s="17"/>
      <c r="H302" s="17"/>
      <c r="I302" s="17"/>
      <c r="J302" s="17" t="s">
        <v>712</v>
      </c>
      <c r="K302" s="17"/>
      <c r="L302" s="17"/>
      <c r="O302" s="1165"/>
      <c r="P302" s="1165"/>
      <c r="Q302" s="1165"/>
      <c r="R302" s="1165"/>
      <c r="S302" s="1165"/>
      <c r="T302" s="1165"/>
      <c r="U302" s="1165"/>
      <c r="W302" s="1165" t="str">
        <f>'🔵クレーム'!C293</f>
        <v/>
      </c>
      <c r="X302" s="1165" t="str">
        <f>'🔵クレーム'!D293</f>
        <v/>
      </c>
      <c r="Y302" s="1164" t="str">
        <f>'🔵クレーム'!I293</f>
        <v/>
      </c>
      <c r="Z302" s="1165" t="str">
        <f>'🔵クレーム'!J293</f>
        <v/>
      </c>
      <c r="AA302" s="1165" t="str">
        <f>'🔵クレーム'!K293</f>
        <v/>
      </c>
      <c r="AB302" s="1165" t="str">
        <f>'🔵クレーム'!L293</f>
        <v/>
      </c>
      <c r="AC302" s="1167" t="str">
        <f>'🔵クレーム'!N293</f>
        <v/>
      </c>
    </row>
    <row r="303">
      <c r="B303" s="17"/>
      <c r="C303" s="17"/>
      <c r="D303" s="17"/>
      <c r="E303" s="1228"/>
      <c r="F303" s="17"/>
      <c r="G303" s="17"/>
      <c r="H303" s="17"/>
      <c r="I303" s="17"/>
      <c r="J303" s="17" t="s">
        <v>712</v>
      </c>
      <c r="K303" s="17"/>
      <c r="L303" s="17"/>
      <c r="O303" s="1165"/>
      <c r="P303" s="1165"/>
      <c r="Q303" s="1165"/>
      <c r="R303" s="1165"/>
      <c r="S303" s="1165"/>
      <c r="T303" s="1165"/>
      <c r="U303" s="1165"/>
      <c r="W303" s="1165" t="str">
        <f>'🔵クレーム'!C294</f>
        <v/>
      </c>
      <c r="X303" s="1165" t="str">
        <f>'🔵クレーム'!D294</f>
        <v/>
      </c>
      <c r="Y303" s="1164" t="str">
        <f>'🔵クレーム'!I294</f>
        <v/>
      </c>
      <c r="Z303" s="1165" t="str">
        <f>'🔵クレーム'!J294</f>
        <v/>
      </c>
      <c r="AA303" s="1165" t="str">
        <f>'🔵クレーム'!K294</f>
        <v/>
      </c>
      <c r="AB303" s="1165" t="str">
        <f>'🔵クレーム'!L294</f>
        <v/>
      </c>
      <c r="AC303" s="1167" t="str">
        <f>'🔵クレーム'!N294</f>
        <v/>
      </c>
    </row>
    <row r="304">
      <c r="B304" s="17"/>
      <c r="C304" s="17"/>
      <c r="D304" s="17"/>
      <c r="E304" s="1228"/>
      <c r="F304" s="17"/>
      <c r="G304" s="17"/>
      <c r="H304" s="17"/>
      <c r="I304" s="17"/>
      <c r="J304" s="17" t="s">
        <v>712</v>
      </c>
      <c r="K304" s="17"/>
      <c r="L304" s="17"/>
      <c r="O304" s="1165"/>
      <c r="P304" s="1165"/>
      <c r="Q304" s="1165"/>
      <c r="R304" s="1165"/>
      <c r="S304" s="1165"/>
      <c r="T304" s="1165"/>
      <c r="U304" s="1165"/>
      <c r="W304" s="1165" t="str">
        <f>'🔵クレーム'!C295</f>
        <v/>
      </c>
      <c r="X304" s="1165" t="str">
        <f>'🔵クレーム'!D295</f>
        <v/>
      </c>
      <c r="Y304" s="1164" t="str">
        <f>'🔵クレーム'!I295</f>
        <v/>
      </c>
      <c r="Z304" s="1165" t="str">
        <f>'🔵クレーム'!J295</f>
        <v/>
      </c>
      <c r="AA304" s="1165" t="str">
        <f>'🔵クレーム'!K295</f>
        <v/>
      </c>
      <c r="AB304" s="1165" t="str">
        <f>'🔵クレーム'!L295</f>
        <v/>
      </c>
      <c r="AC304" s="1167" t="str">
        <f>'🔵クレーム'!N295</f>
        <v/>
      </c>
    </row>
    <row r="305">
      <c r="B305" s="17"/>
      <c r="C305" s="17"/>
      <c r="D305" s="17"/>
      <c r="E305" s="1228"/>
      <c r="F305" s="17"/>
      <c r="G305" s="17"/>
      <c r="H305" s="17"/>
      <c r="I305" s="17"/>
      <c r="J305" s="17" t="s">
        <v>712</v>
      </c>
      <c r="K305" s="17"/>
      <c r="L305" s="17"/>
      <c r="O305" s="1165"/>
      <c r="P305" s="1165"/>
      <c r="Q305" s="1165"/>
      <c r="R305" s="1165"/>
      <c r="S305" s="1165"/>
      <c r="T305" s="1165"/>
      <c r="U305" s="1165"/>
      <c r="W305" s="1165" t="str">
        <f>'🔵クレーム'!C296</f>
        <v/>
      </c>
      <c r="X305" s="1165" t="str">
        <f>'🔵クレーム'!D296</f>
        <v/>
      </c>
      <c r="Y305" s="1164" t="str">
        <f>'🔵クレーム'!I296</f>
        <v/>
      </c>
      <c r="Z305" s="1165" t="str">
        <f>'🔵クレーム'!J296</f>
        <v/>
      </c>
      <c r="AA305" s="1165" t="str">
        <f>'🔵クレーム'!K296</f>
        <v/>
      </c>
      <c r="AB305" s="1165" t="str">
        <f>'🔵クレーム'!L296</f>
        <v/>
      </c>
      <c r="AC305" s="1167" t="str">
        <f>'🔵クレーム'!N296</f>
        <v/>
      </c>
    </row>
    <row r="306">
      <c r="B306" s="17"/>
      <c r="C306" s="17"/>
      <c r="D306" s="17"/>
      <c r="E306" s="1228"/>
      <c r="F306" s="17"/>
      <c r="G306" s="17"/>
      <c r="H306" s="17"/>
      <c r="I306" s="17"/>
      <c r="J306" s="17" t="s">
        <v>712</v>
      </c>
      <c r="K306" s="17"/>
      <c r="L306" s="17"/>
      <c r="O306" s="1165"/>
      <c r="P306" s="1165"/>
      <c r="Q306" s="1165"/>
      <c r="R306" s="1165"/>
      <c r="S306" s="1165"/>
      <c r="T306" s="1165"/>
      <c r="U306" s="1165"/>
      <c r="W306" s="1165" t="str">
        <f>'🔵クレーム'!C297</f>
        <v/>
      </c>
      <c r="X306" s="1165" t="str">
        <f>'🔵クレーム'!D297</f>
        <v/>
      </c>
      <c r="Y306" s="1164" t="str">
        <f>'🔵クレーム'!I297</f>
        <v/>
      </c>
      <c r="Z306" s="1165" t="str">
        <f>'🔵クレーム'!J297</f>
        <v/>
      </c>
      <c r="AA306" s="1165" t="str">
        <f>'🔵クレーム'!K297</f>
        <v/>
      </c>
      <c r="AB306" s="1165" t="str">
        <f>'🔵クレーム'!L297</f>
        <v/>
      </c>
      <c r="AC306" s="1167" t="str">
        <f>'🔵クレーム'!N297</f>
        <v/>
      </c>
    </row>
    <row r="307">
      <c r="B307" s="17"/>
      <c r="C307" s="17"/>
      <c r="D307" s="17"/>
      <c r="E307" s="1228"/>
      <c r="F307" s="17"/>
      <c r="G307" s="17"/>
      <c r="H307" s="17"/>
      <c r="I307" s="17"/>
      <c r="J307" s="17" t="s">
        <v>712</v>
      </c>
      <c r="K307" s="17"/>
      <c r="L307" s="17"/>
      <c r="O307" s="1165"/>
      <c r="P307" s="1165"/>
      <c r="Q307" s="1165"/>
      <c r="R307" s="1165"/>
      <c r="S307" s="1165"/>
      <c r="T307" s="1165"/>
      <c r="U307" s="1165"/>
      <c r="W307" s="1165" t="str">
        <f>'🔵クレーム'!C298</f>
        <v/>
      </c>
      <c r="X307" s="1165" t="str">
        <f>'🔵クレーム'!D298</f>
        <v/>
      </c>
      <c r="Y307" s="1164" t="str">
        <f>'🔵クレーム'!I298</f>
        <v/>
      </c>
      <c r="Z307" s="1165" t="str">
        <f>'🔵クレーム'!J298</f>
        <v/>
      </c>
      <c r="AA307" s="1165" t="str">
        <f>'🔵クレーム'!K298</f>
        <v/>
      </c>
      <c r="AB307" s="1165" t="str">
        <f>'🔵クレーム'!L298</f>
        <v/>
      </c>
      <c r="AC307" s="1167" t="str">
        <f>'🔵クレーム'!N298</f>
        <v/>
      </c>
    </row>
    <row r="308">
      <c r="B308" s="17"/>
      <c r="C308" s="17"/>
      <c r="D308" s="17"/>
      <c r="E308" s="1228"/>
      <c r="F308" s="17"/>
      <c r="G308" s="17"/>
      <c r="H308" s="17"/>
      <c r="I308" s="17"/>
      <c r="J308" s="17" t="s">
        <v>712</v>
      </c>
      <c r="K308" s="17"/>
      <c r="L308" s="17"/>
      <c r="O308" s="1165"/>
      <c r="P308" s="1165"/>
      <c r="Q308" s="1165"/>
      <c r="R308" s="1165"/>
      <c r="S308" s="1165"/>
      <c r="T308" s="1165"/>
      <c r="U308" s="1165"/>
      <c r="W308" s="1165" t="str">
        <f>'🔵クレーム'!C299</f>
        <v/>
      </c>
      <c r="X308" s="1165" t="str">
        <f>'🔵クレーム'!D299</f>
        <v/>
      </c>
      <c r="Y308" s="1164" t="str">
        <f>'🔵クレーム'!I299</f>
        <v/>
      </c>
      <c r="Z308" s="1165" t="str">
        <f>'🔵クレーム'!J299</f>
        <v/>
      </c>
      <c r="AA308" s="1165" t="str">
        <f>'🔵クレーム'!K299</f>
        <v/>
      </c>
      <c r="AB308" s="1165" t="str">
        <f>'🔵クレーム'!L299</f>
        <v/>
      </c>
      <c r="AC308" s="1167" t="str">
        <f>'🔵クレーム'!N299</f>
        <v/>
      </c>
    </row>
    <row r="309">
      <c r="B309" s="17"/>
      <c r="C309" s="17"/>
      <c r="D309" s="17"/>
      <c r="E309" s="1228"/>
      <c r="F309" s="17"/>
      <c r="G309" s="17"/>
      <c r="H309" s="17"/>
      <c r="I309" s="17"/>
      <c r="J309" s="17" t="s">
        <v>712</v>
      </c>
      <c r="K309" s="17"/>
      <c r="L309" s="17"/>
      <c r="O309" s="1165"/>
      <c r="P309" s="1165"/>
      <c r="Q309" s="1165"/>
      <c r="R309" s="1165"/>
      <c r="S309" s="1165"/>
      <c r="T309" s="1165"/>
      <c r="U309" s="1165"/>
      <c r="W309" s="1165" t="str">
        <f>'🔵クレーム'!C300</f>
        <v/>
      </c>
      <c r="X309" s="1165" t="str">
        <f>'🔵クレーム'!D300</f>
        <v/>
      </c>
      <c r="Y309" s="1164" t="str">
        <f>'🔵クレーム'!I300</f>
        <v/>
      </c>
      <c r="Z309" s="1165" t="str">
        <f>'🔵クレーム'!J300</f>
        <v/>
      </c>
      <c r="AA309" s="1165" t="str">
        <f>'🔵クレーム'!K300</f>
        <v/>
      </c>
      <c r="AB309" s="1165" t="str">
        <f>'🔵クレーム'!L300</f>
        <v/>
      </c>
      <c r="AC309" s="1167" t="str">
        <f>'🔵クレーム'!N300</f>
        <v/>
      </c>
    </row>
    <row r="310">
      <c r="B310" s="17"/>
      <c r="C310" s="17"/>
      <c r="D310" s="17"/>
      <c r="E310" s="1228"/>
      <c r="F310" s="17"/>
      <c r="G310" s="17"/>
      <c r="H310" s="17"/>
      <c r="I310" s="17"/>
      <c r="J310" s="17" t="s">
        <v>712</v>
      </c>
      <c r="K310" s="17"/>
      <c r="L310" s="17"/>
      <c r="O310" s="1165"/>
      <c r="P310" s="1165"/>
      <c r="Q310" s="1165"/>
      <c r="R310" s="1165"/>
      <c r="S310" s="1165"/>
      <c r="T310" s="1165"/>
      <c r="U310" s="1165"/>
      <c r="W310" s="1165" t="str">
        <f>'🔵クレーム'!C301</f>
        <v/>
      </c>
      <c r="X310" s="1165" t="str">
        <f>'🔵クレーム'!D301</f>
        <v/>
      </c>
      <c r="Y310" s="1164" t="str">
        <f>'🔵クレーム'!I301</f>
        <v/>
      </c>
      <c r="Z310" s="1165" t="str">
        <f>'🔵クレーム'!J301</f>
        <v/>
      </c>
      <c r="AA310" s="1165" t="str">
        <f>'🔵クレーム'!K301</f>
        <v/>
      </c>
      <c r="AB310" s="1165" t="str">
        <f>'🔵クレーム'!L301</f>
        <v/>
      </c>
      <c r="AC310" s="1167" t="str">
        <f>'🔵クレーム'!N301</f>
        <v/>
      </c>
    </row>
    <row r="311">
      <c r="B311" s="17"/>
      <c r="C311" s="17"/>
      <c r="D311" s="17"/>
      <c r="E311" s="1228"/>
      <c r="F311" s="17"/>
      <c r="G311" s="17"/>
      <c r="H311" s="17"/>
      <c r="I311" s="17"/>
      <c r="J311" s="17" t="s">
        <v>712</v>
      </c>
      <c r="K311" s="17"/>
      <c r="L311" s="17"/>
      <c r="O311" s="1165"/>
      <c r="P311" s="1165"/>
      <c r="Q311" s="1165"/>
      <c r="R311" s="1165"/>
      <c r="S311" s="1165"/>
      <c r="T311" s="1165"/>
      <c r="U311" s="1165"/>
      <c r="W311" s="1165" t="str">
        <f>'🔵クレーム'!C302</f>
        <v/>
      </c>
      <c r="X311" s="1165" t="str">
        <f>'🔵クレーム'!D302</f>
        <v/>
      </c>
      <c r="Y311" s="1164" t="str">
        <f>'🔵クレーム'!I302</f>
        <v/>
      </c>
      <c r="Z311" s="1165" t="str">
        <f>'🔵クレーム'!J302</f>
        <v/>
      </c>
      <c r="AA311" s="1165" t="str">
        <f>'🔵クレーム'!K302</f>
        <v/>
      </c>
      <c r="AB311" s="1165" t="str">
        <f>'🔵クレーム'!L302</f>
        <v/>
      </c>
      <c r="AC311" s="1167" t="str">
        <f>'🔵クレーム'!N302</f>
        <v/>
      </c>
    </row>
    <row r="312">
      <c r="B312" s="17"/>
      <c r="C312" s="17"/>
      <c r="D312" s="17"/>
      <c r="E312" s="1228"/>
      <c r="F312" s="17"/>
      <c r="G312" s="17"/>
      <c r="H312" s="17"/>
      <c r="I312" s="17"/>
      <c r="J312" s="17" t="s">
        <v>712</v>
      </c>
      <c r="K312" s="17"/>
      <c r="L312" s="17"/>
      <c r="O312" s="1165"/>
      <c r="P312" s="1165"/>
      <c r="Q312" s="1165"/>
      <c r="R312" s="1165"/>
      <c r="S312" s="1165"/>
      <c r="T312" s="1165"/>
      <c r="U312" s="1165"/>
      <c r="W312" s="1165" t="str">
        <f>'🔵クレーム'!C303</f>
        <v/>
      </c>
      <c r="X312" s="1165" t="str">
        <f>'🔵クレーム'!D303</f>
        <v/>
      </c>
      <c r="Y312" s="1164" t="str">
        <f>'🔵クレーム'!I303</f>
        <v/>
      </c>
      <c r="Z312" s="1165" t="str">
        <f>'🔵クレーム'!J303</f>
        <v/>
      </c>
      <c r="AA312" s="1165" t="str">
        <f>'🔵クレーム'!K303</f>
        <v/>
      </c>
      <c r="AB312" s="1165" t="str">
        <f>'🔵クレーム'!L303</f>
        <v/>
      </c>
      <c r="AC312" s="1167" t="str">
        <f>'🔵クレーム'!N303</f>
        <v/>
      </c>
    </row>
    <row r="313">
      <c r="B313" s="17"/>
      <c r="C313" s="17"/>
      <c r="D313" s="17"/>
      <c r="E313" s="1228"/>
      <c r="F313" s="17"/>
      <c r="G313" s="17"/>
      <c r="H313" s="17"/>
      <c r="I313" s="17"/>
      <c r="J313" s="17" t="s">
        <v>712</v>
      </c>
      <c r="K313" s="17"/>
      <c r="L313" s="17"/>
      <c r="O313" s="1165"/>
      <c r="P313" s="1165"/>
      <c r="Q313" s="1165"/>
      <c r="R313" s="1165"/>
      <c r="S313" s="1165"/>
      <c r="T313" s="1165"/>
      <c r="U313" s="1165"/>
      <c r="W313" s="1165" t="str">
        <f>'🔵クレーム'!C304</f>
        <v/>
      </c>
      <c r="X313" s="1165" t="str">
        <f>'🔵クレーム'!D304</f>
        <v/>
      </c>
      <c r="Y313" s="1164" t="str">
        <f>'🔵クレーム'!I304</f>
        <v/>
      </c>
      <c r="Z313" s="1165" t="str">
        <f>'🔵クレーム'!J304</f>
        <v/>
      </c>
      <c r="AA313" s="1165" t="str">
        <f>'🔵クレーム'!K304</f>
        <v/>
      </c>
      <c r="AB313" s="1165" t="str">
        <f>'🔵クレーム'!L304</f>
        <v/>
      </c>
      <c r="AC313" s="1167" t="str">
        <f>'🔵クレーム'!N304</f>
        <v/>
      </c>
    </row>
    <row r="314">
      <c r="B314" s="17"/>
      <c r="C314" s="17"/>
      <c r="D314" s="17"/>
      <c r="E314" s="1228"/>
      <c r="F314" s="17"/>
      <c r="G314" s="17"/>
      <c r="H314" s="17"/>
      <c r="I314" s="17"/>
      <c r="J314" s="17" t="s">
        <v>712</v>
      </c>
      <c r="K314" s="17"/>
      <c r="L314" s="17"/>
      <c r="O314" s="1165"/>
      <c r="P314" s="1165"/>
      <c r="Q314" s="1165"/>
      <c r="R314" s="1165"/>
      <c r="S314" s="1165"/>
      <c r="T314" s="1165"/>
      <c r="U314" s="1165"/>
      <c r="W314" s="1165" t="str">
        <f>'🔵クレーム'!C305</f>
        <v/>
      </c>
      <c r="X314" s="1165" t="str">
        <f>'🔵クレーム'!D305</f>
        <v/>
      </c>
      <c r="Y314" s="1164" t="str">
        <f>'🔵クレーム'!I305</f>
        <v/>
      </c>
      <c r="Z314" s="1165" t="str">
        <f>'🔵クレーム'!J305</f>
        <v/>
      </c>
      <c r="AA314" s="1165" t="str">
        <f>'🔵クレーム'!K305</f>
        <v/>
      </c>
      <c r="AB314" s="1165" t="str">
        <f>'🔵クレーム'!L305</f>
        <v/>
      </c>
      <c r="AC314" s="1167" t="str">
        <f>'🔵クレーム'!N305</f>
        <v/>
      </c>
    </row>
    <row r="315">
      <c r="B315" s="17"/>
      <c r="C315" s="17"/>
      <c r="D315" s="17"/>
      <c r="E315" s="1228"/>
      <c r="F315" s="17"/>
      <c r="G315" s="17"/>
      <c r="H315" s="17"/>
      <c r="I315" s="17"/>
      <c r="J315" s="17" t="s">
        <v>712</v>
      </c>
      <c r="K315" s="17"/>
      <c r="L315" s="17"/>
      <c r="O315" s="1165"/>
      <c r="P315" s="1165"/>
      <c r="Q315" s="1165"/>
      <c r="R315" s="1165"/>
      <c r="S315" s="1165"/>
      <c r="T315" s="1165"/>
      <c r="U315" s="1165"/>
      <c r="W315" s="1165" t="str">
        <f>'🔵クレーム'!C306</f>
        <v/>
      </c>
      <c r="X315" s="1165" t="str">
        <f>'🔵クレーム'!D306</f>
        <v/>
      </c>
      <c r="Y315" s="1164" t="str">
        <f>'🔵クレーム'!I306</f>
        <v/>
      </c>
      <c r="Z315" s="1165" t="str">
        <f>'🔵クレーム'!J306</f>
        <v/>
      </c>
      <c r="AA315" s="1165" t="str">
        <f>'🔵クレーム'!K306</f>
        <v/>
      </c>
      <c r="AB315" s="1165" t="str">
        <f>'🔵クレーム'!L306</f>
        <v/>
      </c>
      <c r="AC315" s="1167" t="str">
        <f>'🔵クレーム'!N306</f>
        <v/>
      </c>
    </row>
    <row r="316">
      <c r="B316" s="17"/>
      <c r="C316" s="17"/>
      <c r="D316" s="17"/>
      <c r="E316" s="1228"/>
      <c r="F316" s="17"/>
      <c r="G316" s="17"/>
      <c r="H316" s="17"/>
      <c r="I316" s="17"/>
      <c r="J316" s="17" t="s">
        <v>712</v>
      </c>
      <c r="K316" s="17"/>
      <c r="L316" s="17"/>
      <c r="O316" s="1165"/>
      <c r="P316" s="1165"/>
      <c r="Q316" s="1165"/>
      <c r="R316" s="1165"/>
      <c r="S316" s="1165"/>
      <c r="T316" s="1165"/>
      <c r="U316" s="1165"/>
      <c r="W316" s="1165" t="str">
        <f>'🔵クレーム'!C307</f>
        <v/>
      </c>
      <c r="X316" s="1165" t="str">
        <f>'🔵クレーム'!D307</f>
        <v/>
      </c>
      <c r="Y316" s="1164" t="str">
        <f>'🔵クレーム'!I307</f>
        <v/>
      </c>
      <c r="Z316" s="1165" t="str">
        <f>'🔵クレーム'!J307</f>
        <v/>
      </c>
      <c r="AA316" s="1165" t="str">
        <f>'🔵クレーム'!K307</f>
        <v/>
      </c>
      <c r="AB316" s="1165" t="str">
        <f>'🔵クレーム'!L307</f>
        <v/>
      </c>
      <c r="AC316" s="1167" t="str">
        <f>'🔵クレーム'!N307</f>
        <v/>
      </c>
    </row>
    <row r="317">
      <c r="B317" s="17"/>
      <c r="C317" s="17"/>
      <c r="D317" s="17"/>
      <c r="E317" s="1228"/>
      <c r="F317" s="17"/>
      <c r="G317" s="17"/>
      <c r="H317" s="17"/>
      <c r="I317" s="17"/>
      <c r="J317" s="17" t="s">
        <v>712</v>
      </c>
      <c r="K317" s="17"/>
      <c r="L317" s="17"/>
      <c r="O317" s="1165"/>
      <c r="P317" s="1165"/>
      <c r="Q317" s="1165"/>
      <c r="R317" s="1165"/>
      <c r="S317" s="1165"/>
      <c r="T317" s="1165"/>
      <c r="U317" s="1165"/>
      <c r="W317" s="1165" t="str">
        <f>'🔵クレーム'!C308</f>
        <v/>
      </c>
      <c r="X317" s="1165" t="str">
        <f>'🔵クレーム'!D308</f>
        <v/>
      </c>
      <c r="Y317" s="1164" t="str">
        <f>'🔵クレーム'!I308</f>
        <v/>
      </c>
      <c r="Z317" s="1165" t="str">
        <f>'🔵クレーム'!J308</f>
        <v/>
      </c>
      <c r="AA317" s="1165" t="str">
        <f>'🔵クレーム'!K308</f>
        <v/>
      </c>
      <c r="AB317" s="1165" t="str">
        <f>'🔵クレーム'!L308</f>
        <v/>
      </c>
      <c r="AC317" s="1167" t="str">
        <f>'🔵クレーム'!N308</f>
        <v/>
      </c>
    </row>
    <row r="318">
      <c r="B318" s="17"/>
      <c r="C318" s="17"/>
      <c r="D318" s="17"/>
      <c r="E318" s="1228"/>
      <c r="F318" s="17"/>
      <c r="G318" s="17"/>
      <c r="H318" s="17"/>
      <c r="I318" s="17"/>
      <c r="J318" s="17" t="s">
        <v>712</v>
      </c>
      <c r="K318" s="17"/>
      <c r="L318" s="17"/>
      <c r="O318" s="1165"/>
      <c r="P318" s="1165"/>
      <c r="Q318" s="1165"/>
      <c r="R318" s="1165"/>
      <c r="S318" s="1165"/>
      <c r="T318" s="1165"/>
      <c r="U318" s="1165"/>
      <c r="W318" s="1165" t="str">
        <f>'🔵クレーム'!C309</f>
        <v/>
      </c>
      <c r="X318" s="1165" t="str">
        <f>'🔵クレーム'!D309</f>
        <v/>
      </c>
      <c r="Y318" s="1164" t="str">
        <f>'🔵クレーム'!I309</f>
        <v/>
      </c>
      <c r="Z318" s="1165" t="str">
        <f>'🔵クレーム'!J309</f>
        <v/>
      </c>
      <c r="AA318" s="1165" t="str">
        <f>'🔵クレーム'!K309</f>
        <v/>
      </c>
      <c r="AB318" s="1165" t="str">
        <f>'🔵クレーム'!L309</f>
        <v/>
      </c>
      <c r="AC318" s="1167" t="str">
        <f>'🔵クレーム'!N309</f>
        <v/>
      </c>
    </row>
    <row r="319">
      <c r="B319" s="17"/>
      <c r="C319" s="17"/>
      <c r="D319" s="17"/>
      <c r="E319" s="1228"/>
      <c r="F319" s="17"/>
      <c r="G319" s="17"/>
      <c r="H319" s="17"/>
      <c r="I319" s="17"/>
      <c r="J319" s="17" t="s">
        <v>712</v>
      </c>
      <c r="K319" s="17"/>
      <c r="L319" s="17"/>
      <c r="O319" s="1165"/>
      <c r="P319" s="1165"/>
      <c r="Q319" s="1165"/>
      <c r="R319" s="1165"/>
      <c r="S319" s="1165"/>
      <c r="T319" s="1165"/>
      <c r="U319" s="1165"/>
      <c r="W319" s="1165" t="str">
        <f>'🔵クレーム'!C310</f>
        <v/>
      </c>
      <c r="X319" s="1165" t="str">
        <f>'🔵クレーム'!D310</f>
        <v/>
      </c>
      <c r="Y319" s="1164" t="str">
        <f>'🔵クレーム'!I310</f>
        <v/>
      </c>
      <c r="Z319" s="1165" t="str">
        <f>'🔵クレーム'!J310</f>
        <v/>
      </c>
      <c r="AA319" s="1165" t="str">
        <f>'🔵クレーム'!K310</f>
        <v/>
      </c>
      <c r="AB319" s="1165" t="str">
        <f>'🔵クレーム'!L310</f>
        <v/>
      </c>
      <c r="AC319" s="1167" t="str">
        <f>'🔵クレーム'!N310</f>
        <v/>
      </c>
    </row>
    <row r="320">
      <c r="B320" s="17"/>
      <c r="C320" s="17"/>
      <c r="D320" s="17"/>
      <c r="E320" s="1228"/>
      <c r="F320" s="17"/>
      <c r="G320" s="17"/>
      <c r="H320" s="17"/>
      <c r="I320" s="17"/>
      <c r="J320" s="17" t="s">
        <v>712</v>
      </c>
      <c r="K320" s="17"/>
      <c r="L320" s="17"/>
      <c r="O320" s="1165"/>
      <c r="P320" s="1165"/>
      <c r="Q320" s="1165"/>
      <c r="R320" s="1165"/>
      <c r="S320" s="1165"/>
      <c r="T320" s="1165"/>
      <c r="U320" s="1165"/>
      <c r="W320" s="1165" t="str">
        <f>'🔵クレーム'!C311</f>
        <v/>
      </c>
      <c r="X320" s="1165" t="str">
        <f>'🔵クレーム'!D311</f>
        <v/>
      </c>
      <c r="Y320" s="1164" t="str">
        <f>'🔵クレーム'!I311</f>
        <v/>
      </c>
      <c r="Z320" s="1165" t="str">
        <f>'🔵クレーム'!J311</f>
        <v/>
      </c>
      <c r="AA320" s="1165" t="str">
        <f>'🔵クレーム'!K311</f>
        <v/>
      </c>
      <c r="AB320" s="1165" t="str">
        <f>'🔵クレーム'!L311</f>
        <v/>
      </c>
      <c r="AC320" s="1167" t="str">
        <f>'🔵クレーム'!N311</f>
        <v/>
      </c>
    </row>
    <row r="321">
      <c r="B321" s="17"/>
      <c r="C321" s="17"/>
      <c r="D321" s="17"/>
      <c r="E321" s="1228"/>
      <c r="F321" s="17"/>
      <c r="G321" s="17"/>
      <c r="H321" s="17"/>
      <c r="I321" s="17"/>
      <c r="J321" s="17" t="s">
        <v>712</v>
      </c>
      <c r="K321" s="17"/>
      <c r="L321" s="17"/>
      <c r="O321" s="1165"/>
      <c r="P321" s="1165"/>
      <c r="Q321" s="1165"/>
      <c r="R321" s="1165"/>
      <c r="S321" s="1165"/>
      <c r="T321" s="1165"/>
      <c r="U321" s="1165"/>
      <c r="W321" s="1165" t="str">
        <f>'🔵クレーム'!C312</f>
        <v/>
      </c>
      <c r="X321" s="1165" t="str">
        <f>'🔵クレーム'!D312</f>
        <v/>
      </c>
      <c r="Y321" s="1164" t="str">
        <f>'🔵クレーム'!I312</f>
        <v/>
      </c>
      <c r="Z321" s="1165" t="str">
        <f>'🔵クレーム'!J312</f>
        <v/>
      </c>
      <c r="AA321" s="1165" t="str">
        <f>'🔵クレーム'!K312</f>
        <v/>
      </c>
      <c r="AB321" s="1165" t="str">
        <f>'🔵クレーム'!L312</f>
        <v/>
      </c>
      <c r="AC321" s="1167" t="str">
        <f>'🔵クレーム'!N312</f>
        <v/>
      </c>
    </row>
    <row r="322">
      <c r="B322" s="17"/>
      <c r="C322" s="17"/>
      <c r="D322" s="17"/>
      <c r="E322" s="1228"/>
      <c r="F322" s="17"/>
      <c r="G322" s="17"/>
      <c r="H322" s="17"/>
      <c r="I322" s="17"/>
      <c r="J322" s="17" t="s">
        <v>712</v>
      </c>
      <c r="K322" s="17"/>
      <c r="L322" s="17"/>
      <c r="O322" s="1165"/>
      <c r="P322" s="1165"/>
      <c r="Q322" s="1165"/>
      <c r="R322" s="1165"/>
      <c r="S322" s="1165"/>
      <c r="T322" s="1165"/>
      <c r="U322" s="1165"/>
      <c r="W322" s="1165" t="str">
        <f>'🔵クレーム'!C313</f>
        <v/>
      </c>
      <c r="X322" s="1165" t="str">
        <f>'🔵クレーム'!D313</f>
        <v/>
      </c>
      <c r="Y322" s="1164" t="str">
        <f>'🔵クレーム'!I313</f>
        <v/>
      </c>
      <c r="Z322" s="1165" t="str">
        <f>'🔵クレーム'!J313</f>
        <v/>
      </c>
      <c r="AA322" s="1165" t="str">
        <f>'🔵クレーム'!K313</f>
        <v/>
      </c>
      <c r="AB322" s="1165" t="str">
        <f>'🔵クレーム'!L313</f>
        <v/>
      </c>
      <c r="AC322" s="1167" t="str">
        <f>'🔵クレーム'!N313</f>
        <v/>
      </c>
    </row>
    <row r="323">
      <c r="B323" s="17"/>
      <c r="C323" s="17"/>
      <c r="D323" s="17"/>
      <c r="E323" s="1228"/>
      <c r="F323" s="17"/>
      <c r="G323" s="17"/>
      <c r="H323" s="17"/>
      <c r="I323" s="17"/>
      <c r="J323" s="17" t="s">
        <v>712</v>
      </c>
      <c r="K323" s="17"/>
      <c r="L323" s="17"/>
      <c r="O323" s="1165"/>
      <c r="P323" s="1165"/>
      <c r="Q323" s="1165"/>
      <c r="R323" s="1165"/>
      <c r="S323" s="1165"/>
      <c r="T323" s="1165"/>
      <c r="U323" s="1165"/>
      <c r="W323" s="1165" t="str">
        <f>'🔵クレーム'!C314</f>
        <v/>
      </c>
      <c r="X323" s="1165" t="str">
        <f>'🔵クレーム'!D314</f>
        <v/>
      </c>
      <c r="Y323" s="1164" t="str">
        <f>'🔵クレーム'!I314</f>
        <v/>
      </c>
      <c r="Z323" s="1165" t="str">
        <f>'🔵クレーム'!J314</f>
        <v/>
      </c>
      <c r="AA323" s="1165" t="str">
        <f>'🔵クレーム'!K314</f>
        <v/>
      </c>
      <c r="AB323" s="1165" t="str">
        <f>'🔵クレーム'!L314</f>
        <v/>
      </c>
      <c r="AC323" s="1167" t="str">
        <f>'🔵クレーム'!N314</f>
        <v/>
      </c>
    </row>
    <row r="324">
      <c r="B324" s="17"/>
      <c r="C324" s="17"/>
      <c r="D324" s="17"/>
      <c r="E324" s="1228"/>
      <c r="F324" s="17"/>
      <c r="G324" s="17"/>
      <c r="H324" s="17"/>
      <c r="I324" s="17"/>
      <c r="J324" s="17" t="s">
        <v>712</v>
      </c>
      <c r="K324" s="17"/>
      <c r="L324" s="17"/>
      <c r="O324" s="1165"/>
      <c r="P324" s="1165"/>
      <c r="Q324" s="1165"/>
      <c r="R324" s="1165"/>
      <c r="S324" s="1165"/>
      <c r="T324" s="1165"/>
      <c r="U324" s="1165"/>
      <c r="W324" s="1165" t="str">
        <f>'🔵クレーム'!C315</f>
        <v/>
      </c>
      <c r="X324" s="1165" t="str">
        <f>'🔵クレーム'!D315</f>
        <v/>
      </c>
      <c r="Y324" s="1164" t="str">
        <f>'🔵クレーム'!I315</f>
        <v/>
      </c>
      <c r="Z324" s="1165" t="str">
        <f>'🔵クレーム'!J315</f>
        <v/>
      </c>
      <c r="AA324" s="1165" t="str">
        <f>'🔵クレーム'!K315</f>
        <v/>
      </c>
      <c r="AB324" s="1165" t="str">
        <f>'🔵クレーム'!L315</f>
        <v/>
      </c>
      <c r="AC324" s="1167" t="str">
        <f>'🔵クレーム'!N315</f>
        <v/>
      </c>
    </row>
    <row r="325">
      <c r="B325" s="17"/>
      <c r="C325" s="17"/>
      <c r="D325" s="17"/>
      <c r="E325" s="1228"/>
      <c r="F325" s="17"/>
      <c r="G325" s="17"/>
      <c r="H325" s="17"/>
      <c r="I325" s="17"/>
      <c r="J325" s="17" t="s">
        <v>712</v>
      </c>
      <c r="K325" s="17"/>
      <c r="L325" s="17"/>
      <c r="O325" s="1165"/>
      <c r="P325" s="1165"/>
      <c r="Q325" s="1165"/>
      <c r="R325" s="1165"/>
      <c r="S325" s="1165"/>
      <c r="T325" s="1165"/>
      <c r="U325" s="1165"/>
      <c r="W325" s="1165" t="str">
        <f>'🔵クレーム'!C316</f>
        <v/>
      </c>
      <c r="X325" s="1165" t="str">
        <f>'🔵クレーム'!D316</f>
        <v/>
      </c>
      <c r="Y325" s="1164" t="str">
        <f>'🔵クレーム'!I316</f>
        <v/>
      </c>
      <c r="Z325" s="1165" t="str">
        <f>'🔵クレーム'!J316</f>
        <v/>
      </c>
      <c r="AA325" s="1165" t="str">
        <f>'🔵クレーム'!K316</f>
        <v/>
      </c>
      <c r="AB325" s="1165" t="str">
        <f>'🔵クレーム'!L316</f>
        <v/>
      </c>
      <c r="AC325" s="1167" t="str">
        <f>'🔵クレーム'!N316</f>
        <v/>
      </c>
    </row>
    <row r="326">
      <c r="B326" s="17"/>
      <c r="C326" s="17"/>
      <c r="D326" s="17"/>
      <c r="E326" s="1228"/>
      <c r="F326" s="17"/>
      <c r="G326" s="17"/>
      <c r="H326" s="17"/>
      <c r="I326" s="17"/>
      <c r="J326" s="17" t="s">
        <v>712</v>
      </c>
      <c r="K326" s="17"/>
      <c r="L326" s="17"/>
      <c r="O326" s="1165"/>
      <c r="P326" s="1165"/>
      <c r="Q326" s="1165"/>
      <c r="R326" s="1165"/>
      <c r="S326" s="1165"/>
      <c r="T326" s="1165"/>
      <c r="U326" s="1165"/>
      <c r="W326" s="1165" t="str">
        <f>'🔵クレーム'!C317</f>
        <v/>
      </c>
      <c r="X326" s="1165" t="str">
        <f>'🔵クレーム'!D317</f>
        <v/>
      </c>
      <c r="Y326" s="1164" t="str">
        <f>'🔵クレーム'!I317</f>
        <v/>
      </c>
      <c r="Z326" s="1165" t="str">
        <f>'🔵クレーム'!J317</f>
        <v/>
      </c>
      <c r="AA326" s="1165" t="str">
        <f>'🔵クレーム'!K317</f>
        <v/>
      </c>
      <c r="AB326" s="1165" t="str">
        <f>'🔵クレーム'!L317</f>
        <v/>
      </c>
      <c r="AC326" s="1167" t="str">
        <f>'🔵クレーム'!N317</f>
        <v/>
      </c>
    </row>
    <row r="327">
      <c r="B327" s="17"/>
      <c r="C327" s="17"/>
      <c r="D327" s="17"/>
      <c r="E327" s="1228"/>
      <c r="F327" s="17"/>
      <c r="G327" s="17"/>
      <c r="H327" s="17"/>
      <c r="I327" s="17"/>
      <c r="J327" s="17" t="s">
        <v>712</v>
      </c>
      <c r="K327" s="17"/>
      <c r="L327" s="17"/>
      <c r="O327" s="1165"/>
      <c r="P327" s="1165"/>
      <c r="Q327" s="1165"/>
      <c r="R327" s="1165"/>
      <c r="S327" s="1165"/>
      <c r="T327" s="1165"/>
      <c r="U327" s="1165"/>
      <c r="W327" s="1165" t="str">
        <f>'🔵クレーム'!C318</f>
        <v/>
      </c>
      <c r="X327" s="1165" t="str">
        <f>'🔵クレーム'!D318</f>
        <v/>
      </c>
      <c r="Y327" s="1164" t="str">
        <f>'🔵クレーム'!I318</f>
        <v/>
      </c>
      <c r="Z327" s="1165" t="str">
        <f>'🔵クレーム'!J318</f>
        <v/>
      </c>
      <c r="AA327" s="1165" t="str">
        <f>'🔵クレーム'!K318</f>
        <v/>
      </c>
      <c r="AB327" s="1165" t="str">
        <f>'🔵クレーム'!L318</f>
        <v/>
      </c>
      <c r="AC327" s="1167" t="str">
        <f>'🔵クレーム'!N318</f>
        <v/>
      </c>
    </row>
    <row r="328">
      <c r="B328" s="17"/>
      <c r="C328" s="17"/>
      <c r="D328" s="17"/>
      <c r="E328" s="1228"/>
      <c r="F328" s="17"/>
      <c r="G328" s="17"/>
      <c r="H328" s="17"/>
      <c r="I328" s="17"/>
      <c r="J328" s="17" t="s">
        <v>712</v>
      </c>
      <c r="K328" s="17"/>
      <c r="L328" s="17"/>
      <c r="O328" s="1165"/>
      <c r="P328" s="1165"/>
      <c r="Q328" s="1165"/>
      <c r="R328" s="1165"/>
      <c r="S328" s="1165"/>
      <c r="T328" s="1165"/>
      <c r="U328" s="1165"/>
      <c r="W328" s="1165" t="str">
        <f>'🔵クレーム'!C319</f>
        <v/>
      </c>
      <c r="X328" s="1165" t="str">
        <f>'🔵クレーム'!D319</f>
        <v/>
      </c>
      <c r="Y328" s="1164" t="str">
        <f>'🔵クレーム'!I319</f>
        <v/>
      </c>
      <c r="Z328" s="1165" t="str">
        <f>'🔵クレーム'!J319</f>
        <v/>
      </c>
      <c r="AA328" s="1165" t="str">
        <f>'🔵クレーム'!K319</f>
        <v/>
      </c>
      <c r="AB328" s="1165" t="str">
        <f>'🔵クレーム'!L319</f>
        <v/>
      </c>
      <c r="AC328" s="1167" t="str">
        <f>'🔵クレーム'!N319</f>
        <v/>
      </c>
    </row>
    <row r="329">
      <c r="B329" s="17"/>
      <c r="C329" s="17"/>
      <c r="D329" s="17"/>
      <c r="E329" s="1228"/>
      <c r="F329" s="17"/>
      <c r="G329" s="17"/>
      <c r="H329" s="17"/>
      <c r="I329" s="17"/>
      <c r="J329" s="17" t="s">
        <v>712</v>
      </c>
      <c r="K329" s="17"/>
      <c r="L329" s="17"/>
      <c r="O329" s="1165"/>
      <c r="P329" s="1165"/>
      <c r="Q329" s="1165"/>
      <c r="R329" s="1165"/>
      <c r="S329" s="1165"/>
      <c r="T329" s="1165"/>
      <c r="U329" s="1165"/>
      <c r="W329" s="1165" t="str">
        <f>'🔵クレーム'!C320</f>
        <v/>
      </c>
      <c r="X329" s="1165" t="str">
        <f>'🔵クレーム'!D320</f>
        <v/>
      </c>
      <c r="Y329" s="1164" t="str">
        <f>'🔵クレーム'!I320</f>
        <v/>
      </c>
      <c r="Z329" s="1165" t="str">
        <f>'🔵クレーム'!J320</f>
        <v/>
      </c>
      <c r="AA329" s="1165" t="str">
        <f>'🔵クレーム'!K320</f>
        <v/>
      </c>
      <c r="AB329" s="1165" t="str">
        <f>'🔵クレーム'!L320</f>
        <v/>
      </c>
      <c r="AC329" s="1167" t="str">
        <f>'🔵クレーム'!N320</f>
        <v/>
      </c>
    </row>
    <row r="330">
      <c r="B330" s="17"/>
      <c r="C330" s="17"/>
      <c r="D330" s="17"/>
      <c r="E330" s="1228"/>
      <c r="F330" s="17"/>
      <c r="G330" s="17"/>
      <c r="H330" s="17"/>
      <c r="I330" s="17"/>
      <c r="J330" s="17" t="s">
        <v>712</v>
      </c>
      <c r="K330" s="17"/>
      <c r="L330" s="17"/>
      <c r="O330" s="1165"/>
      <c r="P330" s="1165"/>
      <c r="Q330" s="1165"/>
      <c r="R330" s="1165"/>
      <c r="S330" s="1165"/>
      <c r="T330" s="1165"/>
      <c r="U330" s="1165"/>
      <c r="W330" s="1165" t="str">
        <f>'🔵クレーム'!C321</f>
        <v/>
      </c>
      <c r="X330" s="1165" t="str">
        <f>'🔵クレーム'!D321</f>
        <v/>
      </c>
      <c r="Y330" s="1164" t="str">
        <f>'🔵クレーム'!I321</f>
        <v/>
      </c>
      <c r="Z330" s="1165" t="str">
        <f>'🔵クレーム'!J321</f>
        <v/>
      </c>
      <c r="AA330" s="1165" t="str">
        <f>'🔵クレーム'!K321</f>
        <v/>
      </c>
      <c r="AB330" s="1165" t="str">
        <f>'🔵クレーム'!L321</f>
        <v/>
      </c>
      <c r="AC330" s="1167" t="str">
        <f>'🔵クレーム'!N321</f>
        <v/>
      </c>
    </row>
    <row r="331">
      <c r="B331" s="17"/>
      <c r="C331" s="17"/>
      <c r="D331" s="17"/>
      <c r="E331" s="1228"/>
      <c r="F331" s="17"/>
      <c r="G331" s="17"/>
      <c r="H331" s="17"/>
      <c r="I331" s="17"/>
      <c r="J331" s="17" t="s">
        <v>712</v>
      </c>
      <c r="K331" s="17"/>
      <c r="L331" s="17"/>
      <c r="O331" s="1165"/>
      <c r="P331" s="1165"/>
      <c r="Q331" s="1165"/>
      <c r="R331" s="1165"/>
      <c r="S331" s="1165"/>
      <c r="T331" s="1165"/>
      <c r="U331" s="1165"/>
      <c r="W331" s="1165" t="str">
        <f>'🔵クレーム'!C322</f>
        <v/>
      </c>
      <c r="X331" s="1165" t="str">
        <f>'🔵クレーム'!D322</f>
        <v/>
      </c>
      <c r="Y331" s="1164" t="str">
        <f>'🔵クレーム'!I322</f>
        <v/>
      </c>
      <c r="Z331" s="1165" t="str">
        <f>'🔵クレーム'!J322</f>
        <v/>
      </c>
      <c r="AA331" s="1165" t="str">
        <f>'🔵クレーム'!K322</f>
        <v/>
      </c>
      <c r="AB331" s="1165" t="str">
        <f>'🔵クレーム'!L322</f>
        <v/>
      </c>
      <c r="AC331" s="1167" t="str">
        <f>'🔵クレーム'!N322</f>
        <v/>
      </c>
    </row>
    <row r="332">
      <c r="B332" s="17"/>
      <c r="C332" s="17"/>
      <c r="D332" s="17"/>
      <c r="E332" s="1228"/>
      <c r="F332" s="17"/>
      <c r="G332" s="17"/>
      <c r="H332" s="17"/>
      <c r="I332" s="17"/>
      <c r="J332" s="17" t="s">
        <v>712</v>
      </c>
      <c r="K332" s="17"/>
      <c r="L332" s="17"/>
      <c r="O332" s="1165"/>
      <c r="P332" s="1165"/>
      <c r="Q332" s="1165"/>
      <c r="R332" s="1165"/>
      <c r="S332" s="1165"/>
      <c r="T332" s="1165"/>
      <c r="U332" s="1165"/>
      <c r="W332" s="1165" t="str">
        <f>'🔵クレーム'!C323</f>
        <v/>
      </c>
      <c r="X332" s="1165" t="str">
        <f>'🔵クレーム'!D323</f>
        <v/>
      </c>
      <c r="Y332" s="1164" t="str">
        <f>'🔵クレーム'!I323</f>
        <v/>
      </c>
      <c r="Z332" s="1165" t="str">
        <f>'🔵クレーム'!J323</f>
        <v/>
      </c>
      <c r="AA332" s="1165" t="str">
        <f>'🔵クレーム'!K323</f>
        <v/>
      </c>
      <c r="AB332" s="1165" t="str">
        <f>'🔵クレーム'!L323</f>
        <v/>
      </c>
      <c r="AC332" s="1167" t="str">
        <f>'🔵クレーム'!N323</f>
        <v/>
      </c>
    </row>
    <row r="333">
      <c r="B333" s="17"/>
      <c r="C333" s="17"/>
      <c r="D333" s="17"/>
      <c r="E333" s="1228"/>
      <c r="F333" s="17"/>
      <c r="G333" s="17"/>
      <c r="H333" s="17"/>
      <c r="I333" s="17"/>
      <c r="J333" s="17" t="s">
        <v>712</v>
      </c>
      <c r="K333" s="17"/>
      <c r="L333" s="17"/>
      <c r="O333" s="1165"/>
      <c r="P333" s="1165"/>
      <c r="Q333" s="1165"/>
      <c r="R333" s="1165"/>
      <c r="S333" s="1165"/>
      <c r="T333" s="1165"/>
      <c r="U333" s="1165"/>
      <c r="W333" s="1165" t="str">
        <f>'🔵クレーム'!C324</f>
        <v/>
      </c>
      <c r="X333" s="1165" t="str">
        <f>'🔵クレーム'!D324</f>
        <v/>
      </c>
      <c r="Y333" s="1164" t="str">
        <f>'🔵クレーム'!I324</f>
        <v/>
      </c>
      <c r="Z333" s="1165" t="str">
        <f>'🔵クレーム'!J324</f>
        <v/>
      </c>
      <c r="AA333" s="1165" t="str">
        <f>'🔵クレーム'!K324</f>
        <v/>
      </c>
      <c r="AB333" s="1165" t="str">
        <f>'🔵クレーム'!L324</f>
        <v/>
      </c>
      <c r="AC333" s="1167" t="str">
        <f>'🔵クレーム'!N324</f>
        <v/>
      </c>
    </row>
    <row r="334">
      <c r="B334" s="17"/>
      <c r="C334" s="17"/>
      <c r="D334" s="17"/>
      <c r="E334" s="1228"/>
      <c r="F334" s="17"/>
      <c r="G334" s="17"/>
      <c r="H334" s="17"/>
      <c r="I334" s="17"/>
      <c r="J334" s="17" t="s">
        <v>712</v>
      </c>
      <c r="K334" s="17"/>
      <c r="L334" s="17"/>
      <c r="O334" s="1165"/>
      <c r="P334" s="1165"/>
      <c r="Q334" s="1165"/>
      <c r="R334" s="1165"/>
      <c r="S334" s="1165"/>
      <c r="T334" s="1165"/>
      <c r="U334" s="1165"/>
      <c r="W334" s="1165" t="str">
        <f>'🔵クレーム'!C325</f>
        <v/>
      </c>
      <c r="X334" s="1165" t="str">
        <f>'🔵クレーム'!D325</f>
        <v/>
      </c>
      <c r="Y334" s="1164" t="str">
        <f>'🔵クレーム'!I325</f>
        <v/>
      </c>
      <c r="Z334" s="1165" t="str">
        <f>'🔵クレーム'!J325</f>
        <v/>
      </c>
      <c r="AA334" s="1165" t="str">
        <f>'🔵クレーム'!K325</f>
        <v/>
      </c>
      <c r="AB334" s="1165" t="str">
        <f>'🔵クレーム'!L325</f>
        <v/>
      </c>
      <c r="AC334" s="1167" t="str">
        <f>'🔵クレーム'!N325</f>
        <v/>
      </c>
    </row>
    <row r="335">
      <c r="B335" s="17"/>
      <c r="C335" s="17"/>
      <c r="D335" s="17"/>
      <c r="E335" s="1228"/>
      <c r="F335" s="17"/>
      <c r="G335" s="17"/>
      <c r="H335" s="17"/>
      <c r="I335" s="17"/>
      <c r="J335" s="17" t="s">
        <v>712</v>
      </c>
      <c r="K335" s="17"/>
      <c r="L335" s="17"/>
      <c r="O335" s="1165"/>
      <c r="P335" s="1165"/>
      <c r="Q335" s="1165"/>
      <c r="R335" s="1165"/>
      <c r="S335" s="1165"/>
      <c r="T335" s="1165"/>
      <c r="U335" s="1165"/>
      <c r="W335" s="1165" t="str">
        <f>'🔵クレーム'!C326</f>
        <v/>
      </c>
      <c r="X335" s="1165" t="str">
        <f>'🔵クレーム'!D326</f>
        <v/>
      </c>
      <c r="Y335" s="1164" t="str">
        <f>'🔵クレーム'!I326</f>
        <v/>
      </c>
      <c r="Z335" s="1165" t="str">
        <f>'🔵クレーム'!J326</f>
        <v/>
      </c>
      <c r="AA335" s="1165" t="str">
        <f>'🔵クレーム'!K326</f>
        <v/>
      </c>
      <c r="AB335" s="1165" t="str">
        <f>'🔵クレーム'!L326</f>
        <v/>
      </c>
      <c r="AC335" s="1167" t="str">
        <f>'🔵クレーム'!N326</f>
        <v/>
      </c>
    </row>
    <row r="336">
      <c r="B336" s="17"/>
      <c r="C336" s="17"/>
      <c r="D336" s="17"/>
      <c r="E336" s="1228"/>
      <c r="F336" s="17"/>
      <c r="G336" s="17"/>
      <c r="H336" s="17"/>
      <c r="I336" s="17"/>
      <c r="J336" s="17" t="s">
        <v>712</v>
      </c>
      <c r="K336" s="17"/>
      <c r="L336" s="17"/>
      <c r="O336" s="1165"/>
      <c r="P336" s="1165"/>
      <c r="Q336" s="1165"/>
      <c r="R336" s="1165"/>
      <c r="S336" s="1165"/>
      <c r="T336" s="1165"/>
      <c r="U336" s="1165"/>
      <c r="W336" s="1165" t="str">
        <f>'🔵クレーム'!C327</f>
        <v/>
      </c>
      <c r="X336" s="1165" t="str">
        <f>'🔵クレーム'!D327</f>
        <v/>
      </c>
      <c r="Y336" s="1164" t="str">
        <f>'🔵クレーム'!I327</f>
        <v/>
      </c>
      <c r="Z336" s="1165" t="str">
        <f>'🔵クレーム'!J327</f>
        <v/>
      </c>
      <c r="AA336" s="1165" t="str">
        <f>'🔵クレーム'!K327</f>
        <v/>
      </c>
      <c r="AB336" s="1165" t="str">
        <f>'🔵クレーム'!L327</f>
        <v/>
      </c>
      <c r="AC336" s="1167" t="str">
        <f>'🔵クレーム'!N327</f>
        <v/>
      </c>
    </row>
    <row r="337">
      <c r="B337" s="17"/>
      <c r="C337" s="17"/>
      <c r="D337" s="17"/>
      <c r="E337" s="1228"/>
      <c r="F337" s="17"/>
      <c r="G337" s="17"/>
      <c r="H337" s="17"/>
      <c r="I337" s="17"/>
      <c r="J337" s="17" t="s">
        <v>712</v>
      </c>
      <c r="K337" s="17"/>
      <c r="L337" s="17"/>
      <c r="O337" s="1165"/>
      <c r="P337" s="1165"/>
      <c r="Q337" s="1165"/>
      <c r="R337" s="1165"/>
      <c r="S337" s="1165"/>
      <c r="T337" s="1165"/>
      <c r="U337" s="1165"/>
      <c r="W337" s="1165" t="str">
        <f>'🔵クレーム'!C328</f>
        <v/>
      </c>
      <c r="X337" s="1165" t="str">
        <f>'🔵クレーム'!D328</f>
        <v/>
      </c>
      <c r="Y337" s="1164" t="str">
        <f>'🔵クレーム'!I328</f>
        <v/>
      </c>
      <c r="Z337" s="1165" t="str">
        <f>'🔵クレーム'!J328</f>
        <v/>
      </c>
      <c r="AA337" s="1165" t="str">
        <f>'🔵クレーム'!K328</f>
        <v/>
      </c>
      <c r="AB337" s="1165" t="str">
        <f>'🔵クレーム'!L328</f>
        <v/>
      </c>
      <c r="AC337" s="1167" t="str">
        <f>'🔵クレーム'!N328</f>
        <v/>
      </c>
    </row>
    <row r="338">
      <c r="B338" s="17"/>
      <c r="C338" s="17"/>
      <c r="D338" s="17"/>
      <c r="E338" s="1228"/>
      <c r="F338" s="17"/>
      <c r="G338" s="17"/>
      <c r="H338" s="17"/>
      <c r="I338" s="17"/>
      <c r="J338" s="17" t="s">
        <v>712</v>
      </c>
      <c r="K338" s="17"/>
      <c r="L338" s="17"/>
      <c r="O338" s="1165"/>
      <c r="P338" s="1165"/>
      <c r="Q338" s="1165"/>
      <c r="R338" s="1165"/>
      <c r="S338" s="1165"/>
      <c r="T338" s="1165"/>
      <c r="U338" s="1165"/>
      <c r="W338" s="1165" t="str">
        <f>'🔵クレーム'!C329</f>
        <v/>
      </c>
      <c r="X338" s="1165" t="str">
        <f>'🔵クレーム'!D329</f>
        <v/>
      </c>
      <c r="Y338" s="1164" t="str">
        <f>'🔵クレーム'!I329</f>
        <v/>
      </c>
      <c r="Z338" s="1165" t="str">
        <f>'🔵クレーム'!J329</f>
        <v/>
      </c>
      <c r="AA338" s="1165" t="str">
        <f>'🔵クレーム'!K329</f>
        <v/>
      </c>
      <c r="AB338" s="1165" t="str">
        <f>'🔵クレーム'!L329</f>
        <v/>
      </c>
      <c r="AC338" s="1167" t="str">
        <f>'🔵クレーム'!N329</f>
        <v/>
      </c>
    </row>
    <row r="339">
      <c r="B339" s="17"/>
      <c r="C339" s="17"/>
      <c r="D339" s="17"/>
      <c r="E339" s="1228"/>
      <c r="F339" s="17"/>
      <c r="G339" s="17"/>
      <c r="H339" s="17"/>
      <c r="I339" s="17"/>
      <c r="J339" s="17" t="s">
        <v>712</v>
      </c>
      <c r="K339" s="17"/>
      <c r="L339" s="17"/>
      <c r="O339" s="1165"/>
      <c r="P339" s="1165"/>
      <c r="Q339" s="1165"/>
      <c r="R339" s="1165"/>
      <c r="S339" s="1165"/>
      <c r="T339" s="1165"/>
      <c r="U339" s="1165"/>
      <c r="W339" s="1165" t="str">
        <f>'🔵クレーム'!C330</f>
        <v/>
      </c>
      <c r="X339" s="1165" t="str">
        <f>'🔵クレーム'!D330</f>
        <v/>
      </c>
      <c r="Y339" s="1164" t="str">
        <f>'🔵クレーム'!I330</f>
        <v/>
      </c>
      <c r="Z339" s="1165" t="str">
        <f>'🔵クレーム'!J330</f>
        <v/>
      </c>
      <c r="AA339" s="1165" t="str">
        <f>'🔵クレーム'!K330</f>
        <v/>
      </c>
      <c r="AB339" s="1165" t="str">
        <f>'🔵クレーム'!L330</f>
        <v/>
      </c>
      <c r="AC339" s="1167" t="str">
        <f>'🔵クレーム'!N330</f>
        <v/>
      </c>
    </row>
    <row r="340">
      <c r="B340" s="17"/>
      <c r="C340" s="17"/>
      <c r="D340" s="17"/>
      <c r="E340" s="1228"/>
      <c r="F340" s="17"/>
      <c r="G340" s="17"/>
      <c r="H340" s="17"/>
      <c r="I340" s="17"/>
      <c r="J340" s="17" t="s">
        <v>712</v>
      </c>
      <c r="K340" s="17"/>
      <c r="L340" s="17"/>
      <c r="O340" s="1165"/>
      <c r="P340" s="1165"/>
      <c r="Q340" s="1165"/>
      <c r="R340" s="1165"/>
      <c r="S340" s="1165"/>
      <c r="T340" s="1165"/>
      <c r="U340" s="1165"/>
      <c r="W340" s="1165" t="str">
        <f>'🔵クレーム'!C331</f>
        <v/>
      </c>
      <c r="X340" s="1165" t="str">
        <f>'🔵クレーム'!D331</f>
        <v/>
      </c>
      <c r="Y340" s="1164" t="str">
        <f>'🔵クレーム'!I331</f>
        <v/>
      </c>
      <c r="Z340" s="1165" t="str">
        <f>'🔵クレーム'!J331</f>
        <v/>
      </c>
      <c r="AA340" s="1165" t="str">
        <f>'🔵クレーム'!K331</f>
        <v/>
      </c>
      <c r="AB340" s="1165" t="str">
        <f>'🔵クレーム'!L331</f>
        <v/>
      </c>
      <c r="AC340" s="1167" t="str">
        <f>'🔵クレーム'!N331</f>
        <v/>
      </c>
    </row>
    <row r="341">
      <c r="B341" s="17"/>
      <c r="C341" s="17"/>
      <c r="D341" s="17"/>
      <c r="E341" s="1228"/>
      <c r="F341" s="17"/>
      <c r="G341" s="17"/>
      <c r="H341" s="17"/>
      <c r="I341" s="17"/>
      <c r="J341" s="17" t="s">
        <v>712</v>
      </c>
      <c r="K341" s="17"/>
      <c r="L341" s="17"/>
      <c r="O341" s="1165"/>
      <c r="P341" s="1165"/>
      <c r="Q341" s="1165"/>
      <c r="R341" s="1165"/>
      <c r="S341" s="1165"/>
      <c r="T341" s="1165"/>
      <c r="U341" s="1165"/>
      <c r="W341" s="1165" t="str">
        <f>'🔵クレーム'!C332</f>
        <v/>
      </c>
      <c r="X341" s="1165" t="str">
        <f>'🔵クレーム'!D332</f>
        <v/>
      </c>
      <c r="Y341" s="1164" t="str">
        <f>'🔵クレーム'!I332</f>
        <v/>
      </c>
      <c r="Z341" s="1165" t="str">
        <f>'🔵クレーム'!J332</f>
        <v/>
      </c>
      <c r="AA341" s="1165" t="str">
        <f>'🔵クレーム'!K332</f>
        <v/>
      </c>
      <c r="AB341" s="1165" t="str">
        <f>'🔵クレーム'!L332</f>
        <v/>
      </c>
      <c r="AC341" s="1167" t="str">
        <f>'🔵クレーム'!N332</f>
        <v/>
      </c>
    </row>
    <row r="342">
      <c r="B342" s="17"/>
      <c r="C342" s="17"/>
      <c r="D342" s="17"/>
      <c r="E342" s="1228"/>
      <c r="F342" s="17"/>
      <c r="G342" s="17"/>
      <c r="H342" s="17"/>
      <c r="I342" s="17"/>
      <c r="J342" s="17" t="s">
        <v>712</v>
      </c>
      <c r="K342" s="17"/>
      <c r="L342" s="17"/>
      <c r="O342" s="1165"/>
      <c r="P342" s="1165"/>
      <c r="Q342" s="1165"/>
      <c r="R342" s="1165"/>
      <c r="S342" s="1165"/>
      <c r="T342" s="1165"/>
      <c r="U342" s="1165"/>
      <c r="W342" s="1165" t="str">
        <f>'🔵クレーム'!C333</f>
        <v/>
      </c>
      <c r="X342" s="1165" t="str">
        <f>'🔵クレーム'!D333</f>
        <v/>
      </c>
      <c r="Y342" s="1164" t="str">
        <f>'🔵クレーム'!I333</f>
        <v/>
      </c>
      <c r="Z342" s="1165" t="str">
        <f>'🔵クレーム'!J333</f>
        <v/>
      </c>
      <c r="AA342" s="1165" t="str">
        <f>'🔵クレーム'!K333</f>
        <v/>
      </c>
      <c r="AB342" s="1165" t="str">
        <f>'🔵クレーム'!L333</f>
        <v/>
      </c>
      <c r="AC342" s="1167" t="str">
        <f>'🔵クレーム'!N333</f>
        <v/>
      </c>
    </row>
    <row r="343">
      <c r="B343" s="17"/>
      <c r="C343" s="17"/>
      <c r="D343" s="17"/>
      <c r="E343" s="1228"/>
      <c r="F343" s="17"/>
      <c r="G343" s="17"/>
      <c r="H343" s="17"/>
      <c r="I343" s="17"/>
      <c r="J343" s="17" t="s">
        <v>712</v>
      </c>
      <c r="K343" s="17"/>
      <c r="L343" s="17"/>
      <c r="O343" s="1165"/>
      <c r="P343" s="1165"/>
      <c r="Q343" s="1165"/>
      <c r="R343" s="1165"/>
      <c r="S343" s="1165"/>
      <c r="T343" s="1165"/>
      <c r="U343" s="1165"/>
      <c r="W343" s="1165" t="str">
        <f>'🔵クレーム'!C334</f>
        <v/>
      </c>
      <c r="X343" s="1165" t="str">
        <f>'🔵クレーム'!D334</f>
        <v/>
      </c>
      <c r="Y343" s="1164" t="str">
        <f>'🔵クレーム'!I334</f>
        <v/>
      </c>
      <c r="Z343" s="1165" t="str">
        <f>'🔵クレーム'!J334</f>
        <v/>
      </c>
      <c r="AA343" s="1165" t="str">
        <f>'🔵クレーム'!K334</f>
        <v/>
      </c>
      <c r="AB343" s="1165" t="str">
        <f>'🔵クレーム'!L334</f>
        <v/>
      </c>
      <c r="AC343" s="1167" t="str">
        <f>'🔵クレーム'!N334</f>
        <v/>
      </c>
    </row>
    <row r="344">
      <c r="B344" s="17"/>
      <c r="C344" s="17"/>
      <c r="D344" s="17"/>
      <c r="E344" s="1228"/>
      <c r="F344" s="17"/>
      <c r="G344" s="17"/>
      <c r="H344" s="17"/>
      <c r="I344" s="17"/>
      <c r="J344" s="17" t="s">
        <v>712</v>
      </c>
      <c r="K344" s="17"/>
      <c r="L344" s="17"/>
      <c r="O344" s="1165"/>
      <c r="P344" s="1165"/>
      <c r="Q344" s="1165"/>
      <c r="R344" s="1165"/>
      <c r="S344" s="1165"/>
      <c r="T344" s="1165"/>
      <c r="U344" s="1165"/>
      <c r="W344" s="1165" t="str">
        <f>'🔵クレーム'!C335</f>
        <v/>
      </c>
      <c r="X344" s="1165" t="str">
        <f>'🔵クレーム'!D335</f>
        <v/>
      </c>
      <c r="Y344" s="1164" t="str">
        <f>'🔵クレーム'!I335</f>
        <v/>
      </c>
      <c r="Z344" s="1165" t="str">
        <f>'🔵クレーム'!J335</f>
        <v/>
      </c>
      <c r="AA344" s="1165" t="str">
        <f>'🔵クレーム'!K335</f>
        <v/>
      </c>
      <c r="AB344" s="1165" t="str">
        <f>'🔵クレーム'!L335</f>
        <v/>
      </c>
      <c r="AC344" s="1167" t="str">
        <f>'🔵クレーム'!N335</f>
        <v/>
      </c>
    </row>
    <row r="345">
      <c r="B345" s="17"/>
      <c r="C345" s="17"/>
      <c r="D345" s="17"/>
      <c r="E345" s="1228"/>
      <c r="F345" s="17"/>
      <c r="G345" s="17"/>
      <c r="H345" s="17"/>
      <c r="I345" s="17"/>
      <c r="J345" s="17" t="s">
        <v>712</v>
      </c>
      <c r="K345" s="17"/>
      <c r="L345" s="17"/>
      <c r="O345" s="1165"/>
      <c r="P345" s="1165"/>
      <c r="Q345" s="1165"/>
      <c r="R345" s="1165"/>
      <c r="S345" s="1165"/>
      <c r="T345" s="1165"/>
      <c r="U345" s="1165"/>
      <c r="W345" s="1165" t="str">
        <f>'🔵クレーム'!C336</f>
        <v/>
      </c>
      <c r="X345" s="1165" t="str">
        <f>'🔵クレーム'!D336</f>
        <v/>
      </c>
      <c r="Y345" s="1164" t="str">
        <f>'🔵クレーム'!I336</f>
        <v/>
      </c>
      <c r="Z345" s="1165" t="str">
        <f>'🔵クレーム'!J336</f>
        <v/>
      </c>
      <c r="AA345" s="1165" t="str">
        <f>'🔵クレーム'!K336</f>
        <v/>
      </c>
      <c r="AB345" s="1165" t="str">
        <f>'🔵クレーム'!L336</f>
        <v/>
      </c>
      <c r="AC345" s="1167" t="str">
        <f>'🔵クレーム'!N336</f>
        <v/>
      </c>
    </row>
    <row r="346">
      <c r="B346" s="17"/>
      <c r="C346" s="17"/>
      <c r="D346" s="17"/>
      <c r="E346" s="1228"/>
      <c r="F346" s="17"/>
      <c r="G346" s="17"/>
      <c r="H346" s="17"/>
      <c r="I346" s="17"/>
      <c r="J346" s="17" t="s">
        <v>712</v>
      </c>
      <c r="K346" s="17"/>
      <c r="L346" s="17"/>
      <c r="O346" s="1165"/>
      <c r="P346" s="1165"/>
      <c r="Q346" s="1165"/>
      <c r="R346" s="1165"/>
      <c r="S346" s="1165"/>
      <c r="T346" s="1165"/>
      <c r="U346" s="1165"/>
      <c r="W346" s="1165" t="str">
        <f>'🔵クレーム'!C337</f>
        <v/>
      </c>
      <c r="X346" s="1165" t="str">
        <f>'🔵クレーム'!D337</f>
        <v/>
      </c>
      <c r="Y346" s="1164" t="str">
        <f>'🔵クレーム'!I337</f>
        <v/>
      </c>
      <c r="Z346" s="1165" t="str">
        <f>'🔵クレーム'!J337</f>
        <v/>
      </c>
      <c r="AA346" s="1165" t="str">
        <f>'🔵クレーム'!K337</f>
        <v/>
      </c>
      <c r="AB346" s="1165" t="str">
        <f>'🔵クレーム'!L337</f>
        <v/>
      </c>
      <c r="AC346" s="1167" t="str">
        <f>'🔵クレーム'!N337</f>
        <v/>
      </c>
    </row>
    <row r="347">
      <c r="B347" s="17"/>
      <c r="C347" s="17"/>
      <c r="D347" s="17"/>
      <c r="E347" s="1228"/>
      <c r="F347" s="17"/>
      <c r="G347" s="17"/>
      <c r="H347" s="17"/>
      <c r="I347" s="17"/>
      <c r="J347" s="17" t="s">
        <v>712</v>
      </c>
      <c r="K347" s="17"/>
      <c r="L347" s="17"/>
      <c r="O347" s="1165"/>
      <c r="P347" s="1165"/>
      <c r="Q347" s="1165"/>
      <c r="R347" s="1165"/>
      <c r="S347" s="1165"/>
      <c r="T347" s="1165"/>
      <c r="U347" s="1165"/>
      <c r="W347" s="1165" t="str">
        <f>'🔵クレーム'!C338</f>
        <v/>
      </c>
      <c r="X347" s="1165" t="str">
        <f>'🔵クレーム'!D338</f>
        <v/>
      </c>
      <c r="Y347" s="1164" t="str">
        <f>'🔵クレーム'!I338</f>
        <v/>
      </c>
      <c r="Z347" s="1165" t="str">
        <f>'🔵クレーム'!J338</f>
        <v/>
      </c>
      <c r="AA347" s="1165" t="str">
        <f>'🔵クレーム'!K338</f>
        <v/>
      </c>
      <c r="AB347" s="1165" t="str">
        <f>'🔵クレーム'!L338</f>
        <v/>
      </c>
      <c r="AC347" s="1167" t="str">
        <f>'🔵クレーム'!N338</f>
        <v/>
      </c>
    </row>
    <row r="348">
      <c r="B348" s="17"/>
      <c r="C348" s="17"/>
      <c r="D348" s="17"/>
      <c r="E348" s="1228"/>
      <c r="F348" s="17"/>
      <c r="G348" s="17"/>
      <c r="H348" s="17"/>
      <c r="I348" s="17"/>
      <c r="J348" s="17" t="s">
        <v>712</v>
      </c>
      <c r="K348" s="17"/>
      <c r="L348" s="17"/>
      <c r="O348" s="1165"/>
      <c r="P348" s="1165"/>
      <c r="Q348" s="1165"/>
      <c r="R348" s="1165"/>
      <c r="S348" s="1165"/>
      <c r="T348" s="1165"/>
      <c r="U348" s="1165"/>
      <c r="W348" s="1165" t="str">
        <f>'🔵クレーム'!C339</f>
        <v/>
      </c>
      <c r="X348" s="1165" t="str">
        <f>'🔵クレーム'!D339</f>
        <v/>
      </c>
      <c r="Y348" s="1164" t="str">
        <f>'🔵クレーム'!I339</f>
        <v/>
      </c>
      <c r="Z348" s="1165" t="str">
        <f>'🔵クレーム'!J339</f>
        <v/>
      </c>
      <c r="AA348" s="1165" t="str">
        <f>'🔵クレーム'!K339</f>
        <v/>
      </c>
      <c r="AB348" s="1165" t="str">
        <f>'🔵クレーム'!L339</f>
        <v/>
      </c>
      <c r="AC348" s="1167" t="str">
        <f>'🔵クレーム'!N339</f>
        <v/>
      </c>
    </row>
    <row r="349">
      <c r="B349" s="17"/>
      <c r="C349" s="17"/>
      <c r="D349" s="17"/>
      <c r="E349" s="1228"/>
      <c r="F349" s="17"/>
      <c r="G349" s="17"/>
      <c r="H349" s="17"/>
      <c r="I349" s="17"/>
      <c r="J349" s="17" t="s">
        <v>712</v>
      </c>
      <c r="K349" s="17"/>
      <c r="L349" s="17"/>
      <c r="O349" s="1165"/>
      <c r="P349" s="1165"/>
      <c r="Q349" s="1165"/>
      <c r="R349" s="1165"/>
      <c r="S349" s="1165"/>
      <c r="T349" s="1165"/>
      <c r="U349" s="1165"/>
      <c r="W349" s="1165" t="str">
        <f>'🔵クレーム'!C340</f>
        <v/>
      </c>
      <c r="X349" s="1165" t="str">
        <f>'🔵クレーム'!D340</f>
        <v/>
      </c>
      <c r="Y349" s="1164" t="str">
        <f>'🔵クレーム'!I340</f>
        <v/>
      </c>
      <c r="Z349" s="1165" t="str">
        <f>'🔵クレーム'!J340</f>
        <v/>
      </c>
      <c r="AA349" s="1165" t="str">
        <f>'🔵クレーム'!K340</f>
        <v/>
      </c>
      <c r="AB349" s="1165" t="str">
        <f>'🔵クレーム'!L340</f>
        <v/>
      </c>
      <c r="AC349" s="1167" t="str">
        <f>'🔵クレーム'!N340</f>
        <v/>
      </c>
    </row>
    <row r="350">
      <c r="B350" s="17"/>
      <c r="C350" s="17"/>
      <c r="D350" s="17"/>
      <c r="E350" s="1228"/>
      <c r="F350" s="17"/>
      <c r="G350" s="17"/>
      <c r="H350" s="17"/>
      <c r="I350" s="17"/>
      <c r="J350" s="17" t="s">
        <v>712</v>
      </c>
      <c r="K350" s="17"/>
      <c r="L350" s="17"/>
      <c r="O350" s="1165"/>
      <c r="P350" s="1165"/>
      <c r="Q350" s="1165"/>
      <c r="R350" s="1165"/>
      <c r="S350" s="1165"/>
      <c r="T350" s="1165"/>
      <c r="U350" s="1165"/>
      <c r="W350" s="1165" t="str">
        <f>'🔵クレーム'!C341</f>
        <v/>
      </c>
      <c r="X350" s="1165" t="str">
        <f>'🔵クレーム'!D341</f>
        <v/>
      </c>
      <c r="Y350" s="1164" t="str">
        <f>'🔵クレーム'!I341</f>
        <v/>
      </c>
      <c r="Z350" s="1165" t="str">
        <f>'🔵クレーム'!J341</f>
        <v/>
      </c>
      <c r="AA350" s="1165" t="str">
        <f>'🔵クレーム'!K341</f>
        <v/>
      </c>
      <c r="AB350" s="1165" t="str">
        <f>'🔵クレーム'!L341</f>
        <v/>
      </c>
      <c r="AC350" s="1167" t="str">
        <f>'🔵クレーム'!N341</f>
        <v/>
      </c>
    </row>
    <row r="351">
      <c r="B351" s="17"/>
      <c r="C351" s="17"/>
      <c r="D351" s="17"/>
      <c r="E351" s="1228"/>
      <c r="F351" s="17"/>
      <c r="G351" s="17"/>
      <c r="H351" s="17"/>
      <c r="I351" s="17"/>
      <c r="J351" s="17" t="s">
        <v>712</v>
      </c>
      <c r="K351" s="17"/>
      <c r="L351" s="17"/>
      <c r="O351" s="1165"/>
      <c r="P351" s="1165"/>
      <c r="Q351" s="1165"/>
      <c r="R351" s="1165"/>
      <c r="S351" s="1165"/>
      <c r="T351" s="1165"/>
      <c r="U351" s="1165"/>
      <c r="W351" s="1165" t="str">
        <f>'🔵クレーム'!C342</f>
        <v/>
      </c>
      <c r="X351" s="1165" t="str">
        <f>'🔵クレーム'!D342</f>
        <v/>
      </c>
      <c r="Y351" s="1164" t="str">
        <f>'🔵クレーム'!I342</f>
        <v/>
      </c>
      <c r="Z351" s="1165" t="str">
        <f>'🔵クレーム'!J342</f>
        <v/>
      </c>
      <c r="AA351" s="1165" t="str">
        <f>'🔵クレーム'!K342</f>
        <v/>
      </c>
      <c r="AB351" s="1165" t="str">
        <f>'🔵クレーム'!L342</f>
        <v/>
      </c>
      <c r="AC351" s="1167" t="str">
        <f>'🔵クレーム'!N342</f>
        <v/>
      </c>
    </row>
    <row r="352">
      <c r="B352" s="17"/>
      <c r="C352" s="17"/>
      <c r="D352" s="17"/>
      <c r="E352" s="1228"/>
      <c r="F352" s="17"/>
      <c r="G352" s="17"/>
      <c r="H352" s="17"/>
      <c r="I352" s="17"/>
      <c r="J352" s="17" t="s">
        <v>712</v>
      </c>
      <c r="K352" s="17"/>
      <c r="L352" s="17"/>
      <c r="O352" s="1165"/>
      <c r="P352" s="1165"/>
      <c r="Q352" s="1165"/>
      <c r="R352" s="1165"/>
      <c r="S352" s="1165"/>
      <c r="T352" s="1165"/>
      <c r="U352" s="1165"/>
      <c r="W352" s="1165" t="str">
        <f>'🔵クレーム'!C343</f>
        <v/>
      </c>
      <c r="X352" s="1165" t="str">
        <f>'🔵クレーム'!D343</f>
        <v/>
      </c>
      <c r="Y352" s="1164" t="str">
        <f>'🔵クレーム'!I343</f>
        <v/>
      </c>
      <c r="Z352" s="1165" t="str">
        <f>'🔵クレーム'!J343</f>
        <v/>
      </c>
      <c r="AA352" s="1165" t="str">
        <f>'🔵クレーム'!K343</f>
        <v/>
      </c>
      <c r="AB352" s="1165" t="str">
        <f>'🔵クレーム'!L343</f>
        <v/>
      </c>
      <c r="AC352" s="1167" t="str">
        <f>'🔵クレーム'!N343</f>
        <v/>
      </c>
    </row>
    <row r="353">
      <c r="B353" s="17"/>
      <c r="C353" s="17"/>
      <c r="D353" s="17"/>
      <c r="E353" s="1228"/>
      <c r="F353" s="17"/>
      <c r="G353" s="17"/>
      <c r="H353" s="17"/>
      <c r="I353" s="17"/>
      <c r="J353" s="17" t="s">
        <v>712</v>
      </c>
      <c r="K353" s="17"/>
      <c r="L353" s="17"/>
      <c r="O353" s="1165"/>
      <c r="P353" s="1165"/>
      <c r="Q353" s="1165"/>
      <c r="R353" s="1165"/>
      <c r="S353" s="1165"/>
      <c r="T353" s="1165"/>
      <c r="U353" s="1165"/>
      <c r="W353" s="1165" t="str">
        <f>'🔵クレーム'!C344</f>
        <v/>
      </c>
      <c r="X353" s="1165" t="str">
        <f>'🔵クレーム'!D344</f>
        <v/>
      </c>
      <c r="Y353" s="1164" t="str">
        <f>'🔵クレーム'!I344</f>
        <v/>
      </c>
      <c r="Z353" s="1165" t="str">
        <f>'🔵クレーム'!J344</f>
        <v/>
      </c>
      <c r="AA353" s="1165" t="str">
        <f>'🔵クレーム'!K344</f>
        <v/>
      </c>
      <c r="AB353" s="1165" t="str">
        <f>'🔵クレーム'!L344</f>
        <v/>
      </c>
      <c r="AC353" s="1167" t="str">
        <f>'🔵クレーム'!N344</f>
        <v/>
      </c>
    </row>
    <row r="354">
      <c r="B354" s="17"/>
      <c r="C354" s="17"/>
      <c r="D354" s="17"/>
      <c r="E354" s="1228"/>
      <c r="F354" s="17"/>
      <c r="G354" s="17"/>
      <c r="H354" s="17"/>
      <c r="I354" s="17"/>
      <c r="J354" s="17" t="s">
        <v>712</v>
      </c>
      <c r="K354" s="17"/>
      <c r="L354" s="17"/>
      <c r="O354" s="1165"/>
      <c r="P354" s="1165"/>
      <c r="Q354" s="1165"/>
      <c r="R354" s="1165"/>
      <c r="S354" s="1165"/>
      <c r="T354" s="1165"/>
      <c r="U354" s="1165"/>
      <c r="W354" s="1165" t="str">
        <f>'🔵クレーム'!C345</f>
        <v/>
      </c>
      <c r="X354" s="1165" t="str">
        <f>'🔵クレーム'!D345</f>
        <v/>
      </c>
      <c r="Y354" s="1164" t="str">
        <f>'🔵クレーム'!I345</f>
        <v/>
      </c>
      <c r="Z354" s="1165" t="str">
        <f>'🔵クレーム'!J345</f>
        <v/>
      </c>
      <c r="AA354" s="1165" t="str">
        <f>'🔵クレーム'!K345</f>
        <v/>
      </c>
      <c r="AB354" s="1165" t="str">
        <f>'🔵クレーム'!L345</f>
        <v/>
      </c>
      <c r="AC354" s="1167" t="str">
        <f>'🔵クレーム'!N345</f>
        <v/>
      </c>
    </row>
    <row r="355">
      <c r="B355" s="17"/>
      <c r="C355" s="17"/>
      <c r="D355" s="17"/>
      <c r="E355" s="1228"/>
      <c r="F355" s="17"/>
      <c r="G355" s="17"/>
      <c r="H355" s="17"/>
      <c r="I355" s="17"/>
      <c r="J355" s="17" t="s">
        <v>712</v>
      </c>
      <c r="K355" s="17"/>
      <c r="L355" s="17"/>
      <c r="O355" s="1165"/>
      <c r="P355" s="1165"/>
      <c r="Q355" s="1165"/>
      <c r="R355" s="1165"/>
      <c r="S355" s="1165"/>
      <c r="T355" s="1165"/>
      <c r="U355" s="1165"/>
      <c r="W355" s="1165" t="str">
        <f>'🔵クレーム'!C346</f>
        <v/>
      </c>
      <c r="X355" s="1165" t="str">
        <f>'🔵クレーム'!D346</f>
        <v/>
      </c>
      <c r="Y355" s="1164" t="str">
        <f>'🔵クレーム'!I346</f>
        <v/>
      </c>
      <c r="Z355" s="1165" t="str">
        <f>'🔵クレーム'!J346</f>
        <v/>
      </c>
      <c r="AA355" s="1165" t="str">
        <f>'🔵クレーム'!K346</f>
        <v/>
      </c>
      <c r="AB355" s="1165" t="str">
        <f>'🔵クレーム'!L346</f>
        <v/>
      </c>
      <c r="AC355" s="1167" t="str">
        <f>'🔵クレーム'!N346</f>
        <v/>
      </c>
    </row>
    <row r="356">
      <c r="B356" s="17"/>
      <c r="C356" s="17"/>
      <c r="D356" s="17"/>
      <c r="E356" s="1228"/>
      <c r="F356" s="17"/>
      <c r="G356" s="17"/>
      <c r="H356" s="17"/>
      <c r="I356" s="17"/>
      <c r="J356" s="17" t="s">
        <v>712</v>
      </c>
      <c r="K356" s="17"/>
      <c r="L356" s="17"/>
      <c r="O356" s="1165"/>
      <c r="P356" s="1165"/>
      <c r="Q356" s="1165"/>
      <c r="R356" s="1165"/>
      <c r="S356" s="1165"/>
      <c r="T356" s="1165"/>
      <c r="U356" s="1165"/>
      <c r="W356" s="1165" t="str">
        <f>'🔵クレーム'!C347</f>
        <v/>
      </c>
      <c r="X356" s="1165" t="str">
        <f>'🔵クレーム'!D347</f>
        <v/>
      </c>
      <c r="Y356" s="1164" t="str">
        <f>'🔵クレーム'!I347</f>
        <v/>
      </c>
      <c r="Z356" s="1165" t="str">
        <f>'🔵クレーム'!J347</f>
        <v/>
      </c>
      <c r="AA356" s="1165" t="str">
        <f>'🔵クレーム'!K347</f>
        <v/>
      </c>
      <c r="AB356" s="1165" t="str">
        <f>'🔵クレーム'!L347</f>
        <v/>
      </c>
      <c r="AC356" s="1167" t="str">
        <f>'🔵クレーム'!N347</f>
        <v/>
      </c>
    </row>
    <row r="357">
      <c r="B357" s="17"/>
      <c r="C357" s="17"/>
      <c r="D357" s="17"/>
      <c r="E357" s="1228"/>
      <c r="F357" s="17"/>
      <c r="G357" s="17"/>
      <c r="H357" s="17"/>
      <c r="I357" s="17"/>
      <c r="J357" s="17" t="s">
        <v>712</v>
      </c>
      <c r="K357" s="17"/>
      <c r="L357" s="17"/>
      <c r="O357" s="1165"/>
      <c r="P357" s="1165"/>
      <c r="Q357" s="1165"/>
      <c r="R357" s="1165"/>
      <c r="S357" s="1165"/>
      <c r="T357" s="1165"/>
      <c r="U357" s="1165"/>
      <c r="W357" s="1165" t="str">
        <f>'🔵クレーム'!C348</f>
        <v/>
      </c>
      <c r="X357" s="1165" t="str">
        <f>'🔵クレーム'!D348</f>
        <v/>
      </c>
      <c r="Y357" s="1164" t="str">
        <f>'🔵クレーム'!I348</f>
        <v/>
      </c>
      <c r="Z357" s="1165" t="str">
        <f>'🔵クレーム'!J348</f>
        <v/>
      </c>
      <c r="AA357" s="1165" t="str">
        <f>'🔵クレーム'!K348</f>
        <v/>
      </c>
      <c r="AB357" s="1165" t="str">
        <f>'🔵クレーム'!L348</f>
        <v/>
      </c>
      <c r="AC357" s="1167" t="str">
        <f>'🔵クレーム'!N348</f>
        <v/>
      </c>
    </row>
    <row r="358">
      <c r="B358" s="17"/>
      <c r="C358" s="17"/>
      <c r="D358" s="17"/>
      <c r="E358" s="1228"/>
      <c r="F358" s="17"/>
      <c r="G358" s="17"/>
      <c r="H358" s="17"/>
      <c r="I358" s="17"/>
      <c r="J358" s="17" t="s">
        <v>712</v>
      </c>
      <c r="K358" s="17"/>
      <c r="L358" s="17"/>
      <c r="O358" s="1165"/>
      <c r="P358" s="1165"/>
      <c r="Q358" s="1165"/>
      <c r="R358" s="1165"/>
      <c r="S358" s="1165"/>
      <c r="T358" s="1165"/>
      <c r="U358" s="1165"/>
      <c r="W358" s="1165" t="str">
        <f>'🔵クレーム'!C349</f>
        <v/>
      </c>
      <c r="X358" s="1165" t="str">
        <f>'🔵クレーム'!D349</f>
        <v/>
      </c>
      <c r="Y358" s="1164" t="str">
        <f>'🔵クレーム'!I349</f>
        <v/>
      </c>
      <c r="Z358" s="1165" t="str">
        <f>'🔵クレーム'!J349</f>
        <v/>
      </c>
      <c r="AA358" s="1165" t="str">
        <f>'🔵クレーム'!K349</f>
        <v/>
      </c>
      <c r="AB358" s="1165" t="str">
        <f>'🔵クレーム'!L349</f>
        <v/>
      </c>
      <c r="AC358" s="1167" t="str">
        <f>'🔵クレーム'!N349</f>
        <v/>
      </c>
    </row>
    <row r="359">
      <c r="B359" s="17"/>
      <c r="C359" s="17"/>
      <c r="D359" s="17"/>
      <c r="E359" s="1228"/>
      <c r="F359" s="17"/>
      <c r="G359" s="17"/>
      <c r="H359" s="17"/>
      <c r="I359" s="17"/>
      <c r="J359" s="17" t="s">
        <v>712</v>
      </c>
      <c r="K359" s="17"/>
      <c r="L359" s="17"/>
      <c r="O359" s="1165"/>
      <c r="P359" s="1165"/>
      <c r="Q359" s="1165"/>
      <c r="R359" s="1165"/>
      <c r="S359" s="1165"/>
      <c r="T359" s="1165"/>
      <c r="U359" s="1165"/>
      <c r="W359" s="1165" t="str">
        <f>'🔵クレーム'!C350</f>
        <v/>
      </c>
      <c r="X359" s="1165" t="str">
        <f>'🔵クレーム'!D350</f>
        <v/>
      </c>
      <c r="Y359" s="1164" t="str">
        <f>'🔵クレーム'!I350</f>
        <v/>
      </c>
      <c r="Z359" s="1165" t="str">
        <f>'🔵クレーム'!J350</f>
        <v/>
      </c>
      <c r="AA359" s="1165" t="str">
        <f>'🔵クレーム'!K350</f>
        <v/>
      </c>
      <c r="AB359" s="1165" t="str">
        <f>'🔵クレーム'!L350</f>
        <v/>
      </c>
      <c r="AC359" s="1167" t="str">
        <f>'🔵クレーム'!N350</f>
        <v/>
      </c>
    </row>
    <row r="360">
      <c r="B360" s="17"/>
      <c r="C360" s="17"/>
      <c r="D360" s="17"/>
      <c r="E360" s="1228"/>
      <c r="F360" s="17"/>
      <c r="G360" s="17"/>
      <c r="H360" s="17"/>
      <c r="I360" s="17"/>
      <c r="J360" s="17" t="s">
        <v>712</v>
      </c>
      <c r="K360" s="17"/>
      <c r="L360" s="17"/>
      <c r="O360" s="1165"/>
      <c r="P360" s="1165"/>
      <c r="Q360" s="1165"/>
      <c r="R360" s="1165"/>
      <c r="S360" s="1165"/>
      <c r="T360" s="1165"/>
      <c r="U360" s="1165"/>
      <c r="W360" s="1165" t="str">
        <f>'🔵クレーム'!C351</f>
        <v/>
      </c>
      <c r="X360" s="1165" t="str">
        <f>'🔵クレーム'!D351</f>
        <v/>
      </c>
      <c r="Y360" s="1164" t="str">
        <f>'🔵クレーム'!I351</f>
        <v/>
      </c>
      <c r="Z360" s="1165" t="str">
        <f>'🔵クレーム'!J351</f>
        <v/>
      </c>
      <c r="AA360" s="1165" t="str">
        <f>'🔵クレーム'!K351</f>
        <v/>
      </c>
      <c r="AB360" s="1165" t="str">
        <f>'🔵クレーム'!L351</f>
        <v/>
      </c>
      <c r="AC360" s="1167" t="str">
        <f>'🔵クレーム'!N351</f>
        <v/>
      </c>
    </row>
    <row r="361">
      <c r="B361" s="17"/>
      <c r="C361" s="17"/>
      <c r="D361" s="17"/>
      <c r="E361" s="1228"/>
      <c r="F361" s="17"/>
      <c r="G361" s="17"/>
      <c r="H361" s="17"/>
      <c r="I361" s="17"/>
      <c r="J361" s="17" t="s">
        <v>712</v>
      </c>
      <c r="K361" s="17"/>
      <c r="L361" s="17"/>
      <c r="O361" s="1165"/>
      <c r="P361" s="1165"/>
      <c r="Q361" s="1165"/>
      <c r="R361" s="1165"/>
      <c r="S361" s="1165"/>
      <c r="T361" s="1165"/>
      <c r="U361" s="1165"/>
      <c r="W361" s="1165" t="str">
        <f>'🔵クレーム'!C352</f>
        <v/>
      </c>
      <c r="X361" s="1165" t="str">
        <f>'🔵クレーム'!D352</f>
        <v/>
      </c>
      <c r="Y361" s="1164" t="str">
        <f>'🔵クレーム'!I352</f>
        <v/>
      </c>
      <c r="Z361" s="1165" t="str">
        <f>'🔵クレーム'!J352</f>
        <v/>
      </c>
      <c r="AA361" s="1165" t="str">
        <f>'🔵クレーム'!K352</f>
        <v/>
      </c>
      <c r="AB361" s="1165" t="str">
        <f>'🔵クレーム'!L352</f>
        <v/>
      </c>
      <c r="AC361" s="1167" t="str">
        <f>'🔵クレーム'!N352</f>
        <v/>
      </c>
    </row>
    <row r="362">
      <c r="B362" s="17"/>
      <c r="C362" s="17"/>
      <c r="D362" s="17"/>
      <c r="E362" s="1228"/>
      <c r="F362" s="17"/>
      <c r="G362" s="17"/>
      <c r="H362" s="17"/>
      <c r="I362" s="17"/>
      <c r="J362" s="17" t="s">
        <v>712</v>
      </c>
      <c r="K362" s="17"/>
      <c r="L362" s="17"/>
      <c r="O362" s="1165"/>
      <c r="P362" s="1165"/>
      <c r="Q362" s="1165"/>
      <c r="R362" s="1165"/>
      <c r="S362" s="1165"/>
      <c r="T362" s="1165"/>
      <c r="U362" s="1165"/>
      <c r="W362" s="1165" t="str">
        <f>'🔵クレーム'!C353</f>
        <v/>
      </c>
      <c r="X362" s="1165" t="str">
        <f>'🔵クレーム'!D353</f>
        <v/>
      </c>
      <c r="Y362" s="1164" t="str">
        <f>'🔵クレーム'!I353</f>
        <v/>
      </c>
      <c r="Z362" s="1165" t="str">
        <f>'🔵クレーム'!J353</f>
        <v/>
      </c>
      <c r="AA362" s="1165" t="str">
        <f>'🔵クレーム'!K353</f>
        <v/>
      </c>
      <c r="AB362" s="1165" t="str">
        <f>'🔵クレーム'!L353</f>
        <v/>
      </c>
      <c r="AC362" s="1167" t="str">
        <f>'🔵クレーム'!N353</f>
        <v/>
      </c>
    </row>
    <row r="363">
      <c r="B363" s="17"/>
      <c r="C363" s="17"/>
      <c r="D363" s="17"/>
      <c r="E363" s="1228"/>
      <c r="F363" s="17"/>
      <c r="G363" s="17"/>
      <c r="H363" s="17"/>
      <c r="I363" s="17"/>
      <c r="J363" s="17" t="s">
        <v>712</v>
      </c>
      <c r="K363" s="17"/>
      <c r="L363" s="17"/>
      <c r="O363" s="1165"/>
      <c r="P363" s="1165"/>
      <c r="Q363" s="1165"/>
      <c r="R363" s="1165"/>
      <c r="S363" s="1165"/>
      <c r="T363" s="1165"/>
      <c r="U363" s="1165"/>
      <c r="W363" s="1165" t="str">
        <f>'🔵クレーム'!C354</f>
        <v/>
      </c>
      <c r="X363" s="1165" t="str">
        <f>'🔵クレーム'!D354</f>
        <v/>
      </c>
      <c r="Y363" s="1164" t="str">
        <f>'🔵クレーム'!I354</f>
        <v/>
      </c>
      <c r="Z363" s="1165" t="str">
        <f>'🔵クレーム'!J354</f>
        <v/>
      </c>
      <c r="AA363" s="1165" t="str">
        <f>'🔵クレーム'!K354</f>
        <v/>
      </c>
      <c r="AB363" s="1165" t="str">
        <f>'🔵クレーム'!L354</f>
        <v/>
      </c>
      <c r="AC363" s="1167" t="str">
        <f>'🔵クレーム'!N354</f>
        <v/>
      </c>
    </row>
    <row r="364">
      <c r="B364" s="17"/>
      <c r="C364" s="17"/>
      <c r="D364" s="17"/>
      <c r="E364" s="1228"/>
      <c r="F364" s="17"/>
      <c r="G364" s="17"/>
      <c r="H364" s="17"/>
      <c r="I364" s="17"/>
      <c r="J364" s="17" t="s">
        <v>712</v>
      </c>
      <c r="K364" s="17"/>
      <c r="L364" s="17"/>
      <c r="O364" s="1165"/>
      <c r="P364" s="1165"/>
      <c r="Q364" s="1165"/>
      <c r="R364" s="1165"/>
      <c r="S364" s="1165"/>
      <c r="T364" s="1165"/>
      <c r="U364" s="1165"/>
      <c r="W364" s="1165" t="str">
        <f>'🔵クレーム'!C355</f>
        <v/>
      </c>
      <c r="X364" s="1165" t="str">
        <f>'🔵クレーム'!D355</f>
        <v/>
      </c>
      <c r="Y364" s="1164" t="str">
        <f>'🔵クレーム'!I355</f>
        <v/>
      </c>
      <c r="Z364" s="1165" t="str">
        <f>'🔵クレーム'!J355</f>
        <v/>
      </c>
      <c r="AA364" s="1165" t="str">
        <f>'🔵クレーム'!K355</f>
        <v/>
      </c>
      <c r="AB364" s="1165" t="str">
        <f>'🔵クレーム'!L355</f>
        <v/>
      </c>
      <c r="AC364" s="1167" t="str">
        <f>'🔵クレーム'!N355</f>
        <v/>
      </c>
    </row>
    <row r="365">
      <c r="B365" s="17"/>
      <c r="C365" s="17"/>
      <c r="D365" s="17"/>
      <c r="E365" s="1228"/>
      <c r="F365" s="17"/>
      <c r="G365" s="17"/>
      <c r="H365" s="17"/>
      <c r="I365" s="17"/>
      <c r="J365" s="17" t="s">
        <v>712</v>
      </c>
      <c r="K365" s="17"/>
      <c r="L365" s="17"/>
      <c r="O365" s="1165"/>
      <c r="P365" s="1165"/>
      <c r="Q365" s="1165"/>
      <c r="R365" s="1165"/>
      <c r="S365" s="1165"/>
      <c r="T365" s="1165"/>
      <c r="U365" s="1165"/>
      <c r="W365" s="1165" t="str">
        <f>'🔵クレーム'!C356</f>
        <v/>
      </c>
      <c r="X365" s="1165" t="str">
        <f>'🔵クレーム'!D356</f>
        <v/>
      </c>
      <c r="Y365" s="1164" t="str">
        <f>'🔵クレーム'!I356</f>
        <v/>
      </c>
      <c r="Z365" s="1165" t="str">
        <f>'🔵クレーム'!J356</f>
        <v/>
      </c>
      <c r="AA365" s="1165" t="str">
        <f>'🔵クレーム'!K356</f>
        <v/>
      </c>
      <c r="AB365" s="1165" t="str">
        <f>'🔵クレーム'!L356</f>
        <v/>
      </c>
      <c r="AC365" s="1167" t="str">
        <f>'🔵クレーム'!N356</f>
        <v/>
      </c>
    </row>
    <row r="366">
      <c r="B366" s="17"/>
      <c r="C366" s="17"/>
      <c r="D366" s="17"/>
      <c r="E366" s="1228"/>
      <c r="F366" s="17"/>
      <c r="G366" s="17"/>
      <c r="H366" s="17"/>
      <c r="I366" s="17"/>
      <c r="J366" s="17" t="s">
        <v>712</v>
      </c>
      <c r="K366" s="17"/>
      <c r="L366" s="17"/>
      <c r="O366" s="1165"/>
      <c r="P366" s="1165"/>
      <c r="Q366" s="1165"/>
      <c r="R366" s="1165"/>
      <c r="S366" s="1165"/>
      <c r="T366" s="1165"/>
      <c r="U366" s="1165"/>
      <c r="W366" s="1165" t="str">
        <f>'🔵クレーム'!C357</f>
        <v/>
      </c>
      <c r="X366" s="1165" t="str">
        <f>'🔵クレーム'!D357</f>
        <v/>
      </c>
      <c r="Y366" s="1164" t="str">
        <f>'🔵クレーム'!I357</f>
        <v/>
      </c>
      <c r="Z366" s="1165" t="str">
        <f>'🔵クレーム'!J357</f>
        <v/>
      </c>
      <c r="AA366" s="1165" t="str">
        <f>'🔵クレーム'!K357</f>
        <v/>
      </c>
      <c r="AB366" s="1165" t="str">
        <f>'🔵クレーム'!L357</f>
        <v/>
      </c>
      <c r="AC366" s="1167" t="str">
        <f>'🔵クレーム'!N357</f>
        <v/>
      </c>
    </row>
    <row r="367">
      <c r="B367" s="17"/>
      <c r="C367" s="17"/>
      <c r="D367" s="17"/>
      <c r="E367" s="1228"/>
      <c r="F367" s="17"/>
      <c r="G367" s="17"/>
      <c r="H367" s="17"/>
      <c r="I367" s="17"/>
      <c r="J367" s="17" t="s">
        <v>712</v>
      </c>
      <c r="K367" s="17"/>
      <c r="L367" s="17"/>
      <c r="O367" s="1165"/>
      <c r="P367" s="1165"/>
      <c r="Q367" s="1165"/>
      <c r="R367" s="1165"/>
      <c r="S367" s="1165"/>
      <c r="T367" s="1165"/>
      <c r="U367" s="1165"/>
      <c r="W367" s="1165" t="str">
        <f>'🔵クレーム'!C358</f>
        <v/>
      </c>
      <c r="X367" s="1165" t="str">
        <f>'🔵クレーム'!D358</f>
        <v/>
      </c>
      <c r="Y367" s="1164" t="str">
        <f>'🔵クレーム'!I358</f>
        <v/>
      </c>
      <c r="Z367" s="1165" t="str">
        <f>'🔵クレーム'!J358</f>
        <v/>
      </c>
      <c r="AA367" s="1165" t="str">
        <f>'🔵クレーム'!K358</f>
        <v/>
      </c>
      <c r="AB367" s="1165" t="str">
        <f>'🔵クレーム'!L358</f>
        <v/>
      </c>
      <c r="AC367" s="1167" t="str">
        <f>'🔵クレーム'!N358</f>
        <v/>
      </c>
    </row>
    <row r="368">
      <c r="B368" s="17"/>
      <c r="C368" s="17"/>
      <c r="D368" s="17"/>
      <c r="E368" s="1228"/>
      <c r="F368" s="17"/>
      <c r="G368" s="17"/>
      <c r="H368" s="17"/>
      <c r="I368" s="17"/>
      <c r="J368" s="17" t="s">
        <v>712</v>
      </c>
      <c r="K368" s="17"/>
      <c r="L368" s="17"/>
      <c r="O368" s="1165"/>
      <c r="P368" s="1165"/>
      <c r="Q368" s="1165"/>
      <c r="R368" s="1165"/>
      <c r="S368" s="1165"/>
      <c r="T368" s="1165"/>
      <c r="U368" s="1165"/>
      <c r="W368" s="1165" t="str">
        <f>'🔵クレーム'!C359</f>
        <v/>
      </c>
      <c r="X368" s="1165" t="str">
        <f>'🔵クレーム'!D359</f>
        <v/>
      </c>
      <c r="Y368" s="1164" t="str">
        <f>'🔵クレーム'!I359</f>
        <v/>
      </c>
      <c r="Z368" s="1165" t="str">
        <f>'🔵クレーム'!J359</f>
        <v/>
      </c>
      <c r="AA368" s="1165" t="str">
        <f>'🔵クレーム'!K359</f>
        <v/>
      </c>
      <c r="AB368" s="1165" t="str">
        <f>'🔵クレーム'!L359</f>
        <v/>
      </c>
      <c r="AC368" s="1167" t="str">
        <f>'🔵クレーム'!N359</f>
        <v/>
      </c>
    </row>
    <row r="369">
      <c r="B369" s="17"/>
      <c r="C369" s="17"/>
      <c r="D369" s="17"/>
      <c r="E369" s="1228"/>
      <c r="F369" s="17"/>
      <c r="G369" s="17"/>
      <c r="H369" s="17"/>
      <c r="I369" s="17"/>
      <c r="J369" s="17" t="s">
        <v>712</v>
      </c>
      <c r="K369" s="17"/>
      <c r="L369" s="17"/>
      <c r="O369" s="1165"/>
      <c r="P369" s="1165"/>
      <c r="Q369" s="1165"/>
      <c r="R369" s="1165"/>
      <c r="S369" s="1165"/>
      <c r="T369" s="1165"/>
      <c r="U369" s="1165"/>
      <c r="W369" s="1165" t="str">
        <f>'🔵クレーム'!C360</f>
        <v/>
      </c>
      <c r="X369" s="1165" t="str">
        <f>'🔵クレーム'!D360</f>
        <v/>
      </c>
      <c r="Y369" s="1164" t="str">
        <f>'🔵クレーム'!I360</f>
        <v/>
      </c>
      <c r="Z369" s="1165" t="str">
        <f>'🔵クレーム'!J360</f>
        <v/>
      </c>
      <c r="AA369" s="1165" t="str">
        <f>'🔵クレーム'!K360</f>
        <v/>
      </c>
      <c r="AB369" s="1165" t="str">
        <f>'🔵クレーム'!L360</f>
        <v/>
      </c>
      <c r="AC369" s="1167" t="str">
        <f>'🔵クレーム'!N360</f>
        <v/>
      </c>
    </row>
    <row r="370">
      <c r="B370" s="17"/>
      <c r="C370" s="17"/>
      <c r="D370" s="17"/>
      <c r="E370" s="1228"/>
      <c r="F370" s="17"/>
      <c r="G370" s="17"/>
      <c r="H370" s="17"/>
      <c r="I370" s="17"/>
      <c r="J370" s="17" t="s">
        <v>712</v>
      </c>
      <c r="K370" s="17"/>
      <c r="L370" s="17"/>
      <c r="O370" s="1165"/>
      <c r="P370" s="1165"/>
      <c r="Q370" s="1165"/>
      <c r="R370" s="1165"/>
      <c r="S370" s="1165"/>
      <c r="T370" s="1165"/>
      <c r="U370" s="1165"/>
      <c r="W370" s="1165" t="str">
        <f>'🔵クレーム'!C361</f>
        <v/>
      </c>
      <c r="X370" s="1165" t="str">
        <f>'🔵クレーム'!D361</f>
        <v/>
      </c>
      <c r="Y370" s="1164" t="str">
        <f>'🔵クレーム'!I361</f>
        <v/>
      </c>
      <c r="Z370" s="1165" t="str">
        <f>'🔵クレーム'!J361</f>
        <v/>
      </c>
      <c r="AA370" s="1165" t="str">
        <f>'🔵クレーム'!K361</f>
        <v/>
      </c>
      <c r="AB370" s="1165" t="str">
        <f>'🔵クレーム'!L361</f>
        <v/>
      </c>
      <c r="AC370" s="1167" t="str">
        <f>'🔵クレーム'!N361</f>
        <v/>
      </c>
    </row>
    <row r="371">
      <c r="B371" s="17"/>
      <c r="C371" s="17"/>
      <c r="D371" s="17"/>
      <c r="E371" s="1228"/>
      <c r="F371" s="17"/>
      <c r="G371" s="17"/>
      <c r="H371" s="17"/>
      <c r="I371" s="17"/>
      <c r="J371" s="17" t="s">
        <v>712</v>
      </c>
      <c r="K371" s="17"/>
      <c r="L371" s="17"/>
      <c r="O371" s="1165"/>
      <c r="P371" s="1165"/>
      <c r="Q371" s="1165"/>
      <c r="R371" s="1165"/>
      <c r="S371" s="1165"/>
      <c r="T371" s="1165"/>
      <c r="U371" s="1165"/>
      <c r="W371" s="1165" t="str">
        <f>'🔵クレーム'!C362</f>
        <v/>
      </c>
      <c r="X371" s="1165" t="str">
        <f>'🔵クレーム'!D362</f>
        <v/>
      </c>
      <c r="Y371" s="1164" t="str">
        <f>'🔵クレーム'!I362</f>
        <v/>
      </c>
      <c r="Z371" s="1165" t="str">
        <f>'🔵クレーム'!J362</f>
        <v/>
      </c>
      <c r="AA371" s="1165" t="str">
        <f>'🔵クレーム'!K362</f>
        <v/>
      </c>
      <c r="AB371" s="1165" t="str">
        <f>'🔵クレーム'!L362</f>
        <v/>
      </c>
      <c r="AC371" s="1167" t="str">
        <f>'🔵クレーム'!N362</f>
        <v/>
      </c>
    </row>
    <row r="372">
      <c r="B372" s="17"/>
      <c r="C372" s="17"/>
      <c r="D372" s="17"/>
      <c r="E372" s="1228"/>
      <c r="F372" s="17"/>
      <c r="G372" s="17"/>
      <c r="H372" s="17"/>
      <c r="I372" s="17"/>
      <c r="J372" s="17" t="s">
        <v>712</v>
      </c>
      <c r="K372" s="17"/>
      <c r="L372" s="17"/>
      <c r="O372" s="1165"/>
      <c r="P372" s="1165"/>
      <c r="Q372" s="1165"/>
      <c r="R372" s="1165"/>
      <c r="S372" s="1165"/>
      <c r="T372" s="1165"/>
      <c r="U372" s="1165"/>
      <c r="W372" s="1165" t="str">
        <f>'🔵クレーム'!C363</f>
        <v/>
      </c>
      <c r="X372" s="1165" t="str">
        <f>'🔵クレーム'!D363</f>
        <v/>
      </c>
      <c r="Y372" s="1164" t="str">
        <f>'🔵クレーム'!I363</f>
        <v/>
      </c>
      <c r="Z372" s="1165" t="str">
        <f>'🔵クレーム'!J363</f>
        <v/>
      </c>
      <c r="AA372" s="1165" t="str">
        <f>'🔵クレーム'!K363</f>
        <v/>
      </c>
      <c r="AB372" s="1165" t="str">
        <f>'🔵クレーム'!L363</f>
        <v/>
      </c>
      <c r="AC372" s="1167" t="str">
        <f>'🔵クレーム'!N363</f>
        <v/>
      </c>
    </row>
    <row r="373">
      <c r="B373" s="17"/>
      <c r="C373" s="17"/>
      <c r="D373" s="17"/>
      <c r="E373" s="1228"/>
      <c r="F373" s="17"/>
      <c r="G373" s="17"/>
      <c r="H373" s="17"/>
      <c r="I373" s="17"/>
      <c r="J373" s="17" t="s">
        <v>712</v>
      </c>
      <c r="K373" s="17"/>
      <c r="L373" s="17"/>
      <c r="O373" s="1165"/>
      <c r="P373" s="1165"/>
      <c r="Q373" s="1165"/>
      <c r="R373" s="1165"/>
      <c r="S373" s="1165"/>
      <c r="T373" s="1165"/>
      <c r="U373" s="1165"/>
      <c r="W373" s="1165" t="str">
        <f>'🔵クレーム'!C364</f>
        <v/>
      </c>
      <c r="X373" s="1165" t="str">
        <f>'🔵クレーム'!D364</f>
        <v/>
      </c>
      <c r="Y373" s="1164" t="str">
        <f>'🔵クレーム'!I364</f>
        <v/>
      </c>
      <c r="Z373" s="1165" t="str">
        <f>'🔵クレーム'!J364</f>
        <v/>
      </c>
      <c r="AA373" s="1165" t="str">
        <f>'🔵クレーム'!K364</f>
        <v/>
      </c>
      <c r="AB373" s="1165" t="str">
        <f>'🔵クレーム'!L364</f>
        <v/>
      </c>
      <c r="AC373" s="1167" t="str">
        <f>'🔵クレーム'!N364</f>
        <v/>
      </c>
    </row>
    <row r="374">
      <c r="B374" s="17"/>
      <c r="C374" s="17"/>
      <c r="D374" s="17"/>
      <c r="E374" s="1228"/>
      <c r="F374" s="17"/>
      <c r="G374" s="17"/>
      <c r="H374" s="17"/>
      <c r="I374" s="17"/>
      <c r="J374" s="17" t="s">
        <v>712</v>
      </c>
      <c r="K374" s="17"/>
      <c r="L374" s="17"/>
      <c r="O374" s="1165"/>
      <c r="P374" s="1165"/>
      <c r="Q374" s="1165"/>
      <c r="R374" s="1165"/>
      <c r="S374" s="1165"/>
      <c r="T374" s="1165"/>
      <c r="U374" s="1165"/>
      <c r="W374" s="1165" t="str">
        <f>'🔵クレーム'!C365</f>
        <v/>
      </c>
      <c r="X374" s="1165" t="str">
        <f>'🔵クレーム'!D365</f>
        <v/>
      </c>
      <c r="Y374" s="1164" t="str">
        <f>'🔵クレーム'!I365</f>
        <v/>
      </c>
      <c r="Z374" s="1165" t="str">
        <f>'🔵クレーム'!J365</f>
        <v/>
      </c>
      <c r="AA374" s="1165" t="str">
        <f>'🔵クレーム'!K365</f>
        <v/>
      </c>
      <c r="AB374" s="1165" t="str">
        <f>'🔵クレーム'!L365</f>
        <v/>
      </c>
      <c r="AC374" s="1167" t="str">
        <f>'🔵クレーム'!N365</f>
        <v/>
      </c>
    </row>
    <row r="375">
      <c r="B375" s="17"/>
      <c r="C375" s="17"/>
      <c r="D375" s="17"/>
      <c r="E375" s="1228"/>
      <c r="F375" s="17"/>
      <c r="G375" s="17"/>
      <c r="H375" s="17"/>
      <c r="I375" s="17"/>
      <c r="J375" s="17" t="s">
        <v>712</v>
      </c>
      <c r="K375" s="17"/>
      <c r="L375" s="17"/>
      <c r="O375" s="1165"/>
      <c r="P375" s="1165"/>
      <c r="Q375" s="1165"/>
      <c r="R375" s="1165"/>
      <c r="S375" s="1165"/>
      <c r="T375" s="1165"/>
      <c r="U375" s="1165"/>
      <c r="W375" s="1165" t="str">
        <f>'🔵クレーム'!C366</f>
        <v/>
      </c>
      <c r="X375" s="1165" t="str">
        <f>'🔵クレーム'!D366</f>
        <v/>
      </c>
      <c r="Y375" s="1164" t="str">
        <f>'🔵クレーム'!I366</f>
        <v/>
      </c>
      <c r="Z375" s="1165" t="str">
        <f>'🔵クレーム'!J366</f>
        <v/>
      </c>
      <c r="AA375" s="1165" t="str">
        <f>'🔵クレーム'!K366</f>
        <v/>
      </c>
      <c r="AB375" s="1165" t="str">
        <f>'🔵クレーム'!L366</f>
        <v/>
      </c>
      <c r="AC375" s="1167" t="str">
        <f>'🔵クレーム'!N366</f>
        <v/>
      </c>
    </row>
    <row r="376">
      <c r="B376" s="17"/>
      <c r="C376" s="17"/>
      <c r="D376" s="17"/>
      <c r="E376" s="1228"/>
      <c r="F376" s="17"/>
      <c r="G376" s="17"/>
      <c r="H376" s="17"/>
      <c r="I376" s="17"/>
      <c r="J376" s="17" t="s">
        <v>712</v>
      </c>
      <c r="K376" s="17"/>
      <c r="L376" s="17"/>
      <c r="O376" s="1165"/>
      <c r="P376" s="1165"/>
      <c r="Q376" s="1165"/>
      <c r="R376" s="1165"/>
      <c r="S376" s="1165"/>
      <c r="T376" s="1165"/>
      <c r="U376" s="1165"/>
      <c r="W376" s="1165" t="str">
        <f>'🔵クレーム'!C367</f>
        <v/>
      </c>
      <c r="X376" s="1165" t="str">
        <f>'🔵クレーム'!D367</f>
        <v/>
      </c>
      <c r="Y376" s="1164" t="str">
        <f>'🔵クレーム'!I367</f>
        <v/>
      </c>
      <c r="Z376" s="1165" t="str">
        <f>'🔵クレーム'!J367</f>
        <v/>
      </c>
      <c r="AA376" s="1165" t="str">
        <f>'🔵クレーム'!K367</f>
        <v/>
      </c>
      <c r="AB376" s="1165" t="str">
        <f>'🔵クレーム'!L367</f>
        <v/>
      </c>
      <c r="AC376" s="1167" t="str">
        <f>'🔵クレーム'!N367</f>
        <v/>
      </c>
    </row>
    <row r="377">
      <c r="B377" s="17"/>
      <c r="C377" s="17"/>
      <c r="D377" s="17"/>
      <c r="E377" s="1228"/>
      <c r="F377" s="17"/>
      <c r="G377" s="17"/>
      <c r="H377" s="17"/>
      <c r="I377" s="17"/>
      <c r="J377" s="17" t="s">
        <v>712</v>
      </c>
      <c r="K377" s="17"/>
      <c r="L377" s="17"/>
      <c r="O377" s="1165"/>
      <c r="P377" s="1165"/>
      <c r="Q377" s="1165"/>
      <c r="R377" s="1165"/>
      <c r="S377" s="1165"/>
      <c r="T377" s="1165"/>
      <c r="U377" s="1165"/>
      <c r="W377" s="1165" t="str">
        <f>'🔵クレーム'!C368</f>
        <v/>
      </c>
      <c r="X377" s="1165" t="str">
        <f>'🔵クレーム'!D368</f>
        <v/>
      </c>
      <c r="Y377" s="1164" t="str">
        <f>'🔵クレーム'!I368</f>
        <v/>
      </c>
      <c r="Z377" s="1165" t="str">
        <f>'🔵クレーム'!J368</f>
        <v/>
      </c>
      <c r="AA377" s="1165" t="str">
        <f>'🔵クレーム'!K368</f>
        <v/>
      </c>
      <c r="AB377" s="1165" t="str">
        <f>'🔵クレーム'!L368</f>
        <v/>
      </c>
      <c r="AC377" s="1167" t="str">
        <f>'🔵クレーム'!N368</f>
        <v/>
      </c>
    </row>
    <row r="378">
      <c r="B378" s="17"/>
      <c r="C378" s="17"/>
      <c r="D378" s="17"/>
      <c r="E378" s="1228"/>
      <c r="F378" s="17"/>
      <c r="G378" s="17"/>
      <c r="H378" s="17"/>
      <c r="I378" s="17"/>
      <c r="J378" s="17" t="s">
        <v>712</v>
      </c>
      <c r="K378" s="17"/>
      <c r="L378" s="17"/>
      <c r="O378" s="1165"/>
      <c r="P378" s="1165"/>
      <c r="Q378" s="1165"/>
      <c r="R378" s="1165"/>
      <c r="S378" s="1165"/>
      <c r="T378" s="1165"/>
      <c r="U378" s="1165"/>
      <c r="W378" s="1165" t="str">
        <f>'🔵クレーム'!C369</f>
        <v/>
      </c>
      <c r="X378" s="1165" t="str">
        <f>'🔵クレーム'!D369</f>
        <v/>
      </c>
      <c r="Y378" s="1164" t="str">
        <f>'🔵クレーム'!I369</f>
        <v/>
      </c>
      <c r="Z378" s="1165" t="str">
        <f>'🔵クレーム'!J369</f>
        <v/>
      </c>
      <c r="AA378" s="1165" t="str">
        <f>'🔵クレーム'!K369</f>
        <v/>
      </c>
      <c r="AB378" s="1165" t="str">
        <f>'🔵クレーム'!L369</f>
        <v/>
      </c>
      <c r="AC378" s="1167" t="str">
        <f>'🔵クレーム'!N369</f>
        <v/>
      </c>
    </row>
    <row r="379">
      <c r="B379" s="17"/>
      <c r="C379" s="17"/>
      <c r="D379" s="17"/>
      <c r="E379" s="1228"/>
      <c r="F379" s="17"/>
      <c r="G379" s="17"/>
      <c r="H379" s="17"/>
      <c r="I379" s="17"/>
      <c r="J379" s="17" t="s">
        <v>712</v>
      </c>
      <c r="K379" s="17"/>
      <c r="L379" s="17"/>
      <c r="O379" s="1165"/>
      <c r="P379" s="1165"/>
      <c r="Q379" s="1165"/>
      <c r="R379" s="1165"/>
      <c r="S379" s="1165"/>
      <c r="T379" s="1165"/>
      <c r="U379" s="1165"/>
      <c r="W379" s="1165" t="str">
        <f>'🔵クレーム'!C370</f>
        <v/>
      </c>
      <c r="X379" s="1165" t="str">
        <f>'🔵クレーム'!D370</f>
        <v/>
      </c>
      <c r="Y379" s="1164" t="str">
        <f>'🔵クレーム'!I370</f>
        <v/>
      </c>
      <c r="Z379" s="1165" t="str">
        <f>'🔵クレーム'!J370</f>
        <v/>
      </c>
      <c r="AA379" s="1165" t="str">
        <f>'🔵クレーム'!K370</f>
        <v/>
      </c>
      <c r="AB379" s="1165" t="str">
        <f>'🔵クレーム'!L370</f>
        <v/>
      </c>
      <c r="AC379" s="1167" t="str">
        <f>'🔵クレーム'!N370</f>
        <v/>
      </c>
    </row>
    <row r="380">
      <c r="B380" s="17"/>
      <c r="C380" s="17"/>
      <c r="D380" s="17"/>
      <c r="E380" s="1228"/>
      <c r="F380" s="17"/>
      <c r="G380" s="17"/>
      <c r="H380" s="17"/>
      <c r="I380" s="17"/>
      <c r="J380" s="17" t="s">
        <v>712</v>
      </c>
      <c r="K380" s="17"/>
      <c r="L380" s="17"/>
      <c r="O380" s="1165"/>
      <c r="P380" s="1165"/>
      <c r="Q380" s="1165"/>
      <c r="R380" s="1165"/>
      <c r="S380" s="1165"/>
      <c r="T380" s="1165"/>
      <c r="U380" s="1165"/>
      <c r="W380" s="1165" t="str">
        <f>'🔵クレーム'!C371</f>
        <v/>
      </c>
      <c r="X380" s="1165" t="str">
        <f>'🔵クレーム'!D371</f>
        <v/>
      </c>
      <c r="Y380" s="1164" t="str">
        <f>'🔵クレーム'!I371</f>
        <v/>
      </c>
      <c r="Z380" s="1165" t="str">
        <f>'🔵クレーム'!J371</f>
        <v/>
      </c>
      <c r="AA380" s="1165" t="str">
        <f>'🔵クレーム'!K371</f>
        <v/>
      </c>
      <c r="AB380" s="1165" t="str">
        <f>'🔵クレーム'!L371</f>
        <v/>
      </c>
      <c r="AC380" s="1167" t="str">
        <f>'🔵クレーム'!N371</f>
        <v/>
      </c>
    </row>
    <row r="381">
      <c r="B381" s="17"/>
      <c r="C381" s="17"/>
      <c r="D381" s="17"/>
      <c r="E381" s="1228"/>
      <c r="F381" s="17"/>
      <c r="G381" s="17"/>
      <c r="H381" s="17"/>
      <c r="I381" s="17"/>
      <c r="J381" s="17" t="s">
        <v>712</v>
      </c>
      <c r="K381" s="17"/>
      <c r="L381" s="17"/>
      <c r="O381" s="1165"/>
      <c r="P381" s="1165"/>
      <c r="Q381" s="1165"/>
      <c r="R381" s="1165"/>
      <c r="S381" s="1165"/>
      <c r="T381" s="1165"/>
      <c r="U381" s="1165"/>
      <c r="W381" s="1165" t="str">
        <f>'🔵クレーム'!C372</f>
        <v/>
      </c>
      <c r="X381" s="1165" t="str">
        <f>'🔵クレーム'!D372</f>
        <v/>
      </c>
      <c r="Y381" s="1164" t="str">
        <f>'🔵クレーム'!I372</f>
        <v/>
      </c>
      <c r="Z381" s="1165" t="str">
        <f>'🔵クレーム'!J372</f>
        <v/>
      </c>
      <c r="AA381" s="1165" t="str">
        <f>'🔵クレーム'!K372</f>
        <v/>
      </c>
      <c r="AB381" s="1165" t="str">
        <f>'🔵クレーム'!L372</f>
        <v/>
      </c>
      <c r="AC381" s="1167" t="str">
        <f>'🔵クレーム'!N372</f>
        <v/>
      </c>
    </row>
    <row r="382">
      <c r="B382" s="17"/>
      <c r="C382" s="17"/>
      <c r="D382" s="17"/>
      <c r="E382" s="1228"/>
      <c r="F382" s="17"/>
      <c r="G382" s="17"/>
      <c r="H382" s="17"/>
      <c r="I382" s="17"/>
      <c r="J382" s="17" t="s">
        <v>712</v>
      </c>
      <c r="K382" s="17"/>
      <c r="L382" s="17"/>
      <c r="O382" s="1165"/>
      <c r="P382" s="1165"/>
      <c r="Q382" s="1165"/>
      <c r="R382" s="1165"/>
      <c r="S382" s="1165"/>
      <c r="T382" s="1165"/>
      <c r="U382" s="1165"/>
      <c r="W382" s="1165" t="str">
        <f>'🔵クレーム'!C373</f>
        <v/>
      </c>
      <c r="X382" s="1165" t="str">
        <f>'🔵クレーム'!D373</f>
        <v/>
      </c>
      <c r="Y382" s="1164" t="str">
        <f>'🔵クレーム'!I373</f>
        <v/>
      </c>
      <c r="Z382" s="1165" t="str">
        <f>'🔵クレーム'!J373</f>
        <v/>
      </c>
      <c r="AA382" s="1165" t="str">
        <f>'🔵クレーム'!K373</f>
        <v/>
      </c>
      <c r="AB382" s="1165" t="str">
        <f>'🔵クレーム'!L373</f>
        <v/>
      </c>
      <c r="AC382" s="1167" t="str">
        <f>'🔵クレーム'!N373</f>
        <v/>
      </c>
    </row>
    <row r="383">
      <c r="B383" s="17"/>
      <c r="C383" s="17"/>
      <c r="D383" s="17"/>
      <c r="E383" s="1228"/>
      <c r="F383" s="17"/>
      <c r="G383" s="17"/>
      <c r="H383" s="17"/>
      <c r="I383" s="17"/>
      <c r="J383" s="17" t="s">
        <v>712</v>
      </c>
      <c r="K383" s="17"/>
      <c r="L383" s="17"/>
      <c r="O383" s="1165"/>
      <c r="P383" s="1165"/>
      <c r="Q383" s="1165"/>
      <c r="R383" s="1165"/>
      <c r="S383" s="1165"/>
      <c r="T383" s="1165"/>
      <c r="U383" s="1165"/>
      <c r="W383" s="1165" t="str">
        <f>'🔵クレーム'!C374</f>
        <v/>
      </c>
      <c r="X383" s="1165" t="str">
        <f>'🔵クレーム'!D374</f>
        <v/>
      </c>
      <c r="Y383" s="1164" t="str">
        <f>'🔵クレーム'!I374</f>
        <v/>
      </c>
      <c r="Z383" s="1165" t="str">
        <f>'🔵クレーム'!J374</f>
        <v/>
      </c>
      <c r="AA383" s="1165" t="str">
        <f>'🔵クレーム'!K374</f>
        <v/>
      </c>
      <c r="AB383" s="1165" t="str">
        <f>'🔵クレーム'!L374</f>
        <v/>
      </c>
      <c r="AC383" s="1167" t="str">
        <f>'🔵クレーム'!N374</f>
        <v/>
      </c>
    </row>
    <row r="384">
      <c r="B384" s="17"/>
      <c r="C384" s="17"/>
      <c r="D384" s="17"/>
      <c r="E384" s="1228"/>
      <c r="F384" s="17"/>
      <c r="G384" s="17"/>
      <c r="H384" s="17"/>
      <c r="I384" s="17"/>
      <c r="J384" s="17" t="s">
        <v>712</v>
      </c>
      <c r="K384" s="17"/>
      <c r="L384" s="17"/>
      <c r="O384" s="1165"/>
      <c r="P384" s="1165"/>
      <c r="Q384" s="1165"/>
      <c r="R384" s="1165"/>
      <c r="S384" s="1165"/>
      <c r="T384" s="1165"/>
      <c r="U384" s="1165"/>
      <c r="W384" s="1165" t="str">
        <f>'🔵クレーム'!C375</f>
        <v/>
      </c>
      <c r="X384" s="1165" t="str">
        <f>'🔵クレーム'!D375</f>
        <v/>
      </c>
      <c r="Y384" s="1164" t="str">
        <f>'🔵クレーム'!I375</f>
        <v/>
      </c>
      <c r="Z384" s="1165" t="str">
        <f>'🔵クレーム'!J375</f>
        <v/>
      </c>
      <c r="AA384" s="1165" t="str">
        <f>'🔵クレーム'!K375</f>
        <v/>
      </c>
      <c r="AB384" s="1165" t="str">
        <f>'🔵クレーム'!L375</f>
        <v/>
      </c>
      <c r="AC384" s="1167" t="str">
        <f>'🔵クレーム'!N375</f>
        <v/>
      </c>
    </row>
    <row r="385">
      <c r="B385" s="17"/>
      <c r="C385" s="17"/>
      <c r="D385" s="17"/>
      <c r="E385" s="1228"/>
      <c r="F385" s="17"/>
      <c r="G385" s="17"/>
      <c r="H385" s="17"/>
      <c r="I385" s="17"/>
      <c r="J385" s="17" t="s">
        <v>712</v>
      </c>
      <c r="K385" s="17"/>
      <c r="L385" s="17"/>
      <c r="O385" s="1165"/>
      <c r="P385" s="1165"/>
      <c r="Q385" s="1165"/>
      <c r="R385" s="1165"/>
      <c r="S385" s="1165"/>
      <c r="T385" s="1165"/>
      <c r="U385" s="1165"/>
      <c r="W385" s="1165" t="str">
        <f>'🔵クレーム'!C376</f>
        <v/>
      </c>
      <c r="X385" s="1165" t="str">
        <f>'🔵クレーム'!D376</f>
        <v/>
      </c>
      <c r="Y385" s="1164" t="str">
        <f>'🔵クレーム'!I376</f>
        <v/>
      </c>
      <c r="Z385" s="1165" t="str">
        <f>'🔵クレーム'!J376</f>
        <v/>
      </c>
      <c r="AA385" s="1165" t="str">
        <f>'🔵クレーム'!K376</f>
        <v/>
      </c>
      <c r="AB385" s="1165" t="str">
        <f>'🔵クレーム'!L376</f>
        <v/>
      </c>
      <c r="AC385" s="1167" t="str">
        <f>'🔵クレーム'!N376</f>
        <v/>
      </c>
    </row>
    <row r="386">
      <c r="B386" s="17"/>
      <c r="C386" s="17"/>
      <c r="D386" s="17"/>
      <c r="E386" s="1228"/>
      <c r="F386" s="17"/>
      <c r="G386" s="17"/>
      <c r="H386" s="17"/>
      <c r="I386" s="17"/>
      <c r="J386" s="17" t="s">
        <v>712</v>
      </c>
      <c r="K386" s="17"/>
      <c r="L386" s="17"/>
      <c r="O386" s="1165"/>
      <c r="P386" s="1165"/>
      <c r="Q386" s="1165"/>
      <c r="R386" s="1165"/>
      <c r="S386" s="1165"/>
      <c r="T386" s="1165"/>
      <c r="U386" s="1165"/>
      <c r="W386" s="1165" t="str">
        <f>'🔵クレーム'!C377</f>
        <v/>
      </c>
      <c r="X386" s="1165" t="str">
        <f>'🔵クレーム'!D377</f>
        <v/>
      </c>
      <c r="Y386" s="1164" t="str">
        <f>'🔵クレーム'!I377</f>
        <v/>
      </c>
      <c r="Z386" s="1165" t="str">
        <f>'🔵クレーム'!J377</f>
        <v/>
      </c>
      <c r="AA386" s="1165" t="str">
        <f>'🔵クレーム'!K377</f>
        <v/>
      </c>
      <c r="AB386" s="1165" t="str">
        <f>'🔵クレーム'!L377</f>
        <v/>
      </c>
      <c r="AC386" s="1167" t="str">
        <f>'🔵クレーム'!N377</f>
        <v/>
      </c>
    </row>
    <row r="387">
      <c r="B387" s="17"/>
      <c r="C387" s="17"/>
      <c r="D387" s="17"/>
      <c r="E387" s="1228"/>
      <c r="F387" s="17"/>
      <c r="G387" s="17"/>
      <c r="H387" s="17"/>
      <c r="I387" s="17"/>
      <c r="J387" s="17" t="s">
        <v>712</v>
      </c>
      <c r="K387" s="17"/>
      <c r="L387" s="17"/>
      <c r="O387" s="1165"/>
      <c r="P387" s="1165"/>
      <c r="Q387" s="1165"/>
      <c r="R387" s="1165"/>
      <c r="S387" s="1165"/>
      <c r="T387" s="1165"/>
      <c r="U387" s="1165"/>
      <c r="W387" s="1165" t="str">
        <f>'🔵クレーム'!C378</f>
        <v/>
      </c>
      <c r="X387" s="1165" t="str">
        <f>'🔵クレーム'!D378</f>
        <v/>
      </c>
      <c r="Y387" s="1164" t="str">
        <f>'🔵クレーム'!I378</f>
        <v/>
      </c>
      <c r="Z387" s="1165" t="str">
        <f>'🔵クレーム'!J378</f>
        <v/>
      </c>
      <c r="AA387" s="1165" t="str">
        <f>'🔵クレーム'!K378</f>
        <v/>
      </c>
      <c r="AB387" s="1165" t="str">
        <f>'🔵クレーム'!L378</f>
        <v/>
      </c>
      <c r="AC387" s="1167" t="str">
        <f>'🔵クレーム'!N378</f>
        <v/>
      </c>
    </row>
    <row r="388">
      <c r="B388" s="17"/>
      <c r="C388" s="17"/>
      <c r="D388" s="17"/>
      <c r="E388" s="1228"/>
      <c r="F388" s="17"/>
      <c r="G388" s="17"/>
      <c r="H388" s="17"/>
      <c r="I388" s="17"/>
      <c r="J388" s="17" t="s">
        <v>712</v>
      </c>
      <c r="K388" s="17"/>
      <c r="L388" s="17"/>
      <c r="O388" s="1165"/>
      <c r="P388" s="1165"/>
      <c r="Q388" s="1165"/>
      <c r="R388" s="1165"/>
      <c r="S388" s="1165"/>
      <c r="T388" s="1165"/>
      <c r="U388" s="1165"/>
      <c r="W388" s="1165" t="str">
        <f>'🔵クレーム'!C379</f>
        <v/>
      </c>
      <c r="X388" s="1165" t="str">
        <f>'🔵クレーム'!D379</f>
        <v/>
      </c>
      <c r="Y388" s="1164" t="str">
        <f>'🔵クレーム'!I379</f>
        <v/>
      </c>
      <c r="Z388" s="1165" t="str">
        <f>'🔵クレーム'!J379</f>
        <v/>
      </c>
      <c r="AA388" s="1165" t="str">
        <f>'🔵クレーム'!K379</f>
        <v/>
      </c>
      <c r="AB388" s="1165" t="str">
        <f>'🔵クレーム'!L379</f>
        <v/>
      </c>
      <c r="AC388" s="1167" t="str">
        <f>'🔵クレーム'!N379</f>
        <v/>
      </c>
    </row>
    <row r="389">
      <c r="B389" s="17"/>
      <c r="C389" s="17"/>
      <c r="D389" s="17"/>
      <c r="E389" s="1228"/>
      <c r="F389" s="17"/>
      <c r="G389" s="17"/>
      <c r="H389" s="17"/>
      <c r="I389" s="17"/>
      <c r="J389" s="17" t="s">
        <v>712</v>
      </c>
      <c r="K389" s="17"/>
      <c r="L389" s="17"/>
      <c r="O389" s="1165"/>
      <c r="P389" s="1165"/>
      <c r="Q389" s="1165"/>
      <c r="R389" s="1165"/>
      <c r="S389" s="1165"/>
      <c r="T389" s="1165"/>
      <c r="U389" s="1165"/>
      <c r="W389" s="1165" t="str">
        <f>'🔵クレーム'!C380</f>
        <v/>
      </c>
      <c r="X389" s="1165" t="str">
        <f>'🔵クレーム'!D380</f>
        <v/>
      </c>
      <c r="Y389" s="1164" t="str">
        <f>'🔵クレーム'!I380</f>
        <v/>
      </c>
      <c r="Z389" s="1165" t="str">
        <f>'🔵クレーム'!J380</f>
        <v/>
      </c>
      <c r="AA389" s="1165" t="str">
        <f>'🔵クレーム'!K380</f>
        <v/>
      </c>
      <c r="AB389" s="1165" t="str">
        <f>'🔵クレーム'!L380</f>
        <v/>
      </c>
      <c r="AC389" s="1167" t="str">
        <f>'🔵クレーム'!N380</f>
        <v/>
      </c>
    </row>
    <row r="390">
      <c r="B390" s="17"/>
      <c r="C390" s="17"/>
      <c r="D390" s="17"/>
      <c r="E390" s="1228"/>
      <c r="F390" s="17"/>
      <c r="G390" s="17"/>
      <c r="H390" s="17"/>
      <c r="I390" s="17"/>
      <c r="J390" s="17" t="s">
        <v>712</v>
      </c>
      <c r="K390" s="17"/>
      <c r="L390" s="17"/>
      <c r="O390" s="1165"/>
      <c r="P390" s="1165"/>
      <c r="Q390" s="1165"/>
      <c r="R390" s="1165"/>
      <c r="S390" s="1165"/>
      <c r="T390" s="1165"/>
      <c r="U390" s="1165"/>
      <c r="W390" s="1165" t="str">
        <f>'🔵クレーム'!C381</f>
        <v/>
      </c>
      <c r="X390" s="1165" t="str">
        <f>'🔵クレーム'!D381</f>
        <v/>
      </c>
      <c r="Y390" s="1164" t="str">
        <f>'🔵クレーム'!I381</f>
        <v/>
      </c>
      <c r="Z390" s="1165" t="str">
        <f>'🔵クレーム'!J381</f>
        <v/>
      </c>
      <c r="AA390" s="1165" t="str">
        <f>'🔵クレーム'!K381</f>
        <v/>
      </c>
      <c r="AB390" s="1165" t="str">
        <f>'🔵クレーム'!L381</f>
        <v/>
      </c>
      <c r="AC390" s="1167" t="str">
        <f>'🔵クレーム'!N381</f>
        <v/>
      </c>
    </row>
    <row r="391">
      <c r="B391" s="17"/>
      <c r="C391" s="17"/>
      <c r="D391" s="17"/>
      <c r="E391" s="1228"/>
      <c r="F391" s="17"/>
      <c r="G391" s="17"/>
      <c r="H391" s="17"/>
      <c r="I391" s="17"/>
      <c r="J391" s="17" t="s">
        <v>712</v>
      </c>
      <c r="K391" s="17"/>
      <c r="L391" s="17"/>
      <c r="O391" s="1165"/>
      <c r="P391" s="1165"/>
      <c r="Q391" s="1165"/>
      <c r="R391" s="1165"/>
      <c r="S391" s="1165"/>
      <c r="T391" s="1165"/>
      <c r="U391" s="1165"/>
      <c r="W391" s="1165" t="str">
        <f>'🔵クレーム'!C382</f>
        <v/>
      </c>
      <c r="X391" s="1165" t="str">
        <f>'🔵クレーム'!D382</f>
        <v/>
      </c>
      <c r="Y391" s="1164" t="str">
        <f>'🔵クレーム'!I382</f>
        <v/>
      </c>
      <c r="Z391" s="1165" t="str">
        <f>'🔵クレーム'!J382</f>
        <v/>
      </c>
      <c r="AA391" s="1165" t="str">
        <f>'🔵クレーム'!K382</f>
        <v/>
      </c>
      <c r="AB391" s="1165" t="str">
        <f>'🔵クレーム'!L382</f>
        <v/>
      </c>
      <c r="AC391" s="1167" t="str">
        <f>'🔵クレーム'!N382</f>
        <v/>
      </c>
    </row>
    <row r="392">
      <c r="B392" s="17"/>
      <c r="C392" s="17"/>
      <c r="D392" s="17"/>
      <c r="E392" s="1228"/>
      <c r="F392" s="17"/>
      <c r="G392" s="17"/>
      <c r="H392" s="17"/>
      <c r="I392" s="17"/>
      <c r="J392" s="17" t="s">
        <v>712</v>
      </c>
      <c r="K392" s="17"/>
      <c r="L392" s="17"/>
      <c r="O392" s="1165"/>
      <c r="P392" s="1165"/>
      <c r="Q392" s="1165"/>
      <c r="R392" s="1165"/>
      <c r="S392" s="1165"/>
      <c r="T392" s="1165"/>
      <c r="U392" s="1165"/>
      <c r="W392" s="1165" t="str">
        <f>'🔵クレーム'!C383</f>
        <v/>
      </c>
      <c r="X392" s="1165" t="str">
        <f>'🔵クレーム'!D383</f>
        <v/>
      </c>
      <c r="Y392" s="1164" t="str">
        <f>'🔵クレーム'!I383</f>
        <v/>
      </c>
      <c r="Z392" s="1165" t="str">
        <f>'🔵クレーム'!J383</f>
        <v/>
      </c>
      <c r="AA392" s="1165" t="str">
        <f>'🔵クレーム'!K383</f>
        <v/>
      </c>
      <c r="AB392" s="1165" t="str">
        <f>'🔵クレーム'!L383</f>
        <v/>
      </c>
      <c r="AC392" s="1167" t="str">
        <f>'🔵クレーム'!N383</f>
        <v/>
      </c>
    </row>
    <row r="393">
      <c r="B393" s="17"/>
      <c r="C393" s="17"/>
      <c r="D393" s="17"/>
      <c r="E393" s="1228"/>
      <c r="F393" s="17"/>
      <c r="G393" s="17"/>
      <c r="H393" s="17"/>
      <c r="I393" s="17"/>
      <c r="J393" s="17" t="s">
        <v>712</v>
      </c>
      <c r="K393" s="17"/>
      <c r="L393" s="17"/>
      <c r="O393" s="1165"/>
      <c r="P393" s="1165"/>
      <c r="Q393" s="1165"/>
      <c r="R393" s="1165"/>
      <c r="S393" s="1165"/>
      <c r="T393" s="1165"/>
      <c r="U393" s="1165"/>
      <c r="W393" s="1165" t="str">
        <f>'🔵クレーム'!C384</f>
        <v/>
      </c>
      <c r="X393" s="1165" t="str">
        <f>'🔵クレーム'!D384</f>
        <v/>
      </c>
      <c r="Y393" s="1164" t="str">
        <f>'🔵クレーム'!I384</f>
        <v/>
      </c>
      <c r="Z393" s="1165" t="str">
        <f>'🔵クレーム'!J384</f>
        <v/>
      </c>
      <c r="AA393" s="1165" t="str">
        <f>'🔵クレーム'!K384</f>
        <v/>
      </c>
      <c r="AB393" s="1165" t="str">
        <f>'🔵クレーム'!L384</f>
        <v/>
      </c>
      <c r="AC393" s="1167" t="str">
        <f>'🔵クレーム'!N384</f>
        <v/>
      </c>
    </row>
    <row r="394">
      <c r="B394" s="17"/>
      <c r="C394" s="17"/>
      <c r="D394" s="17"/>
      <c r="E394" s="1228"/>
      <c r="F394" s="17"/>
      <c r="G394" s="17"/>
      <c r="H394" s="17"/>
      <c r="I394" s="17"/>
      <c r="J394" s="17" t="s">
        <v>712</v>
      </c>
      <c r="K394" s="17"/>
      <c r="L394" s="17"/>
      <c r="O394" s="1165"/>
      <c r="P394" s="1165"/>
      <c r="Q394" s="1165"/>
      <c r="R394" s="1165"/>
      <c r="S394" s="1165"/>
      <c r="T394" s="1165"/>
      <c r="U394" s="1165"/>
      <c r="W394" s="1165" t="str">
        <f>'🔵クレーム'!C385</f>
        <v/>
      </c>
      <c r="X394" s="1165" t="str">
        <f>'🔵クレーム'!D385</f>
        <v/>
      </c>
      <c r="Y394" s="1164" t="str">
        <f>'🔵クレーム'!I385</f>
        <v/>
      </c>
      <c r="Z394" s="1165" t="str">
        <f>'🔵クレーム'!J385</f>
        <v/>
      </c>
      <c r="AA394" s="1165" t="str">
        <f>'🔵クレーム'!K385</f>
        <v/>
      </c>
      <c r="AB394" s="1165" t="str">
        <f>'🔵クレーム'!L385</f>
        <v/>
      </c>
      <c r="AC394" s="1167" t="str">
        <f>'🔵クレーム'!N385</f>
        <v/>
      </c>
    </row>
    <row r="395">
      <c r="B395" s="17"/>
      <c r="C395" s="17"/>
      <c r="D395" s="17"/>
      <c r="E395" s="1228"/>
      <c r="F395" s="17"/>
      <c r="G395" s="17"/>
      <c r="H395" s="17"/>
      <c r="I395" s="17"/>
      <c r="J395" s="17" t="s">
        <v>712</v>
      </c>
      <c r="K395" s="17"/>
      <c r="L395" s="17"/>
      <c r="O395" s="1165"/>
      <c r="P395" s="1165"/>
      <c r="Q395" s="1165"/>
      <c r="R395" s="1165"/>
      <c r="S395" s="1165"/>
      <c r="T395" s="1165"/>
      <c r="U395" s="1165"/>
      <c r="W395" s="1165" t="str">
        <f>'🔵クレーム'!C386</f>
        <v/>
      </c>
      <c r="X395" s="1165" t="str">
        <f>'🔵クレーム'!D386</f>
        <v/>
      </c>
      <c r="Y395" s="1164" t="str">
        <f>'🔵クレーム'!I386</f>
        <v/>
      </c>
      <c r="Z395" s="1165" t="str">
        <f>'🔵クレーム'!J386</f>
        <v/>
      </c>
      <c r="AA395" s="1165" t="str">
        <f>'🔵クレーム'!K386</f>
        <v/>
      </c>
      <c r="AB395" s="1165" t="str">
        <f>'🔵クレーム'!L386</f>
        <v/>
      </c>
      <c r="AC395" s="1167" t="str">
        <f>'🔵クレーム'!N386</f>
        <v/>
      </c>
    </row>
    <row r="396">
      <c r="B396" s="17"/>
      <c r="C396" s="17"/>
      <c r="D396" s="17"/>
      <c r="E396" s="1228"/>
      <c r="F396" s="17"/>
      <c r="G396" s="17"/>
      <c r="H396" s="17"/>
      <c r="I396" s="17"/>
      <c r="J396" s="17" t="s">
        <v>712</v>
      </c>
      <c r="K396" s="17"/>
      <c r="L396" s="17"/>
      <c r="O396" s="1165"/>
      <c r="P396" s="1165"/>
      <c r="Q396" s="1165"/>
      <c r="R396" s="1165"/>
      <c r="S396" s="1165"/>
      <c r="T396" s="1165"/>
      <c r="U396" s="1165"/>
      <c r="W396" s="1165" t="str">
        <f>'🔵クレーム'!C387</f>
        <v/>
      </c>
      <c r="X396" s="1165" t="str">
        <f>'🔵クレーム'!D387</f>
        <v/>
      </c>
      <c r="Y396" s="1164" t="str">
        <f>'🔵クレーム'!I387</f>
        <v/>
      </c>
      <c r="Z396" s="1165" t="str">
        <f>'🔵クレーム'!J387</f>
        <v/>
      </c>
      <c r="AA396" s="1165" t="str">
        <f>'🔵クレーム'!K387</f>
        <v/>
      </c>
      <c r="AB396" s="1165" t="str">
        <f>'🔵クレーム'!L387</f>
        <v/>
      </c>
      <c r="AC396" s="1167" t="str">
        <f>'🔵クレーム'!N387</f>
        <v/>
      </c>
    </row>
    <row r="397">
      <c r="B397" s="17"/>
      <c r="C397" s="17"/>
      <c r="D397" s="17"/>
      <c r="E397" s="1228"/>
      <c r="F397" s="17"/>
      <c r="G397" s="17"/>
      <c r="H397" s="17"/>
      <c r="I397" s="17"/>
      <c r="J397" s="17" t="s">
        <v>712</v>
      </c>
      <c r="K397" s="17"/>
      <c r="L397" s="17"/>
      <c r="O397" s="1165"/>
      <c r="P397" s="1165"/>
      <c r="Q397" s="1165"/>
      <c r="R397" s="1165"/>
      <c r="S397" s="1165"/>
      <c r="T397" s="1165"/>
      <c r="U397" s="1165"/>
      <c r="W397" s="1165" t="str">
        <f>'🔵クレーム'!C388</f>
        <v/>
      </c>
      <c r="X397" s="1165" t="str">
        <f>'🔵クレーム'!D388</f>
        <v/>
      </c>
      <c r="Y397" s="1164" t="str">
        <f>'🔵クレーム'!I388</f>
        <v/>
      </c>
      <c r="Z397" s="1165" t="str">
        <f>'🔵クレーム'!J388</f>
        <v/>
      </c>
      <c r="AA397" s="1165" t="str">
        <f>'🔵クレーム'!K388</f>
        <v/>
      </c>
      <c r="AB397" s="1165" t="str">
        <f>'🔵クレーム'!L388</f>
        <v/>
      </c>
      <c r="AC397" s="1167" t="str">
        <f>'🔵クレーム'!N388</f>
        <v/>
      </c>
    </row>
    <row r="398">
      <c r="B398" s="17"/>
      <c r="C398" s="17"/>
      <c r="D398" s="17"/>
      <c r="E398" s="1228"/>
      <c r="F398" s="17"/>
      <c r="G398" s="17"/>
      <c r="H398" s="17"/>
      <c r="I398" s="17"/>
      <c r="J398" s="17" t="s">
        <v>712</v>
      </c>
      <c r="K398" s="17"/>
      <c r="L398" s="17"/>
      <c r="O398" s="1165"/>
      <c r="P398" s="1165"/>
      <c r="Q398" s="1165"/>
      <c r="R398" s="1165"/>
      <c r="S398" s="1165"/>
      <c r="T398" s="1165"/>
      <c r="U398" s="1165"/>
      <c r="W398" s="1165" t="str">
        <f>'🔵クレーム'!C389</f>
        <v/>
      </c>
      <c r="X398" s="1165" t="str">
        <f>'🔵クレーム'!D389</f>
        <v/>
      </c>
      <c r="Y398" s="1164" t="str">
        <f>'🔵クレーム'!I389</f>
        <v/>
      </c>
      <c r="Z398" s="1165" t="str">
        <f>'🔵クレーム'!J389</f>
        <v/>
      </c>
      <c r="AA398" s="1165" t="str">
        <f>'🔵クレーム'!K389</f>
        <v/>
      </c>
      <c r="AB398" s="1165" t="str">
        <f>'🔵クレーム'!L389</f>
        <v/>
      </c>
      <c r="AC398" s="1167" t="str">
        <f>'🔵クレーム'!N389</f>
        <v/>
      </c>
    </row>
    <row r="399">
      <c r="B399" s="17"/>
      <c r="C399" s="17"/>
      <c r="D399" s="17"/>
      <c r="E399" s="1228"/>
      <c r="F399" s="17"/>
      <c r="G399" s="17"/>
      <c r="H399" s="17"/>
      <c r="I399" s="17"/>
      <c r="J399" s="17" t="s">
        <v>712</v>
      </c>
      <c r="K399" s="17"/>
      <c r="L399" s="17"/>
      <c r="O399" s="1165"/>
      <c r="P399" s="1165"/>
      <c r="Q399" s="1165"/>
      <c r="R399" s="1165"/>
      <c r="S399" s="1165"/>
      <c r="T399" s="1165"/>
      <c r="U399" s="1165"/>
      <c r="W399" s="1165" t="str">
        <f>'🔵クレーム'!C390</f>
        <v/>
      </c>
      <c r="X399" s="1165" t="str">
        <f>'🔵クレーム'!D390</f>
        <v/>
      </c>
      <c r="Y399" s="1164" t="str">
        <f>'🔵クレーム'!I390</f>
        <v/>
      </c>
      <c r="Z399" s="1165" t="str">
        <f>'🔵クレーム'!J390</f>
        <v/>
      </c>
      <c r="AA399" s="1165" t="str">
        <f>'🔵クレーム'!K390</f>
        <v/>
      </c>
      <c r="AB399" s="1165" t="str">
        <f>'🔵クレーム'!L390</f>
        <v/>
      </c>
      <c r="AC399" s="1167" t="str">
        <f>'🔵クレーム'!N390</f>
        <v/>
      </c>
    </row>
    <row r="400">
      <c r="B400" s="17"/>
      <c r="C400" s="17"/>
      <c r="D400" s="17"/>
      <c r="E400" s="1228"/>
      <c r="F400" s="17"/>
      <c r="G400" s="17"/>
      <c r="H400" s="17"/>
      <c r="I400" s="17"/>
      <c r="J400" s="17" t="s">
        <v>712</v>
      </c>
      <c r="K400" s="17"/>
      <c r="L400" s="17"/>
      <c r="O400" s="1165"/>
      <c r="P400" s="1165"/>
      <c r="Q400" s="1165"/>
      <c r="R400" s="1165"/>
      <c r="S400" s="1165"/>
      <c r="T400" s="1165"/>
      <c r="U400" s="1165"/>
      <c r="W400" s="1165" t="str">
        <f>'🔵クレーム'!C391</f>
        <v/>
      </c>
      <c r="X400" s="1165" t="str">
        <f>'🔵クレーム'!D391</f>
        <v/>
      </c>
      <c r="Y400" s="1164" t="str">
        <f>'🔵クレーム'!I391</f>
        <v/>
      </c>
      <c r="Z400" s="1165" t="str">
        <f>'🔵クレーム'!J391</f>
        <v/>
      </c>
      <c r="AA400" s="1165" t="str">
        <f>'🔵クレーム'!K391</f>
        <v/>
      </c>
      <c r="AB400" s="1165" t="str">
        <f>'🔵クレーム'!L391</f>
        <v/>
      </c>
      <c r="AC400" s="1167" t="str">
        <f>'🔵クレーム'!N391</f>
        <v/>
      </c>
    </row>
    <row r="401">
      <c r="B401" s="17"/>
      <c r="C401" s="17"/>
      <c r="D401" s="17"/>
      <c r="E401" s="1228"/>
      <c r="F401" s="17"/>
      <c r="G401" s="17"/>
      <c r="H401" s="17"/>
      <c r="I401" s="17"/>
      <c r="J401" s="17" t="s">
        <v>712</v>
      </c>
      <c r="K401" s="17"/>
      <c r="L401" s="17"/>
      <c r="O401" s="1165"/>
      <c r="P401" s="1165"/>
      <c r="Q401" s="1165"/>
      <c r="R401" s="1165"/>
      <c r="S401" s="1165"/>
      <c r="T401" s="1165"/>
      <c r="U401" s="1165"/>
      <c r="W401" s="1165" t="str">
        <f>'🔵クレーム'!C392</f>
        <v/>
      </c>
      <c r="X401" s="1165" t="str">
        <f>'🔵クレーム'!D392</f>
        <v/>
      </c>
      <c r="Y401" s="1164" t="str">
        <f>'🔵クレーム'!I392</f>
        <v/>
      </c>
      <c r="Z401" s="1165" t="str">
        <f>'🔵クレーム'!J392</f>
        <v/>
      </c>
      <c r="AA401" s="1165" t="str">
        <f>'🔵クレーム'!K392</f>
        <v/>
      </c>
      <c r="AB401" s="1165" t="str">
        <f>'🔵クレーム'!L392</f>
        <v/>
      </c>
      <c r="AC401" s="1167" t="str">
        <f>'🔵クレーム'!N392</f>
        <v/>
      </c>
    </row>
    <row r="402">
      <c r="B402" s="17"/>
      <c r="C402" s="17"/>
      <c r="D402" s="17"/>
      <c r="E402" s="1228"/>
      <c r="F402" s="17"/>
      <c r="G402" s="17"/>
      <c r="H402" s="17"/>
      <c r="I402" s="17"/>
      <c r="J402" s="17" t="s">
        <v>712</v>
      </c>
      <c r="K402" s="17"/>
      <c r="L402" s="17"/>
      <c r="O402" s="1165"/>
      <c r="P402" s="1165"/>
      <c r="Q402" s="1165"/>
      <c r="R402" s="1165"/>
      <c r="S402" s="1165"/>
      <c r="T402" s="1165"/>
      <c r="U402" s="1165"/>
      <c r="W402" s="1165" t="str">
        <f>'🔵クレーム'!C393</f>
        <v/>
      </c>
      <c r="X402" s="1165" t="str">
        <f>'🔵クレーム'!D393</f>
        <v/>
      </c>
      <c r="Y402" s="1164" t="str">
        <f>'🔵クレーム'!I393</f>
        <v/>
      </c>
      <c r="Z402" s="1165" t="str">
        <f>'🔵クレーム'!J393</f>
        <v/>
      </c>
      <c r="AA402" s="1165" t="str">
        <f>'🔵クレーム'!K393</f>
        <v/>
      </c>
      <c r="AB402" s="1165" t="str">
        <f>'🔵クレーム'!L393</f>
        <v/>
      </c>
      <c r="AC402" s="1167" t="str">
        <f>'🔵クレーム'!N393</f>
        <v/>
      </c>
    </row>
    <row r="403">
      <c r="B403" s="17"/>
      <c r="C403" s="17"/>
      <c r="D403" s="17"/>
      <c r="E403" s="1228"/>
      <c r="F403" s="17"/>
      <c r="G403" s="17"/>
      <c r="H403" s="17"/>
      <c r="I403" s="17"/>
      <c r="J403" s="17" t="s">
        <v>712</v>
      </c>
      <c r="K403" s="17"/>
      <c r="L403" s="17"/>
      <c r="O403" s="1165"/>
      <c r="P403" s="1165"/>
      <c r="Q403" s="1165"/>
      <c r="R403" s="1165"/>
      <c r="S403" s="1165"/>
      <c r="T403" s="1165"/>
      <c r="U403" s="1165"/>
      <c r="W403" s="1165" t="str">
        <f>'🔵クレーム'!C394</f>
        <v/>
      </c>
      <c r="X403" s="1165" t="str">
        <f>'🔵クレーム'!D394</f>
        <v/>
      </c>
      <c r="Y403" s="1164" t="str">
        <f>'🔵クレーム'!I394</f>
        <v/>
      </c>
      <c r="Z403" s="1165" t="str">
        <f>'🔵クレーム'!J394</f>
        <v/>
      </c>
      <c r="AA403" s="1165" t="str">
        <f>'🔵クレーム'!K394</f>
        <v/>
      </c>
      <c r="AB403" s="1165" t="str">
        <f>'🔵クレーム'!L394</f>
        <v/>
      </c>
      <c r="AC403" s="1167" t="str">
        <f>'🔵クレーム'!N394</f>
        <v/>
      </c>
    </row>
    <row r="404">
      <c r="B404" s="17"/>
      <c r="C404" s="17"/>
      <c r="D404" s="17"/>
      <c r="E404" s="1228"/>
      <c r="F404" s="17"/>
      <c r="G404" s="17"/>
      <c r="H404" s="17"/>
      <c r="I404" s="17"/>
      <c r="J404" s="17" t="s">
        <v>712</v>
      </c>
      <c r="K404" s="17"/>
      <c r="L404" s="17"/>
      <c r="O404" s="1165"/>
      <c r="P404" s="1165"/>
      <c r="Q404" s="1165"/>
      <c r="R404" s="1165"/>
      <c r="S404" s="1165"/>
      <c r="T404" s="1165"/>
      <c r="U404" s="1165"/>
      <c r="W404" s="1165" t="str">
        <f>'🔵クレーム'!C395</f>
        <v/>
      </c>
      <c r="X404" s="1165" t="str">
        <f>'🔵クレーム'!D395</f>
        <v/>
      </c>
      <c r="Y404" s="1164" t="str">
        <f>'🔵クレーム'!I395</f>
        <v/>
      </c>
      <c r="Z404" s="1165" t="str">
        <f>'🔵クレーム'!J395</f>
        <v/>
      </c>
      <c r="AA404" s="1165" t="str">
        <f>'🔵クレーム'!K395</f>
        <v/>
      </c>
      <c r="AB404" s="1165" t="str">
        <f>'🔵クレーム'!L395</f>
        <v/>
      </c>
      <c r="AC404" s="1167" t="str">
        <f>'🔵クレーム'!N395</f>
        <v/>
      </c>
    </row>
    <row r="405">
      <c r="B405" s="17"/>
      <c r="C405" s="17"/>
      <c r="D405" s="17"/>
      <c r="E405" s="1228"/>
      <c r="F405" s="17"/>
      <c r="G405" s="17"/>
      <c r="H405" s="17"/>
      <c r="I405" s="17"/>
      <c r="J405" s="17" t="s">
        <v>712</v>
      </c>
      <c r="K405" s="17"/>
      <c r="L405" s="17"/>
      <c r="O405" s="1165"/>
      <c r="P405" s="1165"/>
      <c r="Q405" s="1165"/>
      <c r="R405" s="1165"/>
      <c r="S405" s="1165"/>
      <c r="T405" s="1165"/>
      <c r="U405" s="1165"/>
      <c r="W405" s="1165" t="str">
        <f>'🔵クレーム'!C396</f>
        <v/>
      </c>
      <c r="X405" s="1165" t="str">
        <f>'🔵クレーム'!D396</f>
        <v/>
      </c>
      <c r="Y405" s="1164" t="str">
        <f>'🔵クレーム'!I396</f>
        <v/>
      </c>
      <c r="Z405" s="1165" t="str">
        <f>'🔵クレーム'!J396</f>
        <v/>
      </c>
      <c r="AA405" s="1165" t="str">
        <f>'🔵クレーム'!K396</f>
        <v/>
      </c>
      <c r="AB405" s="1165" t="str">
        <f>'🔵クレーム'!L396</f>
        <v/>
      </c>
      <c r="AC405" s="1167" t="str">
        <f>'🔵クレーム'!N396</f>
        <v/>
      </c>
    </row>
    <row r="406">
      <c r="B406" s="17"/>
      <c r="C406" s="17"/>
      <c r="D406" s="17"/>
      <c r="E406" s="1228"/>
      <c r="F406" s="17"/>
      <c r="G406" s="17"/>
      <c r="H406" s="17"/>
      <c r="I406" s="17"/>
      <c r="J406" s="17" t="s">
        <v>712</v>
      </c>
      <c r="K406" s="17"/>
      <c r="L406" s="17"/>
      <c r="O406" s="1165"/>
      <c r="P406" s="1165"/>
      <c r="Q406" s="1165"/>
      <c r="R406" s="1165"/>
      <c r="S406" s="1165"/>
      <c r="T406" s="1165"/>
      <c r="U406" s="1165"/>
      <c r="W406" s="1165" t="str">
        <f>'🔵クレーム'!C397</f>
        <v/>
      </c>
      <c r="X406" s="1165" t="str">
        <f>'🔵クレーム'!D397</f>
        <v/>
      </c>
      <c r="Y406" s="1164" t="str">
        <f>'🔵クレーム'!I397</f>
        <v/>
      </c>
      <c r="Z406" s="1165" t="str">
        <f>'🔵クレーム'!J397</f>
        <v/>
      </c>
      <c r="AA406" s="1165" t="str">
        <f>'🔵クレーム'!K397</f>
        <v/>
      </c>
      <c r="AB406" s="1165" t="str">
        <f>'🔵クレーム'!L397</f>
        <v/>
      </c>
      <c r="AC406" s="1167" t="str">
        <f>'🔵クレーム'!N397</f>
        <v/>
      </c>
    </row>
    <row r="407">
      <c r="B407" s="17"/>
      <c r="C407" s="17"/>
      <c r="D407" s="17"/>
      <c r="E407" s="1228"/>
      <c r="F407" s="17"/>
      <c r="G407" s="17"/>
      <c r="H407" s="17"/>
      <c r="I407" s="17"/>
      <c r="J407" s="17" t="s">
        <v>712</v>
      </c>
      <c r="K407" s="17"/>
      <c r="L407" s="17"/>
      <c r="O407" s="1165"/>
      <c r="P407" s="1165"/>
      <c r="Q407" s="1165"/>
      <c r="R407" s="1165"/>
      <c r="S407" s="1165"/>
      <c r="T407" s="1165"/>
      <c r="U407" s="1165"/>
      <c r="W407" s="1165" t="str">
        <f>'🔵クレーム'!C398</f>
        <v/>
      </c>
      <c r="X407" s="1165" t="str">
        <f>'🔵クレーム'!D398</f>
        <v/>
      </c>
      <c r="Y407" s="1164" t="str">
        <f>'🔵クレーム'!I398</f>
        <v/>
      </c>
      <c r="Z407" s="1165" t="str">
        <f>'🔵クレーム'!J398</f>
        <v/>
      </c>
      <c r="AA407" s="1165" t="str">
        <f>'🔵クレーム'!K398</f>
        <v/>
      </c>
      <c r="AB407" s="1165" t="str">
        <f>'🔵クレーム'!L398</f>
        <v/>
      </c>
      <c r="AC407" s="1167" t="str">
        <f>'🔵クレーム'!N398</f>
        <v/>
      </c>
    </row>
    <row r="408">
      <c r="B408" s="17"/>
      <c r="C408" s="17"/>
      <c r="D408" s="17"/>
      <c r="E408" s="1228"/>
      <c r="F408" s="17"/>
      <c r="G408" s="17"/>
      <c r="H408" s="17"/>
      <c r="I408" s="17"/>
      <c r="J408" s="17" t="s">
        <v>712</v>
      </c>
      <c r="K408" s="17"/>
      <c r="L408" s="17"/>
      <c r="O408" s="1165"/>
      <c r="P408" s="1165"/>
      <c r="Q408" s="1165"/>
      <c r="R408" s="1165"/>
      <c r="S408" s="1165"/>
      <c r="T408" s="1165"/>
      <c r="U408" s="1165"/>
      <c r="W408" s="1165" t="str">
        <f>'🔵クレーム'!C399</f>
        <v/>
      </c>
      <c r="X408" s="1165" t="str">
        <f>'🔵クレーム'!D399</f>
        <v/>
      </c>
      <c r="Y408" s="1164" t="str">
        <f>'🔵クレーム'!I399</f>
        <v/>
      </c>
      <c r="Z408" s="1165" t="str">
        <f>'🔵クレーム'!J399</f>
        <v/>
      </c>
      <c r="AA408" s="1165" t="str">
        <f>'🔵クレーム'!K399</f>
        <v/>
      </c>
      <c r="AB408" s="1165" t="str">
        <f>'🔵クレーム'!L399</f>
        <v/>
      </c>
      <c r="AC408" s="1167" t="str">
        <f>'🔵クレーム'!N399</f>
        <v/>
      </c>
    </row>
    <row r="409">
      <c r="B409" s="17"/>
      <c r="C409" s="17"/>
      <c r="D409" s="17"/>
      <c r="E409" s="1228"/>
      <c r="F409" s="17"/>
      <c r="G409" s="17"/>
      <c r="H409" s="17"/>
      <c r="I409" s="17"/>
      <c r="J409" s="17" t="s">
        <v>712</v>
      </c>
      <c r="K409" s="17"/>
      <c r="L409" s="17"/>
      <c r="O409" s="1165"/>
      <c r="P409" s="1165"/>
      <c r="Q409" s="1165"/>
      <c r="R409" s="1165"/>
      <c r="S409" s="1165"/>
      <c r="T409" s="1165"/>
      <c r="U409" s="1165"/>
      <c r="W409" s="1165" t="str">
        <f>'🔵クレーム'!C400</f>
        <v/>
      </c>
      <c r="X409" s="1165" t="str">
        <f>'🔵クレーム'!D400</f>
        <v/>
      </c>
      <c r="Y409" s="1164" t="str">
        <f>'🔵クレーム'!I400</f>
        <v/>
      </c>
      <c r="Z409" s="1165" t="str">
        <f>'🔵クレーム'!J400</f>
        <v/>
      </c>
      <c r="AA409" s="1165" t="str">
        <f>'🔵クレーム'!K400</f>
        <v/>
      </c>
      <c r="AB409" s="1165" t="str">
        <f>'🔵クレーム'!L400</f>
        <v/>
      </c>
      <c r="AC409" s="1167" t="str">
        <f>'🔵クレーム'!N400</f>
        <v/>
      </c>
    </row>
    <row r="410">
      <c r="B410" s="17"/>
      <c r="C410" s="17"/>
      <c r="D410" s="17"/>
      <c r="E410" s="1228"/>
      <c r="F410" s="17"/>
      <c r="G410" s="17"/>
      <c r="H410" s="17"/>
      <c r="I410" s="17"/>
      <c r="J410" s="17" t="s">
        <v>712</v>
      </c>
      <c r="K410" s="17"/>
      <c r="L410" s="17"/>
      <c r="O410" s="1165"/>
      <c r="P410" s="1165"/>
      <c r="Q410" s="1165"/>
      <c r="R410" s="1165"/>
      <c r="S410" s="1165"/>
      <c r="T410" s="1165"/>
      <c r="U410" s="1165"/>
      <c r="W410" s="1165" t="str">
        <f>'🔵クレーム'!C401</f>
        <v/>
      </c>
      <c r="X410" s="1165" t="str">
        <f>'🔵クレーム'!D401</f>
        <v/>
      </c>
      <c r="Y410" s="1164" t="str">
        <f>'🔵クレーム'!I401</f>
        <v/>
      </c>
      <c r="Z410" s="1165" t="str">
        <f>'🔵クレーム'!J401</f>
        <v/>
      </c>
      <c r="AA410" s="1165" t="str">
        <f>'🔵クレーム'!K401</f>
        <v/>
      </c>
      <c r="AB410" s="1165" t="str">
        <f>'🔵クレーム'!L401</f>
        <v/>
      </c>
      <c r="AC410" s="1167" t="str">
        <f>'🔵クレーム'!N401</f>
        <v/>
      </c>
    </row>
    <row r="411">
      <c r="B411" s="17"/>
      <c r="C411" s="17"/>
      <c r="D411" s="17"/>
      <c r="E411" s="1228"/>
      <c r="F411" s="17"/>
      <c r="G411" s="17"/>
      <c r="H411" s="17"/>
      <c r="I411" s="17"/>
      <c r="J411" s="17" t="s">
        <v>712</v>
      </c>
      <c r="K411" s="17"/>
      <c r="L411" s="17"/>
      <c r="O411" s="1165"/>
      <c r="P411" s="1165"/>
      <c r="Q411" s="1165"/>
      <c r="R411" s="1165"/>
      <c r="S411" s="1165"/>
      <c r="T411" s="1165"/>
      <c r="U411" s="1165"/>
      <c r="W411" s="1165" t="str">
        <f>'🔵クレーム'!C402</f>
        <v/>
      </c>
      <c r="X411" s="1165" t="str">
        <f>'🔵クレーム'!D402</f>
        <v/>
      </c>
      <c r="Y411" s="1164" t="str">
        <f>'🔵クレーム'!I402</f>
        <v/>
      </c>
      <c r="Z411" s="1165" t="str">
        <f>'🔵クレーム'!J402</f>
        <v/>
      </c>
      <c r="AA411" s="1165" t="str">
        <f>'🔵クレーム'!K402</f>
        <v/>
      </c>
      <c r="AB411" s="1165" t="str">
        <f>'🔵クレーム'!L402</f>
        <v/>
      </c>
      <c r="AC411" s="1167" t="str">
        <f>'🔵クレーム'!N402</f>
        <v/>
      </c>
    </row>
    <row r="412">
      <c r="B412" s="17"/>
      <c r="C412" s="17"/>
      <c r="D412" s="17"/>
      <c r="E412" s="1228"/>
      <c r="F412" s="17"/>
      <c r="G412" s="17"/>
      <c r="H412" s="17"/>
      <c r="I412" s="17"/>
      <c r="J412" s="17" t="s">
        <v>712</v>
      </c>
      <c r="K412" s="17"/>
      <c r="L412" s="17"/>
      <c r="O412" s="1165"/>
      <c r="P412" s="1165"/>
      <c r="Q412" s="1165"/>
      <c r="R412" s="1165"/>
      <c r="S412" s="1165"/>
      <c r="T412" s="1165"/>
      <c r="U412" s="1165"/>
      <c r="W412" s="1165" t="str">
        <f>'🔵クレーム'!C403</f>
        <v/>
      </c>
      <c r="X412" s="1165" t="str">
        <f>'🔵クレーム'!D403</f>
        <v/>
      </c>
      <c r="Y412" s="1164" t="str">
        <f>'🔵クレーム'!I403</f>
        <v/>
      </c>
      <c r="Z412" s="1165" t="str">
        <f>'🔵クレーム'!J403</f>
        <v/>
      </c>
      <c r="AA412" s="1165" t="str">
        <f>'🔵クレーム'!K403</f>
        <v/>
      </c>
      <c r="AB412" s="1165" t="str">
        <f>'🔵クレーム'!L403</f>
        <v/>
      </c>
      <c r="AC412" s="1167" t="str">
        <f>'🔵クレーム'!N403</f>
        <v/>
      </c>
    </row>
    <row r="413">
      <c r="B413" s="17"/>
      <c r="C413" s="17"/>
      <c r="D413" s="17"/>
      <c r="E413" s="1228"/>
      <c r="F413" s="17"/>
      <c r="G413" s="17"/>
      <c r="H413" s="17"/>
      <c r="I413" s="17"/>
      <c r="J413" s="17" t="s">
        <v>712</v>
      </c>
      <c r="K413" s="17"/>
      <c r="L413" s="17"/>
      <c r="O413" s="1165"/>
      <c r="P413" s="1165"/>
      <c r="Q413" s="1165"/>
      <c r="R413" s="1165"/>
      <c r="S413" s="1165"/>
      <c r="T413" s="1165"/>
      <c r="U413" s="1165"/>
      <c r="W413" s="1165" t="str">
        <f>'🔵クレーム'!C404</f>
        <v/>
      </c>
      <c r="X413" s="1165" t="str">
        <f>'🔵クレーム'!D404</f>
        <v/>
      </c>
      <c r="Y413" s="1164" t="str">
        <f>'🔵クレーム'!I404</f>
        <v/>
      </c>
      <c r="Z413" s="1165" t="str">
        <f>'🔵クレーム'!J404</f>
        <v/>
      </c>
      <c r="AA413" s="1165" t="str">
        <f>'🔵クレーム'!K404</f>
        <v/>
      </c>
      <c r="AB413" s="1165" t="str">
        <f>'🔵クレーム'!L404</f>
        <v/>
      </c>
      <c r="AC413" s="1167" t="str">
        <f>'🔵クレーム'!N404</f>
        <v/>
      </c>
    </row>
    <row r="414">
      <c r="B414" s="17"/>
      <c r="C414" s="17"/>
      <c r="D414" s="17"/>
      <c r="E414" s="1228"/>
      <c r="F414" s="17"/>
      <c r="G414" s="17"/>
      <c r="H414" s="17"/>
      <c r="I414" s="17"/>
      <c r="J414" s="17" t="s">
        <v>712</v>
      </c>
      <c r="K414" s="17"/>
      <c r="L414" s="17"/>
      <c r="O414" s="1165"/>
      <c r="P414" s="1165"/>
      <c r="Q414" s="1165"/>
      <c r="R414" s="1165"/>
      <c r="S414" s="1165"/>
      <c r="T414" s="1165"/>
      <c r="U414" s="1165"/>
      <c r="W414" s="1165" t="str">
        <f>'🔵クレーム'!C405</f>
        <v/>
      </c>
      <c r="X414" s="1165" t="str">
        <f>'🔵クレーム'!D405</f>
        <v/>
      </c>
      <c r="Y414" s="1164" t="str">
        <f>'🔵クレーム'!I405</f>
        <v/>
      </c>
      <c r="Z414" s="1165" t="str">
        <f>'🔵クレーム'!J405</f>
        <v/>
      </c>
      <c r="AA414" s="1165" t="str">
        <f>'🔵クレーム'!K405</f>
        <v/>
      </c>
      <c r="AB414" s="1165" t="str">
        <f>'🔵クレーム'!L405</f>
        <v/>
      </c>
      <c r="AC414" s="1167" t="str">
        <f>'🔵クレーム'!N405</f>
        <v/>
      </c>
    </row>
    <row r="415">
      <c r="B415" s="17"/>
      <c r="C415" s="17"/>
      <c r="D415" s="17"/>
      <c r="E415" s="1228"/>
      <c r="F415" s="17"/>
      <c r="G415" s="17"/>
      <c r="H415" s="17"/>
      <c r="I415" s="17"/>
      <c r="J415" s="17" t="s">
        <v>712</v>
      </c>
      <c r="K415" s="17"/>
      <c r="L415" s="17"/>
      <c r="O415" s="1165"/>
      <c r="P415" s="1165"/>
      <c r="Q415" s="1165"/>
      <c r="R415" s="1165"/>
      <c r="S415" s="1165"/>
      <c r="T415" s="1165"/>
      <c r="U415" s="1165"/>
      <c r="W415" s="1165" t="str">
        <f>'🔵クレーム'!C406</f>
        <v/>
      </c>
      <c r="X415" s="1165" t="str">
        <f>'🔵クレーム'!D406</f>
        <v/>
      </c>
      <c r="Y415" s="1164" t="str">
        <f>'🔵クレーム'!I406</f>
        <v/>
      </c>
      <c r="Z415" s="1165" t="str">
        <f>'🔵クレーム'!J406</f>
        <v/>
      </c>
      <c r="AA415" s="1165" t="str">
        <f>'🔵クレーム'!K406</f>
        <v/>
      </c>
      <c r="AB415" s="1165" t="str">
        <f>'🔵クレーム'!L406</f>
        <v/>
      </c>
      <c r="AC415" s="1167" t="str">
        <f>'🔵クレーム'!N406</f>
        <v/>
      </c>
    </row>
    <row r="416">
      <c r="B416" s="17"/>
      <c r="C416" s="17"/>
      <c r="D416" s="17"/>
      <c r="E416" s="1228"/>
      <c r="F416" s="17"/>
      <c r="G416" s="17"/>
      <c r="H416" s="17"/>
      <c r="I416" s="17"/>
      <c r="J416" s="17" t="s">
        <v>712</v>
      </c>
      <c r="K416" s="17"/>
      <c r="L416" s="17"/>
      <c r="O416" s="1165"/>
      <c r="P416" s="1165"/>
      <c r="Q416" s="1165"/>
      <c r="R416" s="1165"/>
      <c r="S416" s="1165"/>
      <c r="T416" s="1165"/>
      <c r="U416" s="1165"/>
      <c r="W416" s="1165" t="str">
        <f>'🔵クレーム'!C407</f>
        <v/>
      </c>
      <c r="X416" s="1165" t="str">
        <f>'🔵クレーム'!D407</f>
        <v/>
      </c>
      <c r="Y416" s="1164" t="str">
        <f>'🔵クレーム'!I407</f>
        <v/>
      </c>
      <c r="Z416" s="1165" t="str">
        <f>'🔵クレーム'!J407</f>
        <v/>
      </c>
      <c r="AA416" s="1165" t="str">
        <f>'🔵クレーム'!K407</f>
        <v/>
      </c>
      <c r="AB416" s="1165" t="str">
        <f>'🔵クレーム'!L407</f>
        <v/>
      </c>
      <c r="AC416" s="1167" t="str">
        <f>'🔵クレーム'!N407</f>
        <v/>
      </c>
    </row>
    <row r="417">
      <c r="B417" s="17"/>
      <c r="C417" s="17"/>
      <c r="D417" s="17"/>
      <c r="E417" s="1228"/>
      <c r="F417" s="17"/>
      <c r="G417" s="17"/>
      <c r="H417" s="17"/>
      <c r="I417" s="17"/>
      <c r="J417" s="17" t="s">
        <v>712</v>
      </c>
      <c r="K417" s="17"/>
      <c r="L417" s="17"/>
      <c r="AC417" s="1229"/>
    </row>
    <row r="418">
      <c r="B418" s="17"/>
      <c r="C418" s="17"/>
      <c r="D418" s="17"/>
      <c r="E418" s="1228"/>
      <c r="F418" s="17"/>
      <c r="G418" s="17"/>
      <c r="H418" s="17"/>
      <c r="I418" s="17"/>
      <c r="J418" s="17" t="s">
        <v>712</v>
      </c>
      <c r="K418" s="17"/>
      <c r="L418" s="17"/>
      <c r="AC418" s="1229"/>
    </row>
    <row r="419">
      <c r="B419" s="17"/>
      <c r="C419" s="17"/>
      <c r="D419" s="17"/>
      <c r="E419" s="1228"/>
      <c r="F419" s="17"/>
      <c r="G419" s="17"/>
      <c r="H419" s="17"/>
      <c r="I419" s="17"/>
      <c r="J419" s="17" t="s">
        <v>712</v>
      </c>
      <c r="K419" s="17"/>
      <c r="L419" s="17"/>
      <c r="AC419" s="1229"/>
    </row>
    <row r="420">
      <c r="B420" s="17"/>
      <c r="C420" s="17"/>
      <c r="D420" s="17"/>
      <c r="E420" s="1228"/>
      <c r="F420" s="17"/>
      <c r="G420" s="17"/>
      <c r="H420" s="17"/>
      <c r="I420" s="17"/>
      <c r="J420" s="17" t="s">
        <v>712</v>
      </c>
      <c r="K420" s="17"/>
      <c r="L420" s="17"/>
      <c r="AC420" s="1229"/>
    </row>
    <row r="421">
      <c r="B421" s="17"/>
      <c r="C421" s="17"/>
      <c r="D421" s="17"/>
      <c r="E421" s="1228"/>
      <c r="F421" s="17"/>
      <c r="G421" s="17"/>
      <c r="H421" s="17"/>
      <c r="I421" s="17"/>
      <c r="J421" s="17" t="s">
        <v>712</v>
      </c>
      <c r="K421" s="17"/>
      <c r="L421" s="17"/>
      <c r="AC421" s="1229"/>
    </row>
    <row r="422">
      <c r="B422" s="17"/>
      <c r="C422" s="17"/>
      <c r="D422" s="17"/>
      <c r="E422" s="1228"/>
      <c r="F422" s="17"/>
      <c r="G422" s="17"/>
      <c r="H422" s="17"/>
      <c r="I422" s="17"/>
      <c r="J422" s="17" t="s">
        <v>712</v>
      </c>
      <c r="K422" s="17"/>
      <c r="L422" s="17"/>
      <c r="AC422" s="1229"/>
    </row>
    <row r="423">
      <c r="B423" s="17"/>
      <c r="C423" s="17"/>
      <c r="D423" s="17"/>
      <c r="E423" s="1228"/>
      <c r="F423" s="17"/>
      <c r="G423" s="17"/>
      <c r="H423" s="17"/>
      <c r="I423" s="17"/>
      <c r="J423" s="17" t="s">
        <v>712</v>
      </c>
      <c r="K423" s="17"/>
      <c r="L423" s="17"/>
      <c r="AC423" s="1229"/>
    </row>
    <row r="424">
      <c r="B424" s="17"/>
      <c r="C424" s="17"/>
      <c r="D424" s="17"/>
      <c r="E424" s="1228"/>
      <c r="F424" s="17"/>
      <c r="G424" s="17"/>
      <c r="H424" s="17"/>
      <c r="I424" s="17"/>
      <c r="J424" s="17" t="s">
        <v>712</v>
      </c>
      <c r="K424" s="17"/>
      <c r="L424" s="17"/>
      <c r="AC424" s="1229"/>
    </row>
    <row r="425">
      <c r="B425" s="17"/>
      <c r="C425" s="17"/>
      <c r="D425" s="17"/>
      <c r="E425" s="1228"/>
      <c r="F425" s="17"/>
      <c r="G425" s="17"/>
      <c r="H425" s="17"/>
      <c r="I425" s="17"/>
      <c r="J425" s="17" t="s">
        <v>712</v>
      </c>
      <c r="K425" s="17"/>
      <c r="L425" s="17"/>
      <c r="AC425" s="1229"/>
    </row>
    <row r="426">
      <c r="B426" s="17"/>
      <c r="C426" s="17"/>
      <c r="D426" s="17"/>
      <c r="E426" s="1228"/>
      <c r="F426" s="17"/>
      <c r="G426" s="17"/>
      <c r="H426" s="17"/>
      <c r="I426" s="17"/>
      <c r="J426" s="17" t="s">
        <v>712</v>
      </c>
      <c r="K426" s="17"/>
      <c r="L426" s="17"/>
      <c r="AC426" s="1229"/>
    </row>
    <row r="427">
      <c r="B427" s="17"/>
      <c r="C427" s="17"/>
      <c r="D427" s="17"/>
      <c r="E427" s="1228"/>
      <c r="F427" s="17"/>
      <c r="G427" s="17"/>
      <c r="H427" s="17"/>
      <c r="I427" s="17"/>
      <c r="J427" s="17" t="s">
        <v>712</v>
      </c>
      <c r="K427" s="17"/>
      <c r="L427" s="17"/>
      <c r="AC427" s="1229"/>
    </row>
    <row r="428">
      <c r="B428" s="17"/>
      <c r="C428" s="17"/>
      <c r="D428" s="17"/>
      <c r="E428" s="1228"/>
      <c r="F428" s="17"/>
      <c r="G428" s="17"/>
      <c r="H428" s="17"/>
      <c r="I428" s="17"/>
      <c r="J428" s="17" t="s">
        <v>712</v>
      </c>
      <c r="K428" s="17"/>
      <c r="L428" s="17"/>
      <c r="AC428" s="1229"/>
    </row>
    <row r="429">
      <c r="B429" s="17"/>
      <c r="C429" s="17"/>
      <c r="D429" s="17"/>
      <c r="E429" s="1228"/>
      <c r="F429" s="17"/>
      <c r="G429" s="17"/>
      <c r="H429" s="17"/>
      <c r="I429" s="17"/>
      <c r="J429" s="17" t="s">
        <v>712</v>
      </c>
      <c r="K429" s="17"/>
      <c r="L429" s="17"/>
      <c r="AC429" s="1229"/>
    </row>
    <row r="430">
      <c r="B430" s="17"/>
      <c r="C430" s="17"/>
      <c r="D430" s="17"/>
      <c r="E430" s="1228"/>
      <c r="F430" s="17"/>
      <c r="G430" s="17"/>
      <c r="H430" s="17"/>
      <c r="I430" s="17"/>
      <c r="J430" s="17" t="s">
        <v>712</v>
      </c>
      <c r="K430" s="17"/>
      <c r="L430" s="17"/>
      <c r="AC430" s="1229"/>
    </row>
    <row r="431">
      <c r="B431" s="17"/>
      <c r="C431" s="17"/>
      <c r="D431" s="17"/>
      <c r="E431" s="1228"/>
      <c r="F431" s="17"/>
      <c r="G431" s="17"/>
      <c r="H431" s="17"/>
      <c r="I431" s="17"/>
      <c r="J431" s="17" t="s">
        <v>712</v>
      </c>
      <c r="K431" s="17"/>
      <c r="L431" s="17"/>
      <c r="AC431" s="1229"/>
    </row>
    <row r="432">
      <c r="B432" s="17"/>
      <c r="C432" s="17"/>
      <c r="D432" s="17"/>
      <c r="E432" s="1228"/>
      <c r="F432" s="17"/>
      <c r="G432" s="17"/>
      <c r="H432" s="17"/>
      <c r="I432" s="17"/>
      <c r="J432" s="17" t="s">
        <v>712</v>
      </c>
      <c r="K432" s="17"/>
      <c r="L432" s="17"/>
      <c r="AC432" s="1229"/>
    </row>
    <row r="433">
      <c r="B433" s="17"/>
      <c r="C433" s="17"/>
      <c r="D433" s="17"/>
      <c r="E433" s="1228"/>
      <c r="F433" s="17"/>
      <c r="G433" s="17"/>
      <c r="H433" s="17"/>
      <c r="I433" s="17"/>
      <c r="J433" s="17" t="s">
        <v>712</v>
      </c>
      <c r="K433" s="17"/>
      <c r="L433" s="17"/>
      <c r="AC433" s="1229"/>
    </row>
    <row r="434">
      <c r="B434" s="17"/>
      <c r="C434" s="17"/>
      <c r="D434" s="17"/>
      <c r="E434" s="1228"/>
      <c r="F434" s="17"/>
      <c r="G434" s="17"/>
      <c r="H434" s="17"/>
      <c r="I434" s="17"/>
      <c r="J434" s="17" t="s">
        <v>712</v>
      </c>
      <c r="K434" s="17"/>
      <c r="L434" s="17"/>
      <c r="AC434" s="1229"/>
    </row>
    <row r="435">
      <c r="B435" s="17"/>
      <c r="C435" s="17"/>
      <c r="D435" s="17"/>
      <c r="E435" s="1228"/>
      <c r="F435" s="17"/>
      <c r="G435" s="17"/>
      <c r="H435" s="17"/>
      <c r="I435" s="17"/>
      <c r="J435" s="17" t="s">
        <v>712</v>
      </c>
      <c r="K435" s="17"/>
      <c r="L435" s="17"/>
      <c r="AC435" s="1229"/>
    </row>
    <row r="436">
      <c r="B436" s="17"/>
      <c r="C436" s="17"/>
      <c r="D436" s="17"/>
      <c r="E436" s="1228"/>
      <c r="F436" s="17"/>
      <c r="G436" s="17"/>
      <c r="H436" s="17"/>
      <c r="I436" s="17"/>
      <c r="J436" s="17" t="s">
        <v>712</v>
      </c>
      <c r="K436" s="17"/>
      <c r="L436" s="17"/>
      <c r="AC436" s="1229"/>
    </row>
    <row r="437">
      <c r="B437" s="17"/>
      <c r="C437" s="17"/>
      <c r="D437" s="17"/>
      <c r="E437" s="1228"/>
      <c r="F437" s="17"/>
      <c r="G437" s="17"/>
      <c r="H437" s="17"/>
      <c r="I437" s="17"/>
      <c r="J437" s="17" t="s">
        <v>712</v>
      </c>
      <c r="K437" s="17"/>
      <c r="L437" s="17"/>
      <c r="AC437" s="1229"/>
    </row>
    <row r="438">
      <c r="B438" s="17"/>
      <c r="C438" s="17"/>
      <c r="D438" s="17"/>
      <c r="E438" s="1228"/>
      <c r="F438" s="17"/>
      <c r="G438" s="17"/>
      <c r="H438" s="17"/>
      <c r="I438" s="17"/>
      <c r="J438" s="17" t="s">
        <v>712</v>
      </c>
      <c r="K438" s="17"/>
      <c r="L438" s="17"/>
      <c r="AC438" s="1229"/>
    </row>
    <row r="439">
      <c r="B439" s="17"/>
      <c r="C439" s="17"/>
      <c r="D439" s="17"/>
      <c r="E439" s="1228"/>
      <c r="F439" s="17"/>
      <c r="G439" s="17"/>
      <c r="H439" s="17"/>
      <c r="I439" s="17"/>
      <c r="J439" s="17" t="s">
        <v>712</v>
      </c>
      <c r="K439" s="17"/>
      <c r="L439" s="17"/>
      <c r="AC439" s="1229"/>
    </row>
    <row r="440">
      <c r="B440" s="17"/>
      <c r="C440" s="17"/>
      <c r="D440" s="17"/>
      <c r="E440" s="1228"/>
      <c r="F440" s="17"/>
      <c r="G440" s="17"/>
      <c r="H440" s="17"/>
      <c r="I440" s="17"/>
      <c r="J440" s="17" t="s">
        <v>712</v>
      </c>
      <c r="K440" s="17"/>
      <c r="L440" s="17"/>
      <c r="AC440" s="1229"/>
    </row>
    <row r="441">
      <c r="B441" s="17"/>
      <c r="C441" s="17"/>
      <c r="D441" s="17"/>
      <c r="E441" s="1228"/>
      <c r="F441" s="17"/>
      <c r="G441" s="17"/>
      <c r="H441" s="17"/>
      <c r="I441" s="17"/>
      <c r="J441" s="17" t="s">
        <v>712</v>
      </c>
      <c r="K441" s="17"/>
      <c r="L441" s="17"/>
      <c r="AC441" s="1229"/>
    </row>
    <row r="442">
      <c r="B442" s="17"/>
      <c r="C442" s="17"/>
      <c r="D442" s="17"/>
      <c r="E442" s="1228"/>
      <c r="F442" s="17"/>
      <c r="G442" s="17"/>
      <c r="H442" s="17"/>
      <c r="I442" s="17"/>
      <c r="J442" s="17" t="s">
        <v>712</v>
      </c>
      <c r="K442" s="17"/>
      <c r="L442" s="17"/>
      <c r="AC442" s="1229"/>
    </row>
    <row r="443">
      <c r="B443" s="17"/>
      <c r="C443" s="17"/>
      <c r="D443" s="17"/>
      <c r="E443" s="1228"/>
      <c r="F443" s="17"/>
      <c r="G443" s="17"/>
      <c r="H443" s="17"/>
      <c r="I443" s="17"/>
      <c r="J443" s="17" t="s">
        <v>712</v>
      </c>
      <c r="K443" s="17"/>
      <c r="L443" s="17"/>
      <c r="AC443" s="1229"/>
    </row>
    <row r="444">
      <c r="B444" s="17"/>
      <c r="C444" s="17"/>
      <c r="D444" s="17"/>
      <c r="E444" s="1228"/>
      <c r="F444" s="17"/>
      <c r="G444" s="17"/>
      <c r="H444" s="17"/>
      <c r="I444" s="17"/>
      <c r="J444" s="17" t="s">
        <v>712</v>
      </c>
      <c r="K444" s="17"/>
      <c r="L444" s="17"/>
      <c r="AC444" s="1229"/>
    </row>
    <row r="445">
      <c r="B445" s="17"/>
      <c r="C445" s="17"/>
      <c r="D445" s="17"/>
      <c r="E445" s="1228"/>
      <c r="F445" s="17"/>
      <c r="G445" s="17"/>
      <c r="H445" s="17"/>
      <c r="I445" s="17"/>
      <c r="J445" s="17" t="s">
        <v>712</v>
      </c>
      <c r="K445" s="17"/>
      <c r="L445" s="17"/>
      <c r="AC445" s="1229"/>
    </row>
    <row r="446">
      <c r="B446" s="17"/>
      <c r="C446" s="17"/>
      <c r="D446" s="17"/>
      <c r="E446" s="1228"/>
      <c r="F446" s="17"/>
      <c r="G446" s="17"/>
      <c r="H446" s="17"/>
      <c r="I446" s="17"/>
      <c r="J446" s="17" t="s">
        <v>712</v>
      </c>
      <c r="K446" s="17"/>
      <c r="L446" s="17"/>
      <c r="AC446" s="1229"/>
    </row>
    <row r="447">
      <c r="B447" s="17"/>
      <c r="C447" s="17"/>
      <c r="D447" s="17"/>
      <c r="E447" s="1228"/>
      <c r="F447" s="17"/>
      <c r="G447" s="17"/>
      <c r="H447" s="17"/>
      <c r="I447" s="17"/>
      <c r="J447" s="17" t="s">
        <v>712</v>
      </c>
      <c r="K447" s="17"/>
      <c r="L447" s="17"/>
      <c r="AC447" s="1229"/>
    </row>
    <row r="448">
      <c r="B448" s="17"/>
      <c r="C448" s="17"/>
      <c r="D448" s="17"/>
      <c r="E448" s="1228"/>
      <c r="F448" s="17"/>
      <c r="G448" s="17"/>
      <c r="H448" s="17"/>
      <c r="I448" s="17"/>
      <c r="J448" s="17" t="s">
        <v>712</v>
      </c>
      <c r="K448" s="17"/>
      <c r="L448" s="17"/>
      <c r="AC448" s="1229"/>
    </row>
    <row r="449">
      <c r="B449" s="17"/>
      <c r="C449" s="17"/>
      <c r="D449" s="17"/>
      <c r="E449" s="1228"/>
      <c r="F449" s="17"/>
      <c r="G449" s="17"/>
      <c r="H449" s="17"/>
      <c r="I449" s="17"/>
      <c r="J449" s="17" t="s">
        <v>712</v>
      </c>
      <c r="K449" s="17"/>
      <c r="L449" s="17"/>
      <c r="AC449" s="1229"/>
    </row>
    <row r="450">
      <c r="B450" s="17"/>
      <c r="C450" s="17"/>
      <c r="D450" s="17"/>
      <c r="E450" s="1228"/>
      <c r="F450" s="17"/>
      <c r="G450" s="17"/>
      <c r="H450" s="17"/>
      <c r="I450" s="17"/>
      <c r="J450" s="17" t="s">
        <v>712</v>
      </c>
      <c r="K450" s="17"/>
      <c r="L450" s="17"/>
      <c r="AC450" s="1229"/>
    </row>
    <row r="451">
      <c r="B451" s="17"/>
      <c r="C451" s="17"/>
      <c r="D451" s="17"/>
      <c r="E451" s="1228"/>
      <c r="F451" s="17"/>
      <c r="G451" s="17"/>
      <c r="H451" s="17"/>
      <c r="I451" s="17"/>
      <c r="J451" s="17" t="s">
        <v>712</v>
      </c>
      <c r="K451" s="17"/>
      <c r="L451" s="17"/>
      <c r="AC451" s="1229"/>
    </row>
    <row r="452">
      <c r="B452" s="17"/>
      <c r="C452" s="17"/>
      <c r="D452" s="17"/>
      <c r="E452" s="1228"/>
      <c r="F452" s="17"/>
      <c r="G452" s="17"/>
      <c r="H452" s="17"/>
      <c r="I452" s="17"/>
      <c r="J452" s="17" t="s">
        <v>712</v>
      </c>
      <c r="K452" s="17"/>
      <c r="L452" s="17"/>
      <c r="AC452" s="1229"/>
    </row>
    <row r="453">
      <c r="B453" s="17"/>
      <c r="C453" s="17"/>
      <c r="D453" s="17"/>
      <c r="E453" s="1228"/>
      <c r="F453" s="17"/>
      <c r="G453" s="17"/>
      <c r="H453" s="17"/>
      <c r="I453" s="17"/>
      <c r="J453" s="17" t="s">
        <v>712</v>
      </c>
      <c r="K453" s="17"/>
      <c r="L453" s="17"/>
      <c r="AC453" s="1229"/>
    </row>
    <row r="454">
      <c r="B454" s="17"/>
      <c r="C454" s="17"/>
      <c r="D454" s="17"/>
      <c r="E454" s="1228"/>
      <c r="F454" s="17"/>
      <c r="G454" s="17"/>
      <c r="H454" s="17"/>
      <c r="I454" s="17"/>
      <c r="J454" s="17" t="s">
        <v>712</v>
      </c>
      <c r="K454" s="17"/>
      <c r="L454" s="17"/>
      <c r="AC454" s="1229"/>
    </row>
    <row r="455">
      <c r="B455" s="17"/>
      <c r="C455" s="17"/>
      <c r="D455" s="17"/>
      <c r="E455" s="1228"/>
      <c r="F455" s="17"/>
      <c r="G455" s="17"/>
      <c r="H455" s="17"/>
      <c r="I455" s="17"/>
      <c r="J455" s="17" t="s">
        <v>712</v>
      </c>
      <c r="K455" s="17"/>
      <c r="L455" s="17"/>
      <c r="AC455" s="1229"/>
    </row>
    <row r="456">
      <c r="B456" s="17"/>
      <c r="C456" s="17"/>
      <c r="D456" s="17"/>
      <c r="E456" s="1228"/>
      <c r="F456" s="17"/>
      <c r="G456" s="17"/>
      <c r="H456" s="17"/>
      <c r="I456" s="17"/>
      <c r="J456" s="17" t="s">
        <v>712</v>
      </c>
      <c r="K456" s="17"/>
      <c r="L456" s="17"/>
      <c r="AC456" s="1229"/>
    </row>
    <row r="457">
      <c r="B457" s="17"/>
      <c r="C457" s="17"/>
      <c r="D457" s="17"/>
      <c r="E457" s="1228"/>
      <c r="F457" s="17"/>
      <c r="G457" s="17"/>
      <c r="H457" s="17"/>
      <c r="I457" s="17"/>
      <c r="J457" s="17" t="s">
        <v>712</v>
      </c>
      <c r="K457" s="17"/>
      <c r="L457" s="17"/>
      <c r="AC457" s="1229"/>
    </row>
    <row r="458">
      <c r="B458" s="17"/>
      <c r="C458" s="17"/>
      <c r="D458" s="17"/>
      <c r="E458" s="1228"/>
      <c r="F458" s="17"/>
      <c r="G458" s="17"/>
      <c r="H458" s="17"/>
      <c r="I458" s="17"/>
      <c r="J458" s="17" t="s">
        <v>712</v>
      </c>
      <c r="K458" s="17"/>
      <c r="L458" s="17"/>
      <c r="AC458" s="1229"/>
    </row>
    <row r="459">
      <c r="B459" s="17"/>
      <c r="C459" s="17"/>
      <c r="D459" s="17"/>
      <c r="E459" s="1228"/>
      <c r="F459" s="17"/>
      <c r="G459" s="17"/>
      <c r="H459" s="17"/>
      <c r="I459" s="17"/>
      <c r="J459" s="17" t="s">
        <v>712</v>
      </c>
      <c r="K459" s="17"/>
      <c r="L459" s="17"/>
      <c r="AC459" s="1229"/>
    </row>
    <row r="460">
      <c r="B460" s="17"/>
      <c r="C460" s="17"/>
      <c r="D460" s="17"/>
      <c r="E460" s="1228"/>
      <c r="F460" s="17"/>
      <c r="G460" s="17"/>
      <c r="H460" s="17"/>
      <c r="I460" s="17"/>
      <c r="J460" s="17" t="s">
        <v>712</v>
      </c>
      <c r="K460" s="17"/>
      <c r="L460" s="17"/>
      <c r="AC460" s="1229"/>
    </row>
    <row r="461">
      <c r="B461" s="17"/>
      <c r="C461" s="17"/>
      <c r="D461" s="17"/>
      <c r="E461" s="1228"/>
      <c r="F461" s="17"/>
      <c r="G461" s="17"/>
      <c r="H461" s="17"/>
      <c r="I461" s="17"/>
      <c r="J461" s="17" t="s">
        <v>712</v>
      </c>
      <c r="K461" s="17"/>
      <c r="L461" s="17"/>
      <c r="AC461" s="1229"/>
    </row>
    <row r="462">
      <c r="B462" s="17"/>
      <c r="C462" s="17"/>
      <c r="D462" s="17"/>
      <c r="E462" s="1228"/>
      <c r="F462" s="17"/>
      <c r="G462" s="17"/>
      <c r="H462" s="17"/>
      <c r="I462" s="17"/>
      <c r="J462" s="17" t="s">
        <v>712</v>
      </c>
      <c r="K462" s="17"/>
      <c r="L462" s="17"/>
      <c r="AC462" s="1229"/>
    </row>
    <row r="463">
      <c r="B463" s="17"/>
      <c r="C463" s="17"/>
      <c r="D463" s="17"/>
      <c r="E463" s="1228"/>
      <c r="F463" s="17"/>
      <c r="G463" s="17"/>
      <c r="H463" s="17"/>
      <c r="I463" s="17"/>
      <c r="J463" s="17" t="s">
        <v>712</v>
      </c>
      <c r="K463" s="17"/>
      <c r="L463" s="17"/>
      <c r="AC463" s="1229"/>
    </row>
    <row r="464">
      <c r="B464" s="17"/>
      <c r="C464" s="17"/>
      <c r="D464" s="17"/>
      <c r="E464" s="1228"/>
      <c r="F464" s="17"/>
      <c r="G464" s="17"/>
      <c r="H464" s="17"/>
      <c r="I464" s="17"/>
      <c r="J464" s="17" t="s">
        <v>712</v>
      </c>
      <c r="K464" s="17"/>
      <c r="L464" s="17"/>
      <c r="AC464" s="1229"/>
    </row>
    <row r="465">
      <c r="B465" s="17"/>
      <c r="C465" s="17"/>
      <c r="D465" s="17"/>
      <c r="E465" s="1228"/>
      <c r="F465" s="17"/>
      <c r="G465" s="17"/>
      <c r="H465" s="17"/>
      <c r="I465" s="17"/>
      <c r="J465" s="17" t="s">
        <v>712</v>
      </c>
      <c r="K465" s="17"/>
      <c r="L465" s="17"/>
      <c r="AC465" s="1229"/>
    </row>
    <row r="466">
      <c r="B466" s="17"/>
      <c r="C466" s="17"/>
      <c r="D466" s="17"/>
      <c r="E466" s="1228"/>
      <c r="F466" s="17"/>
      <c r="G466" s="17"/>
      <c r="H466" s="17"/>
      <c r="I466" s="17"/>
      <c r="J466" s="17" t="s">
        <v>712</v>
      </c>
      <c r="K466" s="17"/>
      <c r="L466" s="17"/>
      <c r="AC466" s="1229"/>
    </row>
    <row r="467">
      <c r="B467" s="17"/>
      <c r="C467" s="17"/>
      <c r="D467" s="17"/>
      <c r="E467" s="1228"/>
      <c r="F467" s="17"/>
      <c r="G467" s="17"/>
      <c r="H467" s="17"/>
      <c r="I467" s="17"/>
      <c r="J467" s="17" t="s">
        <v>712</v>
      </c>
      <c r="K467" s="17"/>
      <c r="L467" s="17"/>
      <c r="AC467" s="1229"/>
    </row>
    <row r="468">
      <c r="B468" s="17"/>
      <c r="C468" s="17"/>
      <c r="D468" s="17"/>
      <c r="E468" s="1228"/>
      <c r="F468" s="17"/>
      <c r="G468" s="17"/>
      <c r="H468" s="17"/>
      <c r="I468" s="17"/>
      <c r="J468" s="17" t="s">
        <v>712</v>
      </c>
      <c r="K468" s="17"/>
      <c r="L468" s="17"/>
      <c r="AC468" s="1229"/>
    </row>
    <row r="469">
      <c r="B469" s="17"/>
      <c r="C469" s="17"/>
      <c r="D469" s="17"/>
      <c r="E469" s="1228"/>
      <c r="F469" s="17"/>
      <c r="G469" s="17"/>
      <c r="H469" s="17"/>
      <c r="I469" s="17"/>
      <c r="J469" s="17" t="s">
        <v>712</v>
      </c>
      <c r="K469" s="17"/>
      <c r="L469" s="17"/>
      <c r="AC469" s="1229"/>
    </row>
    <row r="470">
      <c r="B470" s="17"/>
      <c r="C470" s="17"/>
      <c r="D470" s="17"/>
      <c r="E470" s="1228"/>
      <c r="F470" s="17"/>
      <c r="G470" s="17"/>
      <c r="H470" s="17"/>
      <c r="I470" s="17"/>
      <c r="J470" s="17" t="s">
        <v>712</v>
      </c>
      <c r="K470" s="17"/>
      <c r="L470" s="17"/>
      <c r="AC470" s="1229"/>
    </row>
    <row r="471">
      <c r="B471" s="17"/>
      <c r="C471" s="17"/>
      <c r="D471" s="17"/>
      <c r="E471" s="1228"/>
      <c r="F471" s="17"/>
      <c r="G471" s="17"/>
      <c r="H471" s="17"/>
      <c r="I471" s="17"/>
      <c r="J471" s="17" t="s">
        <v>712</v>
      </c>
      <c r="K471" s="17"/>
      <c r="L471" s="17"/>
      <c r="AC471" s="1229"/>
    </row>
    <row r="472">
      <c r="B472" s="17"/>
      <c r="C472" s="17"/>
      <c r="D472" s="17"/>
      <c r="E472" s="1228"/>
      <c r="F472" s="17"/>
      <c r="G472" s="17"/>
      <c r="H472" s="17"/>
      <c r="I472" s="17"/>
      <c r="J472" s="17" t="s">
        <v>712</v>
      </c>
      <c r="K472" s="17"/>
      <c r="L472" s="17"/>
      <c r="AC472" s="1229"/>
    </row>
    <row r="473">
      <c r="B473" s="17"/>
      <c r="C473" s="17"/>
      <c r="D473" s="17"/>
      <c r="E473" s="1228"/>
      <c r="F473" s="17"/>
      <c r="G473" s="17"/>
      <c r="H473" s="17"/>
      <c r="I473" s="17"/>
      <c r="J473" s="17" t="s">
        <v>712</v>
      </c>
      <c r="K473" s="17"/>
      <c r="L473" s="17"/>
      <c r="AC473" s="1229"/>
    </row>
    <row r="474">
      <c r="B474" s="17"/>
      <c r="C474" s="17"/>
      <c r="D474" s="17"/>
      <c r="E474" s="1228"/>
      <c r="F474" s="17"/>
      <c r="G474" s="17"/>
      <c r="H474" s="17"/>
      <c r="I474" s="17"/>
      <c r="J474" s="17" t="s">
        <v>712</v>
      </c>
      <c r="K474" s="17"/>
      <c r="L474" s="17"/>
      <c r="AC474" s="1229"/>
    </row>
    <row r="475">
      <c r="B475" s="17"/>
      <c r="C475" s="17"/>
      <c r="D475" s="17"/>
      <c r="E475" s="1228"/>
      <c r="F475" s="17"/>
      <c r="G475" s="17"/>
      <c r="H475" s="17"/>
      <c r="I475" s="17"/>
      <c r="J475" s="17" t="s">
        <v>712</v>
      </c>
      <c r="K475" s="17"/>
      <c r="L475" s="17"/>
      <c r="AC475" s="1229"/>
    </row>
    <row r="476">
      <c r="B476" s="17"/>
      <c r="C476" s="17"/>
      <c r="D476" s="17"/>
      <c r="E476" s="1228"/>
      <c r="F476" s="17"/>
      <c r="G476" s="17"/>
      <c r="H476" s="17"/>
      <c r="I476" s="17"/>
      <c r="J476" s="17" t="s">
        <v>712</v>
      </c>
      <c r="K476" s="17"/>
      <c r="L476" s="17"/>
      <c r="AC476" s="1229"/>
    </row>
    <row r="477">
      <c r="B477" s="17"/>
      <c r="C477" s="17"/>
      <c r="D477" s="17"/>
      <c r="E477" s="1228"/>
      <c r="F477" s="17"/>
      <c r="G477" s="17"/>
      <c r="H477" s="17"/>
      <c r="I477" s="17"/>
      <c r="J477" s="17" t="s">
        <v>712</v>
      </c>
      <c r="K477" s="17"/>
      <c r="L477" s="17"/>
      <c r="AC477" s="1229"/>
    </row>
    <row r="478">
      <c r="B478" s="17"/>
      <c r="C478" s="17"/>
      <c r="D478" s="17"/>
      <c r="E478" s="1228"/>
      <c r="F478" s="17"/>
      <c r="G478" s="17"/>
      <c r="H478" s="17"/>
      <c r="I478" s="17"/>
      <c r="J478" s="17" t="s">
        <v>712</v>
      </c>
      <c r="K478" s="17"/>
      <c r="L478" s="17"/>
      <c r="AC478" s="1229"/>
    </row>
    <row r="479">
      <c r="B479" s="17"/>
      <c r="C479" s="17"/>
      <c r="D479" s="17"/>
      <c r="E479" s="1228"/>
      <c r="F479" s="17"/>
      <c r="G479" s="17"/>
      <c r="H479" s="17"/>
      <c r="I479" s="17"/>
      <c r="J479" s="17" t="s">
        <v>712</v>
      </c>
      <c r="K479" s="17"/>
      <c r="L479" s="17"/>
      <c r="AC479" s="1229"/>
    </row>
    <row r="480">
      <c r="B480" s="17"/>
      <c r="C480" s="17"/>
      <c r="D480" s="17"/>
      <c r="E480" s="1228"/>
      <c r="F480" s="17"/>
      <c r="G480" s="17"/>
      <c r="H480" s="17"/>
      <c r="I480" s="17"/>
      <c r="J480" s="17" t="s">
        <v>712</v>
      </c>
      <c r="K480" s="17"/>
      <c r="L480" s="17"/>
      <c r="AC480" s="1229"/>
    </row>
    <row r="481">
      <c r="B481" s="17"/>
      <c r="C481" s="17"/>
      <c r="D481" s="17"/>
      <c r="E481" s="1228"/>
      <c r="F481" s="17"/>
      <c r="G481" s="17"/>
      <c r="H481" s="17"/>
      <c r="I481" s="17"/>
      <c r="J481" s="17" t="s">
        <v>712</v>
      </c>
      <c r="K481" s="17"/>
      <c r="L481" s="17"/>
      <c r="AC481" s="1229"/>
    </row>
    <row r="482">
      <c r="B482" s="17"/>
      <c r="C482" s="17"/>
      <c r="D482" s="17"/>
      <c r="E482" s="1228"/>
      <c r="F482" s="17"/>
      <c r="G482" s="17"/>
      <c r="H482" s="17"/>
      <c r="I482" s="17"/>
      <c r="J482" s="17" t="s">
        <v>712</v>
      </c>
      <c r="K482" s="17"/>
      <c r="L482" s="17"/>
      <c r="AC482" s="1229"/>
    </row>
    <row r="483">
      <c r="B483" s="17"/>
      <c r="C483" s="17"/>
      <c r="D483" s="17"/>
      <c r="E483" s="1228"/>
      <c r="F483" s="17"/>
      <c r="G483" s="17"/>
      <c r="H483" s="17"/>
      <c r="I483" s="17"/>
      <c r="J483" s="17" t="s">
        <v>712</v>
      </c>
      <c r="K483" s="17"/>
      <c r="L483" s="17"/>
      <c r="AC483" s="1229"/>
    </row>
    <row r="484">
      <c r="B484" s="17"/>
      <c r="C484" s="17"/>
      <c r="D484" s="17"/>
      <c r="E484" s="1228"/>
      <c r="F484" s="17"/>
      <c r="G484" s="17"/>
      <c r="H484" s="17"/>
      <c r="I484" s="17"/>
      <c r="J484" s="17" t="s">
        <v>712</v>
      </c>
      <c r="K484" s="17"/>
      <c r="L484" s="17"/>
      <c r="AC484" s="1229"/>
    </row>
    <row r="485">
      <c r="B485" s="17"/>
      <c r="C485" s="17"/>
      <c r="D485" s="17"/>
      <c r="E485" s="1228"/>
      <c r="F485" s="17"/>
      <c r="G485" s="17"/>
      <c r="H485" s="17"/>
      <c r="I485" s="17"/>
      <c r="J485" s="17" t="s">
        <v>712</v>
      </c>
      <c r="K485" s="17"/>
      <c r="L485" s="17"/>
      <c r="AC485" s="1229"/>
    </row>
    <row r="486">
      <c r="B486" s="17"/>
      <c r="C486" s="17"/>
      <c r="D486" s="17"/>
      <c r="E486" s="1228"/>
      <c r="F486" s="17"/>
      <c r="G486" s="17"/>
      <c r="H486" s="17"/>
      <c r="I486" s="17"/>
      <c r="J486" s="17" t="s">
        <v>712</v>
      </c>
      <c r="K486" s="17"/>
      <c r="L486" s="17"/>
      <c r="AC486" s="1229"/>
    </row>
    <row r="487">
      <c r="B487" s="17"/>
      <c r="C487" s="17"/>
      <c r="D487" s="17"/>
      <c r="E487" s="1228"/>
      <c r="F487" s="17"/>
      <c r="G487" s="17"/>
      <c r="H487" s="17"/>
      <c r="I487" s="17"/>
      <c r="J487" s="17" t="s">
        <v>712</v>
      </c>
      <c r="K487" s="17"/>
      <c r="L487" s="17"/>
      <c r="AC487" s="1229"/>
    </row>
    <row r="488">
      <c r="B488" s="17"/>
      <c r="C488" s="17"/>
      <c r="D488" s="17"/>
      <c r="E488" s="1228"/>
      <c r="F488" s="17"/>
      <c r="G488" s="17"/>
      <c r="H488" s="17"/>
      <c r="I488" s="17"/>
      <c r="J488" s="17" t="s">
        <v>712</v>
      </c>
      <c r="K488" s="17"/>
      <c r="L488" s="17"/>
      <c r="AC488" s="1229"/>
    </row>
    <row r="489">
      <c r="B489" s="17"/>
      <c r="C489" s="17"/>
      <c r="D489" s="17"/>
      <c r="E489" s="1228"/>
      <c r="F489" s="17"/>
      <c r="G489" s="17"/>
      <c r="H489" s="17"/>
      <c r="I489" s="17"/>
      <c r="J489" s="17" t="s">
        <v>712</v>
      </c>
      <c r="K489" s="17"/>
      <c r="L489" s="17"/>
      <c r="AC489" s="1229"/>
    </row>
    <row r="490">
      <c r="B490" s="17"/>
      <c r="C490" s="17"/>
      <c r="D490" s="17"/>
      <c r="E490" s="1228"/>
      <c r="F490" s="17"/>
      <c r="G490" s="17"/>
      <c r="H490" s="17"/>
      <c r="I490" s="17"/>
      <c r="J490" s="17" t="s">
        <v>712</v>
      </c>
      <c r="K490" s="17"/>
      <c r="L490" s="17"/>
      <c r="AC490" s="1229"/>
    </row>
    <row r="491">
      <c r="B491" s="17"/>
      <c r="C491" s="17"/>
      <c r="D491" s="17"/>
      <c r="E491" s="1228"/>
      <c r="F491" s="17"/>
      <c r="G491" s="17"/>
      <c r="H491" s="17"/>
      <c r="I491" s="17"/>
      <c r="J491" s="17" t="s">
        <v>712</v>
      </c>
      <c r="K491" s="17"/>
      <c r="L491" s="17"/>
      <c r="AC491" s="1229"/>
    </row>
    <row r="492">
      <c r="B492" s="17"/>
      <c r="C492" s="17"/>
      <c r="D492" s="17"/>
      <c r="E492" s="1228"/>
      <c r="F492" s="17"/>
      <c r="G492" s="17"/>
      <c r="H492" s="17"/>
      <c r="I492" s="17"/>
      <c r="J492" s="17" t="s">
        <v>712</v>
      </c>
      <c r="K492" s="17"/>
      <c r="L492" s="17"/>
      <c r="AC492" s="1229"/>
    </row>
    <row r="493">
      <c r="B493" s="17"/>
      <c r="C493" s="17"/>
      <c r="D493" s="17"/>
      <c r="E493" s="1228"/>
      <c r="F493" s="17"/>
      <c r="G493" s="17"/>
      <c r="H493" s="17"/>
      <c r="I493" s="17"/>
      <c r="J493" s="17" t="s">
        <v>712</v>
      </c>
      <c r="K493" s="17"/>
      <c r="L493" s="17"/>
      <c r="AC493" s="1229"/>
    </row>
    <row r="494">
      <c r="B494" s="17"/>
      <c r="C494" s="17"/>
      <c r="D494" s="17"/>
      <c r="E494" s="1228"/>
      <c r="F494" s="17"/>
      <c r="G494" s="17"/>
      <c r="H494" s="17"/>
      <c r="I494" s="17"/>
      <c r="J494" s="17" t="s">
        <v>712</v>
      </c>
      <c r="K494" s="17"/>
      <c r="L494" s="17"/>
      <c r="AC494" s="1229"/>
    </row>
    <row r="495">
      <c r="B495" s="17"/>
      <c r="C495" s="17"/>
      <c r="D495" s="17"/>
      <c r="E495" s="1228"/>
      <c r="F495" s="17"/>
      <c r="G495" s="17"/>
      <c r="H495" s="17"/>
      <c r="I495" s="17"/>
      <c r="J495" s="17" t="s">
        <v>712</v>
      </c>
      <c r="K495" s="17"/>
      <c r="L495" s="17"/>
      <c r="AC495" s="1229"/>
    </row>
    <row r="496">
      <c r="B496" s="17"/>
      <c r="C496" s="17"/>
      <c r="D496" s="17"/>
      <c r="E496" s="1228"/>
      <c r="F496" s="17"/>
      <c r="G496" s="17"/>
      <c r="H496" s="17"/>
      <c r="I496" s="17"/>
      <c r="J496" s="17" t="s">
        <v>712</v>
      </c>
      <c r="K496" s="17"/>
      <c r="L496" s="17"/>
      <c r="AC496" s="1229"/>
    </row>
    <row r="497">
      <c r="B497" s="17"/>
      <c r="C497" s="17"/>
      <c r="D497" s="17"/>
      <c r="E497" s="1228"/>
      <c r="F497" s="17"/>
      <c r="G497" s="17"/>
      <c r="H497" s="17"/>
      <c r="I497" s="17"/>
      <c r="J497" s="17" t="s">
        <v>712</v>
      </c>
      <c r="K497" s="17"/>
      <c r="L497" s="17"/>
      <c r="AC497" s="1229"/>
    </row>
    <row r="498">
      <c r="B498" s="17"/>
      <c r="C498" s="17"/>
      <c r="D498" s="17"/>
      <c r="E498" s="1228"/>
      <c r="F498" s="17"/>
      <c r="G498" s="17"/>
      <c r="H498" s="17"/>
      <c r="I498" s="17"/>
      <c r="J498" s="17" t="s">
        <v>712</v>
      </c>
      <c r="K498" s="17"/>
      <c r="L498" s="17"/>
      <c r="AC498" s="1229"/>
    </row>
    <row r="499">
      <c r="B499" s="17"/>
      <c r="C499" s="17"/>
      <c r="D499" s="17"/>
      <c r="E499" s="1228"/>
      <c r="F499" s="17"/>
      <c r="G499" s="17"/>
      <c r="H499" s="17"/>
      <c r="I499" s="17"/>
      <c r="J499" s="17" t="s">
        <v>712</v>
      </c>
      <c r="K499" s="17"/>
      <c r="L499" s="17"/>
      <c r="AC499" s="1229"/>
    </row>
    <row r="500">
      <c r="B500" s="17"/>
      <c r="C500" s="17"/>
      <c r="D500" s="17"/>
      <c r="E500" s="1228"/>
      <c r="F500" s="17"/>
      <c r="G500" s="17"/>
      <c r="H500" s="17"/>
      <c r="I500" s="17"/>
      <c r="J500" s="17" t="s">
        <v>712</v>
      </c>
      <c r="K500" s="17"/>
      <c r="L500" s="17"/>
      <c r="AC500" s="1229"/>
    </row>
    <row r="501">
      <c r="B501" s="17"/>
      <c r="C501" s="17"/>
      <c r="D501" s="17"/>
      <c r="E501" s="1228"/>
      <c r="F501" s="17"/>
      <c r="G501" s="17"/>
      <c r="H501" s="17"/>
      <c r="I501" s="17"/>
      <c r="J501" s="17" t="s">
        <v>712</v>
      </c>
      <c r="K501" s="17"/>
      <c r="L501" s="17"/>
      <c r="AC501" s="1229"/>
    </row>
    <row r="502">
      <c r="B502" s="17"/>
      <c r="C502" s="17"/>
      <c r="D502" s="17"/>
      <c r="E502" s="1228"/>
      <c r="F502" s="17"/>
      <c r="G502" s="17"/>
      <c r="H502" s="17"/>
      <c r="I502" s="17"/>
      <c r="J502" s="17" t="s">
        <v>712</v>
      </c>
      <c r="K502" s="17"/>
      <c r="L502" s="17"/>
      <c r="AC502" s="1229"/>
    </row>
    <row r="503">
      <c r="B503" s="17"/>
      <c r="C503" s="17"/>
      <c r="D503" s="17"/>
      <c r="E503" s="1228"/>
      <c r="F503" s="17"/>
      <c r="G503" s="17"/>
      <c r="H503" s="17"/>
      <c r="I503" s="17"/>
      <c r="J503" s="17" t="s">
        <v>712</v>
      </c>
      <c r="K503" s="17"/>
      <c r="L503" s="17"/>
      <c r="AC503" s="1229"/>
    </row>
    <row r="504">
      <c r="B504" s="17"/>
      <c r="C504" s="17"/>
      <c r="D504" s="17"/>
      <c r="E504" s="1228"/>
      <c r="F504" s="17"/>
      <c r="G504" s="17"/>
      <c r="H504" s="17"/>
      <c r="I504" s="17"/>
      <c r="J504" s="17" t="s">
        <v>712</v>
      </c>
      <c r="K504" s="17"/>
      <c r="L504" s="17"/>
      <c r="AC504" s="1229"/>
    </row>
    <row r="505">
      <c r="B505" s="17"/>
      <c r="C505" s="17"/>
      <c r="D505" s="17"/>
      <c r="E505" s="1228"/>
      <c r="F505" s="17"/>
      <c r="G505" s="17"/>
      <c r="H505" s="17"/>
      <c r="I505" s="17"/>
      <c r="J505" s="17" t="s">
        <v>712</v>
      </c>
      <c r="K505" s="17"/>
      <c r="L505" s="17"/>
      <c r="AC505" s="1229"/>
    </row>
    <row r="506">
      <c r="B506" s="17"/>
      <c r="C506" s="17"/>
      <c r="D506" s="17"/>
      <c r="E506" s="1228"/>
      <c r="F506" s="17"/>
      <c r="G506" s="17"/>
      <c r="H506" s="17"/>
      <c r="I506" s="17"/>
      <c r="J506" s="17" t="s">
        <v>712</v>
      </c>
      <c r="K506" s="17"/>
      <c r="L506" s="17"/>
      <c r="AC506" s="1229"/>
    </row>
    <row r="507">
      <c r="B507" s="17"/>
      <c r="C507" s="17"/>
      <c r="D507" s="17"/>
      <c r="E507" s="1228"/>
      <c r="F507" s="17"/>
      <c r="G507" s="17"/>
      <c r="H507" s="17"/>
      <c r="I507" s="17"/>
      <c r="J507" s="17" t="s">
        <v>712</v>
      </c>
      <c r="K507" s="17"/>
      <c r="L507" s="17"/>
      <c r="AC507" s="1229"/>
    </row>
    <row r="508">
      <c r="B508" s="17"/>
      <c r="C508" s="17"/>
      <c r="D508" s="17"/>
      <c r="E508" s="1228"/>
      <c r="F508" s="17"/>
      <c r="G508" s="17"/>
      <c r="H508" s="17"/>
      <c r="I508" s="17"/>
      <c r="J508" s="17" t="s">
        <v>712</v>
      </c>
      <c r="K508" s="17"/>
      <c r="L508" s="17"/>
      <c r="AC508" s="1229"/>
    </row>
    <row r="509">
      <c r="B509" s="17"/>
      <c r="C509" s="17"/>
      <c r="D509" s="17"/>
      <c r="E509" s="1228"/>
      <c r="F509" s="17"/>
      <c r="G509" s="17"/>
      <c r="H509" s="17"/>
      <c r="I509" s="17"/>
      <c r="J509" s="17" t="s">
        <v>712</v>
      </c>
      <c r="K509" s="17"/>
      <c r="L509" s="17"/>
      <c r="AC509" s="1229"/>
    </row>
    <row r="510">
      <c r="B510" s="17"/>
      <c r="C510" s="17"/>
      <c r="D510" s="17"/>
      <c r="E510" s="1228"/>
      <c r="F510" s="17"/>
      <c r="G510" s="17"/>
      <c r="H510" s="17"/>
      <c r="I510" s="17"/>
      <c r="J510" s="17" t="s">
        <v>712</v>
      </c>
      <c r="K510" s="17"/>
      <c r="L510" s="17"/>
      <c r="AC510" s="1229"/>
    </row>
    <row r="511">
      <c r="B511" s="17"/>
      <c r="C511" s="17"/>
      <c r="D511" s="17"/>
      <c r="E511" s="1228"/>
      <c r="F511" s="17"/>
      <c r="G511" s="17"/>
      <c r="H511" s="17"/>
      <c r="I511" s="17"/>
      <c r="J511" s="17" t="s">
        <v>712</v>
      </c>
      <c r="K511" s="17"/>
      <c r="L511" s="17"/>
      <c r="AC511" s="1229"/>
    </row>
    <row r="512">
      <c r="B512" s="17"/>
      <c r="C512" s="17"/>
      <c r="D512" s="17"/>
      <c r="E512" s="1228"/>
      <c r="F512" s="17"/>
      <c r="G512" s="17"/>
      <c r="H512" s="17"/>
      <c r="I512" s="17"/>
      <c r="J512" s="17" t="s">
        <v>712</v>
      </c>
      <c r="K512" s="17"/>
      <c r="L512" s="17"/>
      <c r="AC512" s="1229"/>
    </row>
    <row r="513">
      <c r="B513" s="17"/>
      <c r="C513" s="17"/>
      <c r="D513" s="17"/>
      <c r="E513" s="1228"/>
      <c r="F513" s="17"/>
      <c r="G513" s="17"/>
      <c r="H513" s="17"/>
      <c r="I513" s="17"/>
      <c r="J513" s="17" t="s">
        <v>712</v>
      </c>
      <c r="K513" s="17"/>
      <c r="L513" s="17"/>
      <c r="AC513" s="1229"/>
    </row>
    <row r="514">
      <c r="B514" s="17"/>
      <c r="C514" s="17"/>
      <c r="D514" s="17"/>
      <c r="E514" s="1228"/>
      <c r="F514" s="17"/>
      <c r="G514" s="17"/>
      <c r="H514" s="17"/>
      <c r="I514" s="17"/>
      <c r="J514" s="17" t="s">
        <v>712</v>
      </c>
      <c r="K514" s="17"/>
      <c r="L514" s="17"/>
      <c r="AC514" s="1229"/>
    </row>
    <row r="515">
      <c r="B515" s="17"/>
      <c r="C515" s="17"/>
      <c r="D515" s="17"/>
      <c r="E515" s="1228"/>
      <c r="F515" s="17"/>
      <c r="G515" s="17"/>
      <c r="H515" s="17"/>
      <c r="I515" s="17"/>
      <c r="J515" s="17" t="s">
        <v>712</v>
      </c>
      <c r="K515" s="17"/>
      <c r="L515" s="17"/>
      <c r="AC515" s="1229"/>
    </row>
    <row r="516">
      <c r="B516" s="17"/>
      <c r="C516" s="17"/>
      <c r="D516" s="17"/>
      <c r="E516" s="1228"/>
      <c r="F516" s="17"/>
      <c r="G516" s="17"/>
      <c r="H516" s="17"/>
      <c r="I516" s="17"/>
      <c r="J516" s="17" t="s">
        <v>712</v>
      </c>
      <c r="K516" s="17"/>
      <c r="L516" s="17"/>
      <c r="AC516" s="1229"/>
    </row>
    <row r="517">
      <c r="B517" s="17"/>
      <c r="C517" s="17"/>
      <c r="D517" s="17"/>
      <c r="E517" s="1228"/>
      <c r="F517" s="17"/>
      <c r="G517" s="17"/>
      <c r="H517" s="17"/>
      <c r="I517" s="17"/>
      <c r="J517" s="17" t="s">
        <v>712</v>
      </c>
      <c r="K517" s="17"/>
      <c r="L517" s="17"/>
      <c r="AC517" s="1229"/>
    </row>
    <row r="518">
      <c r="B518" s="17"/>
      <c r="C518" s="17"/>
      <c r="D518" s="17"/>
      <c r="E518" s="1228"/>
      <c r="F518" s="17"/>
      <c r="G518" s="17"/>
      <c r="H518" s="17"/>
      <c r="I518" s="17"/>
      <c r="J518" s="17" t="s">
        <v>712</v>
      </c>
      <c r="K518" s="17"/>
      <c r="L518" s="17"/>
      <c r="AC518" s="1229"/>
    </row>
    <row r="519">
      <c r="B519" s="17"/>
      <c r="C519" s="17"/>
      <c r="D519" s="17"/>
      <c r="E519" s="1228"/>
      <c r="F519" s="17"/>
      <c r="G519" s="17"/>
      <c r="H519" s="17"/>
      <c r="I519" s="17"/>
      <c r="J519" s="17" t="s">
        <v>712</v>
      </c>
      <c r="K519" s="17"/>
      <c r="L519" s="17"/>
      <c r="AC519" s="1229"/>
    </row>
    <row r="520">
      <c r="B520" s="17"/>
      <c r="C520" s="17"/>
      <c r="D520" s="17"/>
      <c r="E520" s="1228"/>
      <c r="F520" s="17"/>
      <c r="G520" s="17"/>
      <c r="H520" s="17"/>
      <c r="I520" s="17"/>
      <c r="J520" s="17" t="s">
        <v>712</v>
      </c>
      <c r="K520" s="17"/>
      <c r="L520" s="17"/>
      <c r="AC520" s="1229"/>
    </row>
    <row r="521">
      <c r="B521" s="17"/>
      <c r="C521" s="17"/>
      <c r="D521" s="17"/>
      <c r="E521" s="1228"/>
      <c r="F521" s="17"/>
      <c r="G521" s="17"/>
      <c r="H521" s="17"/>
      <c r="I521" s="17"/>
      <c r="J521" s="17" t="s">
        <v>712</v>
      </c>
      <c r="K521" s="17"/>
      <c r="L521" s="17"/>
      <c r="AC521" s="1229"/>
    </row>
    <row r="522">
      <c r="B522" s="17"/>
      <c r="C522" s="17"/>
      <c r="D522" s="17"/>
      <c r="E522" s="1228"/>
      <c r="F522" s="17"/>
      <c r="G522" s="17"/>
      <c r="H522" s="17"/>
      <c r="I522" s="17"/>
      <c r="J522" s="17" t="s">
        <v>712</v>
      </c>
      <c r="K522" s="17"/>
      <c r="L522" s="17"/>
      <c r="AC522" s="1229"/>
    </row>
    <row r="523">
      <c r="B523" s="17"/>
      <c r="C523" s="17"/>
      <c r="D523" s="17"/>
      <c r="E523" s="1228"/>
      <c r="F523" s="17"/>
      <c r="G523" s="17"/>
      <c r="H523" s="17"/>
      <c r="I523" s="17"/>
      <c r="J523" s="17" t="s">
        <v>712</v>
      </c>
      <c r="K523" s="17"/>
      <c r="L523" s="17"/>
      <c r="AC523" s="1229"/>
    </row>
    <row r="524">
      <c r="B524" s="17"/>
      <c r="C524" s="17"/>
      <c r="D524" s="17"/>
      <c r="E524" s="1228"/>
      <c r="F524" s="17"/>
      <c r="G524" s="17"/>
      <c r="H524" s="17"/>
      <c r="I524" s="17"/>
      <c r="J524" s="17" t="s">
        <v>712</v>
      </c>
      <c r="K524" s="17"/>
      <c r="L524" s="17"/>
      <c r="AC524" s="1229"/>
    </row>
    <row r="525">
      <c r="B525" s="17"/>
      <c r="C525" s="17"/>
      <c r="D525" s="17"/>
      <c r="E525" s="1228"/>
      <c r="F525" s="17"/>
      <c r="G525" s="17"/>
      <c r="H525" s="17"/>
      <c r="I525" s="17"/>
      <c r="J525" s="17" t="s">
        <v>712</v>
      </c>
      <c r="K525" s="17"/>
      <c r="L525" s="17"/>
      <c r="AC525" s="1229"/>
    </row>
    <row r="526">
      <c r="B526" s="17"/>
      <c r="C526" s="17"/>
      <c r="D526" s="17"/>
      <c r="E526" s="1228"/>
      <c r="F526" s="17"/>
      <c r="G526" s="17"/>
      <c r="H526" s="17"/>
      <c r="I526" s="17"/>
      <c r="J526" s="17" t="s">
        <v>712</v>
      </c>
      <c r="K526" s="17"/>
      <c r="L526" s="17"/>
      <c r="AC526" s="1229"/>
    </row>
    <row r="527">
      <c r="B527" s="17"/>
      <c r="C527" s="17"/>
      <c r="D527" s="17"/>
      <c r="E527" s="1228"/>
      <c r="F527" s="17"/>
      <c r="G527" s="17"/>
      <c r="H527" s="17"/>
      <c r="I527" s="17"/>
      <c r="J527" s="17" t="s">
        <v>712</v>
      </c>
      <c r="K527" s="17"/>
      <c r="L527" s="17"/>
      <c r="AC527" s="1229"/>
    </row>
    <row r="528">
      <c r="B528" s="17"/>
      <c r="C528" s="17"/>
      <c r="D528" s="17"/>
      <c r="E528" s="1228"/>
      <c r="F528" s="17"/>
      <c r="G528" s="17"/>
      <c r="H528" s="17"/>
      <c r="I528" s="17"/>
      <c r="J528" s="17" t="s">
        <v>712</v>
      </c>
      <c r="K528" s="17"/>
      <c r="L528" s="17"/>
      <c r="AC528" s="1229"/>
    </row>
    <row r="529">
      <c r="B529" s="17"/>
      <c r="C529" s="17"/>
      <c r="D529" s="17"/>
      <c r="E529" s="1228"/>
      <c r="F529" s="17"/>
      <c r="G529" s="17"/>
      <c r="H529" s="17"/>
      <c r="I529" s="17"/>
      <c r="J529" s="17" t="s">
        <v>712</v>
      </c>
      <c r="K529" s="17"/>
      <c r="L529" s="17"/>
      <c r="AC529" s="1229"/>
    </row>
    <row r="530">
      <c r="B530" s="17"/>
      <c r="C530" s="17"/>
      <c r="D530" s="17"/>
      <c r="E530" s="1228"/>
      <c r="F530" s="17"/>
      <c r="G530" s="17"/>
      <c r="H530" s="17"/>
      <c r="I530" s="17"/>
      <c r="J530" s="17" t="s">
        <v>712</v>
      </c>
      <c r="K530" s="17"/>
      <c r="L530" s="17"/>
      <c r="AC530" s="1229"/>
    </row>
    <row r="531">
      <c r="B531" s="17"/>
      <c r="C531" s="17"/>
      <c r="D531" s="17"/>
      <c r="E531" s="1228"/>
      <c r="F531" s="17"/>
      <c r="G531" s="17"/>
      <c r="H531" s="17"/>
      <c r="I531" s="17"/>
      <c r="J531" s="17" t="s">
        <v>712</v>
      </c>
      <c r="K531" s="17"/>
      <c r="L531" s="17"/>
      <c r="AC531" s="1229"/>
    </row>
    <row r="532">
      <c r="B532" s="17"/>
      <c r="C532" s="17"/>
      <c r="D532" s="17"/>
      <c r="E532" s="1228"/>
      <c r="F532" s="17"/>
      <c r="G532" s="17"/>
      <c r="H532" s="17"/>
      <c r="I532" s="17"/>
      <c r="J532" s="17" t="s">
        <v>712</v>
      </c>
      <c r="K532" s="17"/>
      <c r="L532" s="17"/>
      <c r="AC532" s="1229"/>
    </row>
    <row r="533">
      <c r="B533" s="17"/>
      <c r="C533" s="17"/>
      <c r="D533" s="17"/>
      <c r="E533" s="1228"/>
      <c r="F533" s="17"/>
      <c r="G533" s="17"/>
      <c r="H533" s="17"/>
      <c r="I533" s="17"/>
      <c r="J533" s="17" t="s">
        <v>712</v>
      </c>
      <c r="K533" s="17"/>
      <c r="L533" s="17"/>
      <c r="AC533" s="1229"/>
    </row>
    <row r="534">
      <c r="B534" s="17"/>
      <c r="C534" s="17"/>
      <c r="D534" s="17"/>
      <c r="E534" s="1228"/>
      <c r="F534" s="17"/>
      <c r="G534" s="17"/>
      <c r="H534" s="17"/>
      <c r="I534" s="17"/>
      <c r="J534" s="17" t="s">
        <v>712</v>
      </c>
      <c r="K534" s="17"/>
      <c r="L534" s="17"/>
      <c r="AC534" s="1229"/>
    </row>
    <row r="535">
      <c r="B535" s="17"/>
      <c r="C535" s="17"/>
      <c r="D535" s="17"/>
      <c r="E535" s="1228"/>
      <c r="F535" s="17"/>
      <c r="G535" s="17"/>
      <c r="H535" s="17"/>
      <c r="I535" s="17"/>
      <c r="J535" s="17" t="s">
        <v>712</v>
      </c>
      <c r="K535" s="17"/>
      <c r="L535" s="17"/>
      <c r="AC535" s="1229"/>
    </row>
    <row r="536">
      <c r="B536" s="17"/>
      <c r="C536" s="17"/>
      <c r="D536" s="17"/>
      <c r="E536" s="1228"/>
      <c r="F536" s="17"/>
      <c r="G536" s="17"/>
      <c r="H536" s="17"/>
      <c r="I536" s="17"/>
      <c r="J536" s="17" t="s">
        <v>712</v>
      </c>
      <c r="K536" s="17"/>
      <c r="L536" s="17"/>
      <c r="AC536" s="1229"/>
    </row>
    <row r="537">
      <c r="B537" s="17"/>
      <c r="C537" s="17"/>
      <c r="D537" s="17"/>
      <c r="E537" s="1228"/>
      <c r="F537" s="17"/>
      <c r="G537" s="17"/>
      <c r="H537" s="17"/>
      <c r="I537" s="17"/>
      <c r="J537" s="17" t="s">
        <v>712</v>
      </c>
      <c r="K537" s="17"/>
      <c r="L537" s="17"/>
      <c r="AC537" s="1229"/>
    </row>
    <row r="538">
      <c r="B538" s="17"/>
      <c r="C538" s="17"/>
      <c r="D538" s="17"/>
      <c r="E538" s="1228"/>
      <c r="F538" s="17"/>
      <c r="G538" s="17"/>
      <c r="H538" s="17"/>
      <c r="I538" s="17"/>
      <c r="J538" s="17" t="s">
        <v>712</v>
      </c>
      <c r="K538" s="17"/>
      <c r="L538" s="17"/>
      <c r="AC538" s="1229"/>
    </row>
    <row r="539">
      <c r="B539" s="17"/>
      <c r="C539" s="17"/>
      <c r="D539" s="17"/>
      <c r="E539" s="1228"/>
      <c r="F539" s="17"/>
      <c r="G539" s="17"/>
      <c r="H539" s="17"/>
      <c r="I539" s="17"/>
      <c r="J539" s="17" t="s">
        <v>712</v>
      </c>
      <c r="K539" s="17"/>
      <c r="L539" s="17"/>
      <c r="AC539" s="1229"/>
    </row>
    <row r="540">
      <c r="B540" s="17"/>
      <c r="C540" s="17"/>
      <c r="D540" s="17"/>
      <c r="E540" s="1228"/>
      <c r="F540" s="17"/>
      <c r="G540" s="17"/>
      <c r="H540" s="17"/>
      <c r="I540" s="17"/>
      <c r="J540" s="17" t="s">
        <v>712</v>
      </c>
      <c r="K540" s="17"/>
      <c r="L540" s="17"/>
      <c r="AC540" s="1229"/>
    </row>
    <row r="541">
      <c r="B541" s="17"/>
      <c r="C541" s="17"/>
      <c r="D541" s="17"/>
      <c r="E541" s="1228"/>
      <c r="F541" s="17"/>
      <c r="G541" s="17"/>
      <c r="H541" s="17"/>
      <c r="I541" s="17"/>
      <c r="J541" s="17" t="s">
        <v>712</v>
      </c>
      <c r="K541" s="17"/>
      <c r="L541" s="17"/>
      <c r="AC541" s="1229"/>
    </row>
    <row r="542">
      <c r="B542" s="17"/>
      <c r="C542" s="17"/>
      <c r="D542" s="17"/>
      <c r="E542" s="1228"/>
      <c r="F542" s="17"/>
      <c r="G542" s="17"/>
      <c r="H542" s="17"/>
      <c r="I542" s="17"/>
      <c r="J542" s="17" t="s">
        <v>712</v>
      </c>
      <c r="K542" s="17"/>
      <c r="L542" s="17"/>
      <c r="AC542" s="1229"/>
    </row>
    <row r="543">
      <c r="B543" s="17"/>
      <c r="C543" s="17"/>
      <c r="D543" s="17"/>
      <c r="E543" s="1228"/>
      <c r="F543" s="17"/>
      <c r="G543" s="17"/>
      <c r="H543" s="17"/>
      <c r="I543" s="17"/>
      <c r="J543" s="17" t="s">
        <v>712</v>
      </c>
      <c r="K543" s="17"/>
      <c r="L543" s="17"/>
      <c r="AC543" s="1229"/>
    </row>
    <row r="544">
      <c r="B544" s="17"/>
      <c r="C544" s="17"/>
      <c r="D544" s="17"/>
      <c r="E544" s="1228"/>
      <c r="F544" s="17"/>
      <c r="G544" s="17"/>
      <c r="H544" s="17"/>
      <c r="I544" s="17"/>
      <c r="J544" s="17" t="s">
        <v>712</v>
      </c>
      <c r="K544" s="17"/>
      <c r="L544" s="17"/>
      <c r="AC544" s="1229"/>
    </row>
    <row r="545">
      <c r="B545" s="17"/>
      <c r="C545" s="17"/>
      <c r="D545" s="17"/>
      <c r="E545" s="1228"/>
      <c r="F545" s="17"/>
      <c r="G545" s="17"/>
      <c r="H545" s="17"/>
      <c r="I545" s="17"/>
      <c r="J545" s="17" t="s">
        <v>712</v>
      </c>
      <c r="K545" s="17"/>
      <c r="L545" s="17"/>
      <c r="AC545" s="1229"/>
    </row>
    <row r="546">
      <c r="B546" s="17"/>
      <c r="C546" s="17"/>
      <c r="D546" s="17"/>
      <c r="E546" s="1228"/>
      <c r="F546" s="17"/>
      <c r="G546" s="17"/>
      <c r="H546" s="17"/>
      <c r="I546" s="17"/>
      <c r="J546" s="17" t="s">
        <v>712</v>
      </c>
      <c r="K546" s="17"/>
      <c r="L546" s="17"/>
      <c r="AC546" s="1229"/>
    </row>
    <row r="547">
      <c r="B547" s="17"/>
      <c r="C547" s="17"/>
      <c r="D547" s="17"/>
      <c r="E547" s="1228"/>
      <c r="F547" s="17"/>
      <c r="G547" s="17"/>
      <c r="H547" s="17"/>
      <c r="I547" s="17"/>
      <c r="J547" s="17" t="s">
        <v>712</v>
      </c>
      <c r="K547" s="17"/>
      <c r="L547" s="17"/>
      <c r="AC547" s="1229"/>
    </row>
    <row r="548">
      <c r="B548" s="17"/>
      <c r="C548" s="17"/>
      <c r="D548" s="17"/>
      <c r="E548" s="1228"/>
      <c r="F548" s="17"/>
      <c r="G548" s="17"/>
      <c r="H548" s="17"/>
      <c r="I548" s="17"/>
      <c r="J548" s="17" t="s">
        <v>712</v>
      </c>
      <c r="K548" s="17"/>
      <c r="L548" s="17"/>
      <c r="AC548" s="1229"/>
    </row>
    <row r="549">
      <c r="B549" s="17"/>
      <c r="C549" s="17"/>
      <c r="D549" s="17"/>
      <c r="E549" s="1228"/>
      <c r="F549" s="17"/>
      <c r="G549" s="17"/>
      <c r="H549" s="17"/>
      <c r="I549" s="17"/>
      <c r="J549" s="17" t="s">
        <v>712</v>
      </c>
      <c r="K549" s="17"/>
      <c r="L549" s="17"/>
      <c r="AC549" s="1229"/>
    </row>
    <row r="550">
      <c r="B550" s="17"/>
      <c r="C550" s="17"/>
      <c r="D550" s="17"/>
      <c r="E550" s="1228"/>
      <c r="F550" s="17"/>
      <c r="G550" s="17"/>
      <c r="H550" s="17"/>
      <c r="I550" s="17"/>
      <c r="J550" s="17" t="s">
        <v>712</v>
      </c>
      <c r="K550" s="17"/>
      <c r="L550" s="17"/>
      <c r="AC550" s="1229"/>
    </row>
    <row r="551">
      <c r="B551" s="17"/>
      <c r="C551" s="17"/>
      <c r="D551" s="17"/>
      <c r="E551" s="1228"/>
      <c r="F551" s="17"/>
      <c r="G551" s="17"/>
      <c r="H551" s="17"/>
      <c r="I551" s="17"/>
      <c r="J551" s="17" t="s">
        <v>712</v>
      </c>
      <c r="K551" s="17"/>
      <c r="L551" s="17"/>
      <c r="AC551" s="1229"/>
    </row>
    <row r="552">
      <c r="B552" s="17"/>
      <c r="C552" s="17"/>
      <c r="D552" s="17"/>
      <c r="E552" s="1228"/>
      <c r="F552" s="17"/>
      <c r="G552" s="17"/>
      <c r="H552" s="17"/>
      <c r="I552" s="17"/>
      <c r="J552" s="17" t="s">
        <v>712</v>
      </c>
      <c r="K552" s="17"/>
      <c r="L552" s="17"/>
      <c r="AC552" s="1229"/>
    </row>
    <row r="553">
      <c r="B553" s="17"/>
      <c r="C553" s="17"/>
      <c r="D553" s="17"/>
      <c r="E553" s="1228"/>
      <c r="F553" s="17"/>
      <c r="G553" s="17"/>
      <c r="H553" s="17"/>
      <c r="I553" s="17"/>
      <c r="J553" s="17" t="s">
        <v>712</v>
      </c>
      <c r="K553" s="17"/>
      <c r="L553" s="17"/>
      <c r="AC553" s="1229"/>
    </row>
    <row r="554">
      <c r="B554" s="17"/>
      <c r="C554" s="17"/>
      <c r="D554" s="17"/>
      <c r="E554" s="1228"/>
      <c r="F554" s="17"/>
      <c r="G554" s="17"/>
      <c r="H554" s="17"/>
      <c r="I554" s="17"/>
      <c r="J554" s="17" t="s">
        <v>712</v>
      </c>
      <c r="K554" s="17"/>
      <c r="L554" s="17"/>
      <c r="AC554" s="1229"/>
    </row>
    <row r="555">
      <c r="B555" s="17"/>
      <c r="C555" s="17"/>
      <c r="D555" s="17"/>
      <c r="E555" s="1228"/>
      <c r="F555" s="17"/>
      <c r="G555" s="17"/>
      <c r="H555" s="17"/>
      <c r="I555" s="17"/>
      <c r="J555" s="17" t="s">
        <v>712</v>
      </c>
      <c r="K555" s="17"/>
      <c r="L555" s="17"/>
      <c r="AC555" s="1229"/>
    </row>
    <row r="556">
      <c r="B556" s="17"/>
      <c r="C556" s="17"/>
      <c r="D556" s="17"/>
      <c r="E556" s="1228"/>
      <c r="F556" s="17"/>
      <c r="G556" s="17"/>
      <c r="H556" s="17"/>
      <c r="I556" s="17"/>
      <c r="J556" s="17" t="s">
        <v>712</v>
      </c>
      <c r="K556" s="17"/>
      <c r="L556" s="17"/>
      <c r="AC556" s="1229"/>
    </row>
    <row r="557">
      <c r="B557" s="17"/>
      <c r="C557" s="17"/>
      <c r="D557" s="17"/>
      <c r="E557" s="1228"/>
      <c r="F557" s="17"/>
      <c r="G557" s="17"/>
      <c r="H557" s="17"/>
      <c r="I557" s="17"/>
      <c r="J557" s="17" t="s">
        <v>712</v>
      </c>
      <c r="K557" s="17"/>
      <c r="L557" s="17"/>
      <c r="AC557" s="1229"/>
    </row>
    <row r="558">
      <c r="B558" s="17"/>
      <c r="C558" s="17"/>
      <c r="D558" s="17"/>
      <c r="E558" s="1228"/>
      <c r="F558" s="17"/>
      <c r="G558" s="17"/>
      <c r="H558" s="17"/>
      <c r="I558" s="17"/>
      <c r="J558" s="17" t="s">
        <v>712</v>
      </c>
      <c r="K558" s="17"/>
      <c r="L558" s="17"/>
      <c r="AC558" s="1229"/>
    </row>
    <row r="559">
      <c r="B559" s="17"/>
      <c r="C559" s="17"/>
      <c r="D559" s="17"/>
      <c r="E559" s="1228"/>
      <c r="F559" s="17"/>
      <c r="G559" s="17"/>
      <c r="H559" s="17"/>
      <c r="I559" s="17"/>
      <c r="J559" s="17" t="s">
        <v>712</v>
      </c>
      <c r="K559" s="17"/>
      <c r="L559" s="17"/>
      <c r="AC559" s="1229"/>
    </row>
    <row r="560">
      <c r="B560" s="17"/>
      <c r="C560" s="17"/>
      <c r="D560" s="17"/>
      <c r="E560" s="1228"/>
      <c r="F560" s="17"/>
      <c r="G560" s="17"/>
      <c r="H560" s="17"/>
      <c r="I560" s="17"/>
      <c r="J560" s="17" t="s">
        <v>712</v>
      </c>
      <c r="K560" s="17"/>
      <c r="L560" s="17"/>
      <c r="AC560" s="1229"/>
    </row>
    <row r="561">
      <c r="B561" s="17"/>
      <c r="C561" s="17"/>
      <c r="D561" s="17"/>
      <c r="E561" s="1228"/>
      <c r="F561" s="17"/>
      <c r="G561" s="17"/>
      <c r="H561" s="17"/>
      <c r="I561" s="17"/>
      <c r="J561" s="17" t="s">
        <v>712</v>
      </c>
      <c r="K561" s="17"/>
      <c r="L561" s="17"/>
      <c r="AC561" s="1229"/>
    </row>
    <row r="562">
      <c r="B562" s="17"/>
      <c r="C562" s="17"/>
      <c r="D562" s="17"/>
      <c r="E562" s="1228"/>
      <c r="F562" s="17"/>
      <c r="G562" s="17"/>
      <c r="H562" s="17"/>
      <c r="I562" s="17"/>
      <c r="J562" s="17" t="s">
        <v>712</v>
      </c>
      <c r="K562" s="17"/>
      <c r="L562" s="17"/>
      <c r="AC562" s="1229"/>
    </row>
    <row r="563">
      <c r="B563" s="17"/>
      <c r="C563" s="17"/>
      <c r="D563" s="17"/>
      <c r="E563" s="1228"/>
      <c r="F563" s="17"/>
      <c r="G563" s="17"/>
      <c r="H563" s="17"/>
      <c r="I563" s="17"/>
      <c r="J563" s="17" t="s">
        <v>712</v>
      </c>
      <c r="K563" s="17"/>
      <c r="L563" s="17"/>
      <c r="AC563" s="1229"/>
    </row>
    <row r="564">
      <c r="B564" s="17"/>
      <c r="C564" s="17"/>
      <c r="D564" s="17"/>
      <c r="E564" s="1228"/>
      <c r="F564" s="17"/>
      <c r="G564" s="17"/>
      <c r="H564" s="17"/>
      <c r="I564" s="17"/>
      <c r="J564" s="17" t="s">
        <v>712</v>
      </c>
      <c r="K564" s="17"/>
      <c r="L564" s="17"/>
      <c r="AC564" s="1229"/>
    </row>
    <row r="565">
      <c r="B565" s="17"/>
      <c r="C565" s="17"/>
      <c r="D565" s="17"/>
      <c r="E565" s="1228"/>
      <c r="F565" s="17"/>
      <c r="G565" s="17"/>
      <c r="H565" s="17"/>
      <c r="I565" s="17"/>
      <c r="J565" s="17" t="s">
        <v>712</v>
      </c>
      <c r="K565" s="17"/>
      <c r="L565" s="17"/>
      <c r="AC565" s="1229"/>
    </row>
    <row r="566">
      <c r="B566" s="17"/>
      <c r="C566" s="17"/>
      <c r="D566" s="17"/>
      <c r="E566" s="1228"/>
      <c r="F566" s="17"/>
      <c r="G566" s="17"/>
      <c r="H566" s="17"/>
      <c r="I566" s="17"/>
      <c r="J566" s="17" t="s">
        <v>712</v>
      </c>
      <c r="K566" s="17"/>
      <c r="L566" s="17"/>
      <c r="AC566" s="1229"/>
    </row>
    <row r="567">
      <c r="B567" s="17"/>
      <c r="C567" s="17"/>
      <c r="D567" s="17"/>
      <c r="E567" s="1228"/>
      <c r="F567" s="17"/>
      <c r="G567" s="17"/>
      <c r="H567" s="17"/>
      <c r="I567" s="17"/>
      <c r="J567" s="17" t="s">
        <v>712</v>
      </c>
      <c r="K567" s="17"/>
      <c r="L567" s="17"/>
      <c r="AC567" s="1229"/>
    </row>
    <row r="568">
      <c r="B568" s="17"/>
      <c r="C568" s="17"/>
      <c r="D568" s="17"/>
      <c r="E568" s="1228"/>
      <c r="F568" s="17"/>
      <c r="G568" s="17"/>
      <c r="H568" s="17"/>
      <c r="I568" s="17"/>
      <c r="J568" s="17" t="s">
        <v>712</v>
      </c>
      <c r="K568" s="17"/>
      <c r="L568" s="17"/>
      <c r="AC568" s="1229"/>
    </row>
    <row r="569">
      <c r="B569" s="17"/>
      <c r="C569" s="17"/>
      <c r="D569" s="17"/>
      <c r="E569" s="1228"/>
      <c r="F569" s="17"/>
      <c r="G569" s="17"/>
      <c r="H569" s="17"/>
      <c r="I569" s="17"/>
      <c r="J569" s="17" t="s">
        <v>712</v>
      </c>
      <c r="K569" s="17"/>
      <c r="L569" s="17"/>
      <c r="AC569" s="1229"/>
    </row>
    <row r="570">
      <c r="B570" s="17"/>
      <c r="C570" s="17"/>
      <c r="D570" s="17"/>
      <c r="E570" s="1228"/>
      <c r="F570" s="17"/>
      <c r="G570" s="17"/>
      <c r="H570" s="17"/>
      <c r="I570" s="17"/>
      <c r="J570" s="17" t="s">
        <v>712</v>
      </c>
      <c r="K570" s="17"/>
      <c r="L570" s="17"/>
      <c r="AC570" s="1229"/>
    </row>
    <row r="571">
      <c r="B571" s="17"/>
      <c r="C571" s="17"/>
      <c r="D571" s="17"/>
      <c r="E571" s="1228"/>
      <c r="F571" s="17"/>
      <c r="G571" s="17"/>
      <c r="H571" s="17"/>
      <c r="I571" s="17"/>
      <c r="J571" s="17" t="s">
        <v>712</v>
      </c>
      <c r="K571" s="17"/>
      <c r="L571" s="17"/>
      <c r="AC571" s="1229"/>
    </row>
    <row r="572">
      <c r="B572" s="17"/>
      <c r="C572" s="17"/>
      <c r="D572" s="17"/>
      <c r="E572" s="1228"/>
      <c r="F572" s="17"/>
      <c r="G572" s="17"/>
      <c r="H572" s="17"/>
      <c r="I572" s="17"/>
      <c r="J572" s="17" t="s">
        <v>712</v>
      </c>
      <c r="K572" s="17"/>
      <c r="L572" s="17"/>
      <c r="AC572" s="1229"/>
    </row>
    <row r="573">
      <c r="B573" s="17"/>
      <c r="C573" s="17"/>
      <c r="D573" s="17"/>
      <c r="E573" s="1228"/>
      <c r="F573" s="17"/>
      <c r="G573" s="17"/>
      <c r="H573" s="17"/>
      <c r="I573" s="17"/>
      <c r="J573" s="17" t="s">
        <v>712</v>
      </c>
      <c r="K573" s="17"/>
      <c r="L573" s="17"/>
      <c r="AC573" s="1229"/>
    </row>
    <row r="574">
      <c r="B574" s="17"/>
      <c r="C574" s="17"/>
      <c r="D574" s="17"/>
      <c r="E574" s="1228"/>
      <c r="F574" s="17"/>
      <c r="G574" s="17"/>
      <c r="H574" s="17"/>
      <c r="I574" s="17"/>
      <c r="J574" s="17" t="s">
        <v>712</v>
      </c>
      <c r="K574" s="17"/>
      <c r="L574" s="17"/>
      <c r="AC574" s="1229"/>
    </row>
    <row r="575">
      <c r="B575" s="17"/>
      <c r="C575" s="17"/>
      <c r="D575" s="17"/>
      <c r="E575" s="1228"/>
      <c r="F575" s="17"/>
      <c r="G575" s="17"/>
      <c r="H575" s="17"/>
      <c r="I575" s="17"/>
      <c r="J575" s="17" t="s">
        <v>712</v>
      </c>
      <c r="K575" s="17"/>
      <c r="L575" s="17"/>
      <c r="AC575" s="1229"/>
    </row>
    <row r="576">
      <c r="B576" s="17"/>
      <c r="C576" s="17"/>
      <c r="D576" s="17"/>
      <c r="E576" s="1228"/>
      <c r="F576" s="17"/>
      <c r="G576" s="17"/>
      <c r="H576" s="17"/>
      <c r="I576" s="17"/>
      <c r="J576" s="17" t="s">
        <v>712</v>
      </c>
      <c r="K576" s="17"/>
      <c r="L576" s="17"/>
      <c r="AC576" s="1229"/>
    </row>
    <row r="577">
      <c r="B577" s="17"/>
      <c r="C577" s="17"/>
      <c r="D577" s="17"/>
      <c r="E577" s="1228"/>
      <c r="F577" s="17"/>
      <c r="G577" s="17"/>
      <c r="H577" s="17"/>
      <c r="I577" s="17"/>
      <c r="J577" s="17" t="s">
        <v>712</v>
      </c>
      <c r="K577" s="17"/>
      <c r="L577" s="17"/>
      <c r="AC577" s="1229"/>
    </row>
    <row r="578">
      <c r="B578" s="17"/>
      <c r="C578" s="17"/>
      <c r="D578" s="17"/>
      <c r="E578" s="1228"/>
      <c r="F578" s="17"/>
      <c r="G578" s="17"/>
      <c r="H578" s="17"/>
      <c r="I578" s="17"/>
      <c r="J578" s="17" t="s">
        <v>712</v>
      </c>
      <c r="K578" s="17"/>
      <c r="L578" s="17"/>
      <c r="AC578" s="1229"/>
    </row>
    <row r="579">
      <c r="B579" s="17"/>
      <c r="C579" s="17"/>
      <c r="D579" s="17"/>
      <c r="E579" s="1228"/>
      <c r="F579" s="17"/>
      <c r="G579" s="17"/>
      <c r="H579" s="17"/>
      <c r="I579" s="17"/>
      <c r="J579" s="17" t="s">
        <v>712</v>
      </c>
      <c r="K579" s="17"/>
      <c r="L579" s="17"/>
      <c r="AC579" s="1229"/>
    </row>
    <row r="580">
      <c r="B580" s="17"/>
      <c r="C580" s="17"/>
      <c r="D580" s="17"/>
      <c r="E580" s="1228"/>
      <c r="F580" s="17"/>
      <c r="G580" s="17"/>
      <c r="H580" s="17"/>
      <c r="I580" s="17"/>
      <c r="J580" s="17" t="s">
        <v>712</v>
      </c>
      <c r="K580" s="17"/>
      <c r="L580" s="17"/>
      <c r="AC580" s="1229"/>
    </row>
    <row r="581">
      <c r="B581" s="17"/>
      <c r="C581" s="17"/>
      <c r="D581" s="17"/>
      <c r="E581" s="1228"/>
      <c r="F581" s="17"/>
      <c r="G581" s="17"/>
      <c r="H581" s="17"/>
      <c r="I581" s="17"/>
      <c r="J581" s="17" t="s">
        <v>712</v>
      </c>
      <c r="K581" s="17"/>
      <c r="L581" s="17"/>
      <c r="AC581" s="1229"/>
    </row>
    <row r="582">
      <c r="B582" s="17"/>
      <c r="C582" s="17"/>
      <c r="D582" s="17"/>
      <c r="E582" s="1228"/>
      <c r="F582" s="17"/>
      <c r="G582" s="17"/>
      <c r="H582" s="17"/>
      <c r="I582" s="17"/>
      <c r="J582" s="17" t="s">
        <v>712</v>
      </c>
      <c r="K582" s="17"/>
      <c r="L582" s="17"/>
      <c r="AC582" s="1229"/>
    </row>
    <row r="583">
      <c r="B583" s="17"/>
      <c r="C583" s="17"/>
      <c r="D583" s="17"/>
      <c r="E583" s="1228"/>
      <c r="F583" s="17"/>
      <c r="G583" s="17"/>
      <c r="H583" s="17"/>
      <c r="I583" s="17"/>
      <c r="J583" s="17" t="s">
        <v>712</v>
      </c>
      <c r="K583" s="17"/>
      <c r="L583" s="17"/>
      <c r="AC583" s="1229"/>
    </row>
    <row r="584">
      <c r="B584" s="17"/>
      <c r="C584" s="17"/>
      <c r="D584" s="17"/>
      <c r="E584" s="1228"/>
      <c r="F584" s="17"/>
      <c r="G584" s="17"/>
      <c r="H584" s="17"/>
      <c r="I584" s="17"/>
      <c r="J584" s="17" t="s">
        <v>712</v>
      </c>
      <c r="K584" s="17"/>
      <c r="L584" s="17"/>
      <c r="AC584" s="1229"/>
    </row>
    <row r="585">
      <c r="B585" s="17"/>
      <c r="C585" s="17"/>
      <c r="D585" s="17"/>
      <c r="E585" s="1228"/>
      <c r="F585" s="17"/>
      <c r="G585" s="17"/>
      <c r="H585" s="17"/>
      <c r="I585" s="17"/>
      <c r="J585" s="17" t="s">
        <v>712</v>
      </c>
      <c r="K585" s="17"/>
      <c r="L585" s="17"/>
      <c r="AC585" s="1229"/>
    </row>
    <row r="586">
      <c r="B586" s="17"/>
      <c r="C586" s="17"/>
      <c r="D586" s="17"/>
      <c r="E586" s="1228"/>
      <c r="F586" s="17"/>
      <c r="G586" s="17"/>
      <c r="H586" s="17"/>
      <c r="I586" s="17"/>
      <c r="J586" s="17" t="s">
        <v>712</v>
      </c>
      <c r="K586" s="17"/>
      <c r="L586" s="17"/>
      <c r="AC586" s="1229"/>
    </row>
    <row r="587">
      <c r="B587" s="17"/>
      <c r="C587" s="17"/>
      <c r="D587" s="17"/>
      <c r="E587" s="1228"/>
      <c r="F587" s="17"/>
      <c r="G587" s="17"/>
      <c r="H587" s="17"/>
      <c r="I587" s="17"/>
      <c r="J587" s="17" t="s">
        <v>712</v>
      </c>
      <c r="K587" s="17"/>
      <c r="L587" s="17"/>
      <c r="AC587" s="1229"/>
    </row>
    <row r="588">
      <c r="B588" s="17"/>
      <c r="C588" s="17"/>
      <c r="D588" s="17"/>
      <c r="E588" s="1228"/>
      <c r="F588" s="17"/>
      <c r="G588" s="17"/>
      <c r="H588" s="17"/>
      <c r="I588" s="17"/>
      <c r="J588" s="17" t="s">
        <v>712</v>
      </c>
      <c r="K588" s="17"/>
      <c r="L588" s="17"/>
      <c r="AC588" s="1229"/>
    </row>
    <row r="589">
      <c r="B589" s="17"/>
      <c r="C589" s="17"/>
      <c r="D589" s="17"/>
      <c r="E589" s="1228"/>
      <c r="F589" s="17"/>
      <c r="G589" s="17"/>
      <c r="H589" s="17"/>
      <c r="I589" s="17"/>
      <c r="J589" s="17" t="s">
        <v>712</v>
      </c>
      <c r="K589" s="17"/>
      <c r="L589" s="17"/>
      <c r="AC589" s="1229"/>
    </row>
    <row r="590">
      <c r="B590" s="17"/>
      <c r="C590" s="17"/>
      <c r="D590" s="17"/>
      <c r="E590" s="1228"/>
      <c r="F590" s="17"/>
      <c r="G590" s="17"/>
      <c r="H590" s="17"/>
      <c r="I590" s="17"/>
      <c r="J590" s="17" t="s">
        <v>712</v>
      </c>
      <c r="K590" s="17"/>
      <c r="L590" s="17"/>
      <c r="AC590" s="1229"/>
    </row>
    <row r="591">
      <c r="B591" s="17"/>
      <c r="C591" s="17"/>
      <c r="D591" s="17"/>
      <c r="E591" s="1228"/>
      <c r="F591" s="17"/>
      <c r="G591" s="17"/>
      <c r="H591" s="17"/>
      <c r="I591" s="17"/>
      <c r="J591" s="17" t="s">
        <v>712</v>
      </c>
      <c r="K591" s="17"/>
      <c r="L591" s="17"/>
      <c r="AC591" s="1229"/>
    </row>
    <row r="592">
      <c r="B592" s="17"/>
      <c r="C592" s="17"/>
      <c r="D592" s="17"/>
      <c r="E592" s="1228"/>
      <c r="F592" s="17"/>
      <c r="G592" s="17"/>
      <c r="H592" s="17"/>
      <c r="I592" s="17"/>
      <c r="J592" s="17" t="s">
        <v>712</v>
      </c>
      <c r="K592" s="17"/>
      <c r="L592" s="17"/>
      <c r="AC592" s="1229"/>
    </row>
    <row r="593">
      <c r="B593" s="17"/>
      <c r="C593" s="17"/>
      <c r="D593" s="17"/>
      <c r="E593" s="1228"/>
      <c r="F593" s="17"/>
      <c r="G593" s="17"/>
      <c r="H593" s="17"/>
      <c r="I593" s="17"/>
      <c r="J593" s="17" t="s">
        <v>712</v>
      </c>
      <c r="K593" s="17"/>
      <c r="L593" s="17"/>
      <c r="AC593" s="1229"/>
    </row>
    <row r="594">
      <c r="B594" s="17"/>
      <c r="C594" s="17"/>
      <c r="D594" s="17"/>
      <c r="E594" s="1228"/>
      <c r="F594" s="17"/>
      <c r="G594" s="17"/>
      <c r="H594" s="17"/>
      <c r="I594" s="17"/>
      <c r="J594" s="17" t="s">
        <v>712</v>
      </c>
      <c r="K594" s="17"/>
      <c r="L594" s="17"/>
      <c r="AC594" s="1229"/>
    </row>
    <row r="595">
      <c r="B595" s="17"/>
      <c r="C595" s="17"/>
      <c r="D595" s="17"/>
      <c r="E595" s="1228"/>
      <c r="F595" s="17"/>
      <c r="G595" s="17"/>
      <c r="H595" s="17"/>
      <c r="I595" s="17"/>
      <c r="J595" s="17" t="s">
        <v>712</v>
      </c>
      <c r="K595" s="17"/>
      <c r="L595" s="17"/>
      <c r="AC595" s="1229"/>
    </row>
    <row r="596">
      <c r="B596" s="17"/>
      <c r="C596" s="17"/>
      <c r="D596" s="17"/>
      <c r="E596" s="1228"/>
      <c r="F596" s="17"/>
      <c r="G596" s="17"/>
      <c r="H596" s="17"/>
      <c r="I596" s="17"/>
      <c r="J596" s="17" t="s">
        <v>712</v>
      </c>
      <c r="K596" s="17"/>
      <c r="L596" s="17"/>
      <c r="AC596" s="1229"/>
    </row>
    <row r="597">
      <c r="B597" s="17"/>
      <c r="C597" s="17"/>
      <c r="D597" s="17"/>
      <c r="E597" s="1228"/>
      <c r="F597" s="17"/>
      <c r="G597" s="17"/>
      <c r="H597" s="17"/>
      <c r="I597" s="17"/>
      <c r="J597" s="17" t="s">
        <v>712</v>
      </c>
      <c r="K597" s="17"/>
      <c r="L597" s="17"/>
      <c r="AC597" s="1229"/>
    </row>
    <row r="598">
      <c r="B598" s="17"/>
      <c r="C598" s="17"/>
      <c r="D598" s="17"/>
      <c r="E598" s="1228"/>
      <c r="F598" s="17"/>
      <c r="G598" s="17"/>
      <c r="H598" s="17"/>
      <c r="I598" s="17"/>
      <c r="J598" s="17" t="s">
        <v>712</v>
      </c>
      <c r="K598" s="17"/>
      <c r="L598" s="17"/>
      <c r="AC598" s="1229"/>
    </row>
    <row r="599">
      <c r="B599" s="17"/>
      <c r="C599" s="17"/>
      <c r="D599" s="17"/>
      <c r="E599" s="1228"/>
      <c r="F599" s="17"/>
      <c r="G599" s="17"/>
      <c r="H599" s="17"/>
      <c r="I599" s="17"/>
      <c r="J599" s="17" t="s">
        <v>712</v>
      </c>
      <c r="K599" s="17"/>
      <c r="L599" s="17"/>
      <c r="AC599" s="1229"/>
    </row>
    <row r="600">
      <c r="B600" s="17"/>
      <c r="C600" s="17"/>
      <c r="D600" s="17"/>
      <c r="E600" s="1228"/>
      <c r="F600" s="17"/>
      <c r="G600" s="17"/>
      <c r="H600" s="17"/>
      <c r="I600" s="17"/>
      <c r="J600" s="17" t="s">
        <v>712</v>
      </c>
      <c r="K600" s="17"/>
      <c r="L600" s="17"/>
      <c r="AC600" s="1229"/>
    </row>
    <row r="601">
      <c r="B601" s="17"/>
      <c r="C601" s="17"/>
      <c r="D601" s="17"/>
      <c r="E601" s="1228"/>
      <c r="F601" s="17"/>
      <c r="G601" s="17"/>
      <c r="H601" s="17"/>
      <c r="I601" s="17"/>
      <c r="J601" s="17" t="s">
        <v>712</v>
      </c>
      <c r="K601" s="17"/>
      <c r="L601" s="17"/>
      <c r="AC601" s="1229"/>
    </row>
    <row r="602">
      <c r="B602" s="17"/>
      <c r="C602" s="17"/>
      <c r="D602" s="17"/>
      <c r="E602" s="1228"/>
      <c r="F602" s="17"/>
      <c r="G602" s="17"/>
      <c r="H602" s="17"/>
      <c r="I602" s="17"/>
      <c r="J602" s="17" t="s">
        <v>712</v>
      </c>
      <c r="K602" s="17"/>
      <c r="L602" s="17"/>
      <c r="AC602" s="1229"/>
    </row>
    <row r="603">
      <c r="B603" s="17"/>
      <c r="C603" s="17"/>
      <c r="D603" s="17"/>
      <c r="E603" s="1228"/>
      <c r="F603" s="17"/>
      <c r="G603" s="17"/>
      <c r="H603" s="17"/>
      <c r="I603" s="17"/>
      <c r="J603" s="17" t="s">
        <v>712</v>
      </c>
      <c r="K603" s="17"/>
      <c r="L603" s="17"/>
      <c r="AC603" s="1229"/>
    </row>
    <row r="604">
      <c r="B604" s="17"/>
      <c r="C604" s="17"/>
      <c r="D604" s="17"/>
      <c r="E604" s="1228"/>
      <c r="F604" s="17"/>
      <c r="G604" s="17"/>
      <c r="H604" s="17"/>
      <c r="I604" s="17"/>
      <c r="J604" s="17" t="s">
        <v>712</v>
      </c>
      <c r="K604" s="17"/>
      <c r="L604" s="17"/>
      <c r="AC604" s="1229"/>
    </row>
    <row r="605">
      <c r="B605" s="17"/>
      <c r="C605" s="17"/>
      <c r="D605" s="17"/>
      <c r="E605" s="1228"/>
      <c r="F605" s="17"/>
      <c r="G605" s="17"/>
      <c r="H605" s="17"/>
      <c r="I605" s="17"/>
      <c r="J605" s="17" t="s">
        <v>712</v>
      </c>
      <c r="K605" s="17"/>
      <c r="L605" s="17"/>
      <c r="AC605" s="1229"/>
    </row>
    <row r="606">
      <c r="B606" s="17"/>
      <c r="C606" s="17"/>
      <c r="D606" s="17"/>
      <c r="E606" s="1228"/>
      <c r="F606" s="17"/>
      <c r="G606" s="17"/>
      <c r="H606" s="17"/>
      <c r="I606" s="17"/>
      <c r="J606" s="17" t="s">
        <v>712</v>
      </c>
      <c r="K606" s="17"/>
      <c r="L606" s="17"/>
      <c r="AC606" s="1229"/>
    </row>
    <row r="607">
      <c r="B607" s="17"/>
      <c r="C607" s="17"/>
      <c r="D607" s="17"/>
      <c r="E607" s="1228"/>
      <c r="F607" s="17"/>
      <c r="G607" s="17"/>
      <c r="H607" s="17"/>
      <c r="I607" s="17"/>
      <c r="J607" s="17" t="s">
        <v>712</v>
      </c>
      <c r="K607" s="17"/>
      <c r="L607" s="17"/>
      <c r="AC607" s="1229"/>
    </row>
    <row r="608">
      <c r="B608" s="17"/>
      <c r="C608" s="17"/>
      <c r="D608" s="17"/>
      <c r="E608" s="1228"/>
      <c r="F608" s="17"/>
      <c r="G608" s="17"/>
      <c r="H608" s="17"/>
      <c r="I608" s="17"/>
      <c r="J608" s="17" t="s">
        <v>712</v>
      </c>
      <c r="K608" s="17"/>
      <c r="L608" s="17"/>
      <c r="AC608" s="1229"/>
    </row>
    <row r="609">
      <c r="B609" s="17"/>
      <c r="C609" s="17"/>
      <c r="D609" s="17"/>
      <c r="E609" s="1228"/>
      <c r="F609" s="17"/>
      <c r="G609" s="17"/>
      <c r="H609" s="17"/>
      <c r="I609" s="17"/>
      <c r="J609" s="17" t="s">
        <v>712</v>
      </c>
      <c r="K609" s="17"/>
      <c r="L609" s="17"/>
      <c r="AC609" s="1229"/>
    </row>
    <row r="610">
      <c r="B610" s="17"/>
      <c r="C610" s="17"/>
      <c r="D610" s="17"/>
      <c r="E610" s="1228"/>
      <c r="F610" s="17"/>
      <c r="G610" s="17"/>
      <c r="H610" s="17"/>
      <c r="I610" s="17"/>
      <c r="J610" s="17" t="s">
        <v>712</v>
      </c>
      <c r="K610" s="17"/>
      <c r="L610" s="17"/>
      <c r="AC610" s="1229"/>
    </row>
    <row r="611">
      <c r="B611" s="17"/>
      <c r="C611" s="17"/>
      <c r="D611" s="17"/>
      <c r="E611" s="1228"/>
      <c r="F611" s="17"/>
      <c r="G611" s="17"/>
      <c r="H611" s="17"/>
      <c r="I611" s="17"/>
      <c r="J611" s="17" t="s">
        <v>712</v>
      </c>
      <c r="K611" s="17"/>
      <c r="L611" s="17"/>
      <c r="AC611" s="1229"/>
    </row>
    <row r="612">
      <c r="B612" s="17"/>
      <c r="C612" s="17"/>
      <c r="D612" s="17"/>
      <c r="E612" s="1228"/>
      <c r="F612" s="17"/>
      <c r="G612" s="17"/>
      <c r="H612" s="17"/>
      <c r="I612" s="17"/>
      <c r="J612" s="17" t="s">
        <v>712</v>
      </c>
      <c r="K612" s="17"/>
      <c r="L612" s="17"/>
      <c r="AC612" s="1229"/>
    </row>
    <row r="613">
      <c r="B613" s="17"/>
      <c r="C613" s="17"/>
      <c r="D613" s="17"/>
      <c r="E613" s="1228"/>
      <c r="F613" s="17"/>
      <c r="G613" s="17"/>
      <c r="H613" s="17"/>
      <c r="I613" s="17"/>
      <c r="J613" s="17" t="s">
        <v>712</v>
      </c>
      <c r="K613" s="17"/>
      <c r="L613" s="17"/>
      <c r="AC613" s="1229"/>
    </row>
    <row r="614">
      <c r="B614" s="17"/>
      <c r="C614" s="17"/>
      <c r="D614" s="17"/>
      <c r="E614" s="1228"/>
      <c r="F614" s="17"/>
      <c r="G614" s="17"/>
      <c r="H614" s="17"/>
      <c r="I614" s="17"/>
      <c r="J614" s="17" t="s">
        <v>712</v>
      </c>
      <c r="K614" s="17"/>
      <c r="L614" s="17"/>
      <c r="AC614" s="1229"/>
    </row>
    <row r="615">
      <c r="B615" s="17"/>
      <c r="C615" s="17"/>
      <c r="D615" s="17"/>
      <c r="E615" s="1228"/>
      <c r="F615" s="17"/>
      <c r="G615" s="17"/>
      <c r="H615" s="17"/>
      <c r="I615" s="17"/>
      <c r="J615" s="17" t="s">
        <v>712</v>
      </c>
      <c r="K615" s="17"/>
      <c r="L615" s="17"/>
      <c r="AC615" s="1229"/>
    </row>
    <row r="616">
      <c r="B616" s="17"/>
      <c r="C616" s="17"/>
      <c r="D616" s="17"/>
      <c r="E616" s="1228"/>
      <c r="F616" s="17"/>
      <c r="G616" s="17"/>
      <c r="H616" s="17"/>
      <c r="I616" s="17"/>
      <c r="J616" s="17" t="s">
        <v>712</v>
      </c>
      <c r="K616" s="17"/>
      <c r="L616" s="17"/>
      <c r="AC616" s="1229"/>
    </row>
    <row r="617">
      <c r="B617" s="17"/>
      <c r="C617" s="17"/>
      <c r="D617" s="17"/>
      <c r="E617" s="1228"/>
      <c r="F617" s="17"/>
      <c r="G617" s="17"/>
      <c r="H617" s="17"/>
      <c r="I617" s="17"/>
      <c r="J617" s="17" t="s">
        <v>712</v>
      </c>
      <c r="K617" s="17"/>
      <c r="L617" s="17"/>
      <c r="AC617" s="1229"/>
    </row>
    <row r="618">
      <c r="B618" s="17"/>
      <c r="C618" s="17"/>
      <c r="D618" s="17"/>
      <c r="E618" s="1228"/>
      <c r="F618" s="17"/>
      <c r="G618" s="17"/>
      <c r="H618" s="17"/>
      <c r="I618" s="17"/>
      <c r="J618" s="17" t="s">
        <v>712</v>
      </c>
      <c r="K618" s="17"/>
      <c r="L618" s="17"/>
      <c r="AC618" s="1229"/>
    </row>
    <row r="619">
      <c r="B619" s="17"/>
      <c r="C619" s="17"/>
      <c r="D619" s="17"/>
      <c r="E619" s="1228"/>
      <c r="F619" s="17"/>
      <c r="G619" s="17"/>
      <c r="H619" s="17"/>
      <c r="I619" s="17"/>
      <c r="J619" s="17" t="s">
        <v>712</v>
      </c>
      <c r="K619" s="17"/>
      <c r="L619" s="17"/>
      <c r="AC619" s="1229"/>
    </row>
    <row r="620">
      <c r="B620" s="17"/>
      <c r="C620" s="17"/>
      <c r="D620" s="17"/>
      <c r="E620" s="1228"/>
      <c r="F620" s="17"/>
      <c r="G620" s="17"/>
      <c r="H620" s="17"/>
      <c r="I620" s="17"/>
      <c r="J620" s="17" t="s">
        <v>712</v>
      </c>
      <c r="K620" s="17"/>
      <c r="L620" s="17"/>
      <c r="AC620" s="1229"/>
    </row>
    <row r="621">
      <c r="B621" s="17"/>
      <c r="C621" s="17"/>
      <c r="D621" s="17"/>
      <c r="E621" s="1228"/>
      <c r="F621" s="17"/>
      <c r="G621" s="17"/>
      <c r="H621" s="17"/>
      <c r="I621" s="17"/>
      <c r="J621" s="17" t="s">
        <v>712</v>
      </c>
      <c r="K621" s="17"/>
      <c r="L621" s="17"/>
      <c r="AC621" s="1229"/>
    </row>
    <row r="622">
      <c r="B622" s="17"/>
      <c r="C622" s="17"/>
      <c r="D622" s="17"/>
      <c r="E622" s="1228"/>
      <c r="F622" s="17"/>
      <c r="G622" s="17"/>
      <c r="H622" s="17"/>
      <c r="I622" s="17"/>
      <c r="J622" s="17" t="s">
        <v>712</v>
      </c>
      <c r="K622" s="17"/>
      <c r="L622" s="17"/>
      <c r="AC622" s="1229"/>
    </row>
    <row r="623">
      <c r="B623" s="17"/>
      <c r="C623" s="17"/>
      <c r="D623" s="17"/>
      <c r="E623" s="1228"/>
      <c r="F623" s="17"/>
      <c r="G623" s="17"/>
      <c r="H623" s="17"/>
      <c r="I623" s="17"/>
      <c r="J623" s="17" t="s">
        <v>712</v>
      </c>
      <c r="K623" s="17"/>
      <c r="L623" s="17"/>
      <c r="AC623" s="1229"/>
    </row>
    <row r="624">
      <c r="B624" s="17"/>
      <c r="C624" s="17"/>
      <c r="D624" s="17"/>
      <c r="E624" s="1228"/>
      <c r="F624" s="17"/>
      <c r="G624" s="17"/>
      <c r="H624" s="17"/>
      <c r="I624" s="17"/>
      <c r="J624" s="17" t="s">
        <v>712</v>
      </c>
      <c r="K624" s="17"/>
      <c r="L624" s="17"/>
      <c r="AC624" s="1229"/>
    </row>
    <row r="625">
      <c r="B625" s="17"/>
      <c r="C625" s="17"/>
      <c r="D625" s="17"/>
      <c r="E625" s="1228"/>
      <c r="F625" s="17"/>
      <c r="G625" s="17"/>
      <c r="H625" s="17"/>
      <c r="I625" s="17"/>
      <c r="J625" s="17" t="s">
        <v>712</v>
      </c>
      <c r="K625" s="17"/>
      <c r="L625" s="17"/>
      <c r="AC625" s="1229"/>
    </row>
    <row r="626">
      <c r="B626" s="17"/>
      <c r="C626" s="17"/>
      <c r="D626" s="17"/>
      <c r="E626" s="1228"/>
      <c r="F626" s="17"/>
      <c r="G626" s="17"/>
      <c r="H626" s="17"/>
      <c r="I626" s="17"/>
      <c r="J626" s="17" t="s">
        <v>712</v>
      </c>
      <c r="K626" s="17"/>
      <c r="L626" s="17"/>
      <c r="AC626" s="1229"/>
    </row>
    <row r="627">
      <c r="B627" s="17"/>
      <c r="C627" s="17"/>
      <c r="D627" s="17"/>
      <c r="E627" s="1228"/>
      <c r="F627" s="17"/>
      <c r="G627" s="17"/>
      <c r="H627" s="17"/>
      <c r="I627" s="17"/>
      <c r="J627" s="17" t="s">
        <v>712</v>
      </c>
      <c r="K627" s="17"/>
      <c r="L627" s="17"/>
      <c r="AC627" s="1229"/>
    </row>
    <row r="628">
      <c r="B628" s="17"/>
      <c r="C628" s="17"/>
      <c r="D628" s="17"/>
      <c r="E628" s="1228"/>
      <c r="F628" s="17"/>
      <c r="G628" s="17"/>
      <c r="H628" s="17"/>
      <c r="I628" s="17"/>
      <c r="J628" s="17" t="s">
        <v>712</v>
      </c>
      <c r="K628" s="17"/>
      <c r="L628" s="17"/>
      <c r="AC628" s="1229"/>
    </row>
    <row r="629">
      <c r="B629" s="17"/>
      <c r="C629" s="17"/>
      <c r="D629" s="17"/>
      <c r="E629" s="1228"/>
      <c r="F629" s="17"/>
      <c r="G629" s="17"/>
      <c r="H629" s="17"/>
      <c r="I629" s="17"/>
      <c r="J629" s="17" t="s">
        <v>712</v>
      </c>
      <c r="K629" s="17"/>
      <c r="L629" s="17"/>
      <c r="AC629" s="1229"/>
    </row>
    <row r="630">
      <c r="B630" s="17"/>
      <c r="C630" s="17"/>
      <c r="D630" s="17"/>
      <c r="E630" s="1228"/>
      <c r="F630" s="17"/>
      <c r="G630" s="17"/>
      <c r="H630" s="17"/>
      <c r="I630" s="17"/>
      <c r="J630" s="17" t="s">
        <v>712</v>
      </c>
      <c r="K630" s="17"/>
      <c r="L630" s="17"/>
      <c r="AC630" s="1229"/>
    </row>
    <row r="631">
      <c r="B631" s="17"/>
      <c r="C631" s="17"/>
      <c r="D631" s="17"/>
      <c r="E631" s="1228"/>
      <c r="F631" s="17"/>
      <c r="G631" s="17"/>
      <c r="H631" s="17"/>
      <c r="I631" s="17"/>
      <c r="J631" s="17" t="s">
        <v>712</v>
      </c>
      <c r="K631" s="17"/>
      <c r="L631" s="17"/>
      <c r="AC631" s="1229"/>
    </row>
    <row r="632">
      <c r="B632" s="17"/>
      <c r="C632" s="17"/>
      <c r="D632" s="17"/>
      <c r="E632" s="1228"/>
      <c r="F632" s="17"/>
      <c r="G632" s="17"/>
      <c r="H632" s="17"/>
      <c r="I632" s="17"/>
      <c r="J632" s="17" t="s">
        <v>712</v>
      </c>
      <c r="K632" s="17"/>
      <c r="L632" s="17"/>
      <c r="AC632" s="1229"/>
    </row>
    <row r="633">
      <c r="B633" s="17"/>
      <c r="C633" s="17"/>
      <c r="D633" s="17"/>
      <c r="E633" s="1228"/>
      <c r="F633" s="17"/>
      <c r="G633" s="17"/>
      <c r="H633" s="17"/>
      <c r="I633" s="17"/>
      <c r="J633" s="17" t="s">
        <v>712</v>
      </c>
      <c r="K633" s="17"/>
      <c r="L633" s="17"/>
      <c r="AC633" s="1229"/>
    </row>
    <row r="634">
      <c r="B634" s="17"/>
      <c r="C634" s="17"/>
      <c r="D634" s="17"/>
      <c r="E634" s="1228"/>
      <c r="F634" s="17"/>
      <c r="G634" s="17"/>
      <c r="H634" s="17"/>
      <c r="I634" s="17"/>
      <c r="J634" s="17" t="s">
        <v>712</v>
      </c>
      <c r="K634" s="17"/>
      <c r="L634" s="17"/>
      <c r="AC634" s="1229"/>
    </row>
    <row r="635">
      <c r="B635" s="17"/>
      <c r="C635" s="17"/>
      <c r="D635" s="17"/>
      <c r="E635" s="1228"/>
      <c r="F635" s="17"/>
      <c r="G635" s="17"/>
      <c r="H635" s="17"/>
      <c r="I635" s="17"/>
      <c r="J635" s="17" t="s">
        <v>712</v>
      </c>
      <c r="K635" s="17"/>
      <c r="L635" s="17"/>
      <c r="AC635" s="1229"/>
    </row>
    <row r="636">
      <c r="B636" s="17"/>
      <c r="C636" s="17"/>
      <c r="D636" s="17"/>
      <c r="E636" s="1228"/>
      <c r="F636" s="17"/>
      <c r="G636" s="17"/>
      <c r="H636" s="17"/>
      <c r="I636" s="17"/>
      <c r="J636" s="17" t="s">
        <v>712</v>
      </c>
      <c r="K636" s="17"/>
      <c r="L636" s="17"/>
      <c r="AC636" s="1229"/>
    </row>
    <row r="637">
      <c r="B637" s="17"/>
      <c r="C637" s="17"/>
      <c r="D637" s="17"/>
      <c r="E637" s="1228"/>
      <c r="F637" s="17"/>
      <c r="G637" s="17"/>
      <c r="H637" s="17"/>
      <c r="I637" s="17"/>
      <c r="J637" s="17" t="s">
        <v>712</v>
      </c>
      <c r="K637" s="17"/>
      <c r="L637" s="17"/>
      <c r="AC637" s="1229"/>
    </row>
    <row r="638">
      <c r="B638" s="17"/>
      <c r="C638" s="17"/>
      <c r="D638" s="17"/>
      <c r="E638" s="1228"/>
      <c r="F638" s="17"/>
      <c r="G638" s="17"/>
      <c r="H638" s="17"/>
      <c r="I638" s="17"/>
      <c r="J638" s="17" t="s">
        <v>712</v>
      </c>
      <c r="K638" s="17"/>
      <c r="L638" s="17"/>
      <c r="AC638" s="1229"/>
    </row>
    <row r="639">
      <c r="B639" s="17"/>
      <c r="C639" s="17"/>
      <c r="D639" s="17"/>
      <c r="E639" s="1228"/>
      <c r="F639" s="17"/>
      <c r="G639" s="17"/>
      <c r="H639" s="17"/>
      <c r="I639" s="17"/>
      <c r="J639" s="17" t="s">
        <v>712</v>
      </c>
      <c r="K639" s="17"/>
      <c r="L639" s="17"/>
      <c r="AC639" s="1229"/>
    </row>
    <row r="640">
      <c r="B640" s="17"/>
      <c r="C640" s="17"/>
      <c r="D640" s="17"/>
      <c r="E640" s="1228"/>
      <c r="F640" s="17"/>
      <c r="G640" s="17"/>
      <c r="H640" s="17"/>
      <c r="I640" s="17"/>
      <c r="J640" s="17" t="s">
        <v>712</v>
      </c>
      <c r="K640" s="17"/>
      <c r="L640" s="17"/>
      <c r="AC640" s="1229"/>
    </row>
    <row r="641">
      <c r="B641" s="17"/>
      <c r="C641" s="17"/>
      <c r="D641" s="17"/>
      <c r="E641" s="1228"/>
      <c r="F641" s="17"/>
      <c r="G641" s="17"/>
      <c r="H641" s="17"/>
      <c r="I641" s="17"/>
      <c r="J641" s="17" t="s">
        <v>712</v>
      </c>
      <c r="K641" s="17"/>
      <c r="L641" s="17"/>
      <c r="AC641" s="1229"/>
    </row>
    <row r="642">
      <c r="B642" s="17"/>
      <c r="C642" s="17"/>
      <c r="D642" s="17"/>
      <c r="E642" s="1228"/>
      <c r="F642" s="17"/>
      <c r="G642" s="17"/>
      <c r="H642" s="17"/>
      <c r="I642" s="17"/>
      <c r="J642" s="17" t="s">
        <v>712</v>
      </c>
      <c r="K642" s="17"/>
      <c r="L642" s="17"/>
      <c r="AC642" s="1229"/>
    </row>
    <row r="643">
      <c r="B643" s="17"/>
      <c r="C643" s="17"/>
      <c r="D643" s="17"/>
      <c r="E643" s="1228"/>
      <c r="F643" s="17"/>
      <c r="G643" s="17"/>
      <c r="H643" s="17"/>
      <c r="I643" s="17"/>
      <c r="J643" s="17" t="s">
        <v>712</v>
      </c>
      <c r="K643" s="17"/>
      <c r="L643" s="17"/>
      <c r="AC643" s="1229"/>
    </row>
    <row r="644">
      <c r="B644" s="17"/>
      <c r="C644" s="17"/>
      <c r="D644" s="17"/>
      <c r="E644" s="1228"/>
      <c r="F644" s="17"/>
      <c r="G644" s="17"/>
      <c r="H644" s="17"/>
      <c r="I644" s="17"/>
      <c r="J644" s="17" t="s">
        <v>712</v>
      </c>
      <c r="K644" s="17"/>
      <c r="L644" s="17"/>
      <c r="AC644" s="1229"/>
    </row>
    <row r="645">
      <c r="B645" s="17"/>
      <c r="C645" s="17"/>
      <c r="D645" s="17"/>
      <c r="E645" s="1228"/>
      <c r="F645" s="17"/>
      <c r="G645" s="17"/>
      <c r="H645" s="17"/>
      <c r="I645" s="17"/>
      <c r="J645" s="17" t="s">
        <v>712</v>
      </c>
      <c r="K645" s="17"/>
      <c r="L645" s="17"/>
      <c r="AC645" s="1229"/>
    </row>
    <row r="646">
      <c r="B646" s="17"/>
      <c r="C646" s="17"/>
      <c r="D646" s="17"/>
      <c r="E646" s="1228"/>
      <c r="F646" s="17"/>
      <c r="G646" s="17"/>
      <c r="H646" s="17"/>
      <c r="I646" s="17"/>
      <c r="J646" s="17" t="s">
        <v>712</v>
      </c>
      <c r="K646" s="17"/>
      <c r="L646" s="17"/>
      <c r="AC646" s="1229"/>
    </row>
    <row r="647">
      <c r="B647" s="17"/>
      <c r="C647" s="17"/>
      <c r="D647" s="17"/>
      <c r="E647" s="1228"/>
      <c r="F647" s="17"/>
      <c r="G647" s="17"/>
      <c r="H647" s="17"/>
      <c r="I647" s="17"/>
      <c r="J647" s="17" t="s">
        <v>712</v>
      </c>
      <c r="K647" s="17"/>
      <c r="L647" s="17"/>
      <c r="AC647" s="1229"/>
    </row>
    <row r="648">
      <c r="B648" s="17"/>
      <c r="C648" s="17"/>
      <c r="D648" s="17"/>
      <c r="E648" s="1228"/>
      <c r="F648" s="17"/>
      <c r="G648" s="17"/>
      <c r="H648" s="17"/>
      <c r="I648" s="17"/>
      <c r="J648" s="17" t="s">
        <v>712</v>
      </c>
      <c r="K648" s="17"/>
      <c r="L648" s="17"/>
      <c r="AC648" s="1229"/>
    </row>
    <row r="649">
      <c r="B649" s="17"/>
      <c r="C649" s="17"/>
      <c r="D649" s="17"/>
      <c r="E649" s="1228"/>
      <c r="F649" s="17"/>
      <c r="G649" s="17"/>
      <c r="H649" s="17"/>
      <c r="I649" s="17"/>
      <c r="J649" s="17" t="s">
        <v>712</v>
      </c>
      <c r="K649" s="17"/>
      <c r="L649" s="17"/>
      <c r="AC649" s="1229"/>
    </row>
    <row r="650">
      <c r="B650" s="17"/>
      <c r="C650" s="17"/>
      <c r="D650" s="17"/>
      <c r="E650" s="1228"/>
      <c r="F650" s="17"/>
      <c r="G650" s="17"/>
      <c r="H650" s="17"/>
      <c r="I650" s="17"/>
      <c r="J650" s="17" t="s">
        <v>712</v>
      </c>
      <c r="K650" s="17"/>
      <c r="L650" s="17"/>
      <c r="AC650" s="1229"/>
    </row>
    <row r="651">
      <c r="B651" s="17"/>
      <c r="C651" s="17"/>
      <c r="D651" s="17"/>
      <c r="E651" s="1228"/>
      <c r="F651" s="17"/>
      <c r="G651" s="17"/>
      <c r="H651" s="17"/>
      <c r="I651" s="17"/>
      <c r="J651" s="17" t="s">
        <v>712</v>
      </c>
      <c r="K651" s="17"/>
      <c r="L651" s="17"/>
      <c r="AC651" s="1229"/>
    </row>
    <row r="652">
      <c r="B652" s="17"/>
      <c r="C652" s="17"/>
      <c r="D652" s="17"/>
      <c r="E652" s="1228"/>
      <c r="F652" s="17"/>
      <c r="G652" s="17"/>
      <c r="H652" s="17"/>
      <c r="I652" s="17"/>
      <c r="J652" s="17" t="s">
        <v>712</v>
      </c>
      <c r="K652" s="17"/>
      <c r="L652" s="17"/>
      <c r="AC652" s="1229"/>
    </row>
    <row r="653">
      <c r="B653" s="17"/>
      <c r="C653" s="17"/>
      <c r="D653" s="17"/>
      <c r="E653" s="1228"/>
      <c r="F653" s="17"/>
      <c r="G653" s="17"/>
      <c r="H653" s="17"/>
      <c r="I653" s="17"/>
      <c r="J653" s="17" t="s">
        <v>712</v>
      </c>
      <c r="K653" s="17"/>
      <c r="L653" s="17"/>
      <c r="AC653" s="1229"/>
    </row>
    <row r="654">
      <c r="B654" s="17"/>
      <c r="C654" s="17"/>
      <c r="D654" s="17"/>
      <c r="E654" s="1228"/>
      <c r="F654" s="17"/>
      <c r="G654" s="17"/>
      <c r="H654" s="17"/>
      <c r="I654" s="17"/>
      <c r="J654" s="17" t="s">
        <v>712</v>
      </c>
      <c r="K654" s="17"/>
      <c r="L654" s="17"/>
      <c r="AC654" s="1229"/>
    </row>
    <row r="655">
      <c r="B655" s="17"/>
      <c r="C655" s="17"/>
      <c r="D655" s="17"/>
      <c r="E655" s="1228"/>
      <c r="F655" s="17"/>
      <c r="G655" s="17"/>
      <c r="H655" s="17"/>
      <c r="I655" s="17"/>
      <c r="J655" s="17" t="s">
        <v>712</v>
      </c>
      <c r="K655" s="17"/>
      <c r="L655" s="17"/>
      <c r="AC655" s="1229"/>
    </row>
    <row r="656">
      <c r="B656" s="17"/>
      <c r="C656" s="17"/>
      <c r="D656" s="17"/>
      <c r="E656" s="1228"/>
      <c r="F656" s="17"/>
      <c r="G656" s="17"/>
      <c r="H656" s="17"/>
      <c r="I656" s="17"/>
      <c r="J656" s="17" t="s">
        <v>712</v>
      </c>
      <c r="K656" s="17"/>
      <c r="L656" s="17"/>
      <c r="AC656" s="1229"/>
    </row>
    <row r="657">
      <c r="B657" s="17"/>
      <c r="C657" s="17"/>
      <c r="D657" s="17"/>
      <c r="E657" s="1228"/>
      <c r="F657" s="17"/>
      <c r="G657" s="17"/>
      <c r="H657" s="17"/>
      <c r="I657" s="17"/>
      <c r="J657" s="17" t="s">
        <v>712</v>
      </c>
      <c r="K657" s="17"/>
      <c r="L657" s="17"/>
      <c r="AC657" s="1229"/>
    </row>
    <row r="658">
      <c r="B658" s="17"/>
      <c r="C658" s="17"/>
      <c r="D658" s="17"/>
      <c r="E658" s="1228"/>
      <c r="F658" s="17"/>
      <c r="G658" s="17"/>
      <c r="H658" s="17"/>
      <c r="I658" s="17"/>
      <c r="J658" s="17" t="s">
        <v>712</v>
      </c>
      <c r="K658" s="17"/>
      <c r="L658" s="17"/>
      <c r="AC658" s="1229"/>
    </row>
    <row r="659">
      <c r="B659" s="17"/>
      <c r="C659" s="17"/>
      <c r="D659" s="17"/>
      <c r="E659" s="1228"/>
      <c r="F659" s="17"/>
      <c r="G659" s="17"/>
      <c r="H659" s="17"/>
      <c r="I659" s="17"/>
      <c r="J659" s="17" t="s">
        <v>712</v>
      </c>
      <c r="K659" s="17"/>
      <c r="L659" s="17"/>
      <c r="AC659" s="1229"/>
    </row>
    <row r="660">
      <c r="B660" s="17"/>
      <c r="C660" s="17"/>
      <c r="D660" s="17"/>
      <c r="E660" s="1228"/>
      <c r="F660" s="17"/>
      <c r="G660" s="17"/>
      <c r="H660" s="17"/>
      <c r="I660" s="17"/>
      <c r="J660" s="17" t="s">
        <v>712</v>
      </c>
      <c r="K660" s="17"/>
      <c r="L660" s="17"/>
      <c r="AC660" s="1229"/>
    </row>
    <row r="661">
      <c r="B661" s="17"/>
      <c r="C661" s="17"/>
      <c r="D661" s="17"/>
      <c r="E661" s="1228"/>
      <c r="F661" s="17"/>
      <c r="G661" s="17"/>
      <c r="H661" s="17"/>
      <c r="I661" s="17"/>
      <c r="J661" s="17" t="s">
        <v>712</v>
      </c>
      <c r="K661" s="17"/>
      <c r="L661" s="17"/>
      <c r="AC661" s="1229"/>
    </row>
    <row r="662">
      <c r="B662" s="17"/>
      <c r="C662" s="17"/>
      <c r="D662" s="17"/>
      <c r="E662" s="1228"/>
      <c r="F662" s="17"/>
      <c r="G662" s="17"/>
      <c r="H662" s="17"/>
      <c r="I662" s="17"/>
      <c r="J662" s="17" t="s">
        <v>712</v>
      </c>
      <c r="K662" s="17"/>
      <c r="L662" s="17"/>
      <c r="AC662" s="1229"/>
    </row>
    <row r="663">
      <c r="B663" s="17"/>
      <c r="C663" s="17"/>
      <c r="D663" s="17"/>
      <c r="E663" s="1228"/>
      <c r="F663" s="17"/>
      <c r="G663" s="17"/>
      <c r="H663" s="17"/>
      <c r="I663" s="17"/>
      <c r="J663" s="17" t="s">
        <v>712</v>
      </c>
      <c r="K663" s="17"/>
      <c r="L663" s="17"/>
      <c r="AC663" s="1229"/>
    </row>
    <row r="664">
      <c r="B664" s="17"/>
      <c r="C664" s="17"/>
      <c r="D664" s="17"/>
      <c r="E664" s="1228"/>
      <c r="F664" s="17"/>
      <c r="G664" s="17"/>
      <c r="H664" s="17"/>
      <c r="I664" s="17"/>
      <c r="J664" s="17" t="s">
        <v>712</v>
      </c>
      <c r="K664" s="17"/>
      <c r="L664" s="17"/>
      <c r="AC664" s="1229"/>
    </row>
    <row r="665">
      <c r="B665" s="17"/>
      <c r="C665" s="17"/>
      <c r="D665" s="17"/>
      <c r="E665" s="1228"/>
      <c r="F665" s="17"/>
      <c r="G665" s="17"/>
      <c r="H665" s="17"/>
      <c r="I665" s="17"/>
      <c r="J665" s="17" t="s">
        <v>712</v>
      </c>
      <c r="K665" s="17"/>
      <c r="L665" s="17"/>
      <c r="AC665" s="1229"/>
    </row>
    <row r="666">
      <c r="B666" s="17"/>
      <c r="C666" s="17"/>
      <c r="D666" s="17"/>
      <c r="E666" s="1228"/>
      <c r="F666" s="17"/>
      <c r="G666" s="17"/>
      <c r="H666" s="17"/>
      <c r="I666" s="17"/>
      <c r="J666" s="17" t="s">
        <v>712</v>
      </c>
      <c r="K666" s="17"/>
      <c r="L666" s="17"/>
      <c r="AC666" s="1229"/>
    </row>
    <row r="667">
      <c r="B667" s="17"/>
      <c r="C667" s="17"/>
      <c r="D667" s="17"/>
      <c r="E667" s="1228"/>
      <c r="F667" s="17"/>
      <c r="G667" s="17"/>
      <c r="H667" s="17"/>
      <c r="I667" s="17"/>
      <c r="J667" s="17" t="s">
        <v>712</v>
      </c>
      <c r="K667" s="17"/>
      <c r="L667" s="17"/>
      <c r="AC667" s="1229"/>
    </row>
    <row r="668">
      <c r="B668" s="17"/>
      <c r="C668" s="17"/>
      <c r="D668" s="17"/>
      <c r="E668" s="1228"/>
      <c r="F668" s="17"/>
      <c r="G668" s="17"/>
      <c r="H668" s="17"/>
      <c r="I668" s="17"/>
      <c r="J668" s="17" t="s">
        <v>712</v>
      </c>
      <c r="K668" s="17"/>
      <c r="L668" s="17"/>
      <c r="AC668" s="1229"/>
    </row>
    <row r="669">
      <c r="B669" s="17"/>
      <c r="C669" s="17"/>
      <c r="D669" s="17"/>
      <c r="E669" s="1228"/>
      <c r="F669" s="17"/>
      <c r="G669" s="17"/>
      <c r="H669" s="17"/>
      <c r="I669" s="17"/>
      <c r="J669" s="17" t="s">
        <v>712</v>
      </c>
      <c r="K669" s="17"/>
      <c r="L669" s="17"/>
      <c r="AC669" s="1229"/>
    </row>
    <row r="670">
      <c r="B670" s="17"/>
      <c r="C670" s="17"/>
      <c r="D670" s="17"/>
      <c r="E670" s="1228"/>
      <c r="F670" s="17"/>
      <c r="G670" s="17"/>
      <c r="H670" s="17"/>
      <c r="I670" s="17"/>
      <c r="J670" s="17" t="s">
        <v>712</v>
      </c>
      <c r="K670" s="17"/>
      <c r="L670" s="17"/>
      <c r="AC670" s="1229"/>
    </row>
    <row r="671">
      <c r="B671" s="17"/>
      <c r="C671" s="17"/>
      <c r="D671" s="17"/>
      <c r="E671" s="1228"/>
      <c r="F671" s="17"/>
      <c r="G671" s="17"/>
      <c r="H671" s="17"/>
      <c r="I671" s="17"/>
      <c r="J671" s="17" t="s">
        <v>712</v>
      </c>
      <c r="K671" s="17"/>
      <c r="L671" s="17"/>
      <c r="AC671" s="1229"/>
    </row>
    <row r="672">
      <c r="B672" s="17"/>
      <c r="C672" s="17"/>
      <c r="D672" s="17"/>
      <c r="E672" s="1228"/>
      <c r="F672" s="17"/>
      <c r="G672" s="17"/>
      <c r="H672" s="17"/>
      <c r="I672" s="17"/>
      <c r="J672" s="17" t="s">
        <v>712</v>
      </c>
      <c r="K672" s="17"/>
      <c r="L672" s="17"/>
      <c r="AC672" s="1229"/>
    </row>
    <row r="673">
      <c r="B673" s="17"/>
      <c r="C673" s="17"/>
      <c r="D673" s="17"/>
      <c r="E673" s="1228"/>
      <c r="F673" s="17"/>
      <c r="G673" s="17"/>
      <c r="H673" s="17"/>
      <c r="I673" s="17"/>
      <c r="J673" s="17" t="s">
        <v>712</v>
      </c>
      <c r="K673" s="17"/>
      <c r="L673" s="17"/>
      <c r="AC673" s="1229"/>
    </row>
    <row r="674">
      <c r="B674" s="17"/>
      <c r="C674" s="17"/>
      <c r="D674" s="17"/>
      <c r="E674" s="1228"/>
      <c r="F674" s="17"/>
      <c r="G674" s="17"/>
      <c r="H674" s="17"/>
      <c r="I674" s="17"/>
      <c r="J674" s="17" t="s">
        <v>712</v>
      </c>
      <c r="K674" s="17"/>
      <c r="L674" s="17"/>
      <c r="AC674" s="1229"/>
    </row>
    <row r="675">
      <c r="B675" s="17"/>
      <c r="C675" s="17"/>
      <c r="D675" s="17"/>
      <c r="E675" s="1228"/>
      <c r="F675" s="17"/>
      <c r="G675" s="17"/>
      <c r="H675" s="17"/>
      <c r="I675" s="17"/>
      <c r="J675" s="17" t="s">
        <v>712</v>
      </c>
      <c r="K675" s="17"/>
      <c r="L675" s="17"/>
      <c r="AC675" s="1229"/>
    </row>
    <row r="676">
      <c r="B676" s="17"/>
      <c r="C676" s="17"/>
      <c r="D676" s="17"/>
      <c r="E676" s="1228"/>
      <c r="F676" s="17"/>
      <c r="G676" s="17"/>
      <c r="H676" s="17"/>
      <c r="I676" s="17"/>
      <c r="J676" s="17" t="s">
        <v>712</v>
      </c>
      <c r="K676" s="17"/>
      <c r="L676" s="17"/>
      <c r="AC676" s="1229"/>
    </row>
    <row r="677">
      <c r="B677" s="17"/>
      <c r="C677" s="17"/>
      <c r="D677" s="17"/>
      <c r="E677" s="1228"/>
      <c r="F677" s="17"/>
      <c r="G677" s="17"/>
      <c r="H677" s="17"/>
      <c r="I677" s="17"/>
      <c r="J677" s="17" t="s">
        <v>712</v>
      </c>
      <c r="K677" s="17"/>
      <c r="L677" s="17"/>
      <c r="AC677" s="1229"/>
    </row>
    <row r="678">
      <c r="B678" s="17"/>
      <c r="C678" s="17"/>
      <c r="D678" s="17"/>
      <c r="E678" s="1228"/>
      <c r="F678" s="17"/>
      <c r="G678" s="17"/>
      <c r="H678" s="17"/>
      <c r="I678" s="17"/>
      <c r="J678" s="17" t="s">
        <v>712</v>
      </c>
      <c r="K678" s="17"/>
      <c r="L678" s="17"/>
      <c r="AC678" s="1229"/>
    </row>
    <row r="679">
      <c r="B679" s="17"/>
      <c r="C679" s="17"/>
      <c r="D679" s="17"/>
      <c r="E679" s="1228"/>
      <c r="F679" s="17"/>
      <c r="G679" s="17"/>
      <c r="H679" s="17"/>
      <c r="I679" s="17"/>
      <c r="J679" s="17" t="s">
        <v>712</v>
      </c>
      <c r="K679" s="17"/>
      <c r="L679" s="17"/>
      <c r="AC679" s="1229"/>
    </row>
    <row r="680">
      <c r="B680" s="17"/>
      <c r="C680" s="17"/>
      <c r="D680" s="17"/>
      <c r="E680" s="1228"/>
      <c r="F680" s="17"/>
      <c r="G680" s="17"/>
      <c r="H680" s="17"/>
      <c r="I680" s="17"/>
      <c r="J680" s="17" t="s">
        <v>712</v>
      </c>
      <c r="K680" s="17"/>
      <c r="L680" s="17"/>
      <c r="AC680" s="1229"/>
    </row>
    <row r="681">
      <c r="B681" s="17"/>
      <c r="C681" s="17"/>
      <c r="D681" s="17"/>
      <c r="E681" s="1228"/>
      <c r="F681" s="17"/>
      <c r="G681" s="17"/>
      <c r="H681" s="17"/>
      <c r="I681" s="17"/>
      <c r="J681" s="17" t="s">
        <v>712</v>
      </c>
      <c r="K681" s="17"/>
      <c r="L681" s="17"/>
      <c r="AC681" s="1229"/>
    </row>
    <row r="682">
      <c r="B682" s="17"/>
      <c r="C682" s="17"/>
      <c r="D682" s="17"/>
      <c r="E682" s="1228"/>
      <c r="F682" s="17"/>
      <c r="G682" s="17"/>
      <c r="H682" s="17"/>
      <c r="I682" s="17"/>
      <c r="J682" s="17" t="s">
        <v>712</v>
      </c>
      <c r="K682" s="17"/>
      <c r="L682" s="17"/>
      <c r="AC682" s="1229"/>
    </row>
    <row r="683">
      <c r="B683" s="17"/>
      <c r="C683" s="17"/>
      <c r="D683" s="17"/>
      <c r="E683" s="1228"/>
      <c r="F683" s="17"/>
      <c r="G683" s="17"/>
      <c r="H683" s="17"/>
      <c r="I683" s="17"/>
      <c r="J683" s="17" t="s">
        <v>712</v>
      </c>
      <c r="K683" s="17"/>
      <c r="L683" s="17"/>
      <c r="AC683" s="1229"/>
    </row>
    <row r="684">
      <c r="B684" s="17"/>
      <c r="C684" s="17"/>
      <c r="D684" s="17"/>
      <c r="E684" s="1228"/>
      <c r="F684" s="17"/>
      <c r="G684" s="17"/>
      <c r="H684" s="17"/>
      <c r="I684" s="17"/>
      <c r="J684" s="17" t="s">
        <v>712</v>
      </c>
      <c r="K684" s="17"/>
      <c r="L684" s="17"/>
      <c r="AC684" s="1229"/>
    </row>
    <row r="685">
      <c r="B685" s="17"/>
      <c r="C685" s="17"/>
      <c r="D685" s="17"/>
      <c r="E685" s="1228"/>
      <c r="F685" s="17"/>
      <c r="G685" s="17"/>
      <c r="H685" s="17"/>
      <c r="I685" s="17"/>
      <c r="J685" s="17" t="s">
        <v>712</v>
      </c>
      <c r="K685" s="17"/>
      <c r="L685" s="17"/>
      <c r="AC685" s="1229"/>
    </row>
    <row r="686">
      <c r="B686" s="17"/>
      <c r="C686" s="17"/>
      <c r="D686" s="17"/>
      <c r="E686" s="1228"/>
      <c r="F686" s="17"/>
      <c r="G686" s="17"/>
      <c r="H686" s="17"/>
      <c r="I686" s="17"/>
      <c r="J686" s="17" t="s">
        <v>712</v>
      </c>
      <c r="K686" s="17"/>
      <c r="L686" s="17"/>
      <c r="AC686" s="1229"/>
    </row>
    <row r="687">
      <c r="B687" s="17"/>
      <c r="C687" s="17"/>
      <c r="D687" s="17"/>
      <c r="E687" s="1228"/>
      <c r="F687" s="17"/>
      <c r="G687" s="17"/>
      <c r="H687" s="17"/>
      <c r="I687" s="17"/>
      <c r="J687" s="17" t="s">
        <v>712</v>
      </c>
      <c r="K687" s="17"/>
      <c r="L687" s="17"/>
      <c r="AC687" s="1229"/>
    </row>
    <row r="688">
      <c r="B688" s="17"/>
      <c r="C688" s="17"/>
      <c r="D688" s="17"/>
      <c r="E688" s="1228"/>
      <c r="F688" s="17"/>
      <c r="G688" s="17"/>
      <c r="H688" s="17"/>
      <c r="I688" s="17"/>
      <c r="J688" s="17" t="s">
        <v>712</v>
      </c>
      <c r="K688" s="17"/>
      <c r="L688" s="17"/>
      <c r="AC688" s="1229"/>
    </row>
    <row r="689">
      <c r="B689" s="17"/>
      <c r="C689" s="17"/>
      <c r="D689" s="17"/>
      <c r="E689" s="1228"/>
      <c r="F689" s="17"/>
      <c r="G689" s="17"/>
      <c r="H689" s="17"/>
      <c r="I689" s="17"/>
      <c r="J689" s="17" t="s">
        <v>712</v>
      </c>
      <c r="K689" s="17"/>
      <c r="L689" s="17"/>
      <c r="AC689" s="1229"/>
    </row>
    <row r="690">
      <c r="B690" s="17"/>
      <c r="C690" s="17"/>
      <c r="D690" s="17"/>
      <c r="E690" s="1228"/>
      <c r="F690" s="17"/>
      <c r="G690" s="17"/>
      <c r="H690" s="17"/>
      <c r="I690" s="17"/>
      <c r="J690" s="17" t="s">
        <v>712</v>
      </c>
      <c r="K690" s="17"/>
      <c r="L690" s="17"/>
      <c r="AC690" s="1229"/>
    </row>
    <row r="691">
      <c r="B691" s="17"/>
      <c r="C691" s="17"/>
      <c r="D691" s="17"/>
      <c r="E691" s="1228"/>
      <c r="F691" s="17"/>
      <c r="G691" s="17"/>
      <c r="H691" s="17"/>
      <c r="I691" s="17"/>
      <c r="J691" s="17" t="s">
        <v>712</v>
      </c>
      <c r="K691" s="17"/>
      <c r="L691" s="17"/>
      <c r="AC691" s="1229"/>
    </row>
    <row r="692">
      <c r="B692" s="17"/>
      <c r="C692" s="17"/>
      <c r="D692" s="17"/>
      <c r="E692" s="1228"/>
      <c r="F692" s="17"/>
      <c r="G692" s="17"/>
      <c r="H692" s="17"/>
      <c r="I692" s="17"/>
      <c r="J692" s="17" t="s">
        <v>712</v>
      </c>
      <c r="K692" s="17"/>
      <c r="L692" s="17"/>
      <c r="AC692" s="1229"/>
    </row>
    <row r="693">
      <c r="B693" s="17"/>
      <c r="C693" s="17"/>
      <c r="D693" s="17"/>
      <c r="E693" s="1228"/>
      <c r="F693" s="17"/>
      <c r="G693" s="17"/>
      <c r="H693" s="17"/>
      <c r="I693" s="17"/>
      <c r="J693" s="17" t="s">
        <v>712</v>
      </c>
      <c r="K693" s="17"/>
      <c r="L693" s="17"/>
      <c r="AC693" s="1229"/>
    </row>
    <row r="694">
      <c r="B694" s="17"/>
      <c r="C694" s="17"/>
      <c r="D694" s="17"/>
      <c r="E694" s="1228"/>
      <c r="F694" s="17"/>
      <c r="G694" s="17"/>
      <c r="H694" s="17"/>
      <c r="I694" s="17"/>
      <c r="J694" s="17" t="s">
        <v>712</v>
      </c>
      <c r="K694" s="17"/>
      <c r="L694" s="17"/>
      <c r="AC694" s="1229"/>
    </row>
    <row r="695">
      <c r="B695" s="17"/>
      <c r="C695" s="17"/>
      <c r="D695" s="17"/>
      <c r="E695" s="1228"/>
      <c r="F695" s="17"/>
      <c r="G695" s="17"/>
      <c r="H695" s="17"/>
      <c r="I695" s="17"/>
      <c r="J695" s="17" t="s">
        <v>712</v>
      </c>
      <c r="K695" s="17"/>
      <c r="L695" s="17"/>
      <c r="AC695" s="1229"/>
    </row>
    <row r="696">
      <c r="B696" s="17"/>
      <c r="C696" s="17"/>
      <c r="D696" s="17"/>
      <c r="E696" s="1228"/>
      <c r="F696" s="17"/>
      <c r="G696" s="17"/>
      <c r="H696" s="17"/>
      <c r="I696" s="17"/>
      <c r="J696" s="17" t="s">
        <v>712</v>
      </c>
      <c r="K696" s="17"/>
      <c r="L696" s="17"/>
      <c r="AC696" s="1229"/>
    </row>
    <row r="697">
      <c r="B697" s="17"/>
      <c r="C697" s="17"/>
      <c r="D697" s="17"/>
      <c r="E697" s="1228"/>
      <c r="F697" s="17"/>
      <c r="G697" s="17"/>
      <c r="H697" s="17"/>
      <c r="I697" s="17"/>
      <c r="J697" s="17" t="s">
        <v>712</v>
      </c>
      <c r="K697" s="17"/>
      <c r="L697" s="17"/>
      <c r="AC697" s="1229"/>
    </row>
    <row r="698">
      <c r="B698" s="17"/>
      <c r="C698" s="17"/>
      <c r="D698" s="17"/>
      <c r="E698" s="1228"/>
      <c r="F698" s="17"/>
      <c r="G698" s="17"/>
      <c r="H698" s="17"/>
      <c r="I698" s="17"/>
      <c r="J698" s="17" t="s">
        <v>712</v>
      </c>
      <c r="K698" s="17"/>
      <c r="L698" s="17"/>
      <c r="AC698" s="1229"/>
    </row>
    <row r="699">
      <c r="B699" s="17"/>
      <c r="C699" s="17"/>
      <c r="D699" s="17"/>
      <c r="E699" s="1228"/>
      <c r="F699" s="17"/>
      <c r="G699" s="17"/>
      <c r="H699" s="17"/>
      <c r="I699" s="17"/>
      <c r="J699" s="17" t="s">
        <v>712</v>
      </c>
      <c r="K699" s="17"/>
      <c r="L699" s="17"/>
      <c r="AC699" s="1229"/>
    </row>
    <row r="700">
      <c r="B700" s="17"/>
      <c r="C700" s="17"/>
      <c r="D700" s="17"/>
      <c r="E700" s="1228"/>
      <c r="F700" s="17"/>
      <c r="G700" s="17"/>
      <c r="H700" s="17"/>
      <c r="I700" s="17"/>
      <c r="J700" s="17" t="s">
        <v>712</v>
      </c>
      <c r="K700" s="17"/>
      <c r="L700" s="17"/>
      <c r="AC700" s="1229"/>
    </row>
    <row r="701">
      <c r="B701" s="17"/>
      <c r="C701" s="17"/>
      <c r="D701" s="17"/>
      <c r="E701" s="1228"/>
      <c r="F701" s="17"/>
      <c r="G701" s="17"/>
      <c r="H701" s="17"/>
      <c r="I701" s="17"/>
      <c r="J701" s="17" t="s">
        <v>712</v>
      </c>
      <c r="K701" s="17"/>
      <c r="L701" s="17"/>
      <c r="AC701" s="1229"/>
    </row>
    <row r="702">
      <c r="B702" s="17"/>
      <c r="C702" s="17"/>
      <c r="D702" s="17"/>
      <c r="E702" s="1228"/>
      <c r="F702" s="17"/>
      <c r="G702" s="17"/>
      <c r="H702" s="17"/>
      <c r="I702" s="17"/>
      <c r="J702" s="17" t="s">
        <v>712</v>
      </c>
      <c r="K702" s="17"/>
      <c r="L702" s="17"/>
      <c r="AC702" s="1229"/>
    </row>
    <row r="703">
      <c r="B703" s="17"/>
      <c r="C703" s="17"/>
      <c r="D703" s="17"/>
      <c r="E703" s="1228"/>
      <c r="F703" s="17"/>
      <c r="G703" s="17"/>
      <c r="H703" s="17"/>
      <c r="I703" s="17"/>
      <c r="J703" s="17" t="s">
        <v>712</v>
      </c>
      <c r="K703" s="17"/>
      <c r="L703" s="17"/>
      <c r="AC703" s="1229"/>
    </row>
    <row r="704">
      <c r="B704" s="17"/>
      <c r="C704" s="17"/>
      <c r="D704" s="17"/>
      <c r="E704" s="1228"/>
      <c r="F704" s="17"/>
      <c r="G704" s="17"/>
      <c r="H704" s="17"/>
      <c r="I704" s="17"/>
      <c r="J704" s="17" t="s">
        <v>712</v>
      </c>
      <c r="K704" s="17"/>
      <c r="L704" s="17"/>
      <c r="AC704" s="1229"/>
    </row>
    <row r="705">
      <c r="B705" s="17"/>
      <c r="C705" s="17"/>
      <c r="D705" s="17"/>
      <c r="E705" s="1228"/>
      <c r="F705" s="17"/>
      <c r="G705" s="17"/>
      <c r="H705" s="17"/>
      <c r="I705" s="17"/>
      <c r="J705" s="17" t="s">
        <v>712</v>
      </c>
      <c r="K705" s="17"/>
      <c r="L705" s="17"/>
      <c r="AC705" s="1229"/>
    </row>
    <row r="706">
      <c r="B706" s="17"/>
      <c r="C706" s="17"/>
      <c r="D706" s="17"/>
      <c r="E706" s="1228"/>
      <c r="F706" s="17"/>
      <c r="G706" s="17"/>
      <c r="H706" s="17"/>
      <c r="I706" s="17"/>
      <c r="J706" s="17" t="s">
        <v>712</v>
      </c>
      <c r="K706" s="17"/>
      <c r="L706" s="17"/>
      <c r="AC706" s="1229"/>
    </row>
    <row r="707">
      <c r="B707" s="17"/>
      <c r="C707" s="17"/>
      <c r="D707" s="17"/>
      <c r="E707" s="1228"/>
      <c r="F707" s="17"/>
      <c r="G707" s="17"/>
      <c r="H707" s="17"/>
      <c r="I707" s="17"/>
      <c r="J707" s="17" t="s">
        <v>712</v>
      </c>
      <c r="K707" s="17"/>
      <c r="L707" s="17"/>
      <c r="AC707" s="1229"/>
    </row>
    <row r="708">
      <c r="B708" s="17"/>
      <c r="C708" s="17"/>
      <c r="D708" s="17"/>
      <c r="E708" s="1228"/>
      <c r="F708" s="17"/>
      <c r="G708" s="17"/>
      <c r="H708" s="17"/>
      <c r="I708" s="17"/>
      <c r="J708" s="17" t="s">
        <v>712</v>
      </c>
      <c r="K708" s="17"/>
      <c r="L708" s="17"/>
      <c r="AC708" s="1229"/>
    </row>
    <row r="709">
      <c r="B709" s="17"/>
      <c r="C709" s="17"/>
      <c r="D709" s="17"/>
      <c r="E709" s="1228"/>
      <c r="F709" s="17"/>
      <c r="G709" s="17"/>
      <c r="H709" s="17"/>
      <c r="I709" s="17"/>
      <c r="J709" s="17" t="s">
        <v>712</v>
      </c>
      <c r="K709" s="17"/>
      <c r="L709" s="17"/>
      <c r="AC709" s="1229"/>
    </row>
    <row r="710">
      <c r="B710" s="17"/>
      <c r="C710" s="17"/>
      <c r="D710" s="17"/>
      <c r="E710" s="1228"/>
      <c r="F710" s="17"/>
      <c r="G710" s="17"/>
      <c r="H710" s="17"/>
      <c r="I710" s="17"/>
      <c r="J710" s="17" t="s">
        <v>712</v>
      </c>
      <c r="K710" s="17"/>
      <c r="L710" s="17"/>
      <c r="AC710" s="1229"/>
    </row>
    <row r="711">
      <c r="B711" s="17"/>
      <c r="C711" s="17"/>
      <c r="D711" s="17"/>
      <c r="E711" s="1228"/>
      <c r="F711" s="17"/>
      <c r="G711" s="17"/>
      <c r="H711" s="17"/>
      <c r="I711" s="17"/>
      <c r="J711" s="17" t="s">
        <v>712</v>
      </c>
      <c r="K711" s="17"/>
      <c r="L711" s="17"/>
      <c r="AC711" s="1229"/>
    </row>
    <row r="712">
      <c r="B712" s="17"/>
      <c r="C712" s="17"/>
      <c r="D712" s="17"/>
      <c r="E712" s="1228"/>
      <c r="F712" s="17"/>
      <c r="G712" s="17"/>
      <c r="H712" s="17"/>
      <c r="I712" s="17"/>
      <c r="J712" s="17" t="s">
        <v>712</v>
      </c>
      <c r="K712" s="17"/>
      <c r="L712" s="17"/>
      <c r="AC712" s="1229"/>
    </row>
    <row r="713">
      <c r="B713" s="17"/>
      <c r="C713" s="17"/>
      <c r="D713" s="17"/>
      <c r="E713" s="1228"/>
      <c r="F713" s="17"/>
      <c r="G713" s="17"/>
      <c r="H713" s="17"/>
      <c r="I713" s="17"/>
      <c r="J713" s="17" t="s">
        <v>712</v>
      </c>
      <c r="K713" s="17"/>
      <c r="L713" s="17"/>
      <c r="AC713" s="1229"/>
    </row>
    <row r="714">
      <c r="B714" s="17"/>
      <c r="C714" s="17"/>
      <c r="D714" s="17"/>
      <c r="E714" s="1228"/>
      <c r="F714" s="17"/>
      <c r="G714" s="17"/>
      <c r="H714" s="17"/>
      <c r="I714" s="17"/>
      <c r="J714" s="17" t="s">
        <v>712</v>
      </c>
      <c r="K714" s="17"/>
      <c r="L714" s="17"/>
      <c r="AC714" s="1229"/>
    </row>
    <row r="715">
      <c r="B715" s="17"/>
      <c r="C715" s="17"/>
      <c r="D715" s="17"/>
      <c r="E715" s="1228"/>
      <c r="F715" s="17"/>
      <c r="G715" s="17"/>
      <c r="H715" s="17"/>
      <c r="I715" s="17"/>
      <c r="J715" s="17" t="s">
        <v>712</v>
      </c>
      <c r="K715" s="17"/>
      <c r="L715" s="17"/>
      <c r="AC715" s="1229"/>
    </row>
    <row r="716">
      <c r="B716" s="17"/>
      <c r="C716" s="17"/>
      <c r="D716" s="17"/>
      <c r="E716" s="1228"/>
      <c r="F716" s="17"/>
      <c r="G716" s="17"/>
      <c r="H716" s="17"/>
      <c r="I716" s="17"/>
      <c r="J716" s="17" t="s">
        <v>712</v>
      </c>
      <c r="K716" s="17"/>
      <c r="L716" s="17"/>
      <c r="AC716" s="1229"/>
    </row>
    <row r="717">
      <c r="B717" s="17"/>
      <c r="C717" s="17"/>
      <c r="D717" s="17"/>
      <c r="E717" s="1228"/>
      <c r="F717" s="17"/>
      <c r="G717" s="17"/>
      <c r="H717" s="17"/>
      <c r="I717" s="17"/>
      <c r="J717" s="17" t="s">
        <v>712</v>
      </c>
      <c r="K717" s="17"/>
      <c r="L717" s="17"/>
      <c r="AC717" s="1229"/>
    </row>
    <row r="718">
      <c r="B718" s="17"/>
      <c r="C718" s="17"/>
      <c r="D718" s="17"/>
      <c r="E718" s="1228"/>
      <c r="F718" s="17"/>
      <c r="G718" s="17"/>
      <c r="H718" s="17"/>
      <c r="I718" s="17"/>
      <c r="J718" s="17" t="s">
        <v>712</v>
      </c>
      <c r="K718" s="17"/>
      <c r="L718" s="17"/>
      <c r="AC718" s="1229"/>
    </row>
    <row r="719">
      <c r="B719" s="17"/>
      <c r="C719" s="17"/>
      <c r="D719" s="17"/>
      <c r="E719" s="1228"/>
      <c r="F719" s="17"/>
      <c r="G719" s="17"/>
      <c r="H719" s="17"/>
      <c r="I719" s="17"/>
      <c r="J719" s="17" t="s">
        <v>712</v>
      </c>
      <c r="K719" s="17"/>
      <c r="L719" s="17"/>
      <c r="AC719" s="1229"/>
    </row>
    <row r="720">
      <c r="B720" s="17"/>
      <c r="C720" s="17"/>
      <c r="D720" s="17"/>
      <c r="E720" s="1228"/>
      <c r="F720" s="17"/>
      <c r="G720" s="17"/>
      <c r="H720" s="17"/>
      <c r="I720" s="17"/>
      <c r="J720" s="17" t="s">
        <v>712</v>
      </c>
      <c r="K720" s="17"/>
      <c r="L720" s="17"/>
      <c r="AC720" s="1229"/>
    </row>
    <row r="721">
      <c r="B721" s="17"/>
      <c r="C721" s="17"/>
      <c r="D721" s="17"/>
      <c r="E721" s="1228"/>
      <c r="F721" s="17"/>
      <c r="G721" s="17"/>
      <c r="H721" s="17"/>
      <c r="I721" s="17"/>
      <c r="J721" s="17" t="s">
        <v>712</v>
      </c>
      <c r="K721" s="17"/>
      <c r="L721" s="17"/>
      <c r="AC721" s="1229"/>
    </row>
    <row r="722">
      <c r="B722" s="17"/>
      <c r="C722" s="17"/>
      <c r="D722" s="17"/>
      <c r="E722" s="1228"/>
      <c r="F722" s="17"/>
      <c r="G722" s="17"/>
      <c r="H722" s="17"/>
      <c r="I722" s="17"/>
      <c r="J722" s="17" t="s">
        <v>712</v>
      </c>
      <c r="K722" s="17"/>
      <c r="L722" s="17"/>
      <c r="AC722" s="1229"/>
    </row>
    <row r="723">
      <c r="B723" s="17"/>
      <c r="C723" s="17"/>
      <c r="D723" s="17"/>
      <c r="E723" s="1228"/>
      <c r="F723" s="17"/>
      <c r="G723" s="17"/>
      <c r="H723" s="17"/>
      <c r="I723" s="17"/>
      <c r="J723" s="17" t="s">
        <v>712</v>
      </c>
      <c r="K723" s="17"/>
      <c r="L723" s="17"/>
      <c r="AC723" s="1229"/>
    </row>
    <row r="724">
      <c r="B724" s="17"/>
      <c r="C724" s="17"/>
      <c r="D724" s="17"/>
      <c r="E724" s="1228"/>
      <c r="F724" s="17"/>
      <c r="G724" s="17"/>
      <c r="H724" s="17"/>
      <c r="I724" s="17"/>
      <c r="J724" s="17" t="s">
        <v>712</v>
      </c>
      <c r="K724" s="17"/>
      <c r="L724" s="17"/>
      <c r="AC724" s="1229"/>
    </row>
    <row r="725">
      <c r="B725" s="17"/>
      <c r="C725" s="17"/>
      <c r="D725" s="17"/>
      <c r="E725" s="1228"/>
      <c r="F725" s="17"/>
      <c r="G725" s="17"/>
      <c r="H725" s="17"/>
      <c r="I725" s="17"/>
      <c r="J725" s="17" t="s">
        <v>712</v>
      </c>
      <c r="K725" s="17"/>
      <c r="L725" s="17"/>
      <c r="AC725" s="1229"/>
    </row>
    <row r="726">
      <c r="B726" s="17"/>
      <c r="C726" s="17"/>
      <c r="D726" s="17"/>
      <c r="E726" s="1228"/>
      <c r="F726" s="17"/>
      <c r="G726" s="17"/>
      <c r="H726" s="17"/>
      <c r="I726" s="17"/>
      <c r="J726" s="17" t="s">
        <v>712</v>
      </c>
      <c r="K726" s="17"/>
      <c r="L726" s="17"/>
      <c r="AC726" s="1229"/>
    </row>
    <row r="727">
      <c r="B727" s="17"/>
      <c r="C727" s="17"/>
      <c r="D727" s="17"/>
      <c r="E727" s="1228"/>
      <c r="F727" s="17"/>
      <c r="G727" s="17"/>
      <c r="H727" s="17"/>
      <c r="I727" s="17"/>
      <c r="J727" s="17" t="s">
        <v>712</v>
      </c>
      <c r="K727" s="17"/>
      <c r="L727" s="17"/>
      <c r="AC727" s="1229"/>
    </row>
    <row r="728">
      <c r="B728" s="17"/>
      <c r="C728" s="17"/>
      <c r="D728" s="17"/>
      <c r="E728" s="1228"/>
      <c r="F728" s="17"/>
      <c r="G728" s="17"/>
      <c r="H728" s="17"/>
      <c r="I728" s="17"/>
      <c r="J728" s="17" t="s">
        <v>712</v>
      </c>
      <c r="K728" s="17"/>
      <c r="L728" s="17"/>
      <c r="AC728" s="1229"/>
    </row>
    <row r="729">
      <c r="B729" s="17"/>
      <c r="C729" s="17"/>
      <c r="D729" s="17"/>
      <c r="E729" s="1228"/>
      <c r="F729" s="17"/>
      <c r="G729" s="17"/>
      <c r="H729" s="17"/>
      <c r="I729" s="17"/>
      <c r="J729" s="17" t="s">
        <v>712</v>
      </c>
      <c r="K729" s="17"/>
      <c r="L729" s="17"/>
      <c r="AC729" s="1229"/>
    </row>
    <row r="730">
      <c r="B730" s="17"/>
      <c r="C730" s="17"/>
      <c r="D730" s="17"/>
      <c r="E730" s="1228"/>
      <c r="F730" s="17"/>
      <c r="G730" s="17"/>
      <c r="H730" s="17"/>
      <c r="I730" s="17"/>
      <c r="J730" s="17" t="s">
        <v>712</v>
      </c>
      <c r="K730" s="17"/>
      <c r="L730" s="17"/>
      <c r="AC730" s="1229"/>
    </row>
    <row r="731">
      <c r="B731" s="17"/>
      <c r="C731" s="17"/>
      <c r="D731" s="17"/>
      <c r="E731" s="1228"/>
      <c r="F731" s="17"/>
      <c r="G731" s="17"/>
      <c r="H731" s="17"/>
      <c r="I731" s="17"/>
      <c r="J731" s="17" t="s">
        <v>712</v>
      </c>
      <c r="K731" s="17"/>
      <c r="L731" s="17"/>
      <c r="AC731" s="1229"/>
    </row>
    <row r="732">
      <c r="B732" s="17"/>
      <c r="C732" s="17"/>
      <c r="D732" s="17"/>
      <c r="E732" s="1228"/>
      <c r="F732" s="17"/>
      <c r="G732" s="17"/>
      <c r="H732" s="17"/>
      <c r="I732" s="17"/>
      <c r="J732" s="17" t="s">
        <v>712</v>
      </c>
      <c r="K732" s="17"/>
      <c r="L732" s="17"/>
      <c r="AC732" s="1229"/>
    </row>
    <row r="733">
      <c r="B733" s="17"/>
      <c r="C733" s="17"/>
      <c r="D733" s="17"/>
      <c r="E733" s="1228"/>
      <c r="F733" s="17"/>
      <c r="G733" s="17"/>
      <c r="H733" s="17"/>
      <c r="I733" s="17"/>
      <c r="J733" s="17" t="s">
        <v>712</v>
      </c>
      <c r="K733" s="17"/>
      <c r="L733" s="17"/>
      <c r="AC733" s="1229"/>
    </row>
    <row r="734">
      <c r="B734" s="17"/>
      <c r="C734" s="17"/>
      <c r="D734" s="17"/>
      <c r="E734" s="1228"/>
      <c r="F734" s="17"/>
      <c r="G734" s="17"/>
      <c r="H734" s="17"/>
      <c r="I734" s="17"/>
      <c r="J734" s="17" t="s">
        <v>712</v>
      </c>
      <c r="K734" s="17"/>
      <c r="L734" s="17"/>
      <c r="AC734" s="1229"/>
    </row>
    <row r="735">
      <c r="B735" s="17"/>
      <c r="C735" s="17"/>
      <c r="D735" s="17"/>
      <c r="E735" s="1228"/>
      <c r="F735" s="17"/>
      <c r="G735" s="17"/>
      <c r="H735" s="17"/>
      <c r="I735" s="17"/>
      <c r="J735" s="17" t="s">
        <v>712</v>
      </c>
      <c r="K735" s="17"/>
      <c r="L735" s="17"/>
      <c r="AC735" s="1229"/>
    </row>
    <row r="736">
      <c r="B736" s="17"/>
      <c r="C736" s="17"/>
      <c r="D736" s="17"/>
      <c r="E736" s="1228"/>
      <c r="F736" s="17"/>
      <c r="G736" s="17"/>
      <c r="H736" s="17"/>
      <c r="I736" s="17"/>
      <c r="J736" s="17" t="s">
        <v>712</v>
      </c>
      <c r="K736" s="17"/>
      <c r="L736" s="17"/>
      <c r="AC736" s="1229"/>
    </row>
    <row r="737">
      <c r="B737" s="17"/>
      <c r="C737" s="17"/>
      <c r="D737" s="17"/>
      <c r="E737" s="1228"/>
      <c r="F737" s="17"/>
      <c r="G737" s="17"/>
      <c r="H737" s="17"/>
      <c r="I737" s="17"/>
      <c r="J737" s="17" t="s">
        <v>712</v>
      </c>
      <c r="K737" s="17"/>
      <c r="L737" s="17"/>
      <c r="AC737" s="1229"/>
    </row>
    <row r="738">
      <c r="B738" s="17"/>
      <c r="C738" s="17"/>
      <c r="D738" s="17"/>
      <c r="E738" s="1228"/>
      <c r="F738" s="17"/>
      <c r="G738" s="17"/>
      <c r="H738" s="17"/>
      <c r="I738" s="17"/>
      <c r="J738" s="17" t="s">
        <v>712</v>
      </c>
      <c r="K738" s="17"/>
      <c r="L738" s="17"/>
      <c r="AC738" s="1229"/>
    </row>
    <row r="739">
      <c r="B739" s="17"/>
      <c r="C739" s="17"/>
      <c r="D739" s="17"/>
      <c r="E739" s="1228"/>
      <c r="F739" s="17"/>
      <c r="G739" s="17"/>
      <c r="H739" s="17"/>
      <c r="I739" s="17"/>
      <c r="J739" s="17" t="s">
        <v>712</v>
      </c>
      <c r="K739" s="17"/>
      <c r="L739" s="17"/>
      <c r="AC739" s="1229"/>
    </row>
    <row r="740">
      <c r="B740" s="17"/>
      <c r="C740" s="17"/>
      <c r="D740" s="17"/>
      <c r="E740" s="1228"/>
      <c r="F740" s="17"/>
      <c r="G740" s="17"/>
      <c r="H740" s="17"/>
      <c r="I740" s="17"/>
      <c r="J740" s="17" t="s">
        <v>712</v>
      </c>
      <c r="K740" s="17"/>
      <c r="L740" s="17"/>
      <c r="AC740" s="1229"/>
    </row>
    <row r="741">
      <c r="B741" s="17"/>
      <c r="C741" s="17"/>
      <c r="D741" s="17"/>
      <c r="E741" s="1228"/>
      <c r="F741" s="17"/>
      <c r="G741" s="17"/>
      <c r="H741" s="17"/>
      <c r="I741" s="17"/>
      <c r="J741" s="17" t="s">
        <v>712</v>
      </c>
      <c r="K741" s="17"/>
      <c r="L741" s="17"/>
      <c r="AC741" s="1229"/>
    </row>
    <row r="742">
      <c r="B742" s="17"/>
      <c r="C742" s="17"/>
      <c r="D742" s="17"/>
      <c r="E742" s="1228"/>
      <c r="F742" s="17"/>
      <c r="G742" s="17"/>
      <c r="H742" s="17"/>
      <c r="I742" s="17"/>
      <c r="J742" s="17" t="s">
        <v>712</v>
      </c>
      <c r="K742" s="17"/>
      <c r="L742" s="17"/>
      <c r="AC742" s="1229"/>
    </row>
    <row r="743">
      <c r="B743" s="17"/>
      <c r="C743" s="17"/>
      <c r="D743" s="17"/>
      <c r="E743" s="1228"/>
      <c r="F743" s="17"/>
      <c r="G743" s="17"/>
      <c r="H743" s="17"/>
      <c r="I743" s="17"/>
      <c r="J743" s="17" t="s">
        <v>712</v>
      </c>
      <c r="K743" s="17"/>
      <c r="L743" s="17"/>
      <c r="AC743" s="1229"/>
    </row>
    <row r="744">
      <c r="B744" s="17"/>
      <c r="C744" s="17"/>
      <c r="D744" s="17"/>
      <c r="E744" s="1228"/>
      <c r="F744" s="17"/>
      <c r="G744" s="17"/>
      <c r="H744" s="17"/>
      <c r="I744" s="17"/>
      <c r="J744" s="17" t="s">
        <v>712</v>
      </c>
      <c r="K744" s="17"/>
      <c r="L744" s="17"/>
      <c r="AC744" s="1229"/>
    </row>
    <row r="745">
      <c r="B745" s="17"/>
      <c r="C745" s="17"/>
      <c r="D745" s="17"/>
      <c r="E745" s="1228"/>
      <c r="F745" s="17"/>
      <c r="G745" s="17"/>
      <c r="H745" s="17"/>
      <c r="I745" s="17"/>
      <c r="J745" s="17" t="s">
        <v>712</v>
      </c>
      <c r="K745" s="17"/>
      <c r="L745" s="17"/>
      <c r="AC745" s="1229"/>
    </row>
    <row r="746">
      <c r="B746" s="17"/>
      <c r="C746" s="17"/>
      <c r="D746" s="17"/>
      <c r="E746" s="1228"/>
      <c r="F746" s="17"/>
      <c r="G746" s="17"/>
      <c r="H746" s="17"/>
      <c r="I746" s="17"/>
      <c r="J746" s="17" t="s">
        <v>712</v>
      </c>
      <c r="K746" s="17"/>
      <c r="L746" s="17"/>
      <c r="AC746" s="1229"/>
    </row>
    <row r="747">
      <c r="B747" s="17"/>
      <c r="C747" s="17"/>
      <c r="D747" s="17"/>
      <c r="E747" s="1228"/>
      <c r="F747" s="17"/>
      <c r="G747" s="17"/>
      <c r="H747" s="17"/>
      <c r="I747" s="17"/>
      <c r="J747" s="17" t="s">
        <v>712</v>
      </c>
      <c r="K747" s="17"/>
      <c r="L747" s="17"/>
      <c r="AC747" s="1229"/>
    </row>
    <row r="748">
      <c r="B748" s="17"/>
      <c r="C748" s="17"/>
      <c r="D748" s="17"/>
      <c r="E748" s="1228"/>
      <c r="F748" s="17"/>
      <c r="G748" s="17"/>
      <c r="H748" s="17"/>
      <c r="I748" s="17"/>
      <c r="J748" s="17" t="s">
        <v>712</v>
      </c>
      <c r="K748" s="17"/>
      <c r="L748" s="17"/>
      <c r="AC748" s="1229"/>
    </row>
    <row r="749">
      <c r="B749" s="17"/>
      <c r="C749" s="17"/>
      <c r="D749" s="17"/>
      <c r="E749" s="1228"/>
      <c r="F749" s="17"/>
      <c r="G749" s="17"/>
      <c r="H749" s="17"/>
      <c r="I749" s="17"/>
      <c r="J749" s="17" t="s">
        <v>712</v>
      </c>
      <c r="K749" s="17"/>
      <c r="L749" s="17"/>
      <c r="AC749" s="1229"/>
    </row>
    <row r="750">
      <c r="B750" s="17"/>
      <c r="C750" s="17"/>
      <c r="D750" s="17"/>
      <c r="E750" s="1228"/>
      <c r="F750" s="17"/>
      <c r="G750" s="17"/>
      <c r="H750" s="17"/>
      <c r="I750" s="17"/>
      <c r="J750" s="17" t="s">
        <v>712</v>
      </c>
      <c r="K750" s="17"/>
      <c r="L750" s="17"/>
      <c r="AC750" s="1229"/>
    </row>
    <row r="751">
      <c r="B751" s="17"/>
      <c r="C751" s="17"/>
      <c r="D751" s="17"/>
      <c r="E751" s="1228"/>
      <c r="F751" s="17"/>
      <c r="G751" s="17"/>
      <c r="H751" s="17"/>
      <c r="I751" s="17"/>
      <c r="J751" s="17" t="s">
        <v>712</v>
      </c>
      <c r="K751" s="17"/>
      <c r="L751" s="17"/>
      <c r="AC751" s="1229"/>
    </row>
    <row r="752">
      <c r="B752" s="17"/>
      <c r="C752" s="17"/>
      <c r="D752" s="17"/>
      <c r="E752" s="1228"/>
      <c r="F752" s="17"/>
      <c r="G752" s="17"/>
      <c r="H752" s="17"/>
      <c r="I752" s="17"/>
      <c r="J752" s="17" t="s">
        <v>712</v>
      </c>
      <c r="K752" s="17"/>
      <c r="L752" s="17"/>
      <c r="AC752" s="1229"/>
    </row>
    <row r="753">
      <c r="B753" s="17"/>
      <c r="C753" s="17"/>
      <c r="D753" s="17"/>
      <c r="E753" s="1228"/>
      <c r="F753" s="17"/>
      <c r="G753" s="17"/>
      <c r="H753" s="17"/>
      <c r="I753" s="17"/>
      <c r="J753" s="17" t="s">
        <v>712</v>
      </c>
      <c r="K753" s="17"/>
      <c r="L753" s="17"/>
      <c r="AC753" s="1229"/>
    </row>
    <row r="754">
      <c r="B754" s="17"/>
      <c r="C754" s="17"/>
      <c r="D754" s="17"/>
      <c r="E754" s="1228"/>
      <c r="F754" s="17"/>
      <c r="G754" s="17"/>
      <c r="H754" s="17"/>
      <c r="I754" s="17"/>
      <c r="J754" s="17" t="s">
        <v>712</v>
      </c>
      <c r="K754" s="17"/>
      <c r="L754" s="17"/>
      <c r="AC754" s="1229"/>
    </row>
    <row r="755">
      <c r="B755" s="17"/>
      <c r="C755" s="17"/>
      <c r="D755" s="17"/>
      <c r="E755" s="1228"/>
      <c r="F755" s="17"/>
      <c r="G755" s="17"/>
      <c r="H755" s="17"/>
      <c r="I755" s="17"/>
      <c r="J755" s="17" t="s">
        <v>712</v>
      </c>
      <c r="K755" s="17"/>
      <c r="L755" s="17"/>
      <c r="AC755" s="1229"/>
    </row>
    <row r="756">
      <c r="B756" s="17"/>
      <c r="C756" s="17"/>
      <c r="D756" s="17"/>
      <c r="E756" s="1228"/>
      <c r="F756" s="17"/>
      <c r="G756" s="17"/>
      <c r="H756" s="17"/>
      <c r="I756" s="17"/>
      <c r="J756" s="17" t="s">
        <v>712</v>
      </c>
      <c r="K756" s="17"/>
      <c r="L756" s="17"/>
      <c r="AC756" s="1229"/>
    </row>
    <row r="757">
      <c r="B757" s="17"/>
      <c r="C757" s="17"/>
      <c r="D757" s="17"/>
      <c r="E757" s="1228"/>
      <c r="F757" s="17"/>
      <c r="G757" s="17"/>
      <c r="H757" s="17"/>
      <c r="I757" s="17"/>
      <c r="J757" s="17" t="s">
        <v>712</v>
      </c>
      <c r="K757" s="17"/>
      <c r="L757" s="17"/>
      <c r="AC757" s="1229"/>
    </row>
    <row r="758">
      <c r="B758" s="17"/>
      <c r="C758" s="17"/>
      <c r="D758" s="17"/>
      <c r="E758" s="1228"/>
      <c r="F758" s="17"/>
      <c r="G758" s="17"/>
      <c r="H758" s="17"/>
      <c r="I758" s="17"/>
      <c r="J758" s="17" t="s">
        <v>712</v>
      </c>
      <c r="K758" s="17"/>
      <c r="L758" s="17"/>
      <c r="AC758" s="1229"/>
    </row>
    <row r="759">
      <c r="B759" s="17"/>
      <c r="C759" s="17"/>
      <c r="D759" s="17"/>
      <c r="E759" s="1228"/>
      <c r="F759" s="17"/>
      <c r="G759" s="17"/>
      <c r="H759" s="17"/>
      <c r="I759" s="17"/>
      <c r="J759" s="17" t="s">
        <v>712</v>
      </c>
      <c r="K759" s="17"/>
      <c r="L759" s="17"/>
      <c r="AC759" s="1229"/>
    </row>
    <row r="760">
      <c r="B760" s="17"/>
      <c r="C760" s="17"/>
      <c r="D760" s="17"/>
      <c r="E760" s="1228"/>
      <c r="F760" s="17"/>
      <c r="G760" s="17"/>
      <c r="H760" s="17"/>
      <c r="I760" s="17"/>
      <c r="J760" s="17" t="s">
        <v>712</v>
      </c>
      <c r="K760" s="17"/>
      <c r="L760" s="17"/>
      <c r="AC760" s="1229"/>
    </row>
    <row r="761">
      <c r="B761" s="17"/>
      <c r="C761" s="17"/>
      <c r="D761" s="17"/>
      <c r="E761" s="1228"/>
      <c r="F761" s="17"/>
      <c r="G761" s="17"/>
      <c r="H761" s="17"/>
      <c r="I761" s="17"/>
      <c r="J761" s="17" t="s">
        <v>712</v>
      </c>
      <c r="K761" s="17"/>
      <c r="L761" s="17"/>
      <c r="AC761" s="1229"/>
    </row>
    <row r="762">
      <c r="B762" s="17"/>
      <c r="C762" s="17"/>
      <c r="D762" s="17"/>
      <c r="E762" s="1228"/>
      <c r="F762" s="17"/>
      <c r="G762" s="17"/>
      <c r="H762" s="17"/>
      <c r="I762" s="17"/>
      <c r="J762" s="17" t="s">
        <v>712</v>
      </c>
      <c r="K762" s="17"/>
      <c r="L762" s="17"/>
      <c r="AC762" s="1229"/>
    </row>
    <row r="763">
      <c r="B763" s="17"/>
      <c r="C763" s="17"/>
      <c r="D763" s="17"/>
      <c r="E763" s="1228"/>
      <c r="F763" s="17"/>
      <c r="G763" s="17"/>
      <c r="H763" s="17"/>
      <c r="I763" s="17"/>
      <c r="J763" s="17" t="s">
        <v>712</v>
      </c>
      <c r="K763" s="17"/>
      <c r="L763" s="17"/>
      <c r="AC763" s="1229"/>
    </row>
    <row r="764">
      <c r="B764" s="17"/>
      <c r="C764" s="17"/>
      <c r="D764" s="17"/>
      <c r="E764" s="1228"/>
      <c r="F764" s="17"/>
      <c r="G764" s="17"/>
      <c r="H764" s="17"/>
      <c r="I764" s="17"/>
      <c r="J764" s="17" t="s">
        <v>712</v>
      </c>
      <c r="K764" s="17"/>
      <c r="L764" s="17"/>
      <c r="AC764" s="1229"/>
    </row>
    <row r="765">
      <c r="B765" s="17"/>
      <c r="C765" s="17"/>
      <c r="D765" s="17"/>
      <c r="E765" s="1228"/>
      <c r="F765" s="17"/>
      <c r="G765" s="17"/>
      <c r="H765" s="17"/>
      <c r="I765" s="17"/>
      <c r="J765" s="17" t="s">
        <v>712</v>
      </c>
      <c r="K765" s="17"/>
      <c r="L765" s="17"/>
      <c r="AC765" s="1229"/>
    </row>
    <row r="766">
      <c r="B766" s="17"/>
      <c r="C766" s="17"/>
      <c r="D766" s="17"/>
      <c r="E766" s="1228"/>
      <c r="F766" s="17"/>
      <c r="G766" s="17"/>
      <c r="H766" s="17"/>
      <c r="I766" s="17"/>
      <c r="J766" s="17" t="s">
        <v>712</v>
      </c>
      <c r="K766" s="17"/>
      <c r="L766" s="17"/>
      <c r="AC766" s="1229"/>
    </row>
    <row r="767">
      <c r="B767" s="17"/>
      <c r="C767" s="17"/>
      <c r="D767" s="17"/>
      <c r="E767" s="1228"/>
      <c r="F767" s="17"/>
      <c r="G767" s="17"/>
      <c r="H767" s="17"/>
      <c r="I767" s="17"/>
      <c r="J767" s="17" t="s">
        <v>712</v>
      </c>
      <c r="K767" s="17"/>
      <c r="L767" s="17"/>
      <c r="AC767" s="1229"/>
    </row>
    <row r="768">
      <c r="B768" s="17"/>
      <c r="C768" s="17"/>
      <c r="D768" s="17"/>
      <c r="E768" s="1228"/>
      <c r="F768" s="17"/>
      <c r="G768" s="17"/>
      <c r="H768" s="17"/>
      <c r="I768" s="17"/>
      <c r="J768" s="17" t="s">
        <v>712</v>
      </c>
      <c r="K768" s="17"/>
      <c r="L768" s="17"/>
      <c r="AC768" s="1229"/>
    </row>
    <row r="769">
      <c r="B769" s="17"/>
      <c r="C769" s="17"/>
      <c r="D769" s="17"/>
      <c r="E769" s="1228"/>
      <c r="F769" s="17"/>
      <c r="G769" s="17"/>
      <c r="H769" s="17"/>
      <c r="I769" s="17"/>
      <c r="J769" s="17" t="s">
        <v>712</v>
      </c>
      <c r="K769" s="17"/>
      <c r="L769" s="17"/>
      <c r="AC769" s="1229"/>
    </row>
    <row r="770">
      <c r="B770" s="17"/>
      <c r="C770" s="17"/>
      <c r="D770" s="17"/>
      <c r="E770" s="1228"/>
      <c r="F770" s="17"/>
      <c r="G770" s="17"/>
      <c r="H770" s="17"/>
      <c r="I770" s="17"/>
      <c r="J770" s="17" t="s">
        <v>712</v>
      </c>
      <c r="K770" s="17"/>
      <c r="L770" s="17"/>
      <c r="AC770" s="1229"/>
    </row>
    <row r="771">
      <c r="B771" s="17"/>
      <c r="C771" s="17"/>
      <c r="D771" s="17"/>
      <c r="E771" s="1228"/>
      <c r="F771" s="17"/>
      <c r="G771" s="17"/>
      <c r="H771" s="17"/>
      <c r="I771" s="17"/>
      <c r="J771" s="17" t="s">
        <v>712</v>
      </c>
      <c r="K771" s="17"/>
      <c r="L771" s="17"/>
      <c r="AC771" s="1229"/>
    </row>
    <row r="772">
      <c r="B772" s="17"/>
      <c r="C772" s="17"/>
      <c r="D772" s="17"/>
      <c r="E772" s="1228"/>
      <c r="F772" s="17"/>
      <c r="G772" s="17"/>
      <c r="H772" s="17"/>
      <c r="I772" s="17"/>
      <c r="J772" s="17" t="s">
        <v>712</v>
      </c>
      <c r="K772" s="17"/>
      <c r="L772" s="17"/>
      <c r="AC772" s="1229"/>
    </row>
    <row r="773">
      <c r="B773" s="17"/>
      <c r="C773" s="17"/>
      <c r="D773" s="17"/>
      <c r="E773" s="1228"/>
      <c r="F773" s="17"/>
      <c r="G773" s="17"/>
      <c r="H773" s="17"/>
      <c r="I773" s="17"/>
      <c r="J773" s="17" t="s">
        <v>712</v>
      </c>
      <c r="K773" s="17"/>
      <c r="L773" s="17"/>
      <c r="AC773" s="1229"/>
    </row>
    <row r="774">
      <c r="B774" s="17"/>
      <c r="C774" s="17"/>
      <c r="D774" s="17"/>
      <c r="E774" s="1228"/>
      <c r="F774" s="17"/>
      <c r="G774" s="17"/>
      <c r="H774" s="17"/>
      <c r="I774" s="17"/>
      <c r="J774" s="17" t="s">
        <v>712</v>
      </c>
      <c r="K774" s="17"/>
      <c r="L774" s="17"/>
      <c r="AC774" s="1229"/>
    </row>
    <row r="775">
      <c r="B775" s="17"/>
      <c r="C775" s="17"/>
      <c r="D775" s="17"/>
      <c r="E775" s="1228"/>
      <c r="F775" s="17"/>
      <c r="G775" s="17"/>
      <c r="H775" s="17"/>
      <c r="I775" s="17"/>
      <c r="J775" s="17" t="s">
        <v>712</v>
      </c>
      <c r="K775" s="17"/>
      <c r="L775" s="17"/>
      <c r="AC775" s="1229"/>
    </row>
    <row r="776">
      <c r="B776" s="17"/>
      <c r="C776" s="17"/>
      <c r="D776" s="17"/>
      <c r="E776" s="1228"/>
      <c r="F776" s="17"/>
      <c r="G776" s="17"/>
      <c r="H776" s="17"/>
      <c r="I776" s="17"/>
      <c r="J776" s="17" t="s">
        <v>712</v>
      </c>
      <c r="K776" s="17"/>
      <c r="L776" s="17"/>
      <c r="AC776" s="1229"/>
    </row>
    <row r="777">
      <c r="B777" s="17"/>
      <c r="C777" s="17"/>
      <c r="D777" s="17"/>
      <c r="E777" s="1228"/>
      <c r="F777" s="17"/>
      <c r="G777" s="17"/>
      <c r="H777" s="17"/>
      <c r="I777" s="17"/>
      <c r="J777" s="17" t="s">
        <v>712</v>
      </c>
      <c r="K777" s="17"/>
      <c r="L777" s="17"/>
      <c r="AC777" s="1229"/>
    </row>
    <row r="778">
      <c r="B778" s="17"/>
      <c r="C778" s="17"/>
      <c r="D778" s="17"/>
      <c r="E778" s="1228"/>
      <c r="F778" s="17"/>
      <c r="G778" s="17"/>
      <c r="H778" s="17"/>
      <c r="I778" s="17"/>
      <c r="J778" s="17" t="s">
        <v>712</v>
      </c>
      <c r="K778" s="17"/>
      <c r="L778" s="17"/>
      <c r="AC778" s="1229"/>
    </row>
    <row r="779">
      <c r="B779" s="17"/>
      <c r="C779" s="17"/>
      <c r="D779" s="17"/>
      <c r="E779" s="1228"/>
      <c r="F779" s="17"/>
      <c r="G779" s="17"/>
      <c r="H779" s="17"/>
      <c r="I779" s="17"/>
      <c r="J779" s="17" t="s">
        <v>712</v>
      </c>
      <c r="K779" s="17"/>
      <c r="L779" s="17"/>
      <c r="AC779" s="1229"/>
    </row>
    <row r="780">
      <c r="B780" s="17"/>
      <c r="C780" s="17"/>
      <c r="D780" s="17"/>
      <c r="E780" s="1228"/>
      <c r="F780" s="17"/>
      <c r="G780" s="17"/>
      <c r="H780" s="17"/>
      <c r="I780" s="17"/>
      <c r="J780" s="17" t="s">
        <v>712</v>
      </c>
      <c r="K780" s="17"/>
      <c r="L780" s="17"/>
      <c r="AC780" s="1229"/>
    </row>
    <row r="781">
      <c r="B781" s="17"/>
      <c r="C781" s="17"/>
      <c r="D781" s="17"/>
      <c r="E781" s="1228"/>
      <c r="F781" s="17"/>
      <c r="G781" s="17"/>
      <c r="H781" s="17"/>
      <c r="I781" s="17"/>
      <c r="J781" s="17" t="s">
        <v>712</v>
      </c>
      <c r="K781" s="17"/>
      <c r="L781" s="17"/>
      <c r="AC781" s="1229"/>
    </row>
    <row r="782">
      <c r="B782" s="17"/>
      <c r="C782" s="17"/>
      <c r="D782" s="17"/>
      <c r="E782" s="1228"/>
      <c r="F782" s="17"/>
      <c r="G782" s="17"/>
      <c r="H782" s="17"/>
      <c r="I782" s="17"/>
      <c r="J782" s="17" t="s">
        <v>712</v>
      </c>
      <c r="K782" s="17"/>
      <c r="L782" s="17"/>
      <c r="AC782" s="1229"/>
    </row>
    <row r="783">
      <c r="B783" s="17"/>
      <c r="C783" s="17"/>
      <c r="D783" s="17"/>
      <c r="E783" s="1228"/>
      <c r="F783" s="17"/>
      <c r="G783" s="17"/>
      <c r="H783" s="17"/>
      <c r="I783" s="17"/>
      <c r="J783" s="17" t="s">
        <v>712</v>
      </c>
      <c r="K783" s="17"/>
      <c r="L783" s="17"/>
      <c r="AC783" s="1229"/>
    </row>
    <row r="784">
      <c r="B784" s="17"/>
      <c r="C784" s="17"/>
      <c r="D784" s="17"/>
      <c r="E784" s="1228"/>
      <c r="F784" s="17"/>
      <c r="G784" s="17"/>
      <c r="H784" s="17"/>
      <c r="I784" s="17"/>
      <c r="J784" s="17" t="s">
        <v>712</v>
      </c>
      <c r="K784" s="17"/>
      <c r="L784" s="17"/>
      <c r="AC784" s="1229"/>
    </row>
    <row r="785">
      <c r="B785" s="17"/>
      <c r="C785" s="17"/>
      <c r="D785" s="17"/>
      <c r="E785" s="1228"/>
      <c r="F785" s="17"/>
      <c r="G785" s="17"/>
      <c r="H785" s="17"/>
      <c r="I785" s="17"/>
      <c r="J785" s="17" t="s">
        <v>712</v>
      </c>
      <c r="K785" s="17"/>
      <c r="L785" s="17"/>
      <c r="AC785" s="1229"/>
    </row>
    <row r="786">
      <c r="B786" s="17"/>
      <c r="C786" s="17"/>
      <c r="D786" s="17"/>
      <c r="E786" s="1228"/>
      <c r="F786" s="17"/>
      <c r="G786" s="17"/>
      <c r="H786" s="17"/>
      <c r="I786" s="17"/>
      <c r="J786" s="17" t="s">
        <v>712</v>
      </c>
      <c r="K786" s="17"/>
      <c r="L786" s="17"/>
      <c r="AC786" s="1229"/>
    </row>
    <row r="787">
      <c r="B787" s="17"/>
      <c r="C787" s="17"/>
      <c r="D787" s="17"/>
      <c r="E787" s="1228"/>
      <c r="F787" s="17"/>
      <c r="G787" s="17"/>
      <c r="H787" s="17"/>
      <c r="I787" s="17"/>
      <c r="J787" s="17" t="s">
        <v>712</v>
      </c>
      <c r="K787" s="17"/>
      <c r="L787" s="17"/>
      <c r="AC787" s="1229"/>
    </row>
    <row r="788">
      <c r="B788" s="17"/>
      <c r="C788" s="17"/>
      <c r="D788" s="17"/>
      <c r="E788" s="1228"/>
      <c r="F788" s="17"/>
      <c r="G788" s="17"/>
      <c r="H788" s="17"/>
      <c r="I788" s="17"/>
      <c r="J788" s="17" t="s">
        <v>712</v>
      </c>
      <c r="K788" s="17"/>
      <c r="L788" s="17"/>
      <c r="AC788" s="1229"/>
    </row>
    <row r="789">
      <c r="B789" s="17"/>
      <c r="C789" s="17"/>
      <c r="D789" s="17"/>
      <c r="E789" s="1228"/>
      <c r="F789" s="17"/>
      <c r="G789" s="17"/>
      <c r="H789" s="17"/>
      <c r="I789" s="17"/>
      <c r="J789" s="17" t="s">
        <v>712</v>
      </c>
      <c r="K789" s="17"/>
      <c r="L789" s="17"/>
      <c r="AC789" s="1229"/>
    </row>
    <row r="790">
      <c r="B790" s="17"/>
      <c r="C790" s="17"/>
      <c r="D790" s="17"/>
      <c r="E790" s="1228"/>
      <c r="F790" s="17"/>
      <c r="G790" s="17"/>
      <c r="H790" s="17"/>
      <c r="I790" s="17"/>
      <c r="J790" s="17" t="s">
        <v>712</v>
      </c>
      <c r="K790" s="17"/>
      <c r="L790" s="17"/>
      <c r="AC790" s="1229"/>
    </row>
    <row r="791">
      <c r="B791" s="17"/>
      <c r="C791" s="17"/>
      <c r="D791" s="17"/>
      <c r="E791" s="1228"/>
      <c r="F791" s="17"/>
      <c r="G791" s="17"/>
      <c r="H791" s="17"/>
      <c r="I791" s="17"/>
      <c r="J791" s="17" t="s">
        <v>712</v>
      </c>
      <c r="K791" s="17"/>
      <c r="L791" s="17"/>
      <c r="AC791" s="1229"/>
    </row>
    <row r="792">
      <c r="B792" s="17"/>
      <c r="C792" s="17"/>
      <c r="D792" s="17"/>
      <c r="E792" s="1228"/>
      <c r="F792" s="17"/>
      <c r="G792" s="17"/>
      <c r="H792" s="17"/>
      <c r="I792" s="17"/>
      <c r="J792" s="17" t="s">
        <v>712</v>
      </c>
      <c r="K792" s="17"/>
      <c r="L792" s="17"/>
      <c r="AC792" s="1229"/>
    </row>
    <row r="793">
      <c r="B793" s="17"/>
      <c r="C793" s="17"/>
      <c r="D793" s="17"/>
      <c r="E793" s="1228"/>
      <c r="F793" s="17"/>
      <c r="G793" s="17"/>
      <c r="H793" s="17"/>
      <c r="I793" s="17"/>
      <c r="J793" s="17" t="s">
        <v>712</v>
      </c>
      <c r="K793" s="17"/>
      <c r="L793" s="17"/>
      <c r="AC793" s="1229"/>
    </row>
    <row r="794">
      <c r="B794" s="17"/>
      <c r="C794" s="17"/>
      <c r="D794" s="17"/>
      <c r="E794" s="1228"/>
      <c r="F794" s="17"/>
      <c r="G794" s="17"/>
      <c r="H794" s="17"/>
      <c r="I794" s="17"/>
      <c r="J794" s="17" t="s">
        <v>712</v>
      </c>
      <c r="K794" s="17"/>
      <c r="L794" s="17"/>
      <c r="AC794" s="1229"/>
    </row>
    <row r="795">
      <c r="B795" s="17"/>
      <c r="C795" s="17"/>
      <c r="D795" s="17"/>
      <c r="E795" s="1228"/>
      <c r="F795" s="17"/>
      <c r="G795" s="17"/>
      <c r="H795" s="17"/>
      <c r="I795" s="17"/>
      <c r="J795" s="17" t="s">
        <v>712</v>
      </c>
      <c r="K795" s="17"/>
      <c r="L795" s="17"/>
      <c r="AC795" s="1229"/>
    </row>
    <row r="796">
      <c r="B796" s="17"/>
      <c r="C796" s="17"/>
      <c r="D796" s="17"/>
      <c r="E796" s="1228"/>
      <c r="F796" s="17"/>
      <c r="G796" s="17"/>
      <c r="H796" s="17"/>
      <c r="I796" s="17"/>
      <c r="J796" s="17" t="s">
        <v>712</v>
      </c>
      <c r="K796" s="17"/>
      <c r="L796" s="17"/>
      <c r="AC796" s="1229"/>
    </row>
    <row r="797">
      <c r="B797" s="17"/>
      <c r="C797" s="17"/>
      <c r="D797" s="17"/>
      <c r="E797" s="1228"/>
      <c r="F797" s="17"/>
      <c r="G797" s="17"/>
      <c r="H797" s="17"/>
      <c r="I797" s="17"/>
      <c r="J797" s="17" t="s">
        <v>712</v>
      </c>
      <c r="K797" s="17"/>
      <c r="L797" s="17"/>
      <c r="AC797" s="1229"/>
    </row>
    <row r="798">
      <c r="B798" s="17"/>
      <c r="C798" s="17"/>
      <c r="D798" s="17"/>
      <c r="E798" s="1228"/>
      <c r="F798" s="17"/>
      <c r="G798" s="17"/>
      <c r="H798" s="17"/>
      <c r="I798" s="17"/>
      <c r="J798" s="17" t="s">
        <v>712</v>
      </c>
      <c r="K798" s="17"/>
      <c r="L798" s="17"/>
      <c r="AC798" s="1229"/>
    </row>
    <row r="799">
      <c r="B799" s="17"/>
      <c r="C799" s="17"/>
      <c r="D799" s="17"/>
      <c r="E799" s="1228"/>
      <c r="F799" s="17"/>
      <c r="G799" s="17"/>
      <c r="H799" s="17"/>
      <c r="I799" s="17"/>
      <c r="J799" s="17" t="s">
        <v>712</v>
      </c>
      <c r="K799" s="17"/>
      <c r="L799" s="17"/>
      <c r="AC799" s="1229"/>
    </row>
    <row r="800">
      <c r="B800" s="17"/>
      <c r="C800" s="17"/>
      <c r="D800" s="17"/>
      <c r="E800" s="1228"/>
      <c r="F800" s="17"/>
      <c r="G800" s="17"/>
      <c r="H800" s="17"/>
      <c r="I800" s="17"/>
      <c r="J800" s="17" t="s">
        <v>712</v>
      </c>
      <c r="K800" s="17"/>
      <c r="L800" s="17"/>
      <c r="AC800" s="1229"/>
    </row>
    <row r="801">
      <c r="B801" s="17"/>
      <c r="C801" s="17"/>
      <c r="D801" s="17"/>
      <c r="E801" s="1228"/>
      <c r="F801" s="17"/>
      <c r="G801" s="17"/>
      <c r="H801" s="17"/>
      <c r="I801" s="17"/>
      <c r="J801" s="17" t="s">
        <v>712</v>
      </c>
      <c r="K801" s="17"/>
      <c r="L801" s="17"/>
      <c r="AC801" s="1229"/>
    </row>
    <row r="802">
      <c r="B802" s="17"/>
      <c r="C802" s="17"/>
      <c r="D802" s="17"/>
      <c r="E802" s="1228"/>
      <c r="F802" s="17"/>
      <c r="G802" s="17"/>
      <c r="H802" s="17"/>
      <c r="I802" s="17"/>
      <c r="J802" s="17" t="s">
        <v>712</v>
      </c>
      <c r="K802" s="17"/>
      <c r="L802" s="17"/>
      <c r="AC802" s="1229"/>
    </row>
    <row r="803">
      <c r="B803" s="17"/>
      <c r="C803" s="17"/>
      <c r="D803" s="17"/>
      <c r="E803" s="1228"/>
      <c r="F803" s="17"/>
      <c r="G803" s="17"/>
      <c r="H803" s="17"/>
      <c r="I803" s="17"/>
      <c r="J803" s="17" t="s">
        <v>712</v>
      </c>
      <c r="K803" s="17"/>
      <c r="L803" s="17"/>
      <c r="AC803" s="1229"/>
    </row>
    <row r="804">
      <c r="B804" s="17"/>
      <c r="C804" s="17"/>
      <c r="D804" s="17"/>
      <c r="E804" s="1228"/>
      <c r="F804" s="17"/>
      <c r="G804" s="17"/>
      <c r="H804" s="17"/>
      <c r="I804" s="17"/>
      <c r="J804" s="17" t="s">
        <v>712</v>
      </c>
      <c r="K804" s="17"/>
      <c r="L804" s="17"/>
      <c r="AC804" s="1229"/>
    </row>
    <row r="805">
      <c r="B805" s="17"/>
      <c r="C805" s="17"/>
      <c r="D805" s="17"/>
      <c r="E805" s="1228"/>
      <c r="F805" s="17"/>
      <c r="G805" s="17"/>
      <c r="H805" s="17"/>
      <c r="I805" s="17"/>
      <c r="J805" s="17" t="s">
        <v>712</v>
      </c>
      <c r="K805" s="17"/>
      <c r="L805" s="17"/>
      <c r="AC805" s="1229"/>
    </row>
    <row r="806">
      <c r="B806" s="17"/>
      <c r="C806" s="17"/>
      <c r="D806" s="17"/>
      <c r="E806" s="1228"/>
      <c r="F806" s="17"/>
      <c r="G806" s="17"/>
      <c r="H806" s="17"/>
      <c r="I806" s="17"/>
      <c r="J806" s="17" t="s">
        <v>712</v>
      </c>
      <c r="K806" s="17"/>
      <c r="L806" s="17"/>
      <c r="AC806" s="1229"/>
    </row>
    <row r="807">
      <c r="B807" s="17"/>
      <c r="C807" s="17"/>
      <c r="D807" s="17"/>
      <c r="E807" s="1228"/>
      <c r="F807" s="17"/>
      <c r="G807" s="17"/>
      <c r="H807" s="17"/>
      <c r="I807" s="17"/>
      <c r="J807" s="17" t="s">
        <v>712</v>
      </c>
      <c r="K807" s="17"/>
      <c r="L807" s="17"/>
      <c r="AC807" s="1229"/>
    </row>
    <row r="808">
      <c r="B808" s="17"/>
      <c r="C808" s="17"/>
      <c r="D808" s="17"/>
      <c r="E808" s="1228"/>
      <c r="F808" s="17"/>
      <c r="G808" s="17"/>
      <c r="H808" s="17"/>
      <c r="I808" s="17"/>
      <c r="J808" s="17" t="s">
        <v>712</v>
      </c>
      <c r="K808" s="17"/>
      <c r="L808" s="17"/>
      <c r="AC808" s="1229"/>
    </row>
    <row r="809">
      <c r="B809" s="17"/>
      <c r="C809" s="17"/>
      <c r="D809" s="17"/>
      <c r="E809" s="1228"/>
      <c r="F809" s="17"/>
      <c r="G809" s="17"/>
      <c r="H809" s="17"/>
      <c r="I809" s="17"/>
      <c r="J809" s="17" t="s">
        <v>712</v>
      </c>
      <c r="K809" s="17"/>
      <c r="L809" s="17"/>
      <c r="AC809" s="1229"/>
    </row>
    <row r="810">
      <c r="B810" s="17"/>
      <c r="C810" s="17"/>
      <c r="D810" s="17"/>
      <c r="E810" s="1228"/>
      <c r="F810" s="17"/>
      <c r="G810" s="17"/>
      <c r="H810" s="17"/>
      <c r="I810" s="17"/>
      <c r="J810" s="17" t="s">
        <v>712</v>
      </c>
      <c r="K810" s="17"/>
      <c r="L810" s="17"/>
      <c r="AC810" s="1229"/>
    </row>
    <row r="811">
      <c r="B811" s="17"/>
      <c r="C811" s="17"/>
      <c r="D811" s="17"/>
      <c r="E811" s="1228"/>
      <c r="F811" s="17"/>
      <c r="G811" s="17"/>
      <c r="H811" s="17"/>
      <c r="I811" s="17"/>
      <c r="J811" s="17" t="s">
        <v>712</v>
      </c>
      <c r="K811" s="17"/>
      <c r="L811" s="17"/>
      <c r="AC811" s="1229"/>
    </row>
    <row r="812">
      <c r="B812" s="17"/>
      <c r="C812" s="17"/>
      <c r="D812" s="17"/>
      <c r="E812" s="1228"/>
      <c r="F812" s="17"/>
      <c r="G812" s="17"/>
      <c r="H812" s="17"/>
      <c r="I812" s="17"/>
      <c r="J812" s="17" t="s">
        <v>712</v>
      </c>
      <c r="K812" s="17"/>
      <c r="L812" s="17"/>
      <c r="AC812" s="1229"/>
    </row>
    <row r="813">
      <c r="B813" s="17"/>
      <c r="C813" s="17"/>
      <c r="D813" s="17"/>
      <c r="E813" s="1228"/>
      <c r="F813" s="17"/>
      <c r="G813" s="17"/>
      <c r="H813" s="17"/>
      <c r="I813" s="17"/>
      <c r="J813" s="17" t="s">
        <v>712</v>
      </c>
      <c r="K813" s="17"/>
      <c r="L813" s="17"/>
      <c r="AC813" s="1229"/>
    </row>
    <row r="814">
      <c r="B814" s="17"/>
      <c r="C814" s="17"/>
      <c r="D814" s="17"/>
      <c r="E814" s="1228"/>
      <c r="F814" s="17"/>
      <c r="G814" s="17"/>
      <c r="H814" s="17"/>
      <c r="I814" s="17"/>
      <c r="J814" s="17" t="s">
        <v>712</v>
      </c>
      <c r="K814" s="17"/>
      <c r="L814" s="17"/>
      <c r="AC814" s="1229"/>
    </row>
    <row r="815">
      <c r="B815" s="17"/>
      <c r="C815" s="17"/>
      <c r="D815" s="17"/>
      <c r="E815" s="1228"/>
      <c r="F815" s="17"/>
      <c r="G815" s="17"/>
      <c r="H815" s="17"/>
      <c r="I815" s="17"/>
      <c r="J815" s="17" t="s">
        <v>712</v>
      </c>
      <c r="K815" s="17"/>
      <c r="L815" s="17"/>
      <c r="AC815" s="1229"/>
    </row>
    <row r="816">
      <c r="B816" s="17"/>
      <c r="C816" s="17"/>
      <c r="D816" s="17"/>
      <c r="E816" s="1228"/>
      <c r="F816" s="17"/>
      <c r="G816" s="17"/>
      <c r="H816" s="17"/>
      <c r="I816" s="17"/>
      <c r="J816" s="17" t="s">
        <v>712</v>
      </c>
      <c r="K816" s="17"/>
      <c r="L816" s="17"/>
      <c r="AC816" s="1229"/>
    </row>
    <row r="817">
      <c r="B817" s="17"/>
      <c r="C817" s="17"/>
      <c r="D817" s="17"/>
      <c r="E817" s="1228"/>
      <c r="F817" s="17"/>
      <c r="G817" s="17"/>
      <c r="H817" s="17"/>
      <c r="I817" s="17"/>
      <c r="J817" s="17" t="s">
        <v>712</v>
      </c>
      <c r="K817" s="17"/>
      <c r="L817" s="17"/>
      <c r="AC817" s="1229"/>
    </row>
    <row r="818">
      <c r="B818" s="17"/>
      <c r="C818" s="17"/>
      <c r="D818" s="17"/>
      <c r="E818" s="1228"/>
      <c r="F818" s="17"/>
      <c r="G818" s="17"/>
      <c r="H818" s="17"/>
      <c r="I818" s="17"/>
      <c r="J818" s="17" t="s">
        <v>712</v>
      </c>
      <c r="K818" s="17"/>
      <c r="L818" s="17"/>
      <c r="AC818" s="1229"/>
    </row>
    <row r="819">
      <c r="B819" s="17"/>
      <c r="C819" s="17"/>
      <c r="D819" s="17"/>
      <c r="E819" s="1228"/>
      <c r="F819" s="17"/>
      <c r="G819" s="17"/>
      <c r="H819" s="17"/>
      <c r="I819" s="17"/>
      <c r="J819" s="17" t="s">
        <v>712</v>
      </c>
      <c r="K819" s="17"/>
      <c r="L819" s="17"/>
      <c r="AC819" s="1229"/>
    </row>
    <row r="820">
      <c r="B820" s="17"/>
      <c r="C820" s="17"/>
      <c r="D820" s="17"/>
      <c r="E820" s="1228"/>
      <c r="F820" s="17"/>
      <c r="G820" s="17"/>
      <c r="H820" s="17"/>
      <c r="I820" s="17"/>
      <c r="J820" s="17" t="s">
        <v>712</v>
      </c>
      <c r="K820" s="17"/>
      <c r="L820" s="17"/>
      <c r="AC820" s="1229"/>
    </row>
    <row r="821">
      <c r="B821" s="17"/>
      <c r="C821" s="17"/>
      <c r="D821" s="17"/>
      <c r="E821" s="1228"/>
      <c r="F821" s="17"/>
      <c r="G821" s="17"/>
      <c r="H821" s="17"/>
      <c r="I821" s="17"/>
      <c r="J821" s="17" t="s">
        <v>712</v>
      </c>
      <c r="K821" s="17"/>
      <c r="L821" s="17"/>
      <c r="AC821" s="1229"/>
    </row>
    <row r="822">
      <c r="B822" s="17"/>
      <c r="C822" s="17"/>
      <c r="D822" s="17"/>
      <c r="E822" s="1228"/>
      <c r="F822" s="17"/>
      <c r="G822" s="17"/>
      <c r="H822" s="17"/>
      <c r="I822" s="17"/>
      <c r="J822" s="17" t="s">
        <v>712</v>
      </c>
      <c r="K822" s="17"/>
      <c r="L822" s="17"/>
      <c r="AC822" s="1229"/>
    </row>
    <row r="823">
      <c r="B823" s="17"/>
      <c r="C823" s="17"/>
      <c r="D823" s="17"/>
      <c r="E823" s="1228"/>
      <c r="F823" s="17"/>
      <c r="G823" s="17"/>
      <c r="H823" s="17"/>
      <c r="I823" s="17"/>
      <c r="J823" s="17" t="s">
        <v>712</v>
      </c>
      <c r="K823" s="17"/>
      <c r="L823" s="17"/>
      <c r="AC823" s="1229"/>
    </row>
    <row r="824">
      <c r="B824" s="17"/>
      <c r="C824" s="17"/>
      <c r="D824" s="17"/>
      <c r="E824" s="1228"/>
      <c r="F824" s="17"/>
      <c r="G824" s="17"/>
      <c r="H824" s="17"/>
      <c r="I824" s="17"/>
      <c r="J824" s="17" t="s">
        <v>712</v>
      </c>
      <c r="K824" s="17"/>
      <c r="L824" s="17"/>
      <c r="AC824" s="1229"/>
    </row>
    <row r="825">
      <c r="B825" s="17"/>
      <c r="C825" s="17"/>
      <c r="D825" s="17"/>
      <c r="E825" s="1228"/>
      <c r="F825" s="17"/>
      <c r="G825" s="17"/>
      <c r="H825" s="17"/>
      <c r="I825" s="17"/>
      <c r="J825" s="17" t="s">
        <v>712</v>
      </c>
      <c r="K825" s="17"/>
      <c r="L825" s="17"/>
      <c r="AC825" s="1229"/>
    </row>
    <row r="826">
      <c r="B826" s="17"/>
      <c r="C826" s="17"/>
      <c r="D826" s="17"/>
      <c r="E826" s="1228"/>
      <c r="F826" s="17"/>
      <c r="G826" s="17"/>
      <c r="H826" s="17"/>
      <c r="I826" s="17"/>
      <c r="J826" s="17" t="s">
        <v>712</v>
      </c>
      <c r="K826" s="17"/>
      <c r="L826" s="17"/>
      <c r="AC826" s="1229"/>
    </row>
    <row r="827">
      <c r="B827" s="17"/>
      <c r="C827" s="17"/>
      <c r="D827" s="17"/>
      <c r="E827" s="1228"/>
      <c r="F827" s="17"/>
      <c r="G827" s="17"/>
      <c r="H827" s="17"/>
      <c r="I827" s="17"/>
      <c r="J827" s="17" t="s">
        <v>712</v>
      </c>
      <c r="K827" s="17"/>
      <c r="L827" s="17"/>
      <c r="AC827" s="1229"/>
    </row>
    <row r="828">
      <c r="B828" s="17"/>
      <c r="C828" s="17"/>
      <c r="D828" s="17"/>
      <c r="E828" s="1228"/>
      <c r="F828" s="17"/>
      <c r="G828" s="17"/>
      <c r="H828" s="17"/>
      <c r="I828" s="17"/>
      <c r="J828" s="17" t="s">
        <v>712</v>
      </c>
      <c r="K828" s="17"/>
      <c r="L828" s="17"/>
      <c r="AC828" s="1229"/>
    </row>
    <row r="829">
      <c r="B829" s="17"/>
      <c r="C829" s="17"/>
      <c r="D829" s="17"/>
      <c r="E829" s="1228"/>
      <c r="F829" s="17"/>
      <c r="G829" s="17"/>
      <c r="H829" s="17"/>
      <c r="I829" s="17"/>
      <c r="J829" s="17" t="s">
        <v>712</v>
      </c>
      <c r="K829" s="17"/>
      <c r="L829" s="17"/>
      <c r="AC829" s="1229"/>
    </row>
    <row r="830">
      <c r="B830" s="17"/>
      <c r="C830" s="17"/>
      <c r="D830" s="17"/>
      <c r="E830" s="1228"/>
      <c r="F830" s="17"/>
      <c r="G830" s="17"/>
      <c r="H830" s="17"/>
      <c r="I830" s="17"/>
      <c r="J830" s="17" t="s">
        <v>712</v>
      </c>
      <c r="K830" s="17"/>
      <c r="L830" s="17"/>
      <c r="AC830" s="1229"/>
    </row>
    <row r="831">
      <c r="B831" s="17"/>
      <c r="C831" s="17"/>
      <c r="D831" s="17"/>
      <c r="E831" s="1228"/>
      <c r="F831" s="17"/>
      <c r="G831" s="17"/>
      <c r="H831" s="17"/>
      <c r="I831" s="17"/>
      <c r="J831" s="17" t="s">
        <v>712</v>
      </c>
      <c r="K831" s="17"/>
      <c r="L831" s="17"/>
      <c r="AC831" s="1229"/>
    </row>
    <row r="832">
      <c r="B832" s="17"/>
      <c r="C832" s="17"/>
      <c r="D832" s="17"/>
      <c r="E832" s="1228"/>
      <c r="F832" s="17"/>
      <c r="G832" s="17"/>
      <c r="H832" s="17"/>
      <c r="I832" s="17"/>
      <c r="J832" s="17" t="s">
        <v>712</v>
      </c>
      <c r="K832" s="17"/>
      <c r="L832" s="17"/>
      <c r="AC832" s="1229"/>
    </row>
    <row r="833">
      <c r="B833" s="17"/>
      <c r="C833" s="17"/>
      <c r="D833" s="17"/>
      <c r="E833" s="1228"/>
      <c r="F833" s="17"/>
      <c r="G833" s="17"/>
      <c r="H833" s="17"/>
      <c r="I833" s="17"/>
      <c r="J833" s="17" t="s">
        <v>712</v>
      </c>
      <c r="K833" s="17"/>
      <c r="L833" s="17"/>
      <c r="AC833" s="1229"/>
    </row>
    <row r="834">
      <c r="B834" s="17"/>
      <c r="C834" s="17"/>
      <c r="D834" s="17"/>
      <c r="E834" s="1228"/>
      <c r="F834" s="17"/>
      <c r="G834" s="17"/>
      <c r="H834" s="17"/>
      <c r="I834" s="17"/>
      <c r="J834" s="17" t="s">
        <v>712</v>
      </c>
      <c r="K834" s="17"/>
      <c r="L834" s="17"/>
      <c r="AC834" s="1229"/>
    </row>
    <row r="835">
      <c r="B835" s="17"/>
      <c r="C835" s="17"/>
      <c r="D835" s="17"/>
      <c r="E835" s="1228"/>
      <c r="F835" s="17"/>
      <c r="G835" s="17"/>
      <c r="H835" s="17"/>
      <c r="I835" s="17"/>
      <c r="J835" s="17" t="s">
        <v>712</v>
      </c>
      <c r="K835" s="17"/>
      <c r="L835" s="17"/>
      <c r="AC835" s="1229"/>
    </row>
    <row r="836">
      <c r="B836" s="17"/>
      <c r="C836" s="17"/>
      <c r="D836" s="17"/>
      <c r="E836" s="1228"/>
      <c r="F836" s="17"/>
      <c r="G836" s="17"/>
      <c r="H836" s="17"/>
      <c r="I836" s="17"/>
      <c r="J836" s="17" t="s">
        <v>712</v>
      </c>
      <c r="K836" s="17"/>
      <c r="L836" s="17"/>
      <c r="AC836" s="1229"/>
    </row>
    <row r="837">
      <c r="B837" s="17"/>
      <c r="C837" s="17"/>
      <c r="D837" s="17"/>
      <c r="E837" s="1228"/>
      <c r="F837" s="17"/>
      <c r="G837" s="17"/>
      <c r="H837" s="17"/>
      <c r="I837" s="17"/>
      <c r="J837" s="17" t="s">
        <v>712</v>
      </c>
      <c r="K837" s="17"/>
      <c r="L837" s="17"/>
      <c r="AC837" s="1229"/>
    </row>
    <row r="838">
      <c r="B838" s="17"/>
      <c r="C838" s="17"/>
      <c r="D838" s="17"/>
      <c r="E838" s="1228"/>
      <c r="F838" s="17"/>
      <c r="G838" s="17"/>
      <c r="H838" s="17"/>
      <c r="I838" s="17"/>
      <c r="J838" s="17" t="s">
        <v>712</v>
      </c>
      <c r="K838" s="17"/>
      <c r="L838" s="17"/>
      <c r="AC838" s="1229"/>
    </row>
    <row r="839">
      <c r="B839" s="17"/>
      <c r="C839" s="17"/>
      <c r="D839" s="17"/>
      <c r="E839" s="1228"/>
      <c r="F839" s="17"/>
      <c r="G839" s="17"/>
      <c r="H839" s="17"/>
      <c r="I839" s="17"/>
      <c r="J839" s="17" t="s">
        <v>712</v>
      </c>
      <c r="K839" s="17"/>
      <c r="L839" s="17"/>
      <c r="AC839" s="1229"/>
    </row>
    <row r="840">
      <c r="B840" s="17"/>
      <c r="C840" s="17"/>
      <c r="D840" s="17"/>
      <c r="E840" s="1228"/>
      <c r="F840" s="17"/>
      <c r="G840" s="17"/>
      <c r="H840" s="17"/>
      <c r="I840" s="17"/>
      <c r="J840" s="17" t="s">
        <v>712</v>
      </c>
      <c r="K840" s="17"/>
      <c r="L840" s="17"/>
      <c r="AC840" s="1229"/>
    </row>
    <row r="841">
      <c r="B841" s="17"/>
      <c r="C841" s="17"/>
      <c r="D841" s="17"/>
      <c r="E841" s="1228"/>
      <c r="F841" s="17"/>
      <c r="G841" s="17"/>
      <c r="H841" s="17"/>
      <c r="I841" s="17"/>
      <c r="J841" s="17" t="s">
        <v>712</v>
      </c>
      <c r="K841" s="17"/>
      <c r="L841" s="17"/>
      <c r="AC841" s="1229"/>
    </row>
    <row r="842">
      <c r="B842" s="17"/>
      <c r="C842" s="17"/>
      <c r="D842" s="17"/>
      <c r="E842" s="1228"/>
      <c r="F842" s="17"/>
      <c r="G842" s="17"/>
      <c r="H842" s="17"/>
      <c r="I842" s="17"/>
      <c r="J842" s="17" t="s">
        <v>712</v>
      </c>
      <c r="K842" s="17"/>
      <c r="L842" s="17"/>
      <c r="AC842" s="1229"/>
    </row>
    <row r="843">
      <c r="B843" s="17"/>
      <c r="C843" s="17"/>
      <c r="D843" s="17"/>
      <c r="E843" s="1228"/>
      <c r="F843" s="17"/>
      <c r="G843" s="17"/>
      <c r="H843" s="17"/>
      <c r="I843" s="17"/>
      <c r="J843" s="17" t="s">
        <v>712</v>
      </c>
      <c r="K843" s="17"/>
      <c r="L843" s="17"/>
      <c r="AC843" s="1229"/>
    </row>
    <row r="844">
      <c r="B844" s="17"/>
      <c r="C844" s="17"/>
      <c r="D844" s="17"/>
      <c r="E844" s="1228"/>
      <c r="F844" s="17"/>
      <c r="G844" s="17"/>
      <c r="H844" s="17"/>
      <c r="I844" s="17"/>
      <c r="J844" s="17" t="s">
        <v>712</v>
      </c>
      <c r="K844" s="17"/>
      <c r="L844" s="17"/>
      <c r="AC844" s="1229"/>
    </row>
    <row r="845">
      <c r="B845" s="17"/>
      <c r="C845" s="17"/>
      <c r="D845" s="17"/>
      <c r="E845" s="1228"/>
      <c r="F845" s="17"/>
      <c r="G845" s="17"/>
      <c r="H845" s="17"/>
      <c r="I845" s="17"/>
      <c r="J845" s="17" t="s">
        <v>712</v>
      </c>
      <c r="K845" s="17"/>
      <c r="L845" s="17"/>
      <c r="AC845" s="1229"/>
    </row>
    <row r="846">
      <c r="B846" s="17"/>
      <c r="C846" s="17"/>
      <c r="D846" s="17"/>
      <c r="E846" s="1228"/>
      <c r="F846" s="17"/>
      <c r="G846" s="17"/>
      <c r="H846" s="17"/>
      <c r="I846" s="17"/>
      <c r="J846" s="17" t="s">
        <v>712</v>
      </c>
      <c r="K846" s="17"/>
      <c r="L846" s="17"/>
      <c r="AC846" s="1229"/>
    </row>
    <row r="847">
      <c r="B847" s="17"/>
      <c r="C847" s="17"/>
      <c r="D847" s="17"/>
      <c r="E847" s="1228"/>
      <c r="F847" s="17"/>
      <c r="G847" s="17"/>
      <c r="H847" s="17"/>
      <c r="I847" s="17"/>
      <c r="J847" s="17" t="s">
        <v>712</v>
      </c>
      <c r="K847" s="17"/>
      <c r="L847" s="17"/>
      <c r="AC847" s="1229"/>
    </row>
    <row r="848">
      <c r="B848" s="17"/>
      <c r="C848" s="17"/>
      <c r="D848" s="17"/>
      <c r="E848" s="1228"/>
      <c r="F848" s="17"/>
      <c r="G848" s="17"/>
      <c r="H848" s="17"/>
      <c r="I848" s="17"/>
      <c r="J848" s="17" t="s">
        <v>712</v>
      </c>
      <c r="K848" s="17"/>
      <c r="L848" s="17"/>
      <c r="AC848" s="1229"/>
    </row>
    <row r="849">
      <c r="B849" s="17"/>
      <c r="C849" s="17"/>
      <c r="D849" s="17"/>
      <c r="E849" s="1228"/>
      <c r="F849" s="17"/>
      <c r="G849" s="17"/>
      <c r="H849" s="17"/>
      <c r="I849" s="17"/>
      <c r="J849" s="17" t="s">
        <v>712</v>
      </c>
      <c r="K849" s="17"/>
      <c r="L849" s="17"/>
      <c r="AC849" s="1229"/>
    </row>
    <row r="850">
      <c r="B850" s="17"/>
      <c r="C850" s="17"/>
      <c r="D850" s="17"/>
      <c r="E850" s="1228"/>
      <c r="F850" s="17"/>
      <c r="G850" s="17"/>
      <c r="H850" s="17"/>
      <c r="I850" s="17"/>
      <c r="J850" s="17" t="s">
        <v>712</v>
      </c>
      <c r="K850" s="17"/>
      <c r="L850" s="17"/>
      <c r="AC850" s="1229"/>
    </row>
    <row r="851">
      <c r="B851" s="17"/>
      <c r="C851" s="17"/>
      <c r="D851" s="17"/>
      <c r="E851" s="1228"/>
      <c r="F851" s="17"/>
      <c r="G851" s="17"/>
      <c r="H851" s="17"/>
      <c r="I851" s="17"/>
      <c r="J851" s="17" t="s">
        <v>712</v>
      </c>
      <c r="K851" s="17"/>
      <c r="L851" s="17"/>
      <c r="AC851" s="1229"/>
    </row>
    <row r="852">
      <c r="B852" s="17"/>
      <c r="C852" s="17"/>
      <c r="D852" s="17"/>
      <c r="E852" s="1228"/>
      <c r="F852" s="17"/>
      <c r="G852" s="17"/>
      <c r="H852" s="17"/>
      <c r="I852" s="17"/>
      <c r="J852" s="17" t="s">
        <v>712</v>
      </c>
      <c r="K852" s="17"/>
      <c r="L852" s="17"/>
      <c r="AC852" s="1229"/>
    </row>
    <row r="853">
      <c r="B853" s="17"/>
      <c r="C853" s="17"/>
      <c r="D853" s="17"/>
      <c r="E853" s="1228"/>
      <c r="F853" s="17"/>
      <c r="G853" s="17"/>
      <c r="H853" s="17"/>
      <c r="I853" s="17"/>
      <c r="J853" s="17" t="s">
        <v>712</v>
      </c>
      <c r="K853" s="17"/>
      <c r="L853" s="17"/>
      <c r="AC853" s="1229"/>
    </row>
    <row r="854">
      <c r="B854" s="17"/>
      <c r="C854" s="17"/>
      <c r="D854" s="17"/>
      <c r="E854" s="1228"/>
      <c r="F854" s="17"/>
      <c r="G854" s="17"/>
      <c r="H854" s="17"/>
      <c r="I854" s="17"/>
      <c r="J854" s="17" t="s">
        <v>712</v>
      </c>
      <c r="K854" s="17"/>
      <c r="L854" s="17"/>
      <c r="AC854" s="1229"/>
    </row>
    <row r="855">
      <c r="B855" s="17"/>
      <c r="C855" s="17"/>
      <c r="D855" s="17"/>
      <c r="E855" s="1228"/>
      <c r="F855" s="17"/>
      <c r="G855" s="17"/>
      <c r="H855" s="17"/>
      <c r="I855" s="17"/>
      <c r="J855" s="17" t="s">
        <v>712</v>
      </c>
      <c r="K855" s="17"/>
      <c r="L855" s="17"/>
      <c r="AC855" s="1229"/>
    </row>
    <row r="856">
      <c r="B856" s="17"/>
      <c r="C856" s="17"/>
      <c r="D856" s="17"/>
      <c r="E856" s="1228"/>
      <c r="F856" s="17"/>
      <c r="G856" s="17"/>
      <c r="H856" s="17"/>
      <c r="I856" s="17"/>
      <c r="J856" s="17" t="s">
        <v>712</v>
      </c>
      <c r="K856" s="17"/>
      <c r="L856" s="17"/>
      <c r="AC856" s="1229"/>
    </row>
    <row r="857">
      <c r="B857" s="17"/>
      <c r="C857" s="17"/>
      <c r="D857" s="17"/>
      <c r="E857" s="1228"/>
      <c r="F857" s="17"/>
      <c r="G857" s="17"/>
      <c r="H857" s="17"/>
      <c r="I857" s="17"/>
      <c r="J857" s="17" t="s">
        <v>712</v>
      </c>
      <c r="K857" s="17"/>
      <c r="L857" s="17"/>
      <c r="AC857" s="1229"/>
    </row>
    <row r="858">
      <c r="B858" s="17"/>
      <c r="C858" s="17"/>
      <c r="D858" s="17"/>
      <c r="E858" s="1228"/>
      <c r="F858" s="17"/>
      <c r="G858" s="17"/>
      <c r="H858" s="17"/>
      <c r="I858" s="17"/>
      <c r="J858" s="17" t="s">
        <v>712</v>
      </c>
      <c r="K858" s="17"/>
      <c r="L858" s="17"/>
      <c r="AC858" s="1229"/>
    </row>
    <row r="859">
      <c r="B859" s="17"/>
      <c r="C859" s="17"/>
      <c r="D859" s="17"/>
      <c r="E859" s="1228"/>
      <c r="F859" s="17"/>
      <c r="G859" s="17"/>
      <c r="H859" s="17"/>
      <c r="I859" s="17"/>
      <c r="J859" s="17" t="s">
        <v>712</v>
      </c>
      <c r="K859" s="17"/>
      <c r="L859" s="17"/>
      <c r="AC859" s="1229"/>
    </row>
    <row r="860">
      <c r="B860" s="17"/>
      <c r="C860" s="17"/>
      <c r="D860" s="17"/>
      <c r="E860" s="1228"/>
      <c r="F860" s="17"/>
      <c r="G860" s="17"/>
      <c r="H860" s="17"/>
      <c r="I860" s="17"/>
      <c r="J860" s="17" t="s">
        <v>712</v>
      </c>
      <c r="K860" s="17"/>
      <c r="L860" s="17"/>
      <c r="AC860" s="1229"/>
    </row>
    <row r="861">
      <c r="B861" s="17"/>
      <c r="C861" s="17"/>
      <c r="D861" s="17"/>
      <c r="E861" s="1228"/>
      <c r="F861" s="17"/>
      <c r="G861" s="17"/>
      <c r="H861" s="17"/>
      <c r="I861" s="17"/>
      <c r="J861" s="17" t="s">
        <v>712</v>
      </c>
      <c r="K861" s="17"/>
      <c r="L861" s="17"/>
      <c r="AC861" s="1229"/>
    </row>
    <row r="862">
      <c r="B862" s="17"/>
      <c r="C862" s="17"/>
      <c r="D862" s="17"/>
      <c r="E862" s="1228"/>
      <c r="F862" s="17"/>
      <c r="G862" s="17"/>
      <c r="H862" s="17"/>
      <c r="I862" s="17"/>
      <c r="J862" s="17" t="s">
        <v>712</v>
      </c>
      <c r="K862" s="17"/>
      <c r="L862" s="17"/>
      <c r="AC862" s="1229"/>
    </row>
    <row r="863">
      <c r="B863" s="17"/>
      <c r="C863" s="17"/>
      <c r="D863" s="17"/>
      <c r="E863" s="1228"/>
      <c r="F863" s="17"/>
      <c r="G863" s="17"/>
      <c r="H863" s="17"/>
      <c r="I863" s="17"/>
      <c r="J863" s="17" t="s">
        <v>712</v>
      </c>
      <c r="K863" s="17"/>
      <c r="L863" s="17"/>
      <c r="AC863" s="1229"/>
    </row>
    <row r="864">
      <c r="B864" s="17"/>
      <c r="C864" s="17"/>
      <c r="D864" s="17"/>
      <c r="E864" s="1228"/>
      <c r="F864" s="17"/>
      <c r="G864" s="17"/>
      <c r="H864" s="17"/>
      <c r="I864" s="17"/>
      <c r="J864" s="17" t="s">
        <v>712</v>
      </c>
      <c r="K864" s="17"/>
      <c r="L864" s="17"/>
      <c r="AC864" s="1229"/>
    </row>
    <row r="865">
      <c r="B865" s="17"/>
      <c r="C865" s="17"/>
      <c r="D865" s="17"/>
      <c r="E865" s="1228"/>
      <c r="F865" s="17"/>
      <c r="G865" s="17"/>
      <c r="H865" s="17"/>
      <c r="I865" s="17"/>
      <c r="J865" s="17" t="s">
        <v>712</v>
      </c>
      <c r="K865" s="17"/>
      <c r="L865" s="17"/>
      <c r="AC865" s="1229"/>
    </row>
    <row r="866">
      <c r="B866" s="17"/>
      <c r="C866" s="17"/>
      <c r="D866" s="17"/>
      <c r="E866" s="1228"/>
      <c r="F866" s="17"/>
      <c r="G866" s="17"/>
      <c r="H866" s="17"/>
      <c r="I866" s="17"/>
      <c r="J866" s="17" t="s">
        <v>712</v>
      </c>
      <c r="K866" s="17"/>
      <c r="L866" s="17"/>
      <c r="AC866" s="1229"/>
    </row>
    <row r="867">
      <c r="B867" s="17"/>
      <c r="C867" s="17"/>
      <c r="D867" s="17"/>
      <c r="E867" s="1228"/>
      <c r="F867" s="17"/>
      <c r="G867" s="17"/>
      <c r="H867" s="17"/>
      <c r="I867" s="17"/>
      <c r="J867" s="17" t="s">
        <v>712</v>
      </c>
      <c r="K867" s="17"/>
      <c r="L867" s="17"/>
      <c r="AC867" s="1229"/>
    </row>
    <row r="868">
      <c r="B868" s="17"/>
      <c r="C868" s="17"/>
      <c r="D868" s="17"/>
      <c r="E868" s="1228"/>
      <c r="F868" s="17"/>
      <c r="G868" s="17"/>
      <c r="H868" s="17"/>
      <c r="I868" s="17"/>
      <c r="J868" s="17" t="s">
        <v>712</v>
      </c>
      <c r="K868" s="17"/>
      <c r="L868" s="17"/>
      <c r="AC868" s="1229"/>
    </row>
    <row r="869">
      <c r="B869" s="17"/>
      <c r="C869" s="17"/>
      <c r="D869" s="17"/>
      <c r="E869" s="1228"/>
      <c r="F869" s="17"/>
      <c r="G869" s="17"/>
      <c r="H869" s="17"/>
      <c r="I869" s="17"/>
      <c r="J869" s="17" t="s">
        <v>712</v>
      </c>
      <c r="K869" s="17"/>
      <c r="L869" s="17"/>
      <c r="AC869" s="1229"/>
    </row>
    <row r="870">
      <c r="B870" s="17"/>
      <c r="C870" s="17"/>
      <c r="D870" s="17"/>
      <c r="E870" s="1228"/>
      <c r="F870" s="17"/>
      <c r="G870" s="17"/>
      <c r="H870" s="17"/>
      <c r="I870" s="17"/>
      <c r="J870" s="17" t="s">
        <v>712</v>
      </c>
      <c r="K870" s="17"/>
      <c r="L870" s="17"/>
      <c r="AC870" s="1229"/>
    </row>
    <row r="871">
      <c r="B871" s="17"/>
      <c r="C871" s="17"/>
      <c r="D871" s="17"/>
      <c r="E871" s="1228"/>
      <c r="F871" s="17"/>
      <c r="G871" s="17"/>
      <c r="H871" s="17"/>
      <c r="I871" s="17"/>
      <c r="J871" s="17" t="s">
        <v>712</v>
      </c>
      <c r="K871" s="17"/>
      <c r="L871" s="17"/>
      <c r="AC871" s="1229"/>
    </row>
    <row r="872">
      <c r="B872" s="17"/>
      <c r="C872" s="17"/>
      <c r="D872" s="17"/>
      <c r="E872" s="1228"/>
      <c r="F872" s="17"/>
      <c r="G872" s="17"/>
      <c r="H872" s="17"/>
      <c r="I872" s="17"/>
      <c r="J872" s="17" t="s">
        <v>712</v>
      </c>
      <c r="K872" s="17"/>
      <c r="L872" s="17"/>
      <c r="AC872" s="1229"/>
    </row>
    <row r="873">
      <c r="B873" s="17"/>
      <c r="C873" s="17"/>
      <c r="D873" s="17"/>
      <c r="E873" s="1228"/>
      <c r="F873" s="17"/>
      <c r="G873" s="17"/>
      <c r="H873" s="17"/>
      <c r="I873" s="17"/>
      <c r="J873" s="17" t="s">
        <v>712</v>
      </c>
      <c r="K873" s="17"/>
      <c r="L873" s="17"/>
      <c r="AC873" s="1229"/>
    </row>
    <row r="874">
      <c r="B874" s="17"/>
      <c r="C874" s="17"/>
      <c r="D874" s="17"/>
      <c r="E874" s="1228"/>
      <c r="F874" s="17"/>
      <c r="G874" s="17"/>
      <c r="H874" s="17"/>
      <c r="I874" s="17"/>
      <c r="J874" s="17" t="s">
        <v>712</v>
      </c>
      <c r="K874" s="17"/>
      <c r="L874" s="17"/>
      <c r="AC874" s="1229"/>
    </row>
    <row r="875">
      <c r="B875" s="17"/>
      <c r="C875" s="17"/>
      <c r="D875" s="17"/>
      <c r="E875" s="1228"/>
      <c r="F875" s="17"/>
      <c r="G875" s="17"/>
      <c r="H875" s="17"/>
      <c r="I875" s="17"/>
      <c r="J875" s="17" t="s">
        <v>712</v>
      </c>
      <c r="K875" s="17"/>
      <c r="L875" s="17"/>
      <c r="AC875" s="1229"/>
    </row>
    <row r="876">
      <c r="B876" s="17"/>
      <c r="C876" s="17"/>
      <c r="D876" s="17"/>
      <c r="E876" s="1228"/>
      <c r="F876" s="17"/>
      <c r="G876" s="17"/>
      <c r="H876" s="17"/>
      <c r="I876" s="17"/>
      <c r="J876" s="17" t="s">
        <v>712</v>
      </c>
      <c r="K876" s="17"/>
      <c r="L876" s="17"/>
      <c r="AC876" s="1229"/>
    </row>
    <row r="877">
      <c r="B877" s="17"/>
      <c r="C877" s="17"/>
      <c r="D877" s="17"/>
      <c r="E877" s="1228"/>
      <c r="F877" s="17"/>
      <c r="G877" s="17"/>
      <c r="H877" s="17"/>
      <c r="I877" s="17"/>
      <c r="J877" s="17" t="s">
        <v>712</v>
      </c>
      <c r="K877" s="17"/>
      <c r="L877" s="17"/>
      <c r="AC877" s="1229"/>
    </row>
    <row r="878">
      <c r="B878" s="17"/>
      <c r="C878" s="17"/>
      <c r="D878" s="17"/>
      <c r="E878" s="1228"/>
      <c r="F878" s="17"/>
      <c r="G878" s="17"/>
      <c r="H878" s="17"/>
      <c r="I878" s="17"/>
      <c r="J878" s="17" t="s">
        <v>712</v>
      </c>
      <c r="K878" s="17"/>
      <c r="L878" s="17"/>
      <c r="AC878" s="1229"/>
    </row>
    <row r="879">
      <c r="B879" s="17"/>
      <c r="C879" s="17"/>
      <c r="D879" s="17"/>
      <c r="E879" s="1228"/>
      <c r="F879" s="17"/>
      <c r="G879" s="17"/>
      <c r="H879" s="17"/>
      <c r="I879" s="17"/>
      <c r="J879" s="17" t="s">
        <v>712</v>
      </c>
      <c r="K879" s="17"/>
      <c r="L879" s="17"/>
      <c r="AC879" s="1229"/>
    </row>
    <row r="880">
      <c r="B880" s="17"/>
      <c r="C880" s="17"/>
      <c r="D880" s="17"/>
      <c r="E880" s="1228"/>
      <c r="F880" s="17"/>
      <c r="G880" s="17"/>
      <c r="H880" s="17"/>
      <c r="I880" s="17"/>
      <c r="J880" s="17" t="s">
        <v>712</v>
      </c>
      <c r="K880" s="17"/>
      <c r="L880" s="17"/>
      <c r="AC880" s="1229"/>
    </row>
    <row r="881">
      <c r="B881" s="17"/>
      <c r="C881" s="17"/>
      <c r="D881" s="17"/>
      <c r="E881" s="1228"/>
      <c r="F881" s="17"/>
      <c r="G881" s="17"/>
      <c r="H881" s="17"/>
      <c r="I881" s="17"/>
      <c r="J881" s="17" t="s">
        <v>712</v>
      </c>
      <c r="K881" s="17"/>
      <c r="L881" s="17"/>
      <c r="AC881" s="1229"/>
    </row>
    <row r="882">
      <c r="B882" s="17"/>
      <c r="C882" s="17"/>
      <c r="D882" s="17"/>
      <c r="E882" s="1228"/>
      <c r="F882" s="17"/>
      <c r="G882" s="17"/>
      <c r="H882" s="17"/>
      <c r="I882" s="17"/>
      <c r="J882" s="17" t="s">
        <v>712</v>
      </c>
      <c r="K882" s="17"/>
      <c r="L882" s="17"/>
      <c r="AC882" s="1229"/>
    </row>
    <row r="883">
      <c r="B883" s="17"/>
      <c r="C883" s="17"/>
      <c r="D883" s="17"/>
      <c r="E883" s="1228"/>
      <c r="F883" s="17"/>
      <c r="G883" s="17"/>
      <c r="H883" s="17"/>
      <c r="I883" s="17"/>
      <c r="J883" s="17" t="s">
        <v>712</v>
      </c>
      <c r="K883" s="17"/>
      <c r="L883" s="17"/>
      <c r="AC883" s="1229"/>
    </row>
    <row r="884">
      <c r="B884" s="17"/>
      <c r="C884" s="17"/>
      <c r="D884" s="17"/>
      <c r="E884" s="1228"/>
      <c r="F884" s="17"/>
      <c r="G884" s="17"/>
      <c r="H884" s="17"/>
      <c r="I884" s="17"/>
      <c r="J884" s="17" t="s">
        <v>712</v>
      </c>
      <c r="K884" s="17"/>
      <c r="L884" s="17"/>
      <c r="AC884" s="1229"/>
    </row>
    <row r="885">
      <c r="B885" s="17"/>
      <c r="C885" s="17"/>
      <c r="D885" s="17"/>
      <c r="E885" s="1228"/>
      <c r="F885" s="17"/>
      <c r="G885" s="17"/>
      <c r="H885" s="17"/>
      <c r="I885" s="17"/>
      <c r="J885" s="17" t="s">
        <v>712</v>
      </c>
      <c r="K885" s="17"/>
      <c r="L885" s="17"/>
      <c r="AC885" s="1229"/>
    </row>
    <row r="886">
      <c r="B886" s="17"/>
      <c r="C886" s="17"/>
      <c r="D886" s="17"/>
      <c r="E886" s="1228"/>
      <c r="F886" s="17"/>
      <c r="G886" s="17"/>
      <c r="H886" s="17"/>
      <c r="I886" s="17"/>
      <c r="J886" s="17" t="s">
        <v>712</v>
      </c>
      <c r="K886" s="17"/>
      <c r="L886" s="17"/>
      <c r="AC886" s="1229"/>
    </row>
    <row r="887">
      <c r="B887" s="17"/>
      <c r="C887" s="17"/>
      <c r="D887" s="17"/>
      <c r="E887" s="1228"/>
      <c r="F887" s="17"/>
      <c r="G887" s="17"/>
      <c r="H887" s="17"/>
      <c r="I887" s="17"/>
      <c r="J887" s="17" t="s">
        <v>712</v>
      </c>
      <c r="K887" s="17"/>
      <c r="L887" s="17"/>
      <c r="AC887" s="1229"/>
    </row>
    <row r="888">
      <c r="B888" s="17"/>
      <c r="C888" s="17"/>
      <c r="D888" s="17"/>
      <c r="E888" s="1228"/>
      <c r="F888" s="17"/>
      <c r="G888" s="17"/>
      <c r="H888" s="17"/>
      <c r="I888" s="17"/>
      <c r="J888" s="17" t="s">
        <v>712</v>
      </c>
      <c r="K888" s="17"/>
      <c r="L888" s="17"/>
      <c r="AC888" s="1229"/>
    </row>
    <row r="889">
      <c r="B889" s="17"/>
      <c r="C889" s="17"/>
      <c r="D889" s="17"/>
      <c r="E889" s="1228"/>
      <c r="F889" s="17"/>
      <c r="G889" s="17"/>
      <c r="H889" s="17"/>
      <c r="I889" s="17"/>
      <c r="J889" s="17" t="s">
        <v>712</v>
      </c>
      <c r="K889" s="17"/>
      <c r="L889" s="17"/>
      <c r="AC889" s="1229"/>
    </row>
    <row r="890">
      <c r="B890" s="17"/>
      <c r="C890" s="17"/>
      <c r="D890" s="17"/>
      <c r="E890" s="1228"/>
      <c r="F890" s="17"/>
      <c r="G890" s="17"/>
      <c r="H890" s="17"/>
      <c r="I890" s="17"/>
      <c r="J890" s="17" t="s">
        <v>712</v>
      </c>
      <c r="K890" s="17"/>
      <c r="L890" s="17"/>
      <c r="AC890" s="1229"/>
    </row>
    <row r="891">
      <c r="B891" s="17"/>
      <c r="C891" s="17"/>
      <c r="D891" s="17"/>
      <c r="E891" s="1228"/>
      <c r="F891" s="17"/>
      <c r="G891" s="17"/>
      <c r="H891" s="17"/>
      <c r="I891" s="17"/>
      <c r="J891" s="17" t="s">
        <v>712</v>
      </c>
      <c r="K891" s="17"/>
      <c r="L891" s="17"/>
      <c r="AC891" s="1229"/>
    </row>
    <row r="892">
      <c r="B892" s="17"/>
      <c r="C892" s="17"/>
      <c r="D892" s="17"/>
      <c r="E892" s="1228"/>
      <c r="F892" s="17"/>
      <c r="G892" s="17"/>
      <c r="H892" s="17"/>
      <c r="I892" s="17"/>
      <c r="J892" s="17" t="s">
        <v>712</v>
      </c>
      <c r="K892" s="17"/>
      <c r="L892" s="17"/>
      <c r="AC892" s="1229"/>
    </row>
    <row r="893">
      <c r="B893" s="17"/>
      <c r="C893" s="17"/>
      <c r="D893" s="17"/>
      <c r="E893" s="1228"/>
      <c r="F893" s="17"/>
      <c r="G893" s="17"/>
      <c r="H893" s="17"/>
      <c r="I893" s="17"/>
      <c r="J893" s="17" t="s">
        <v>712</v>
      </c>
      <c r="K893" s="17"/>
      <c r="L893" s="17"/>
      <c r="AC893" s="1229"/>
    </row>
    <row r="894">
      <c r="B894" s="17"/>
      <c r="C894" s="17"/>
      <c r="D894" s="17"/>
      <c r="E894" s="1228"/>
      <c r="F894" s="17"/>
      <c r="G894" s="17"/>
      <c r="H894" s="17"/>
      <c r="I894" s="17"/>
      <c r="J894" s="17" t="s">
        <v>712</v>
      </c>
      <c r="K894" s="17"/>
      <c r="L894" s="17"/>
      <c r="AC894" s="1229"/>
    </row>
    <row r="895">
      <c r="B895" s="17"/>
      <c r="C895" s="17"/>
      <c r="D895" s="17"/>
      <c r="E895" s="1228"/>
      <c r="F895" s="17"/>
      <c r="G895" s="17"/>
      <c r="H895" s="17"/>
      <c r="I895" s="17"/>
      <c r="J895" s="17" t="s">
        <v>712</v>
      </c>
      <c r="K895" s="17"/>
      <c r="L895" s="17"/>
      <c r="AC895" s="1229"/>
    </row>
    <row r="896">
      <c r="B896" s="17"/>
      <c r="C896" s="17"/>
      <c r="D896" s="17"/>
      <c r="E896" s="1228"/>
      <c r="F896" s="17"/>
      <c r="G896" s="17"/>
      <c r="H896" s="17"/>
      <c r="I896" s="17"/>
      <c r="J896" s="17" t="s">
        <v>712</v>
      </c>
      <c r="K896" s="17"/>
      <c r="L896" s="17"/>
      <c r="AC896" s="1229"/>
    </row>
    <row r="897">
      <c r="B897" s="17"/>
      <c r="C897" s="17"/>
      <c r="D897" s="17"/>
      <c r="E897" s="1228"/>
      <c r="F897" s="17"/>
      <c r="G897" s="17"/>
      <c r="H897" s="17"/>
      <c r="I897" s="17"/>
      <c r="J897" s="17" t="s">
        <v>712</v>
      </c>
      <c r="K897" s="17"/>
      <c r="L897" s="17"/>
      <c r="AC897" s="1229"/>
    </row>
    <row r="898">
      <c r="B898" s="17"/>
      <c r="C898" s="17"/>
      <c r="D898" s="17"/>
      <c r="E898" s="1228"/>
      <c r="F898" s="17"/>
      <c r="G898" s="17"/>
      <c r="H898" s="17"/>
      <c r="I898" s="17"/>
      <c r="J898" s="17" t="s">
        <v>712</v>
      </c>
      <c r="K898" s="17"/>
      <c r="L898" s="17"/>
      <c r="AC898" s="1229"/>
    </row>
    <row r="899">
      <c r="B899" s="17"/>
      <c r="C899" s="17"/>
      <c r="D899" s="17"/>
      <c r="E899" s="1228"/>
      <c r="F899" s="17"/>
      <c r="G899" s="17"/>
      <c r="H899" s="17"/>
      <c r="I899" s="17"/>
      <c r="J899" s="17" t="s">
        <v>712</v>
      </c>
      <c r="K899" s="17"/>
      <c r="L899" s="17"/>
      <c r="AC899" s="1229"/>
    </row>
    <row r="900">
      <c r="B900" s="17"/>
      <c r="C900" s="17"/>
      <c r="D900" s="17"/>
      <c r="E900" s="1228"/>
      <c r="F900" s="17"/>
      <c r="G900" s="17"/>
      <c r="H900" s="17"/>
      <c r="I900" s="17"/>
      <c r="J900" s="17" t="s">
        <v>712</v>
      </c>
      <c r="K900" s="17"/>
      <c r="L900" s="17"/>
      <c r="AC900" s="1229"/>
    </row>
    <row r="901">
      <c r="B901" s="17"/>
      <c r="C901" s="17"/>
      <c r="D901" s="17"/>
      <c r="E901" s="1228"/>
      <c r="F901" s="17"/>
      <c r="G901" s="17"/>
      <c r="H901" s="17"/>
      <c r="I901" s="17"/>
      <c r="J901" s="17" t="s">
        <v>712</v>
      </c>
      <c r="K901" s="17"/>
      <c r="L901" s="17"/>
      <c r="AC901" s="1229"/>
    </row>
    <row r="902">
      <c r="B902" s="17"/>
      <c r="C902" s="17"/>
      <c r="D902" s="17"/>
      <c r="E902" s="1228"/>
      <c r="F902" s="17"/>
      <c r="G902" s="17"/>
      <c r="H902" s="17"/>
      <c r="I902" s="17"/>
      <c r="J902" s="17" t="s">
        <v>712</v>
      </c>
      <c r="K902" s="17"/>
      <c r="L902" s="17"/>
      <c r="AC902" s="1229"/>
    </row>
    <row r="903">
      <c r="B903" s="17"/>
      <c r="C903" s="17"/>
      <c r="D903" s="17"/>
      <c r="E903" s="1228"/>
      <c r="F903" s="17"/>
      <c r="G903" s="17"/>
      <c r="H903" s="17"/>
      <c r="I903" s="17"/>
      <c r="J903" s="17" t="s">
        <v>712</v>
      </c>
      <c r="K903" s="17"/>
      <c r="L903" s="17"/>
      <c r="AC903" s="1229"/>
    </row>
    <row r="904">
      <c r="B904" s="17"/>
      <c r="C904" s="17"/>
      <c r="D904" s="17"/>
      <c r="E904" s="1228"/>
      <c r="F904" s="17"/>
      <c r="G904" s="17"/>
      <c r="H904" s="17"/>
      <c r="I904" s="17"/>
      <c r="J904" s="17" t="s">
        <v>712</v>
      </c>
      <c r="K904" s="17"/>
      <c r="L904" s="17"/>
      <c r="AC904" s="1229"/>
    </row>
    <row r="905">
      <c r="B905" s="17"/>
      <c r="C905" s="17"/>
      <c r="D905" s="17"/>
      <c r="E905" s="1228"/>
      <c r="F905" s="17"/>
      <c r="G905" s="17"/>
      <c r="H905" s="17"/>
      <c r="I905" s="17"/>
      <c r="J905" s="17" t="s">
        <v>712</v>
      </c>
      <c r="K905" s="17"/>
      <c r="L905" s="17"/>
      <c r="AC905" s="1229"/>
    </row>
    <row r="906">
      <c r="B906" s="17"/>
      <c r="C906" s="17"/>
      <c r="D906" s="17"/>
      <c r="E906" s="1228"/>
      <c r="F906" s="17"/>
      <c r="G906" s="17"/>
      <c r="H906" s="17"/>
      <c r="I906" s="17"/>
      <c r="J906" s="17" t="s">
        <v>712</v>
      </c>
      <c r="K906" s="17"/>
      <c r="L906" s="17"/>
      <c r="AC906" s="1229"/>
    </row>
    <row r="907">
      <c r="B907" s="17"/>
      <c r="C907" s="17"/>
      <c r="D907" s="17"/>
      <c r="E907" s="1228"/>
      <c r="F907" s="17"/>
      <c r="G907" s="17"/>
      <c r="H907" s="17"/>
      <c r="I907" s="17"/>
      <c r="J907" s="17" t="s">
        <v>712</v>
      </c>
      <c r="K907" s="17"/>
      <c r="L907" s="17"/>
      <c r="AC907" s="1229"/>
    </row>
    <row r="908">
      <c r="B908" s="17"/>
      <c r="C908" s="17"/>
      <c r="D908" s="17"/>
      <c r="E908" s="1228"/>
      <c r="F908" s="17"/>
      <c r="G908" s="17"/>
      <c r="H908" s="17"/>
      <c r="I908" s="17"/>
      <c r="J908" s="17" t="s">
        <v>712</v>
      </c>
      <c r="K908" s="17"/>
      <c r="L908" s="17"/>
      <c r="AC908" s="1229"/>
    </row>
    <row r="909">
      <c r="B909" s="17"/>
      <c r="C909" s="17"/>
      <c r="D909" s="17"/>
      <c r="E909" s="1228"/>
      <c r="F909" s="17"/>
      <c r="G909" s="17"/>
      <c r="H909" s="17"/>
      <c r="I909" s="17"/>
      <c r="J909" s="17" t="s">
        <v>712</v>
      </c>
      <c r="K909" s="17"/>
      <c r="L909" s="17"/>
      <c r="AC909" s="1229"/>
    </row>
    <row r="910">
      <c r="B910" s="17"/>
      <c r="C910" s="17"/>
      <c r="D910" s="17"/>
      <c r="E910" s="1228"/>
      <c r="F910" s="17"/>
      <c r="G910" s="17"/>
      <c r="H910" s="17"/>
      <c r="I910" s="17"/>
      <c r="J910" s="17" t="s">
        <v>712</v>
      </c>
      <c r="K910" s="17"/>
      <c r="L910" s="17"/>
      <c r="AC910" s="1229"/>
    </row>
    <row r="911">
      <c r="B911" s="17"/>
      <c r="C911" s="17"/>
      <c r="D911" s="17"/>
      <c r="E911" s="1228"/>
      <c r="F911" s="17"/>
      <c r="G911" s="17"/>
      <c r="H911" s="17"/>
      <c r="I911" s="17"/>
      <c r="J911" s="17" t="s">
        <v>712</v>
      </c>
      <c r="K911" s="17"/>
      <c r="L911" s="17"/>
      <c r="AC911" s="1229"/>
    </row>
    <row r="912">
      <c r="B912" s="17"/>
      <c r="C912" s="17"/>
      <c r="D912" s="17"/>
      <c r="E912" s="1228"/>
      <c r="F912" s="17"/>
      <c r="G912" s="17"/>
      <c r="H912" s="17"/>
      <c r="I912" s="17"/>
      <c r="J912" s="17" t="s">
        <v>712</v>
      </c>
      <c r="K912" s="17"/>
      <c r="L912" s="17"/>
      <c r="AC912" s="1229"/>
    </row>
    <row r="913">
      <c r="B913" s="17"/>
      <c r="C913" s="17"/>
      <c r="D913" s="17"/>
      <c r="E913" s="1228"/>
      <c r="F913" s="17"/>
      <c r="G913" s="17"/>
      <c r="H913" s="17"/>
      <c r="I913" s="17"/>
      <c r="J913" s="17" t="s">
        <v>712</v>
      </c>
      <c r="K913" s="17"/>
      <c r="L913" s="17"/>
      <c r="AC913" s="1229"/>
    </row>
    <row r="914">
      <c r="B914" s="17"/>
      <c r="C914" s="17"/>
      <c r="D914" s="17"/>
      <c r="E914" s="1228"/>
      <c r="F914" s="17"/>
      <c r="G914" s="17"/>
      <c r="H914" s="17"/>
      <c r="I914" s="17"/>
      <c r="J914" s="17" t="s">
        <v>712</v>
      </c>
      <c r="K914" s="17"/>
      <c r="L914" s="17"/>
      <c r="AC914" s="1229"/>
    </row>
    <row r="915">
      <c r="B915" s="17"/>
      <c r="C915" s="17"/>
      <c r="D915" s="17"/>
      <c r="E915" s="1228"/>
      <c r="F915" s="17"/>
      <c r="G915" s="17"/>
      <c r="H915" s="17"/>
      <c r="I915" s="17"/>
      <c r="J915" s="17" t="s">
        <v>712</v>
      </c>
      <c r="K915" s="17"/>
      <c r="L915" s="17"/>
      <c r="AC915" s="1229"/>
    </row>
    <row r="916">
      <c r="B916" s="17"/>
      <c r="C916" s="17"/>
      <c r="D916" s="17"/>
      <c r="E916" s="1228"/>
      <c r="F916" s="17"/>
      <c r="G916" s="17"/>
      <c r="H916" s="17"/>
      <c r="I916" s="17"/>
      <c r="J916" s="17" t="s">
        <v>712</v>
      </c>
      <c r="K916" s="17"/>
      <c r="L916" s="17"/>
      <c r="AC916" s="1229"/>
    </row>
    <row r="917">
      <c r="B917" s="17"/>
      <c r="C917" s="17"/>
      <c r="D917" s="17"/>
      <c r="E917" s="1228"/>
      <c r="F917" s="17"/>
      <c r="G917" s="17"/>
      <c r="H917" s="17"/>
      <c r="I917" s="17"/>
      <c r="J917" s="17" t="s">
        <v>712</v>
      </c>
      <c r="K917" s="17"/>
      <c r="L917" s="17"/>
      <c r="AC917" s="1229"/>
    </row>
    <row r="918">
      <c r="B918" s="17"/>
      <c r="C918" s="17"/>
      <c r="D918" s="17"/>
      <c r="E918" s="1228"/>
      <c r="F918" s="17"/>
      <c r="G918" s="17"/>
      <c r="H918" s="17"/>
      <c r="I918" s="17"/>
      <c r="J918" s="17" t="s">
        <v>712</v>
      </c>
      <c r="K918" s="17"/>
      <c r="L918" s="17"/>
      <c r="AC918" s="1229"/>
    </row>
    <row r="919">
      <c r="B919" s="17"/>
      <c r="C919" s="17"/>
      <c r="D919" s="17"/>
      <c r="E919" s="1228"/>
      <c r="F919" s="17"/>
      <c r="G919" s="17"/>
      <c r="H919" s="17"/>
      <c r="I919" s="17"/>
      <c r="J919" s="17" t="s">
        <v>712</v>
      </c>
      <c r="K919" s="17"/>
      <c r="L919" s="17"/>
      <c r="AC919" s="1229"/>
    </row>
    <row r="920">
      <c r="B920" s="17"/>
      <c r="C920" s="17"/>
      <c r="D920" s="17"/>
      <c r="E920" s="1228"/>
      <c r="F920" s="17"/>
      <c r="G920" s="17"/>
      <c r="H920" s="17"/>
      <c r="I920" s="17"/>
      <c r="J920" s="17" t="s">
        <v>712</v>
      </c>
      <c r="K920" s="17"/>
      <c r="L920" s="17"/>
      <c r="AC920" s="1229"/>
    </row>
    <row r="921">
      <c r="B921" s="17"/>
      <c r="C921" s="17"/>
      <c r="D921" s="17"/>
      <c r="E921" s="1228"/>
      <c r="F921" s="17"/>
      <c r="G921" s="17"/>
      <c r="H921" s="17"/>
      <c r="I921" s="17"/>
      <c r="J921" s="17" t="s">
        <v>712</v>
      </c>
      <c r="K921" s="17"/>
      <c r="L921" s="17"/>
      <c r="AC921" s="1229"/>
    </row>
    <row r="922">
      <c r="B922" s="17"/>
      <c r="C922" s="17"/>
      <c r="D922" s="17"/>
      <c r="E922" s="1228"/>
      <c r="F922" s="17"/>
      <c r="G922" s="17"/>
      <c r="H922" s="17"/>
      <c r="I922" s="17"/>
      <c r="J922" s="17" t="s">
        <v>712</v>
      </c>
      <c r="K922" s="17"/>
      <c r="L922" s="17"/>
      <c r="AC922" s="1229"/>
    </row>
    <row r="923">
      <c r="B923" s="17"/>
      <c r="C923" s="17"/>
      <c r="D923" s="17"/>
      <c r="E923" s="1228"/>
      <c r="F923" s="17"/>
      <c r="G923" s="17"/>
      <c r="H923" s="17"/>
      <c r="I923" s="17"/>
      <c r="J923" s="17" t="s">
        <v>712</v>
      </c>
      <c r="K923" s="17"/>
      <c r="L923" s="17"/>
      <c r="AC923" s="1229"/>
    </row>
    <row r="924">
      <c r="B924" s="17"/>
      <c r="C924" s="17"/>
      <c r="D924" s="17"/>
      <c r="E924" s="1228"/>
      <c r="F924" s="17"/>
      <c r="G924" s="17"/>
      <c r="H924" s="17"/>
      <c r="I924" s="17"/>
      <c r="J924" s="17" t="s">
        <v>712</v>
      </c>
      <c r="K924" s="17"/>
      <c r="L924" s="17"/>
      <c r="AC924" s="1229"/>
    </row>
    <row r="925">
      <c r="B925" s="17"/>
      <c r="C925" s="17"/>
      <c r="D925" s="17"/>
      <c r="E925" s="1228"/>
      <c r="F925" s="17"/>
      <c r="G925" s="17"/>
      <c r="H925" s="17"/>
      <c r="I925" s="17"/>
      <c r="J925" s="17" t="s">
        <v>712</v>
      </c>
      <c r="K925" s="17"/>
      <c r="L925" s="17"/>
      <c r="AC925" s="1229"/>
    </row>
    <row r="926">
      <c r="B926" s="17"/>
      <c r="C926" s="17"/>
      <c r="D926" s="17"/>
      <c r="E926" s="1228"/>
      <c r="F926" s="17"/>
      <c r="G926" s="17"/>
      <c r="H926" s="17"/>
      <c r="I926" s="17"/>
      <c r="J926" s="17" t="s">
        <v>712</v>
      </c>
      <c r="K926" s="17"/>
      <c r="L926" s="17"/>
      <c r="AC926" s="1229"/>
    </row>
    <row r="927">
      <c r="B927" s="17"/>
      <c r="C927" s="17"/>
      <c r="D927" s="17"/>
      <c r="E927" s="1228"/>
      <c r="F927" s="17"/>
      <c r="G927" s="17"/>
      <c r="H927" s="17"/>
      <c r="I927" s="17"/>
      <c r="J927" s="17" t="s">
        <v>712</v>
      </c>
      <c r="K927" s="17"/>
      <c r="L927" s="17"/>
      <c r="AC927" s="1229"/>
    </row>
    <row r="928">
      <c r="B928" s="17"/>
      <c r="C928" s="17"/>
      <c r="D928" s="17"/>
      <c r="E928" s="1228"/>
      <c r="F928" s="17"/>
      <c r="G928" s="17"/>
      <c r="H928" s="17"/>
      <c r="I928" s="17"/>
      <c r="J928" s="17" t="s">
        <v>712</v>
      </c>
      <c r="K928" s="17"/>
      <c r="L928" s="17"/>
      <c r="AC928" s="1229"/>
    </row>
    <row r="929">
      <c r="B929" s="17"/>
      <c r="C929" s="17"/>
      <c r="D929" s="17"/>
      <c r="E929" s="1228"/>
      <c r="F929" s="17"/>
      <c r="G929" s="17"/>
      <c r="H929" s="17"/>
      <c r="I929" s="17"/>
      <c r="J929" s="17" t="s">
        <v>712</v>
      </c>
      <c r="K929" s="17"/>
      <c r="L929" s="17"/>
      <c r="AC929" s="1229"/>
    </row>
    <row r="930">
      <c r="B930" s="17"/>
      <c r="C930" s="17"/>
      <c r="D930" s="17"/>
      <c r="E930" s="1228"/>
      <c r="F930" s="17"/>
      <c r="G930" s="17"/>
      <c r="H930" s="17"/>
      <c r="I930" s="17"/>
      <c r="J930" s="17" t="s">
        <v>712</v>
      </c>
      <c r="K930" s="17"/>
      <c r="L930" s="17"/>
      <c r="AC930" s="1229"/>
    </row>
    <row r="931">
      <c r="B931" s="17"/>
      <c r="C931" s="17"/>
      <c r="D931" s="17"/>
      <c r="E931" s="1228"/>
      <c r="F931" s="17"/>
      <c r="G931" s="17"/>
      <c r="H931" s="17"/>
      <c r="I931" s="17"/>
      <c r="J931" s="17" t="s">
        <v>712</v>
      </c>
      <c r="K931" s="17"/>
      <c r="L931" s="17"/>
      <c r="AC931" s="1229"/>
    </row>
    <row r="932">
      <c r="B932" s="17"/>
      <c r="C932" s="17"/>
      <c r="D932" s="17"/>
      <c r="E932" s="1228"/>
      <c r="F932" s="17"/>
      <c r="G932" s="17"/>
      <c r="H932" s="17"/>
      <c r="I932" s="17"/>
      <c r="J932" s="17" t="s">
        <v>712</v>
      </c>
      <c r="K932" s="17"/>
      <c r="L932" s="17"/>
      <c r="AC932" s="1229"/>
    </row>
    <row r="933">
      <c r="B933" s="17"/>
      <c r="C933" s="17"/>
      <c r="D933" s="17"/>
      <c r="E933" s="1228"/>
      <c r="F933" s="17"/>
      <c r="G933" s="17"/>
      <c r="H933" s="17"/>
      <c r="I933" s="17"/>
      <c r="J933" s="17" t="s">
        <v>712</v>
      </c>
      <c r="K933" s="17"/>
      <c r="L933" s="17"/>
      <c r="AC933" s="1229"/>
    </row>
    <row r="934">
      <c r="B934" s="17"/>
      <c r="C934" s="17"/>
      <c r="D934" s="17"/>
      <c r="E934" s="1228"/>
      <c r="F934" s="17"/>
      <c r="G934" s="17"/>
      <c r="H934" s="17"/>
      <c r="I934" s="17"/>
      <c r="J934" s="17" t="s">
        <v>712</v>
      </c>
      <c r="K934" s="17"/>
      <c r="L934" s="17"/>
      <c r="AC934" s="1229"/>
    </row>
    <row r="935">
      <c r="B935" s="17"/>
      <c r="C935" s="17"/>
      <c r="D935" s="17"/>
      <c r="E935" s="1228"/>
      <c r="F935" s="17"/>
      <c r="G935" s="17"/>
      <c r="H935" s="17"/>
      <c r="I935" s="17"/>
      <c r="J935" s="17" t="s">
        <v>712</v>
      </c>
      <c r="K935" s="17"/>
      <c r="L935" s="17"/>
      <c r="AC935" s="1229"/>
    </row>
    <row r="936">
      <c r="B936" s="17"/>
      <c r="C936" s="17"/>
      <c r="D936" s="17"/>
      <c r="E936" s="1228"/>
      <c r="F936" s="17"/>
      <c r="G936" s="17"/>
      <c r="H936" s="17"/>
      <c r="I936" s="17"/>
      <c r="J936" s="17" t="s">
        <v>712</v>
      </c>
      <c r="K936" s="17"/>
      <c r="L936" s="17"/>
      <c r="AC936" s="1229"/>
    </row>
    <row r="937">
      <c r="B937" s="17"/>
      <c r="C937" s="17"/>
      <c r="D937" s="17"/>
      <c r="E937" s="1228"/>
      <c r="F937" s="17"/>
      <c r="G937" s="17"/>
      <c r="H937" s="17"/>
      <c r="I937" s="17"/>
      <c r="J937" s="17" t="s">
        <v>712</v>
      </c>
      <c r="K937" s="17"/>
      <c r="L937" s="17"/>
      <c r="AC937" s="1229"/>
    </row>
    <row r="938">
      <c r="B938" s="17"/>
      <c r="C938" s="17"/>
      <c r="D938" s="17"/>
      <c r="E938" s="1228"/>
      <c r="F938" s="17"/>
      <c r="G938" s="17"/>
      <c r="H938" s="17"/>
      <c r="I938" s="17"/>
      <c r="J938" s="17" t="s">
        <v>712</v>
      </c>
      <c r="K938" s="17"/>
      <c r="L938" s="17"/>
      <c r="AC938" s="1229"/>
    </row>
    <row r="939">
      <c r="B939" s="17"/>
      <c r="C939" s="17"/>
      <c r="D939" s="17"/>
      <c r="E939" s="1228"/>
      <c r="F939" s="17"/>
      <c r="G939" s="17"/>
      <c r="H939" s="17"/>
      <c r="I939" s="17"/>
      <c r="J939" s="17" t="s">
        <v>712</v>
      </c>
      <c r="K939" s="17"/>
      <c r="L939" s="17"/>
      <c r="AC939" s="1229"/>
    </row>
    <row r="940">
      <c r="B940" s="17"/>
      <c r="C940" s="17"/>
      <c r="D940" s="17"/>
      <c r="E940" s="1228"/>
      <c r="F940" s="17"/>
      <c r="G940" s="17"/>
      <c r="H940" s="17"/>
      <c r="I940" s="17"/>
      <c r="J940" s="17" t="s">
        <v>712</v>
      </c>
      <c r="K940" s="17"/>
      <c r="L940" s="17"/>
      <c r="AC940" s="1229"/>
    </row>
    <row r="941">
      <c r="B941" s="17"/>
      <c r="C941" s="17"/>
      <c r="D941" s="17"/>
      <c r="E941" s="1228"/>
      <c r="F941" s="17"/>
      <c r="G941" s="17"/>
      <c r="H941" s="17"/>
      <c r="I941" s="17"/>
      <c r="J941" s="17" t="s">
        <v>712</v>
      </c>
      <c r="K941" s="17"/>
      <c r="L941" s="17"/>
      <c r="AC941" s="1229"/>
    </row>
    <row r="942">
      <c r="B942" s="17"/>
      <c r="C942" s="17"/>
      <c r="D942" s="17"/>
      <c r="E942" s="1228"/>
      <c r="F942" s="17"/>
      <c r="G942" s="17"/>
      <c r="H942" s="17"/>
      <c r="I942" s="17"/>
      <c r="J942" s="17" t="s">
        <v>712</v>
      </c>
      <c r="K942" s="17"/>
      <c r="L942" s="17"/>
      <c r="AC942" s="1229"/>
    </row>
    <row r="943">
      <c r="B943" s="17"/>
      <c r="C943" s="17"/>
      <c r="D943" s="17"/>
      <c r="E943" s="1228"/>
      <c r="F943" s="17"/>
      <c r="G943" s="17"/>
      <c r="H943" s="17"/>
      <c r="I943" s="17"/>
      <c r="J943" s="17" t="s">
        <v>712</v>
      </c>
      <c r="K943" s="17"/>
      <c r="L943" s="17"/>
      <c r="AC943" s="1229"/>
    </row>
    <row r="944">
      <c r="B944" s="17"/>
      <c r="C944" s="17"/>
      <c r="D944" s="17"/>
      <c r="E944" s="1228"/>
      <c r="F944" s="17"/>
      <c r="G944" s="17"/>
      <c r="H944" s="17"/>
      <c r="I944" s="17"/>
      <c r="J944" s="17" t="s">
        <v>712</v>
      </c>
      <c r="K944" s="17"/>
      <c r="L944" s="17"/>
      <c r="AC944" s="1229"/>
    </row>
    <row r="945">
      <c r="B945" s="17"/>
      <c r="C945" s="17"/>
      <c r="D945" s="17"/>
      <c r="E945" s="1228"/>
      <c r="F945" s="17"/>
      <c r="G945" s="17"/>
      <c r="H945" s="17"/>
      <c r="I945" s="17"/>
      <c r="J945" s="17" t="s">
        <v>712</v>
      </c>
      <c r="K945" s="17"/>
      <c r="L945" s="17"/>
      <c r="AC945" s="1229"/>
    </row>
    <row r="946">
      <c r="B946" s="17"/>
      <c r="C946" s="17"/>
      <c r="D946" s="17"/>
      <c r="E946" s="1228"/>
      <c r="F946" s="17"/>
      <c r="G946" s="17"/>
      <c r="H946" s="17"/>
      <c r="I946" s="17"/>
      <c r="J946" s="17" t="s">
        <v>712</v>
      </c>
      <c r="K946" s="17"/>
      <c r="L946" s="17"/>
      <c r="AC946" s="1229"/>
    </row>
    <row r="947">
      <c r="B947" s="17"/>
      <c r="C947" s="17"/>
      <c r="D947" s="17"/>
      <c r="E947" s="1228"/>
      <c r="F947" s="17"/>
      <c r="G947" s="17"/>
      <c r="H947" s="17"/>
      <c r="I947" s="17"/>
      <c r="J947" s="17" t="s">
        <v>712</v>
      </c>
      <c r="K947" s="17"/>
      <c r="L947" s="17"/>
      <c r="AC947" s="1229"/>
    </row>
    <row r="948">
      <c r="B948" s="17"/>
      <c r="C948" s="17"/>
      <c r="D948" s="17"/>
      <c r="E948" s="1228"/>
      <c r="F948" s="17"/>
      <c r="G948" s="17"/>
      <c r="H948" s="17"/>
      <c r="I948" s="17"/>
      <c r="J948" s="17" t="s">
        <v>712</v>
      </c>
      <c r="K948" s="17"/>
      <c r="L948" s="17"/>
      <c r="AC948" s="1229"/>
    </row>
    <row r="949">
      <c r="B949" s="17"/>
      <c r="C949" s="17"/>
      <c r="D949" s="17"/>
      <c r="E949" s="1228"/>
      <c r="F949" s="17"/>
      <c r="G949" s="17"/>
      <c r="H949" s="17"/>
      <c r="I949" s="17"/>
      <c r="J949" s="17" t="s">
        <v>712</v>
      </c>
      <c r="K949" s="17"/>
      <c r="L949" s="17"/>
      <c r="AC949" s="1229"/>
    </row>
    <row r="950">
      <c r="B950" s="17"/>
      <c r="C950" s="17"/>
      <c r="D950" s="17"/>
      <c r="E950" s="1228"/>
      <c r="F950" s="17"/>
      <c r="G950" s="17"/>
      <c r="H950" s="17"/>
      <c r="I950" s="17"/>
      <c r="J950" s="17" t="s">
        <v>712</v>
      </c>
      <c r="K950" s="17"/>
      <c r="L950" s="17"/>
      <c r="AC950" s="1229"/>
    </row>
    <row r="951">
      <c r="B951" s="17"/>
      <c r="C951" s="17"/>
      <c r="D951" s="17"/>
      <c r="E951" s="1228"/>
      <c r="F951" s="17"/>
      <c r="G951" s="17"/>
      <c r="H951" s="17"/>
      <c r="I951" s="17"/>
      <c r="J951" s="17" t="s">
        <v>712</v>
      </c>
      <c r="K951" s="17"/>
      <c r="L951" s="17"/>
      <c r="AC951" s="1229"/>
    </row>
    <row r="952">
      <c r="B952" s="17"/>
      <c r="C952" s="17"/>
      <c r="D952" s="17"/>
      <c r="E952" s="1228"/>
      <c r="F952" s="17"/>
      <c r="G952" s="17"/>
      <c r="H952" s="17"/>
      <c r="I952" s="17"/>
      <c r="J952" s="17" t="s">
        <v>712</v>
      </c>
      <c r="K952" s="17"/>
      <c r="L952" s="17"/>
      <c r="AC952" s="1229"/>
    </row>
    <row r="953">
      <c r="B953" s="17"/>
      <c r="C953" s="17"/>
      <c r="D953" s="17"/>
      <c r="E953" s="1228"/>
      <c r="F953" s="17"/>
      <c r="G953" s="17"/>
      <c r="H953" s="17"/>
      <c r="I953" s="17"/>
      <c r="J953" s="17" t="s">
        <v>712</v>
      </c>
      <c r="K953" s="17"/>
      <c r="L953" s="17"/>
      <c r="AC953" s="1229"/>
    </row>
    <row r="954">
      <c r="B954" s="17"/>
      <c r="C954" s="17"/>
      <c r="D954" s="17"/>
      <c r="E954" s="1228"/>
      <c r="F954" s="17"/>
      <c r="G954" s="17"/>
      <c r="H954" s="17"/>
      <c r="I954" s="17"/>
      <c r="J954" s="17" t="s">
        <v>712</v>
      </c>
      <c r="K954" s="17"/>
      <c r="L954" s="17"/>
      <c r="AC954" s="1229"/>
    </row>
    <row r="955">
      <c r="B955" s="17"/>
      <c r="C955" s="17"/>
      <c r="D955" s="17"/>
      <c r="E955" s="1228"/>
      <c r="F955" s="17"/>
      <c r="G955" s="17"/>
      <c r="H955" s="17"/>
      <c r="I955" s="17"/>
      <c r="J955" s="17" t="s">
        <v>712</v>
      </c>
      <c r="K955" s="17"/>
      <c r="L955" s="17"/>
      <c r="AC955" s="1229"/>
    </row>
    <row r="956">
      <c r="B956" s="17"/>
      <c r="C956" s="17"/>
      <c r="D956" s="17"/>
      <c r="E956" s="1228"/>
      <c r="F956" s="17"/>
      <c r="G956" s="17"/>
      <c r="H956" s="17"/>
      <c r="I956" s="17"/>
      <c r="J956" s="17" t="s">
        <v>712</v>
      </c>
      <c r="K956" s="17"/>
      <c r="L956" s="17"/>
      <c r="AC956" s="1229"/>
    </row>
    <row r="957">
      <c r="B957" s="17"/>
      <c r="C957" s="17"/>
      <c r="D957" s="17"/>
      <c r="E957" s="1228"/>
      <c r="F957" s="17"/>
      <c r="G957" s="17"/>
      <c r="H957" s="17"/>
      <c r="I957" s="17"/>
      <c r="J957" s="17" t="s">
        <v>712</v>
      </c>
      <c r="K957" s="17"/>
      <c r="L957" s="17"/>
      <c r="AC957" s="1229"/>
    </row>
    <row r="958">
      <c r="B958" s="17"/>
      <c r="C958" s="17"/>
      <c r="D958" s="17"/>
      <c r="E958" s="1228"/>
      <c r="F958" s="17"/>
      <c r="G958" s="17"/>
      <c r="H958" s="17"/>
      <c r="I958" s="17"/>
      <c r="J958" s="17" t="s">
        <v>712</v>
      </c>
      <c r="K958" s="17"/>
      <c r="L958" s="17"/>
      <c r="AC958" s="1229"/>
    </row>
    <row r="959">
      <c r="B959" s="17"/>
      <c r="C959" s="17"/>
      <c r="D959" s="17"/>
      <c r="E959" s="1228"/>
      <c r="F959" s="17"/>
      <c r="G959" s="17"/>
      <c r="H959" s="17"/>
      <c r="I959" s="17"/>
      <c r="J959" s="17" t="s">
        <v>712</v>
      </c>
      <c r="K959" s="17"/>
      <c r="L959" s="17"/>
      <c r="AC959" s="1229"/>
    </row>
    <row r="960">
      <c r="B960" s="17"/>
      <c r="C960" s="17"/>
      <c r="D960" s="17"/>
      <c r="E960" s="1228"/>
      <c r="F960" s="17"/>
      <c r="G960" s="17"/>
      <c r="H960" s="17"/>
      <c r="I960" s="17"/>
      <c r="J960" s="17" t="s">
        <v>712</v>
      </c>
      <c r="K960" s="17"/>
      <c r="L960" s="17"/>
      <c r="AC960" s="1229"/>
    </row>
    <row r="961">
      <c r="B961" s="17"/>
      <c r="C961" s="17"/>
      <c r="D961" s="17"/>
      <c r="E961" s="1228"/>
      <c r="F961" s="17"/>
      <c r="G961" s="17"/>
      <c r="H961" s="17"/>
      <c r="I961" s="17"/>
      <c r="J961" s="17" t="s">
        <v>712</v>
      </c>
      <c r="K961" s="17"/>
      <c r="L961" s="17"/>
      <c r="AC961" s="1229"/>
    </row>
    <row r="962">
      <c r="B962" s="17"/>
      <c r="C962" s="17"/>
      <c r="D962" s="17"/>
      <c r="E962" s="1228"/>
      <c r="F962" s="17"/>
      <c r="G962" s="17"/>
      <c r="H962" s="17"/>
      <c r="I962" s="17"/>
      <c r="J962" s="17" t="s">
        <v>712</v>
      </c>
      <c r="K962" s="17"/>
      <c r="L962" s="17"/>
      <c r="AC962" s="1229"/>
    </row>
    <row r="963">
      <c r="B963" s="17"/>
      <c r="C963" s="17"/>
      <c r="D963" s="17"/>
      <c r="E963" s="1228"/>
      <c r="F963" s="17"/>
      <c r="G963" s="17"/>
      <c r="H963" s="17"/>
      <c r="I963" s="17"/>
      <c r="J963" s="17" t="s">
        <v>712</v>
      </c>
      <c r="K963" s="17"/>
      <c r="L963" s="17"/>
      <c r="AC963" s="1229"/>
    </row>
    <row r="964">
      <c r="B964" s="17"/>
      <c r="C964" s="17"/>
      <c r="D964" s="17"/>
      <c r="E964" s="1228"/>
      <c r="F964" s="17"/>
      <c r="G964" s="17"/>
      <c r="H964" s="17"/>
      <c r="I964" s="17"/>
      <c r="J964" s="17" t="s">
        <v>712</v>
      </c>
      <c r="K964" s="17"/>
      <c r="L964" s="17"/>
      <c r="AC964" s="1229"/>
    </row>
    <row r="965">
      <c r="B965" s="17"/>
      <c r="C965" s="17"/>
      <c r="D965" s="17"/>
      <c r="E965" s="1228"/>
      <c r="F965" s="17"/>
      <c r="G965" s="17"/>
      <c r="H965" s="17"/>
      <c r="I965" s="17"/>
      <c r="J965" s="17" t="s">
        <v>712</v>
      </c>
      <c r="K965" s="17"/>
      <c r="L965" s="17"/>
      <c r="AC965" s="1229"/>
    </row>
    <row r="966">
      <c r="B966" s="17"/>
      <c r="C966" s="17"/>
      <c r="D966" s="17"/>
      <c r="E966" s="1228"/>
      <c r="F966" s="17"/>
      <c r="G966" s="17"/>
      <c r="H966" s="17"/>
      <c r="I966" s="17"/>
      <c r="J966" s="17" t="s">
        <v>712</v>
      </c>
      <c r="K966" s="17"/>
      <c r="L966" s="17"/>
      <c r="AC966" s="1229"/>
    </row>
    <row r="967">
      <c r="B967" s="17"/>
      <c r="C967" s="17"/>
      <c r="D967" s="17"/>
      <c r="E967" s="1228"/>
      <c r="F967" s="17"/>
      <c r="G967" s="17"/>
      <c r="H967" s="17"/>
      <c r="I967" s="17"/>
      <c r="J967" s="17" t="s">
        <v>712</v>
      </c>
      <c r="K967" s="17"/>
      <c r="L967" s="17"/>
      <c r="AC967" s="1229"/>
    </row>
    <row r="968">
      <c r="B968" s="17"/>
      <c r="C968" s="17"/>
      <c r="D968" s="17"/>
      <c r="E968" s="1228"/>
      <c r="F968" s="17"/>
      <c r="G968" s="17"/>
      <c r="H968" s="17"/>
      <c r="I968" s="17"/>
      <c r="J968" s="17" t="s">
        <v>712</v>
      </c>
      <c r="K968" s="17"/>
      <c r="L968" s="17"/>
      <c r="AC968" s="1229"/>
    </row>
    <row r="969">
      <c r="B969" s="17"/>
      <c r="C969" s="17"/>
      <c r="D969" s="17"/>
      <c r="E969" s="1228"/>
      <c r="F969" s="17"/>
      <c r="G969" s="17"/>
      <c r="H969" s="17"/>
      <c r="I969" s="17"/>
      <c r="J969" s="17" t="s">
        <v>712</v>
      </c>
      <c r="K969" s="17"/>
      <c r="L969" s="17"/>
      <c r="AC969" s="1229"/>
    </row>
    <row r="970">
      <c r="B970" s="17"/>
      <c r="C970" s="17"/>
      <c r="D970" s="17"/>
      <c r="E970" s="1228"/>
      <c r="F970" s="17"/>
      <c r="G970" s="17"/>
      <c r="H970" s="17"/>
      <c r="I970" s="17"/>
      <c r="J970" s="17" t="s">
        <v>712</v>
      </c>
      <c r="K970" s="17"/>
      <c r="L970" s="17"/>
      <c r="AC970" s="1229"/>
    </row>
    <row r="971">
      <c r="B971" s="17"/>
      <c r="C971" s="17"/>
      <c r="D971" s="17"/>
      <c r="E971" s="1228"/>
      <c r="F971" s="17"/>
      <c r="G971" s="17"/>
      <c r="H971" s="17"/>
      <c r="I971" s="17"/>
      <c r="J971" s="17" t="s">
        <v>712</v>
      </c>
      <c r="K971" s="17"/>
      <c r="L971" s="17"/>
      <c r="AC971" s="1229"/>
    </row>
    <row r="972">
      <c r="B972" s="17"/>
      <c r="C972" s="17"/>
      <c r="D972" s="17"/>
      <c r="E972" s="1228"/>
      <c r="F972" s="17"/>
      <c r="G972" s="17"/>
      <c r="H972" s="17"/>
      <c r="I972" s="17"/>
      <c r="J972" s="17" t="s">
        <v>712</v>
      </c>
      <c r="K972" s="17"/>
      <c r="L972" s="17"/>
      <c r="AC972" s="1229"/>
    </row>
    <row r="973">
      <c r="B973" s="17"/>
      <c r="C973" s="17"/>
      <c r="D973" s="17"/>
      <c r="E973" s="1228"/>
      <c r="F973" s="17"/>
      <c r="G973" s="17"/>
      <c r="H973" s="17"/>
      <c r="I973" s="17"/>
      <c r="J973" s="17" t="s">
        <v>712</v>
      </c>
      <c r="K973" s="17"/>
      <c r="L973" s="17"/>
      <c r="AC973" s="1229"/>
    </row>
    <row r="974">
      <c r="B974" s="17"/>
      <c r="C974" s="17"/>
      <c r="D974" s="17"/>
      <c r="E974" s="1228"/>
      <c r="F974" s="17"/>
      <c r="G974" s="17"/>
      <c r="H974" s="17"/>
      <c r="I974" s="17"/>
      <c r="J974" s="17" t="s">
        <v>712</v>
      </c>
      <c r="K974" s="17"/>
      <c r="L974" s="17"/>
      <c r="AC974" s="1229"/>
    </row>
    <row r="975">
      <c r="B975" s="17"/>
      <c r="C975" s="17"/>
      <c r="D975" s="17"/>
      <c r="E975" s="1228"/>
      <c r="F975" s="17"/>
      <c r="G975" s="17"/>
      <c r="H975" s="17"/>
      <c r="I975" s="17"/>
      <c r="J975" s="17" t="s">
        <v>712</v>
      </c>
      <c r="K975" s="17"/>
      <c r="L975" s="17"/>
      <c r="AC975" s="1229"/>
    </row>
    <row r="976">
      <c r="B976" s="17"/>
      <c r="C976" s="17"/>
      <c r="D976" s="17"/>
      <c r="E976" s="1228"/>
      <c r="F976" s="17"/>
      <c r="G976" s="17"/>
      <c r="H976" s="17"/>
      <c r="I976" s="17"/>
      <c r="J976" s="17" t="s">
        <v>712</v>
      </c>
      <c r="K976" s="17"/>
      <c r="L976" s="17"/>
      <c r="AC976" s="1229"/>
    </row>
    <row r="977">
      <c r="B977" s="17"/>
      <c r="C977" s="17"/>
      <c r="D977" s="17"/>
      <c r="E977" s="1228"/>
      <c r="F977" s="17"/>
      <c r="G977" s="17"/>
      <c r="H977" s="17"/>
      <c r="I977" s="17"/>
      <c r="J977" s="17" t="s">
        <v>712</v>
      </c>
      <c r="K977" s="17"/>
      <c r="L977" s="17"/>
      <c r="AC977" s="1229"/>
    </row>
    <row r="978">
      <c r="B978" s="17"/>
      <c r="C978" s="17"/>
      <c r="D978" s="17"/>
      <c r="E978" s="1228"/>
      <c r="F978" s="17"/>
      <c r="G978" s="17"/>
      <c r="H978" s="17"/>
      <c r="I978" s="17"/>
      <c r="J978" s="17" t="s">
        <v>712</v>
      </c>
      <c r="K978" s="17"/>
      <c r="L978" s="17"/>
      <c r="AC978" s="1229"/>
    </row>
    <row r="979">
      <c r="B979" s="17"/>
      <c r="C979" s="17"/>
      <c r="D979" s="17"/>
      <c r="E979" s="1228"/>
      <c r="F979" s="17"/>
      <c r="G979" s="17"/>
      <c r="H979" s="17"/>
      <c r="I979" s="17"/>
      <c r="J979" s="17" t="s">
        <v>712</v>
      </c>
      <c r="K979" s="17"/>
      <c r="L979" s="17"/>
      <c r="AC979" s="1229"/>
    </row>
    <row r="980">
      <c r="B980" s="17"/>
      <c r="C980" s="17"/>
      <c r="D980" s="17"/>
      <c r="E980" s="1228"/>
      <c r="F980" s="17"/>
      <c r="G980" s="17"/>
      <c r="H980" s="17"/>
      <c r="I980" s="17"/>
      <c r="J980" s="17" t="s">
        <v>712</v>
      </c>
      <c r="K980" s="17"/>
      <c r="L980" s="17"/>
      <c r="AC980" s="1229"/>
    </row>
    <row r="981">
      <c r="B981" s="17"/>
      <c r="C981" s="17"/>
      <c r="D981" s="17"/>
      <c r="E981" s="1228"/>
      <c r="F981" s="17"/>
      <c r="G981" s="17"/>
      <c r="H981" s="17"/>
      <c r="I981" s="17"/>
      <c r="J981" s="17" t="s">
        <v>712</v>
      </c>
      <c r="K981" s="17"/>
      <c r="L981" s="17"/>
      <c r="AC981" s="1229"/>
    </row>
    <row r="982">
      <c r="B982" s="17"/>
      <c r="C982" s="17"/>
      <c r="D982" s="17"/>
      <c r="E982" s="1228"/>
      <c r="F982" s="17"/>
      <c r="G982" s="17"/>
      <c r="H982" s="17"/>
      <c r="I982" s="17"/>
      <c r="J982" s="17" t="s">
        <v>712</v>
      </c>
      <c r="K982" s="17"/>
      <c r="L982" s="17"/>
      <c r="AC982" s="1229"/>
    </row>
    <row r="983">
      <c r="B983" s="17"/>
      <c r="C983" s="17"/>
      <c r="D983" s="17"/>
      <c r="E983" s="1228"/>
      <c r="F983" s="17"/>
      <c r="G983" s="17"/>
      <c r="H983" s="17"/>
      <c r="I983" s="17"/>
      <c r="J983" s="17" t="s">
        <v>712</v>
      </c>
      <c r="K983" s="17"/>
      <c r="L983" s="17"/>
      <c r="AC983" s="1229"/>
    </row>
    <row r="984">
      <c r="B984" s="17"/>
      <c r="C984" s="17"/>
      <c r="D984" s="17"/>
      <c r="E984" s="1228"/>
      <c r="F984" s="17"/>
      <c r="G984" s="17"/>
      <c r="H984" s="17"/>
      <c r="I984" s="17"/>
      <c r="J984" s="17" t="s">
        <v>712</v>
      </c>
      <c r="K984" s="17"/>
      <c r="L984" s="17"/>
      <c r="AC984" s="1229"/>
    </row>
    <row r="985">
      <c r="B985" s="17"/>
      <c r="C985" s="17"/>
      <c r="D985" s="17"/>
      <c r="E985" s="1228"/>
      <c r="F985" s="17"/>
      <c r="G985" s="17"/>
      <c r="H985" s="17"/>
      <c r="I985" s="17"/>
      <c r="J985" s="17" t="s">
        <v>712</v>
      </c>
      <c r="K985" s="17"/>
      <c r="L985" s="17"/>
      <c r="AC985" s="1229"/>
    </row>
    <row r="986">
      <c r="B986" s="17"/>
      <c r="C986" s="17"/>
      <c r="D986" s="17"/>
      <c r="E986" s="1228"/>
      <c r="F986" s="17"/>
      <c r="G986" s="17"/>
      <c r="H986" s="17"/>
      <c r="I986" s="17"/>
      <c r="J986" s="17" t="s">
        <v>712</v>
      </c>
      <c r="K986" s="17"/>
      <c r="L986" s="17"/>
      <c r="AC986" s="1229"/>
    </row>
    <row r="987">
      <c r="B987" s="17"/>
      <c r="C987" s="17"/>
      <c r="D987" s="17"/>
      <c r="E987" s="1228"/>
      <c r="F987" s="17"/>
      <c r="G987" s="17"/>
      <c r="H987" s="17"/>
      <c r="I987" s="17"/>
      <c r="J987" s="17" t="s">
        <v>712</v>
      </c>
      <c r="K987" s="17"/>
      <c r="L987" s="17"/>
      <c r="AC987" s="1229"/>
    </row>
    <row r="988">
      <c r="B988" s="17"/>
      <c r="C988" s="17"/>
      <c r="D988" s="17"/>
      <c r="E988" s="1228"/>
      <c r="F988" s="17"/>
      <c r="G988" s="17"/>
      <c r="H988" s="17"/>
      <c r="I988" s="17"/>
      <c r="J988" s="17" t="s">
        <v>712</v>
      </c>
      <c r="K988" s="17"/>
      <c r="L988" s="17"/>
      <c r="AC988" s="1229"/>
    </row>
    <row r="989">
      <c r="B989" s="17"/>
      <c r="C989" s="17"/>
      <c r="D989" s="17"/>
      <c r="E989" s="1228"/>
      <c r="F989" s="17"/>
      <c r="G989" s="17"/>
      <c r="H989" s="17"/>
      <c r="I989" s="17"/>
      <c r="J989" s="17" t="s">
        <v>712</v>
      </c>
      <c r="K989" s="17"/>
      <c r="L989" s="17"/>
      <c r="AC989" s="1229"/>
    </row>
    <row r="990">
      <c r="B990" s="17"/>
      <c r="C990" s="17"/>
      <c r="D990" s="17"/>
      <c r="E990" s="1228"/>
      <c r="F990" s="17"/>
      <c r="G990" s="17"/>
      <c r="H990" s="17"/>
      <c r="I990" s="17"/>
      <c r="J990" s="17" t="s">
        <v>712</v>
      </c>
      <c r="K990" s="17"/>
      <c r="L990" s="17"/>
      <c r="AC990" s="1229"/>
    </row>
    <row r="991">
      <c r="B991" s="17"/>
      <c r="C991" s="17"/>
      <c r="D991" s="17"/>
      <c r="E991" s="1228"/>
      <c r="F991" s="17"/>
      <c r="G991" s="17"/>
      <c r="H991" s="17"/>
      <c r="I991" s="17"/>
      <c r="J991" s="17" t="s">
        <v>712</v>
      </c>
      <c r="K991" s="17"/>
      <c r="L991" s="17"/>
      <c r="AC991" s="1229"/>
    </row>
    <row r="992">
      <c r="B992" s="17"/>
      <c r="C992" s="17"/>
      <c r="D992" s="17"/>
      <c r="E992" s="1228"/>
      <c r="F992" s="17"/>
      <c r="G992" s="17"/>
      <c r="H992" s="17"/>
      <c r="I992" s="17"/>
      <c r="J992" s="17" t="s">
        <v>712</v>
      </c>
      <c r="K992" s="17"/>
      <c r="L992" s="17"/>
      <c r="AC992" s="1229"/>
    </row>
    <row r="993">
      <c r="B993" s="17"/>
      <c r="C993" s="17"/>
      <c r="D993" s="17"/>
      <c r="E993" s="1228"/>
      <c r="F993" s="17"/>
      <c r="G993" s="17"/>
      <c r="H993" s="17"/>
      <c r="I993" s="17"/>
      <c r="J993" s="17" t="s">
        <v>712</v>
      </c>
      <c r="K993" s="17"/>
      <c r="L993" s="17"/>
      <c r="AC993" s="1229"/>
    </row>
    <row r="994">
      <c r="B994" s="17"/>
      <c r="C994" s="17"/>
      <c r="D994" s="17"/>
      <c r="E994" s="1228"/>
      <c r="F994" s="17"/>
      <c r="G994" s="17"/>
      <c r="H994" s="17"/>
      <c r="I994" s="17"/>
      <c r="J994" s="17" t="s">
        <v>712</v>
      </c>
      <c r="K994" s="17"/>
      <c r="L994" s="17"/>
      <c r="AC994" s="1229"/>
    </row>
    <row r="995">
      <c r="B995" s="17"/>
      <c r="C995" s="17"/>
      <c r="D995" s="17"/>
      <c r="E995" s="1228"/>
      <c r="F995" s="17"/>
      <c r="G995" s="17"/>
      <c r="H995" s="17"/>
      <c r="I995" s="17"/>
      <c r="J995" s="17" t="s">
        <v>712</v>
      </c>
      <c r="K995" s="17"/>
      <c r="L995" s="17"/>
      <c r="AC995" s="1229"/>
    </row>
    <row r="996">
      <c r="B996" s="17"/>
      <c r="C996" s="17"/>
      <c r="D996" s="17"/>
      <c r="E996" s="1228"/>
      <c r="F996" s="17"/>
      <c r="G996" s="17"/>
      <c r="H996" s="17"/>
      <c r="I996" s="17"/>
      <c r="J996" s="17" t="s">
        <v>712</v>
      </c>
      <c r="K996" s="17"/>
      <c r="L996" s="17"/>
      <c r="AC996" s="1229"/>
    </row>
    <row r="997">
      <c r="B997" s="17"/>
      <c r="C997" s="17"/>
      <c r="D997" s="17"/>
      <c r="E997" s="1228"/>
      <c r="F997" s="17"/>
      <c r="G997" s="17"/>
      <c r="H997" s="17"/>
      <c r="I997" s="17"/>
      <c r="J997" s="17" t="s">
        <v>712</v>
      </c>
      <c r="K997" s="17"/>
      <c r="L997" s="17"/>
      <c r="AC997" s="1229"/>
    </row>
    <row r="998">
      <c r="B998" s="17"/>
      <c r="C998" s="17"/>
      <c r="D998" s="17"/>
      <c r="E998" s="1228"/>
      <c r="F998" s="17"/>
      <c r="G998" s="17"/>
      <c r="H998" s="17"/>
      <c r="I998" s="17"/>
      <c r="J998" s="17" t="s">
        <v>712</v>
      </c>
      <c r="K998" s="17"/>
      <c r="L998" s="17"/>
      <c r="AC998" s="1229"/>
    </row>
    <row r="999">
      <c r="B999" s="17"/>
      <c r="C999" s="17"/>
      <c r="D999" s="17"/>
      <c r="E999" s="1228"/>
      <c r="F999" s="17"/>
      <c r="G999" s="17"/>
      <c r="H999" s="17"/>
      <c r="I999" s="17"/>
      <c r="J999" s="17" t="s">
        <v>712</v>
      </c>
      <c r="K999" s="17"/>
      <c r="L999" s="17"/>
      <c r="AC999" s="1229"/>
    </row>
    <row r="1000">
      <c r="B1000" s="17"/>
      <c r="C1000" s="17"/>
      <c r="D1000" s="17"/>
      <c r="E1000" s="1228"/>
      <c r="F1000" s="17"/>
      <c r="G1000" s="17"/>
      <c r="H1000" s="17"/>
      <c r="I1000" s="17"/>
      <c r="J1000" s="17" t="s">
        <v>712</v>
      </c>
      <c r="K1000" s="17"/>
      <c r="L1000" s="17"/>
      <c r="AC1000" s="1229"/>
    </row>
    <row r="1001">
      <c r="B1001" s="17"/>
      <c r="C1001" s="17"/>
      <c r="D1001" s="17"/>
      <c r="E1001" s="1228"/>
      <c r="F1001" s="17"/>
      <c r="G1001" s="17"/>
      <c r="H1001" s="17"/>
      <c r="I1001" s="17"/>
      <c r="J1001" s="17" t="s">
        <v>712</v>
      </c>
      <c r="K1001" s="17"/>
      <c r="L1001" s="17"/>
      <c r="AC1001" s="1229"/>
    </row>
    <row r="1002">
      <c r="B1002" s="17"/>
      <c r="C1002" s="17"/>
      <c r="D1002" s="17"/>
      <c r="E1002" s="1228"/>
      <c r="F1002" s="17"/>
      <c r="G1002" s="17"/>
      <c r="H1002" s="17"/>
      <c r="I1002" s="17"/>
      <c r="J1002" s="17" t="s">
        <v>712</v>
      </c>
      <c r="K1002" s="17"/>
      <c r="L1002" s="17"/>
      <c r="AC1002" s="1229"/>
    </row>
    <row r="1003">
      <c r="B1003" s="17"/>
      <c r="C1003" s="17"/>
      <c r="D1003" s="17"/>
      <c r="E1003" s="1228"/>
      <c r="F1003" s="17"/>
      <c r="G1003" s="17"/>
      <c r="H1003" s="17"/>
      <c r="I1003" s="17"/>
      <c r="J1003" s="17" t="s">
        <v>712</v>
      </c>
      <c r="K1003" s="17"/>
      <c r="L1003" s="17"/>
      <c r="AC1003" s="1229"/>
    </row>
    <row r="1004">
      <c r="B1004" s="17"/>
      <c r="C1004" s="17"/>
      <c r="D1004" s="17"/>
      <c r="E1004" s="1228"/>
      <c r="F1004" s="17"/>
      <c r="G1004" s="17"/>
      <c r="H1004" s="17"/>
      <c r="I1004" s="17"/>
      <c r="J1004" s="17" t="s">
        <v>712</v>
      </c>
      <c r="K1004" s="17"/>
      <c r="L1004" s="17"/>
      <c r="AC1004" s="1229"/>
    </row>
    <row r="1005">
      <c r="B1005" s="17"/>
      <c r="C1005" s="17"/>
      <c r="D1005" s="17"/>
      <c r="E1005" s="1228"/>
      <c r="F1005" s="17"/>
      <c r="G1005" s="17"/>
      <c r="H1005" s="17"/>
      <c r="I1005" s="17"/>
      <c r="J1005" s="17" t="s">
        <v>712</v>
      </c>
      <c r="K1005" s="17"/>
      <c r="L1005" s="17"/>
      <c r="AC1005" s="1229"/>
    </row>
    <row r="1006">
      <c r="B1006" s="17"/>
      <c r="C1006" s="17"/>
      <c r="D1006" s="17"/>
      <c r="E1006" s="1228"/>
      <c r="F1006" s="17"/>
      <c r="G1006" s="17"/>
      <c r="H1006" s="17"/>
      <c r="I1006" s="17"/>
      <c r="J1006" s="17" t="s">
        <v>712</v>
      </c>
      <c r="K1006" s="17"/>
      <c r="L1006" s="17"/>
      <c r="AC1006" s="1229"/>
    </row>
    <row r="1007">
      <c r="B1007" s="17"/>
      <c r="C1007" s="17"/>
      <c r="D1007" s="17"/>
      <c r="E1007" s="1228"/>
      <c r="F1007" s="17"/>
      <c r="G1007" s="17"/>
      <c r="H1007" s="17"/>
      <c r="I1007" s="17"/>
      <c r="J1007" s="17" t="s">
        <v>712</v>
      </c>
      <c r="K1007" s="17"/>
      <c r="L1007" s="17"/>
      <c r="AC1007" s="1229"/>
    </row>
    <row r="1008">
      <c r="B1008" s="17"/>
      <c r="C1008" s="17"/>
      <c r="D1008" s="17"/>
      <c r="E1008" s="1228"/>
      <c r="F1008" s="17"/>
      <c r="G1008" s="17"/>
      <c r="H1008" s="17"/>
      <c r="I1008" s="17"/>
      <c r="J1008" s="17" t="s">
        <v>712</v>
      </c>
      <c r="K1008" s="17"/>
      <c r="L1008" s="17"/>
      <c r="AC1008" s="1229"/>
    </row>
    <row r="1009">
      <c r="B1009" s="17"/>
      <c r="C1009" s="17"/>
      <c r="D1009" s="17"/>
      <c r="E1009" s="1228"/>
      <c r="F1009" s="17"/>
      <c r="G1009" s="17"/>
      <c r="H1009" s="17"/>
      <c r="I1009" s="17"/>
      <c r="J1009" s="17" t="s">
        <v>712</v>
      </c>
      <c r="K1009" s="17"/>
      <c r="L1009" s="17"/>
      <c r="AC1009" s="1229"/>
    </row>
    <row r="1010">
      <c r="B1010" s="17"/>
      <c r="C1010" s="17"/>
      <c r="D1010" s="17"/>
      <c r="E1010" s="1228"/>
      <c r="F1010" s="17"/>
      <c r="G1010" s="17"/>
      <c r="H1010" s="17"/>
      <c r="I1010" s="17"/>
      <c r="J1010" s="17" t="s">
        <v>712</v>
      </c>
      <c r="K1010" s="17"/>
      <c r="L1010" s="17"/>
      <c r="AC1010" s="1229"/>
    </row>
    <row r="1011">
      <c r="B1011" s="17"/>
      <c r="C1011" s="17"/>
      <c r="D1011" s="17"/>
      <c r="E1011" s="1228"/>
      <c r="F1011" s="17"/>
      <c r="G1011" s="17"/>
      <c r="H1011" s="17"/>
      <c r="I1011" s="17"/>
      <c r="J1011" s="17" t="s">
        <v>712</v>
      </c>
      <c r="K1011" s="17"/>
      <c r="L1011" s="17"/>
      <c r="AC1011" s="1229"/>
    </row>
    <row r="1012">
      <c r="B1012" s="17"/>
      <c r="C1012" s="17"/>
      <c r="D1012" s="17"/>
      <c r="E1012" s="1228"/>
      <c r="F1012" s="17"/>
      <c r="G1012" s="17"/>
      <c r="H1012" s="17"/>
      <c r="I1012" s="17"/>
      <c r="J1012" s="17" t="s">
        <v>712</v>
      </c>
      <c r="K1012" s="17"/>
      <c r="L1012" s="17"/>
      <c r="AC1012" s="1229"/>
    </row>
    <row r="1013">
      <c r="B1013" s="17"/>
      <c r="C1013" s="17"/>
      <c r="D1013" s="17"/>
      <c r="E1013" s="1228"/>
      <c r="F1013" s="17"/>
      <c r="G1013" s="17"/>
      <c r="H1013" s="17"/>
      <c r="I1013" s="17"/>
      <c r="J1013" s="17" t="s">
        <v>712</v>
      </c>
      <c r="K1013" s="17"/>
      <c r="L1013" s="17"/>
      <c r="AC1013" s="1229"/>
    </row>
    <row r="1014">
      <c r="B1014" s="17"/>
      <c r="C1014" s="17"/>
      <c r="D1014" s="17"/>
      <c r="E1014" s="1228"/>
      <c r="F1014" s="17"/>
      <c r="G1014" s="17"/>
      <c r="H1014" s="17"/>
      <c r="I1014" s="17"/>
      <c r="J1014" s="17" t="s">
        <v>712</v>
      </c>
      <c r="K1014" s="17"/>
      <c r="L1014" s="17"/>
      <c r="AC1014" s="1229"/>
    </row>
    <row r="1015">
      <c r="B1015" s="17"/>
      <c r="C1015" s="17"/>
      <c r="D1015" s="17"/>
      <c r="E1015" s="1228"/>
      <c r="F1015" s="17"/>
      <c r="G1015" s="17"/>
      <c r="H1015" s="17"/>
      <c r="I1015" s="17"/>
      <c r="J1015" s="17" t="s">
        <v>712</v>
      </c>
      <c r="K1015" s="17"/>
      <c r="L1015" s="17"/>
      <c r="AC1015" s="1229"/>
    </row>
    <row r="1016">
      <c r="B1016" s="17"/>
      <c r="C1016" s="17"/>
      <c r="D1016" s="17"/>
      <c r="E1016" s="1228"/>
      <c r="F1016" s="17"/>
      <c r="G1016" s="17"/>
      <c r="H1016" s="17"/>
      <c r="I1016" s="17"/>
      <c r="J1016" s="17" t="s">
        <v>712</v>
      </c>
      <c r="K1016" s="17"/>
      <c r="L1016" s="17"/>
      <c r="AC1016" s="1229"/>
    </row>
    <row r="1017">
      <c r="B1017" s="17"/>
      <c r="C1017" s="17"/>
      <c r="D1017" s="17"/>
      <c r="E1017" s="1228"/>
      <c r="F1017" s="17"/>
      <c r="G1017" s="17"/>
      <c r="H1017" s="17"/>
      <c r="I1017" s="17"/>
      <c r="J1017" s="17" t="s">
        <v>712</v>
      </c>
      <c r="K1017" s="17"/>
      <c r="L1017" s="17"/>
      <c r="AC1017" s="1229"/>
    </row>
    <row r="1018">
      <c r="B1018" s="17"/>
      <c r="C1018" s="17"/>
      <c r="D1018" s="17"/>
      <c r="E1018" s="1228"/>
      <c r="F1018" s="17"/>
      <c r="G1018" s="17"/>
      <c r="H1018" s="17"/>
      <c r="I1018" s="17"/>
      <c r="J1018" s="17" t="s">
        <v>712</v>
      </c>
      <c r="K1018" s="17"/>
      <c r="L1018" s="17"/>
      <c r="AC1018" s="1229"/>
    </row>
    <row r="1019">
      <c r="B1019" s="17"/>
      <c r="C1019" s="17"/>
      <c r="D1019" s="17"/>
      <c r="E1019" s="1228"/>
      <c r="F1019" s="17"/>
      <c r="G1019" s="17"/>
      <c r="H1019" s="17"/>
      <c r="I1019" s="17"/>
      <c r="J1019" s="17" t="s">
        <v>712</v>
      </c>
      <c r="K1019" s="17"/>
      <c r="L1019" s="17"/>
      <c r="AC1019" s="1229"/>
    </row>
    <row r="1020">
      <c r="B1020" s="17"/>
      <c r="C1020" s="17"/>
      <c r="D1020" s="17"/>
      <c r="E1020" s="1228"/>
      <c r="F1020" s="17"/>
      <c r="G1020" s="17"/>
      <c r="H1020" s="17"/>
      <c r="I1020" s="17"/>
      <c r="J1020" s="17" t="s">
        <v>712</v>
      </c>
      <c r="K1020" s="17"/>
      <c r="L1020" s="17"/>
      <c r="AC1020" s="1229"/>
    </row>
    <row r="1021">
      <c r="B1021" s="17"/>
      <c r="C1021" s="17"/>
      <c r="D1021" s="17"/>
      <c r="E1021" s="1228"/>
      <c r="F1021" s="17"/>
      <c r="G1021" s="17"/>
      <c r="H1021" s="17"/>
      <c r="I1021" s="17"/>
      <c r="J1021" s="17" t="s">
        <v>712</v>
      </c>
      <c r="K1021" s="17"/>
      <c r="L1021" s="17"/>
      <c r="AC1021" s="1229"/>
    </row>
    <row r="1022">
      <c r="B1022" s="17"/>
      <c r="C1022" s="17"/>
      <c r="D1022" s="17"/>
      <c r="E1022" s="1228"/>
      <c r="F1022" s="17"/>
      <c r="G1022" s="17"/>
      <c r="H1022" s="17"/>
      <c r="I1022" s="17"/>
      <c r="J1022" s="17" t="s">
        <v>712</v>
      </c>
      <c r="K1022" s="17"/>
      <c r="L1022" s="17"/>
      <c r="AC1022" s="1229"/>
    </row>
    <row r="1023">
      <c r="B1023" s="17"/>
      <c r="C1023" s="17"/>
      <c r="D1023" s="17"/>
      <c r="E1023" s="1228"/>
      <c r="F1023" s="17"/>
      <c r="G1023" s="17"/>
      <c r="H1023" s="17"/>
      <c r="I1023" s="17"/>
      <c r="J1023" s="17" t="s">
        <v>712</v>
      </c>
      <c r="K1023" s="17"/>
      <c r="L1023" s="17"/>
      <c r="AC1023" s="1229"/>
    </row>
    <row r="1024">
      <c r="B1024" s="17"/>
      <c r="C1024" s="17"/>
      <c r="D1024" s="17"/>
      <c r="E1024" s="1228"/>
      <c r="F1024" s="17"/>
      <c r="G1024" s="17"/>
      <c r="H1024" s="17"/>
      <c r="I1024" s="17"/>
      <c r="J1024" s="17" t="s">
        <v>712</v>
      </c>
      <c r="K1024" s="17"/>
      <c r="L1024" s="17"/>
      <c r="AC1024" s="1229"/>
    </row>
    <row r="1025">
      <c r="B1025" s="17"/>
      <c r="C1025" s="17"/>
      <c r="D1025" s="17"/>
      <c r="E1025" s="1228"/>
      <c r="F1025" s="17"/>
      <c r="G1025" s="17"/>
      <c r="H1025" s="17"/>
      <c r="I1025" s="17"/>
      <c r="J1025" s="17" t="s">
        <v>712</v>
      </c>
      <c r="K1025" s="17"/>
      <c r="L1025" s="17"/>
      <c r="AC1025" s="1229"/>
    </row>
    <row r="1026">
      <c r="B1026" s="17"/>
      <c r="C1026" s="17"/>
      <c r="D1026" s="17"/>
      <c r="E1026" s="1228"/>
      <c r="F1026" s="17"/>
      <c r="G1026" s="17"/>
      <c r="H1026" s="17"/>
      <c r="I1026" s="17"/>
      <c r="J1026" s="17" t="s">
        <v>712</v>
      </c>
      <c r="K1026" s="17"/>
      <c r="L1026" s="17"/>
      <c r="AC1026" s="1229"/>
    </row>
    <row r="1027">
      <c r="B1027" s="17"/>
      <c r="C1027" s="17"/>
      <c r="D1027" s="17"/>
      <c r="E1027" s="1228"/>
      <c r="F1027" s="17"/>
      <c r="G1027" s="17"/>
      <c r="H1027" s="17"/>
      <c r="I1027" s="17"/>
      <c r="J1027" s="17" t="s">
        <v>712</v>
      </c>
      <c r="K1027" s="17"/>
      <c r="L1027" s="17"/>
      <c r="AC1027" s="1229"/>
    </row>
    <row r="1028">
      <c r="B1028" s="17"/>
      <c r="C1028" s="17"/>
      <c r="D1028" s="17"/>
      <c r="E1028" s="1228"/>
      <c r="F1028" s="17"/>
      <c r="G1028" s="17"/>
      <c r="H1028" s="17"/>
      <c r="I1028" s="17"/>
      <c r="J1028" s="17" t="s">
        <v>712</v>
      </c>
      <c r="K1028" s="17"/>
      <c r="L1028" s="17"/>
      <c r="AC1028" s="1229"/>
    </row>
    <row r="1029">
      <c r="B1029" s="17"/>
      <c r="C1029" s="17"/>
      <c r="D1029" s="17"/>
      <c r="E1029" s="1228"/>
      <c r="F1029" s="17"/>
      <c r="G1029" s="17"/>
      <c r="H1029" s="17"/>
      <c r="I1029" s="17"/>
      <c r="J1029" s="17" t="s">
        <v>712</v>
      </c>
      <c r="K1029" s="17"/>
      <c r="L1029" s="17"/>
      <c r="AC1029" s="1229"/>
    </row>
    <row r="1030">
      <c r="B1030" s="17"/>
      <c r="C1030" s="17"/>
      <c r="D1030" s="17"/>
      <c r="E1030" s="1228"/>
      <c r="F1030" s="17"/>
      <c r="G1030" s="17"/>
      <c r="H1030" s="17"/>
      <c r="I1030" s="17"/>
      <c r="J1030" s="17" t="s">
        <v>712</v>
      </c>
      <c r="K1030" s="17"/>
      <c r="L1030" s="17"/>
      <c r="AC1030" s="1229"/>
    </row>
    <row r="1031">
      <c r="B1031" s="17"/>
      <c r="C1031" s="17"/>
      <c r="D1031" s="17"/>
      <c r="E1031" s="1228"/>
      <c r="F1031" s="17"/>
      <c r="G1031" s="17"/>
      <c r="H1031" s="17"/>
      <c r="I1031" s="17"/>
      <c r="J1031" s="17" t="s">
        <v>712</v>
      </c>
      <c r="K1031" s="17"/>
      <c r="L1031" s="17"/>
      <c r="AC1031" s="1229"/>
    </row>
    <row r="1032">
      <c r="B1032" s="17"/>
      <c r="C1032" s="17"/>
      <c r="D1032" s="17"/>
      <c r="E1032" s="1228"/>
      <c r="F1032" s="17"/>
      <c r="G1032" s="17"/>
      <c r="H1032" s="17"/>
      <c r="I1032" s="17"/>
      <c r="J1032" s="17" t="s">
        <v>712</v>
      </c>
      <c r="K1032" s="17"/>
      <c r="L1032" s="17"/>
      <c r="AC1032" s="1229"/>
    </row>
    <row r="1033">
      <c r="B1033" s="17"/>
      <c r="C1033" s="17"/>
      <c r="D1033" s="17"/>
      <c r="E1033" s="1228"/>
      <c r="F1033" s="17"/>
      <c r="G1033" s="17"/>
      <c r="H1033" s="17"/>
      <c r="I1033" s="17"/>
      <c r="J1033" s="17" t="s">
        <v>712</v>
      </c>
      <c r="K1033" s="17"/>
      <c r="L1033" s="17"/>
      <c r="AC1033" s="1229"/>
    </row>
    <row r="1034">
      <c r="B1034" s="17"/>
      <c r="C1034" s="17"/>
      <c r="D1034" s="17"/>
      <c r="E1034" s="1228"/>
      <c r="F1034" s="17"/>
      <c r="G1034" s="17"/>
      <c r="H1034" s="17"/>
      <c r="I1034" s="17"/>
      <c r="J1034" s="17" t="s">
        <v>712</v>
      </c>
      <c r="K1034" s="17"/>
      <c r="L1034" s="17"/>
      <c r="AC1034" s="1229"/>
    </row>
    <row r="1035">
      <c r="B1035" s="17"/>
      <c r="C1035" s="17"/>
      <c r="D1035" s="17"/>
      <c r="E1035" s="1228"/>
      <c r="F1035" s="17"/>
      <c r="G1035" s="17"/>
      <c r="H1035" s="17"/>
      <c r="I1035" s="17"/>
      <c r="J1035" s="17" t="s">
        <v>712</v>
      </c>
      <c r="K1035" s="17"/>
      <c r="L1035" s="17"/>
      <c r="AC1035" s="1229"/>
    </row>
    <row r="1036">
      <c r="B1036" s="17"/>
      <c r="C1036" s="17"/>
      <c r="D1036" s="17"/>
      <c r="E1036" s="1228"/>
      <c r="F1036" s="17"/>
      <c r="G1036" s="17"/>
      <c r="H1036" s="17"/>
      <c r="I1036" s="17"/>
      <c r="J1036" s="17" t="s">
        <v>712</v>
      </c>
      <c r="K1036" s="17"/>
      <c r="L1036" s="17"/>
      <c r="AC1036" s="1229"/>
    </row>
    <row r="1037">
      <c r="B1037" s="17"/>
      <c r="C1037" s="17"/>
      <c r="D1037" s="17"/>
      <c r="E1037" s="1228"/>
      <c r="F1037" s="17"/>
      <c r="G1037" s="17"/>
      <c r="H1037" s="17"/>
      <c r="I1037" s="17"/>
      <c r="J1037" s="17" t="s">
        <v>712</v>
      </c>
      <c r="K1037" s="17"/>
      <c r="L1037" s="17"/>
      <c r="AC1037" s="1229"/>
    </row>
    <row r="1038">
      <c r="B1038" s="17"/>
      <c r="C1038" s="17"/>
      <c r="D1038" s="17"/>
      <c r="E1038" s="1228"/>
      <c r="F1038" s="17"/>
      <c r="G1038" s="17"/>
      <c r="H1038" s="17"/>
      <c r="I1038" s="17"/>
      <c r="J1038" s="17" t="s">
        <v>712</v>
      </c>
      <c r="K1038" s="17"/>
      <c r="L1038" s="17"/>
      <c r="AC1038" s="12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