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iehavelaar/UFL Dropbox/Arie Havelaar/@Projects/2019.03 TARTARE/02. Risk ranking/RR_tech_app_submitted/"/>
    </mc:Choice>
  </mc:AlternateContent>
  <xr:revisionPtr revIDLastSave="0" documentId="13_ncr:1_{59B31491-CC7A-AD4F-91C8-7918F03D9A77}" xr6:coauthVersionLast="47" xr6:coauthVersionMax="47" xr10:uidLastSave="{00000000-0000-0000-0000-000000000000}"/>
  <bookViews>
    <workbookView xWindow="840" yWindow="500" windowWidth="27960" windowHeight="17500" xr2:uid="{9959605F-2325-4741-85CE-D9B8904F8822}"/>
  </bookViews>
  <sheets>
    <sheet name="Multiply" sheetId="2" r:id="rId1"/>
    <sheet name="Multiply_example" sheetId="7" r:id="rId2"/>
    <sheet name="Divide" sheetId="8" r:id="rId3"/>
    <sheet name="Divide_example" sheetId="9" r:id="rId4"/>
    <sheet name="Beta" sheetId="10" r:id="rId5"/>
    <sheet name="Beta_example" sheetId="4" r:id="rId6"/>
    <sheet name="Gamma" sheetId="12" r:id="rId7"/>
    <sheet name="Gamma_example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2" l="1"/>
  <c r="D6" i="12"/>
  <c r="C10" i="12" s="1"/>
  <c r="D5" i="12"/>
  <c r="C13" i="12" s="1"/>
  <c r="C13" i="11"/>
  <c r="C12" i="11"/>
  <c r="C11" i="11"/>
  <c r="C10" i="11"/>
  <c r="D6" i="11"/>
  <c r="D5" i="11"/>
  <c r="B9" i="11"/>
  <c r="B9" i="10"/>
  <c r="D6" i="10"/>
  <c r="D5" i="10"/>
  <c r="C13" i="10" s="1"/>
  <c r="C12" i="4"/>
  <c r="B9" i="4"/>
  <c r="D27" i="8"/>
  <c r="D27" i="9"/>
  <c r="C17" i="9"/>
  <c r="C25" i="9"/>
  <c r="D12" i="9"/>
  <c r="C12" i="9"/>
  <c r="D11" i="9"/>
  <c r="C11" i="9"/>
  <c r="C13" i="9" s="1"/>
  <c r="D10" i="9"/>
  <c r="C10" i="9"/>
  <c r="C25" i="8"/>
  <c r="C17" i="8"/>
  <c r="D12" i="8"/>
  <c r="C12" i="8"/>
  <c r="D11" i="8"/>
  <c r="C11" i="8"/>
  <c r="D10" i="8"/>
  <c r="C10" i="8"/>
  <c r="C11" i="7"/>
  <c r="D27" i="7"/>
  <c r="C25" i="7"/>
  <c r="C17" i="7"/>
  <c r="D12" i="7"/>
  <c r="C12" i="7"/>
  <c r="D11" i="7"/>
  <c r="D13" i="7" s="1"/>
  <c r="D10" i="7"/>
  <c r="C10" i="7"/>
  <c r="C17" i="2"/>
  <c r="D10" i="2"/>
  <c r="C10" i="2"/>
  <c r="C25" i="2"/>
  <c r="D27" i="2"/>
  <c r="D6" i="4"/>
  <c r="D5" i="4"/>
  <c r="C13" i="4" s="1"/>
  <c r="D12" i="2"/>
  <c r="C12" i="2"/>
  <c r="D11" i="2"/>
  <c r="C11" i="2"/>
  <c r="C11" i="12" l="1"/>
  <c r="C12" i="12"/>
  <c r="C11" i="10"/>
  <c r="C10" i="10"/>
  <c r="C12" i="10"/>
  <c r="C10" i="4"/>
  <c r="C11" i="4"/>
  <c r="D14" i="8"/>
  <c r="D15" i="8" s="1"/>
  <c r="D13" i="8"/>
  <c r="C13" i="8"/>
  <c r="C18" i="8" s="1"/>
  <c r="C14" i="8"/>
  <c r="C15" i="8" s="1"/>
  <c r="C19" i="8" s="1"/>
  <c r="C20" i="8" s="1"/>
  <c r="D13" i="9"/>
  <c r="D14" i="9"/>
  <c r="D15" i="9" s="1"/>
  <c r="C14" i="9"/>
  <c r="C15" i="9" s="1"/>
  <c r="C19" i="9"/>
  <c r="C20" i="9" s="1"/>
  <c r="E6" i="9"/>
  <c r="C18" i="9"/>
  <c r="F6" i="9"/>
  <c r="D14" i="7"/>
  <c r="D15" i="7" s="1"/>
  <c r="F6" i="7" s="1"/>
  <c r="C13" i="7"/>
  <c r="C14" i="7"/>
  <c r="C15" i="7" s="1"/>
  <c r="C19" i="7" s="1"/>
  <c r="C20" i="7" s="1"/>
  <c r="C18" i="7"/>
  <c r="D13" i="2"/>
  <c r="C13" i="2"/>
  <c r="C14" i="2"/>
  <c r="C15" i="2" s="1"/>
  <c r="D14" i="2"/>
  <c r="D15" i="2" s="1"/>
  <c r="F6" i="2" s="1"/>
  <c r="F6" i="8" l="1"/>
  <c r="E6" i="8"/>
  <c r="C27" i="9"/>
  <c r="C22" i="9"/>
  <c r="C28" i="9" s="1"/>
  <c r="C21" i="9"/>
  <c r="C26" i="9" s="1"/>
  <c r="C22" i="8"/>
  <c r="C28" i="8" s="1"/>
  <c r="C27" i="8"/>
  <c r="C21" i="8"/>
  <c r="C26" i="8" s="1"/>
  <c r="E6" i="7"/>
  <c r="C27" i="7"/>
  <c r="C22" i="7"/>
  <c r="C28" i="7" s="1"/>
  <c r="C21" i="7"/>
  <c r="C26" i="7" s="1"/>
  <c r="E6" i="2"/>
  <c r="C18" i="2"/>
  <c r="C19" i="2"/>
  <c r="C20" i="2" s="1"/>
  <c r="C22" i="2" s="1"/>
  <c r="C28" i="2" s="1"/>
  <c r="C27" i="2" l="1"/>
  <c r="C21" i="2"/>
  <c r="C26" i="2" s="1"/>
</calcChain>
</file>

<file path=xl/sharedStrings.xml><?xml version="1.0" encoding="utf-8"?>
<sst xmlns="http://schemas.openxmlformats.org/spreadsheetml/2006/main" count="140" uniqueCount="35">
  <si>
    <t>Beta parameters</t>
  </si>
  <si>
    <t>lower</t>
  </si>
  <si>
    <t>median</t>
  </si>
  <si>
    <t>mean</t>
  </si>
  <si>
    <t>upper</t>
  </si>
  <si>
    <t>mean log</t>
  </si>
  <si>
    <t>sd log</t>
  </si>
  <si>
    <t>var log</t>
  </si>
  <si>
    <t>Check</t>
  </si>
  <si>
    <t>Mortality AFM1</t>
  </si>
  <si>
    <t>lower log</t>
  </si>
  <si>
    <t>upper log</t>
  </si>
  <si>
    <t>Inputs</t>
  </si>
  <si>
    <t>Calculations</t>
  </si>
  <si>
    <t>Results</t>
  </si>
  <si>
    <t>Incidence AFM1</t>
  </si>
  <si>
    <t>CFR AFM1</t>
  </si>
  <si>
    <t>Check means</t>
  </si>
  <si>
    <t>Output name</t>
  </si>
  <si>
    <t>Input 1 name</t>
  </si>
  <si>
    <t>Input 2 name</t>
  </si>
  <si>
    <t>Need to work on automatic rounding of cells to three digits</t>
  </si>
  <si>
    <t>See https://exceljet.net/formulas/round-a-number-to-n-significant-digits</t>
  </si>
  <si>
    <t>AA DALYs</t>
  </si>
  <si>
    <t>AA Incidence</t>
  </si>
  <si>
    <t>AA DALYs per case</t>
  </si>
  <si>
    <t>Case-fatality ratio AFM1</t>
  </si>
  <si>
    <t>Cases AFB1</t>
  </si>
  <si>
    <t>Deaths AFB1</t>
  </si>
  <si>
    <t>Incidence anthrax</t>
  </si>
  <si>
    <t>Anthrax cases</t>
  </si>
  <si>
    <t>Years</t>
  </si>
  <si>
    <t>Gamma parameters</t>
  </si>
  <si>
    <t>Input name 1</t>
  </si>
  <si>
    <t>Input name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</si>
</sst>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name val="Aptos Narrow"/>
      <family val="2"/>
      <scheme val="minor"/>
    </font>
    <font>
      <b/>
      <sz val="16"/>
      <color theme="1"/>
      <name val="Aptos Narrow"/>
      <scheme val="minor"/>
    </font>
    <font>
      <i/>
      <sz val="16"/>
      <color theme="1"/>
      <name val="Aptos Narrow"/>
      <scheme val="minor"/>
    </font>
    <font>
      <b/>
      <i/>
      <sz val="16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/>
    <xf numFmtId="0" fontId="1" fillId="2" borderId="0" xfId="0" applyFont="1" applyFill="1"/>
    <xf numFmtId="0" fontId="1" fillId="2" borderId="4" xfId="0" applyFont="1" applyFill="1" applyBorder="1"/>
    <xf numFmtId="164" fontId="3" fillId="2" borderId="5" xfId="0" applyNumberFormat="1" applyFont="1" applyFill="1" applyBorder="1"/>
    <xf numFmtId="164" fontId="1" fillId="2" borderId="0" xfId="0" applyNumberFormat="1" applyFont="1" applyFill="1"/>
    <xf numFmtId="2" fontId="3" fillId="2" borderId="0" xfId="0" applyNumberFormat="1" applyFont="1" applyFill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4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2" fontId="3" fillId="3" borderId="0" xfId="0" applyNumberFormat="1" applyFont="1" applyFill="1"/>
    <xf numFmtId="0" fontId="4" fillId="2" borderId="3" xfId="0" applyFont="1" applyFill="1" applyBorder="1"/>
    <xf numFmtId="164" fontId="1" fillId="2" borderId="5" xfId="0" applyNumberFormat="1" applyFont="1" applyFill="1" applyBorder="1"/>
    <xf numFmtId="0" fontId="1" fillId="2" borderId="5" xfId="0" applyFont="1" applyFill="1" applyBorder="1" applyAlignment="1">
      <alignment horizontal="right"/>
    </xf>
    <xf numFmtId="0" fontId="5" fillId="2" borderId="5" xfId="0" applyFont="1" applyFill="1" applyBorder="1" applyAlignment="1">
      <alignment horizontal="right" wrapText="1"/>
    </xf>
    <xf numFmtId="0" fontId="5" fillId="3" borderId="5" xfId="0" applyFont="1" applyFill="1" applyBorder="1" applyAlignment="1">
      <alignment horizontal="right" wrapText="1"/>
    </xf>
    <xf numFmtId="164" fontId="3" fillId="4" borderId="5" xfId="0" applyNumberFormat="1" applyFont="1" applyFill="1" applyBorder="1"/>
    <xf numFmtId="0" fontId="1" fillId="4" borderId="5" xfId="0" applyFont="1" applyFill="1" applyBorder="1"/>
    <xf numFmtId="2" fontId="3" fillId="4" borderId="5" xfId="0" applyNumberFormat="1" applyFont="1" applyFill="1" applyBorder="1"/>
    <xf numFmtId="164" fontId="1" fillId="5" borderId="5" xfId="0" applyNumberFormat="1" applyFont="1" applyFill="1" applyBorder="1"/>
    <xf numFmtId="0" fontId="1" fillId="2" borderId="2" xfId="0" applyFont="1" applyFill="1" applyBorder="1"/>
    <xf numFmtId="1" fontId="3" fillId="4" borderId="5" xfId="0" applyNumberFormat="1" applyFont="1" applyFill="1" applyBorder="1"/>
    <xf numFmtId="0" fontId="5" fillId="3" borderId="5" xfId="0" applyFont="1" applyFill="1" applyBorder="1" applyAlignment="1">
      <alignment horizontal="left" wrapText="1"/>
    </xf>
    <xf numFmtId="1" fontId="1" fillId="2" borderId="4" xfId="0" applyNumberFormat="1" applyFont="1" applyFill="1" applyBorder="1"/>
    <xf numFmtId="1" fontId="1" fillId="5" borderId="5" xfId="0" applyNumberFormat="1" applyFont="1" applyFill="1" applyBorder="1"/>
    <xf numFmtId="0" fontId="1" fillId="2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3" borderId="9" xfId="0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5" fillId="2" borderId="3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D5177-7722-334B-A83A-0139AC007AD0}">
  <dimension ref="B2:F28"/>
  <sheetViews>
    <sheetView tabSelected="1" workbookViewId="0"/>
  </sheetViews>
  <sheetFormatPr baseColWidth="10" defaultRowHeight="22" x14ac:dyDescent="0.3"/>
  <cols>
    <col min="1" max="1" width="5.83203125" style="1" customWidth="1"/>
    <col min="2" max="2" width="11" style="1" bestFit="1" customWidth="1"/>
    <col min="3" max="3" width="13.6640625" style="1" customWidth="1"/>
    <col min="4" max="4" width="10.5" style="1" bestFit="1" customWidth="1"/>
    <col min="5" max="5" width="8.6640625" style="1" bestFit="1" customWidth="1"/>
    <col min="6" max="6" width="8.6640625" style="1" customWidth="1"/>
    <col min="7" max="16384" width="10.83203125" style="1"/>
  </cols>
  <sheetData>
    <row r="2" spans="2:6" x14ac:dyDescent="0.3">
      <c r="B2" s="2"/>
      <c r="C2" s="34" t="s">
        <v>18</v>
      </c>
      <c r="D2" s="35"/>
      <c r="E2" s="36"/>
      <c r="F2" s="3"/>
    </row>
    <row r="3" spans="2:6" x14ac:dyDescent="0.3">
      <c r="B3" s="16" t="s">
        <v>12</v>
      </c>
      <c r="C3" s="13"/>
      <c r="D3" s="14"/>
      <c r="E3" s="14"/>
      <c r="F3" s="15"/>
    </row>
    <row r="4" spans="2:6" ht="46" x14ac:dyDescent="0.3">
      <c r="B4" s="4"/>
      <c r="C4" s="22" t="s">
        <v>19</v>
      </c>
      <c r="D4" s="22" t="s">
        <v>20</v>
      </c>
      <c r="E4" s="14"/>
      <c r="F4" s="15"/>
    </row>
    <row r="5" spans="2:6" x14ac:dyDescent="0.3">
      <c r="B5" s="4" t="s">
        <v>1</v>
      </c>
      <c r="C5" s="23"/>
      <c r="D5" s="23"/>
      <c r="E5" s="32" t="s">
        <v>17</v>
      </c>
      <c r="F5" s="33"/>
    </row>
    <row r="6" spans="2:6" x14ac:dyDescent="0.3">
      <c r="B6" s="4" t="s">
        <v>3</v>
      </c>
      <c r="C6" s="24"/>
      <c r="D6" s="25"/>
      <c r="E6" s="19" t="e">
        <f>10^(C13+C15/2)</f>
        <v>#NUM!</v>
      </c>
      <c r="F6" s="19" t="e">
        <f>10^(D13+D15/2)</f>
        <v>#NUM!</v>
      </c>
    </row>
    <row r="7" spans="2:6" x14ac:dyDescent="0.3">
      <c r="B7" s="4" t="s">
        <v>4</v>
      </c>
      <c r="C7" s="25"/>
      <c r="D7" s="25"/>
      <c r="E7" s="5"/>
      <c r="F7" s="6"/>
    </row>
    <row r="8" spans="2:6" x14ac:dyDescent="0.3">
      <c r="B8" s="4"/>
      <c r="C8" s="17"/>
      <c r="D8" s="17"/>
      <c r="E8" s="5"/>
      <c r="F8" s="6"/>
    </row>
    <row r="9" spans="2:6" x14ac:dyDescent="0.3">
      <c r="B9" s="18" t="s">
        <v>13</v>
      </c>
      <c r="C9" s="5"/>
      <c r="D9" s="9"/>
      <c r="E9" s="5"/>
      <c r="F9" s="6"/>
    </row>
    <row r="10" spans="2:6" ht="46" x14ac:dyDescent="0.3">
      <c r="B10" s="4"/>
      <c r="C10" s="21" t="str">
        <f>C4</f>
        <v>Input 1 name</v>
      </c>
      <c r="D10" s="21" t="str">
        <f>D4</f>
        <v>Input 2 name</v>
      </c>
      <c r="E10" s="8"/>
      <c r="F10" s="6"/>
    </row>
    <row r="11" spans="2:6" x14ac:dyDescent="0.3">
      <c r="B11" s="4" t="s">
        <v>10</v>
      </c>
      <c r="C11" s="19" t="e">
        <f>LOG(C5)</f>
        <v>#NUM!</v>
      </c>
      <c r="D11" s="19" t="e">
        <f>LOG(D5)</f>
        <v>#NUM!</v>
      </c>
      <c r="E11" s="8"/>
      <c r="F11" s="6"/>
    </row>
    <row r="12" spans="2:6" x14ac:dyDescent="0.3">
      <c r="B12" s="4" t="s">
        <v>11</v>
      </c>
      <c r="C12" s="19" t="e">
        <f>LOG(C7)</f>
        <v>#NUM!</v>
      </c>
      <c r="D12" s="19" t="e">
        <f>LOG(D7)</f>
        <v>#NUM!</v>
      </c>
      <c r="E12" s="8"/>
      <c r="F12" s="6"/>
    </row>
    <row r="13" spans="2:6" x14ac:dyDescent="0.3">
      <c r="B13" s="4" t="s">
        <v>5</v>
      </c>
      <c r="C13" s="19" t="e">
        <f>(C11+C12)/2</f>
        <v>#NUM!</v>
      </c>
      <c r="D13" s="19" t="e">
        <f>(D11+D12)/2</f>
        <v>#NUM!</v>
      </c>
      <c r="E13" s="8"/>
      <c r="F13" s="6"/>
    </row>
    <row r="14" spans="2:6" x14ac:dyDescent="0.3">
      <c r="B14" s="4" t="s">
        <v>6</v>
      </c>
      <c r="C14" s="19" t="e">
        <f>(C12-C11)/(2*1.96)</f>
        <v>#NUM!</v>
      </c>
      <c r="D14" s="19" t="e">
        <f>(D12-D11)/(2*1.96)</f>
        <v>#NUM!</v>
      </c>
      <c r="E14" s="8"/>
      <c r="F14" s="6"/>
    </row>
    <row r="15" spans="2:6" x14ac:dyDescent="0.3">
      <c r="B15" s="4" t="s">
        <v>7</v>
      </c>
      <c r="C15" s="19" t="e">
        <f>C14^2</f>
        <v>#NUM!</v>
      </c>
      <c r="D15" s="19" t="e">
        <f>D14^2</f>
        <v>#NUM!</v>
      </c>
      <c r="E15" s="5"/>
      <c r="F15" s="6"/>
    </row>
    <row r="16" spans="2:6" x14ac:dyDescent="0.3">
      <c r="B16" s="4"/>
      <c r="C16" s="8"/>
      <c r="D16" s="8"/>
      <c r="E16" s="5"/>
      <c r="F16" s="6"/>
    </row>
    <row r="17" spans="2:6" ht="46" x14ac:dyDescent="0.3">
      <c r="B17" s="4"/>
      <c r="C17" s="21" t="str">
        <f>C2</f>
        <v>Output name</v>
      </c>
      <c r="D17" s="8"/>
      <c r="E17" s="5"/>
      <c r="F17" s="6"/>
    </row>
    <row r="18" spans="2:6" x14ac:dyDescent="0.3">
      <c r="B18" s="4" t="s">
        <v>5</v>
      </c>
      <c r="C18" s="7" t="e">
        <f>C13+D13</f>
        <v>#NUM!</v>
      </c>
      <c r="D18" s="5"/>
      <c r="E18" s="5"/>
      <c r="F18" s="6"/>
    </row>
    <row r="19" spans="2:6" x14ac:dyDescent="0.3">
      <c r="B19" s="4" t="s">
        <v>7</v>
      </c>
      <c r="C19" s="19" t="e">
        <f>C15+D15</f>
        <v>#NUM!</v>
      </c>
      <c r="D19" s="5"/>
      <c r="E19" s="5"/>
      <c r="F19" s="6"/>
    </row>
    <row r="20" spans="2:6" x14ac:dyDescent="0.3">
      <c r="B20" s="4" t="s">
        <v>6</v>
      </c>
      <c r="C20" s="19" t="e">
        <f>SQRT(C19)</f>
        <v>#NUM!</v>
      </c>
      <c r="D20" s="5"/>
      <c r="E20" s="5"/>
      <c r="F20" s="6"/>
    </row>
    <row r="21" spans="2:6" x14ac:dyDescent="0.3">
      <c r="B21" s="4" t="s">
        <v>10</v>
      </c>
      <c r="C21" s="19" t="e">
        <f>C18-1.96*C20</f>
        <v>#NUM!</v>
      </c>
      <c r="D21" s="5"/>
      <c r="E21" s="5"/>
      <c r="F21" s="6"/>
    </row>
    <row r="22" spans="2:6" x14ac:dyDescent="0.3">
      <c r="B22" s="4" t="s">
        <v>11</v>
      </c>
      <c r="C22" s="19" t="e">
        <f>C18+1.96*C20</f>
        <v>#NUM!</v>
      </c>
      <c r="D22" s="5"/>
      <c r="E22" s="5"/>
      <c r="F22" s="6"/>
    </row>
    <row r="23" spans="2:6" x14ac:dyDescent="0.3">
      <c r="B23" s="4"/>
      <c r="C23" s="5"/>
      <c r="D23" s="5"/>
      <c r="E23" s="5"/>
      <c r="F23" s="6"/>
    </row>
    <row r="24" spans="2:6" x14ac:dyDescent="0.3">
      <c r="B24" s="18" t="s">
        <v>14</v>
      </c>
      <c r="C24" s="5"/>
      <c r="D24" s="5"/>
      <c r="E24" s="5"/>
      <c r="F24" s="6"/>
    </row>
    <row r="25" spans="2:6" ht="46" x14ac:dyDescent="0.3">
      <c r="B25" s="4"/>
      <c r="C25" s="21" t="str">
        <f>C2</f>
        <v>Output name</v>
      </c>
      <c r="D25" s="5"/>
      <c r="E25" s="5"/>
      <c r="F25" s="6"/>
    </row>
    <row r="26" spans="2:6" x14ac:dyDescent="0.3">
      <c r="B26" s="4" t="s">
        <v>1</v>
      </c>
      <c r="C26" s="26" t="e">
        <f>10^C21</f>
        <v>#NUM!</v>
      </c>
      <c r="D26" s="20" t="s">
        <v>8</v>
      </c>
      <c r="E26" s="5"/>
      <c r="F26" s="6"/>
    </row>
    <row r="27" spans="2:6" x14ac:dyDescent="0.3">
      <c r="B27" s="4" t="s">
        <v>3</v>
      </c>
      <c r="C27" s="26" t="e">
        <f>10^(C18+C19/2)</f>
        <v>#NUM!</v>
      </c>
      <c r="D27" s="19">
        <f>C6*D6</f>
        <v>0</v>
      </c>
      <c r="E27" s="5"/>
      <c r="F27" s="6"/>
    </row>
    <row r="28" spans="2:6" x14ac:dyDescent="0.3">
      <c r="B28" s="10" t="s">
        <v>4</v>
      </c>
      <c r="C28" s="26" t="e">
        <f>10^C22</f>
        <v>#NUM!</v>
      </c>
      <c r="D28" s="11"/>
      <c r="E28" s="11"/>
      <c r="F28" s="12"/>
    </row>
  </sheetData>
  <mergeCells count="2">
    <mergeCell ref="E5:F5"/>
    <mergeCell ref="C2:E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A220-B00C-694A-A005-E86786E2A32F}">
  <dimension ref="B2:F28"/>
  <sheetViews>
    <sheetView workbookViewId="0">
      <selection activeCell="C2" sqref="C2:E2"/>
    </sheetView>
  </sheetViews>
  <sheetFormatPr baseColWidth="10" defaultRowHeight="22" x14ac:dyDescent="0.3"/>
  <cols>
    <col min="1" max="1" width="5.83203125" style="1" customWidth="1"/>
    <col min="2" max="2" width="11" style="1" bestFit="1" customWidth="1"/>
    <col min="3" max="3" width="13.6640625" style="1" customWidth="1"/>
    <col min="4" max="4" width="10.5" style="1" bestFit="1" customWidth="1"/>
    <col min="5" max="6" width="8.6640625" style="1" customWidth="1"/>
    <col min="7" max="16384" width="10.83203125" style="1"/>
  </cols>
  <sheetData>
    <row r="2" spans="2:6" x14ac:dyDescent="0.3">
      <c r="B2" s="2"/>
      <c r="C2" s="34" t="s">
        <v>9</v>
      </c>
      <c r="D2" s="35"/>
      <c r="E2" s="36"/>
      <c r="F2" s="3"/>
    </row>
    <row r="3" spans="2:6" x14ac:dyDescent="0.3">
      <c r="B3" s="16" t="s">
        <v>12</v>
      </c>
      <c r="C3" s="13"/>
      <c r="D3" s="14"/>
      <c r="E3" s="14"/>
      <c r="F3" s="15"/>
    </row>
    <row r="4" spans="2:6" ht="46" x14ac:dyDescent="0.3">
      <c r="B4" s="4"/>
      <c r="C4" s="22" t="s">
        <v>15</v>
      </c>
      <c r="D4" s="22" t="s">
        <v>16</v>
      </c>
      <c r="E4" s="14"/>
      <c r="F4" s="15"/>
    </row>
    <row r="5" spans="2:6" x14ac:dyDescent="0.3">
      <c r="B5" s="4" t="s">
        <v>1</v>
      </c>
      <c r="C5" s="23">
        <v>0.2</v>
      </c>
      <c r="D5" s="23">
        <v>0.83</v>
      </c>
      <c r="E5" s="32" t="s">
        <v>17</v>
      </c>
      <c r="F5" s="33"/>
    </row>
    <row r="6" spans="2:6" x14ac:dyDescent="0.3">
      <c r="B6" s="4" t="s">
        <v>3</v>
      </c>
      <c r="C6" s="24">
        <v>0.875</v>
      </c>
      <c r="D6" s="25">
        <v>0.87</v>
      </c>
      <c r="E6" s="19">
        <f>10^(C13+C15/2)</f>
        <v>0.95793771368201497</v>
      </c>
      <c r="F6" s="19">
        <f>10^(D13+D15/2)</f>
        <v>0.86437169316772644</v>
      </c>
    </row>
    <row r="7" spans="2:6" x14ac:dyDescent="0.3">
      <c r="B7" s="4" t="s">
        <v>4</v>
      </c>
      <c r="C7" s="25">
        <v>3.62</v>
      </c>
      <c r="D7" s="25">
        <v>0.9</v>
      </c>
      <c r="E7" s="5"/>
      <c r="F7" s="6"/>
    </row>
    <row r="8" spans="2:6" x14ac:dyDescent="0.3">
      <c r="B8" s="4"/>
      <c r="C8" s="17"/>
      <c r="D8" s="17"/>
      <c r="E8" s="5"/>
      <c r="F8" s="6"/>
    </row>
    <row r="9" spans="2:6" x14ac:dyDescent="0.3">
      <c r="B9" s="18" t="s">
        <v>13</v>
      </c>
      <c r="C9" s="5"/>
      <c r="D9" s="9"/>
      <c r="E9" s="5"/>
      <c r="F9" s="6"/>
    </row>
    <row r="10" spans="2:6" ht="46" x14ac:dyDescent="0.3">
      <c r="B10" s="4"/>
      <c r="C10" s="21" t="str">
        <f>C4</f>
        <v>Incidence AFM1</v>
      </c>
      <c r="D10" s="21" t="str">
        <f>D4</f>
        <v>CFR AFM1</v>
      </c>
      <c r="E10" s="8"/>
      <c r="F10" s="6"/>
    </row>
    <row r="11" spans="2:6" x14ac:dyDescent="0.3">
      <c r="B11" s="4" t="s">
        <v>10</v>
      </c>
      <c r="C11" s="19">
        <f>LOG(C5)</f>
        <v>-0.69897000433601875</v>
      </c>
      <c r="D11" s="19">
        <f>LOG(D5)</f>
        <v>-8.092190762392612E-2</v>
      </c>
      <c r="E11" s="8"/>
      <c r="F11" s="6"/>
    </row>
    <row r="12" spans="2:6" x14ac:dyDescent="0.3">
      <c r="B12" s="4" t="s">
        <v>11</v>
      </c>
      <c r="C12" s="19">
        <f>LOG(C7)</f>
        <v>0.55870857053316569</v>
      </c>
      <c r="D12" s="19">
        <f>LOG(D7)</f>
        <v>-4.5757490560675115E-2</v>
      </c>
      <c r="E12" s="8"/>
      <c r="F12" s="6"/>
    </row>
    <row r="13" spans="2:6" x14ac:dyDescent="0.3">
      <c r="B13" s="4" t="s">
        <v>5</v>
      </c>
      <c r="C13" s="19">
        <f>(C11+C12)/2</f>
        <v>-7.0130716901426526E-2</v>
      </c>
      <c r="D13" s="19">
        <f>(D11+D12)/2</f>
        <v>-6.3339699092300611E-2</v>
      </c>
      <c r="E13" s="8"/>
      <c r="F13" s="6"/>
    </row>
    <row r="14" spans="2:6" x14ac:dyDescent="0.3">
      <c r="B14" s="4" t="s">
        <v>6</v>
      </c>
      <c r="C14" s="19">
        <f>(C12-C11)/(2*1.96)</f>
        <v>0.32083637114009811</v>
      </c>
      <c r="D14" s="19">
        <f>(D12-D11)/(2*1.96)</f>
        <v>8.9705145569517874E-3</v>
      </c>
      <c r="E14" s="8"/>
      <c r="F14" s="6"/>
    </row>
    <row r="15" spans="2:6" x14ac:dyDescent="0.3">
      <c r="B15" s="4" t="s">
        <v>7</v>
      </c>
      <c r="C15" s="19">
        <f>C14^2</f>
        <v>0.10293597704634679</v>
      </c>
      <c r="D15" s="19">
        <f>D14^2</f>
        <v>8.0470131416483917E-5</v>
      </c>
      <c r="E15" s="5"/>
      <c r="F15" s="6"/>
    </row>
    <row r="16" spans="2:6" x14ac:dyDescent="0.3">
      <c r="B16" s="4"/>
      <c r="C16" s="8"/>
      <c r="D16" s="8"/>
      <c r="E16" s="5"/>
      <c r="F16" s="6"/>
    </row>
    <row r="17" spans="2:6" ht="46" x14ac:dyDescent="0.3">
      <c r="B17" s="4"/>
      <c r="C17" s="21" t="str">
        <f>C2</f>
        <v>Mortality AFM1</v>
      </c>
      <c r="D17" s="8"/>
      <c r="E17" s="5"/>
      <c r="F17" s="6"/>
    </row>
    <row r="18" spans="2:6" x14ac:dyDescent="0.3">
      <c r="B18" s="4" t="s">
        <v>5</v>
      </c>
      <c r="C18" s="7">
        <f>C13+D13</f>
        <v>-0.13347041599372714</v>
      </c>
      <c r="D18" s="5"/>
      <c r="E18" s="5"/>
      <c r="F18" s="6"/>
    </row>
    <row r="19" spans="2:6" x14ac:dyDescent="0.3">
      <c r="B19" s="4" t="s">
        <v>7</v>
      </c>
      <c r="C19" s="19">
        <f>C15+D15</f>
        <v>0.10301644717776327</v>
      </c>
      <c r="D19" s="5"/>
      <c r="E19" s="5"/>
      <c r="F19" s="6"/>
    </row>
    <row r="20" spans="2:6" x14ac:dyDescent="0.3">
      <c r="B20" s="4" t="s">
        <v>6</v>
      </c>
      <c r="C20" s="19">
        <f>SQRT(C19)</f>
        <v>0.32096175345010075</v>
      </c>
      <c r="D20" s="5"/>
      <c r="E20" s="5"/>
      <c r="F20" s="6"/>
    </row>
    <row r="21" spans="2:6" x14ac:dyDescent="0.3">
      <c r="B21" s="4" t="s">
        <v>10</v>
      </c>
      <c r="C21" s="19">
        <f>C18-1.96*C20</f>
        <v>-0.76255545275592462</v>
      </c>
      <c r="D21" s="5"/>
      <c r="E21" s="5"/>
      <c r="F21" s="6"/>
    </row>
    <row r="22" spans="2:6" x14ac:dyDescent="0.3">
      <c r="B22" s="4" t="s">
        <v>11</v>
      </c>
      <c r="C22" s="19">
        <f>C18+1.96*C20</f>
        <v>0.4956146207684704</v>
      </c>
      <c r="D22" s="5"/>
      <c r="E22" s="5"/>
      <c r="F22" s="6"/>
    </row>
    <row r="23" spans="2:6" x14ac:dyDescent="0.3">
      <c r="B23" s="4"/>
      <c r="C23" s="5"/>
      <c r="D23" s="5"/>
      <c r="E23" s="5"/>
      <c r="F23" s="6"/>
    </row>
    <row r="24" spans="2:6" x14ac:dyDescent="0.3">
      <c r="B24" s="18" t="s">
        <v>14</v>
      </c>
      <c r="C24" s="5"/>
      <c r="D24" s="5"/>
      <c r="E24" s="5"/>
      <c r="F24" s="6"/>
    </row>
    <row r="25" spans="2:6" ht="46" x14ac:dyDescent="0.3">
      <c r="B25" s="4"/>
      <c r="C25" s="21" t="str">
        <f>C2</f>
        <v>Mortality AFM1</v>
      </c>
      <c r="D25" s="5"/>
      <c r="E25" s="5"/>
      <c r="F25" s="6"/>
    </row>
    <row r="26" spans="2:6" x14ac:dyDescent="0.3">
      <c r="B26" s="4" t="s">
        <v>1</v>
      </c>
      <c r="C26" s="26">
        <f>10^C21</f>
        <v>0.17276053776687261</v>
      </c>
      <c r="D26" s="20" t="s">
        <v>8</v>
      </c>
      <c r="E26" s="5"/>
      <c r="F26" s="6"/>
    </row>
    <row r="27" spans="2:6" x14ac:dyDescent="0.3">
      <c r="B27" s="4" t="s">
        <v>3</v>
      </c>
      <c r="C27" s="26">
        <f>10^(C18+C19/2)</f>
        <v>0.82801424352454411</v>
      </c>
      <c r="D27" s="19">
        <f>C6*D6</f>
        <v>0.76124999999999998</v>
      </c>
      <c r="E27" s="5"/>
      <c r="F27" s="6"/>
    </row>
    <row r="28" spans="2:6" x14ac:dyDescent="0.3">
      <c r="B28" s="10" t="s">
        <v>4</v>
      </c>
      <c r="C28" s="26">
        <f>10^C22</f>
        <v>3.1305065785903432</v>
      </c>
      <c r="D28" s="11"/>
      <c r="E28" s="11"/>
      <c r="F28" s="12"/>
    </row>
  </sheetData>
  <mergeCells count="2">
    <mergeCell ref="E5:F5"/>
    <mergeCell ref="C2:E2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7E2D0-5F6D-C042-B16B-84AC90CA4A65}">
  <dimension ref="B2:I28"/>
  <sheetViews>
    <sheetView workbookViewId="0">
      <selection activeCell="C2" sqref="C2:E2"/>
    </sheetView>
  </sheetViews>
  <sheetFormatPr baseColWidth="10" defaultRowHeight="22" x14ac:dyDescent="0.3"/>
  <cols>
    <col min="1" max="1" width="5.83203125" style="1" customWidth="1"/>
    <col min="2" max="2" width="11" style="1" bestFit="1" customWidth="1"/>
    <col min="3" max="3" width="13.6640625" style="1" customWidth="1"/>
    <col min="4" max="4" width="10.5" style="1" bestFit="1" customWidth="1"/>
    <col min="5" max="5" width="8.6640625" style="1" bestFit="1" customWidth="1"/>
    <col min="6" max="6" width="8.6640625" style="1" customWidth="1"/>
    <col min="7" max="16384" width="10.83203125" style="1"/>
  </cols>
  <sheetData>
    <row r="2" spans="2:9" x14ac:dyDescent="0.3">
      <c r="B2" s="2"/>
      <c r="C2" s="34" t="s">
        <v>18</v>
      </c>
      <c r="D2" s="35"/>
      <c r="E2" s="36"/>
      <c r="F2" s="3"/>
    </row>
    <row r="3" spans="2:9" x14ac:dyDescent="0.3">
      <c r="B3" s="16" t="s">
        <v>12</v>
      </c>
      <c r="C3" s="13"/>
      <c r="D3" s="14"/>
      <c r="E3" s="14"/>
      <c r="F3" s="15"/>
      <c r="I3" s="1" t="s">
        <v>21</v>
      </c>
    </row>
    <row r="4" spans="2:9" ht="46" x14ac:dyDescent="0.3">
      <c r="B4" s="4"/>
      <c r="C4" s="22" t="s">
        <v>19</v>
      </c>
      <c r="D4" s="22" t="s">
        <v>20</v>
      </c>
      <c r="E4" s="14"/>
      <c r="F4" s="15"/>
      <c r="I4" s="1" t="s">
        <v>22</v>
      </c>
    </row>
    <row r="5" spans="2:9" x14ac:dyDescent="0.3">
      <c r="B5" s="4" t="s">
        <v>1</v>
      </c>
      <c r="C5" s="23"/>
      <c r="D5" s="23"/>
      <c r="E5" s="32" t="s">
        <v>17</v>
      </c>
      <c r="F5" s="33"/>
    </row>
    <row r="6" spans="2:9" x14ac:dyDescent="0.3">
      <c r="B6" s="4" t="s">
        <v>3</v>
      </c>
      <c r="C6" s="24"/>
      <c r="D6" s="25"/>
      <c r="E6" s="19" t="e">
        <f>10^(C13+C15/2)</f>
        <v>#NUM!</v>
      </c>
      <c r="F6" s="19" t="e">
        <f>10^(D13+D15/2)</f>
        <v>#NUM!</v>
      </c>
    </row>
    <row r="7" spans="2:9" x14ac:dyDescent="0.3">
      <c r="B7" s="4" t="s">
        <v>4</v>
      </c>
      <c r="C7" s="25"/>
      <c r="D7" s="25"/>
      <c r="E7" s="5"/>
      <c r="F7" s="6"/>
    </row>
    <row r="8" spans="2:9" x14ac:dyDescent="0.3">
      <c r="B8" s="4"/>
      <c r="C8" s="17"/>
      <c r="D8" s="17"/>
      <c r="E8" s="5"/>
      <c r="F8" s="6"/>
    </row>
    <row r="9" spans="2:9" x14ac:dyDescent="0.3">
      <c r="B9" s="18" t="s">
        <v>13</v>
      </c>
      <c r="C9" s="5"/>
      <c r="D9" s="9"/>
      <c r="E9" s="5"/>
      <c r="F9" s="6"/>
    </row>
    <row r="10" spans="2:9" ht="46" x14ac:dyDescent="0.3">
      <c r="B10" s="4"/>
      <c r="C10" s="21" t="str">
        <f>C4</f>
        <v>Input 1 name</v>
      </c>
      <c r="D10" s="21" t="str">
        <f>D4</f>
        <v>Input 2 name</v>
      </c>
      <c r="E10" s="8"/>
      <c r="F10" s="6"/>
    </row>
    <row r="11" spans="2:9" x14ac:dyDescent="0.3">
      <c r="B11" s="4" t="s">
        <v>10</v>
      </c>
      <c r="C11" s="19" t="e">
        <f>LOG(C5)</f>
        <v>#NUM!</v>
      </c>
      <c r="D11" s="19" t="e">
        <f>LOG(D5)</f>
        <v>#NUM!</v>
      </c>
      <c r="E11" s="8"/>
      <c r="F11" s="6"/>
    </row>
    <row r="12" spans="2:9" x14ac:dyDescent="0.3">
      <c r="B12" s="4" t="s">
        <v>11</v>
      </c>
      <c r="C12" s="19" t="e">
        <f>LOG(C7)</f>
        <v>#NUM!</v>
      </c>
      <c r="D12" s="19" t="e">
        <f>LOG(D7)</f>
        <v>#NUM!</v>
      </c>
      <c r="E12" s="8"/>
      <c r="F12" s="6"/>
    </row>
    <row r="13" spans="2:9" x14ac:dyDescent="0.3">
      <c r="B13" s="4" t="s">
        <v>5</v>
      </c>
      <c r="C13" s="19" t="e">
        <f>(C11+C12)/2</f>
        <v>#NUM!</v>
      </c>
      <c r="D13" s="19" t="e">
        <f>(D11+D12)/2</f>
        <v>#NUM!</v>
      </c>
      <c r="E13" s="8"/>
      <c r="F13" s="6"/>
    </row>
    <row r="14" spans="2:9" x14ac:dyDescent="0.3">
      <c r="B14" s="4" t="s">
        <v>6</v>
      </c>
      <c r="C14" s="19" t="e">
        <f>(C12-C11)/(2*1.96)</f>
        <v>#NUM!</v>
      </c>
      <c r="D14" s="19" t="e">
        <f>(D12-D11)/(2*1.96)</f>
        <v>#NUM!</v>
      </c>
      <c r="E14" s="8"/>
      <c r="F14" s="6"/>
    </row>
    <row r="15" spans="2:9" x14ac:dyDescent="0.3">
      <c r="B15" s="4" t="s">
        <v>7</v>
      </c>
      <c r="C15" s="19" t="e">
        <f>C14^2</f>
        <v>#NUM!</v>
      </c>
      <c r="D15" s="19" t="e">
        <f>D14^2</f>
        <v>#NUM!</v>
      </c>
      <c r="E15" s="5"/>
      <c r="F15" s="6"/>
    </row>
    <row r="16" spans="2:9" x14ac:dyDescent="0.3">
      <c r="B16" s="4"/>
      <c r="C16" s="8"/>
      <c r="D16" s="8"/>
      <c r="E16" s="5"/>
      <c r="F16" s="6"/>
    </row>
    <row r="17" spans="2:6" ht="46" x14ac:dyDescent="0.3">
      <c r="B17" s="4"/>
      <c r="C17" s="21" t="str">
        <f>C2</f>
        <v>Output name</v>
      </c>
      <c r="D17" s="8"/>
      <c r="E17" s="5"/>
      <c r="F17" s="6"/>
    </row>
    <row r="18" spans="2:6" x14ac:dyDescent="0.3">
      <c r="B18" s="4" t="s">
        <v>5</v>
      </c>
      <c r="C18" s="7" t="e">
        <f>C13-D13</f>
        <v>#NUM!</v>
      </c>
      <c r="D18" s="5"/>
      <c r="E18" s="5"/>
      <c r="F18" s="6"/>
    </row>
    <row r="19" spans="2:6" x14ac:dyDescent="0.3">
      <c r="B19" s="4" t="s">
        <v>7</v>
      </c>
      <c r="C19" s="19" t="e">
        <f>C15+D15</f>
        <v>#NUM!</v>
      </c>
      <c r="D19" s="5"/>
      <c r="E19" s="5"/>
      <c r="F19" s="6"/>
    </row>
    <row r="20" spans="2:6" x14ac:dyDescent="0.3">
      <c r="B20" s="4" t="s">
        <v>6</v>
      </c>
      <c r="C20" s="19" t="e">
        <f>SQRT(C19)</f>
        <v>#NUM!</v>
      </c>
      <c r="D20" s="5"/>
      <c r="E20" s="5"/>
      <c r="F20" s="6"/>
    </row>
    <row r="21" spans="2:6" x14ac:dyDescent="0.3">
      <c r="B21" s="4" t="s">
        <v>10</v>
      </c>
      <c r="C21" s="19" t="e">
        <f>C18-1.96*C20</f>
        <v>#NUM!</v>
      </c>
      <c r="D21" s="5"/>
      <c r="E21" s="5"/>
      <c r="F21" s="6"/>
    </row>
    <row r="22" spans="2:6" x14ac:dyDescent="0.3">
      <c r="B22" s="4" t="s">
        <v>11</v>
      </c>
      <c r="C22" s="19" t="e">
        <f>C18+1.96*C20</f>
        <v>#NUM!</v>
      </c>
      <c r="D22" s="5"/>
      <c r="E22" s="5"/>
      <c r="F22" s="6"/>
    </row>
    <row r="23" spans="2:6" x14ac:dyDescent="0.3">
      <c r="B23" s="4"/>
      <c r="C23" s="5"/>
      <c r="D23" s="5"/>
      <c r="E23" s="5"/>
      <c r="F23" s="6"/>
    </row>
    <row r="24" spans="2:6" x14ac:dyDescent="0.3">
      <c r="B24" s="18" t="s">
        <v>14</v>
      </c>
      <c r="C24" s="5"/>
      <c r="D24" s="5"/>
      <c r="E24" s="5"/>
      <c r="F24" s="6"/>
    </row>
    <row r="25" spans="2:6" ht="46" x14ac:dyDescent="0.3">
      <c r="B25" s="4"/>
      <c r="C25" s="21" t="str">
        <f>C2</f>
        <v>Output name</v>
      </c>
      <c r="D25" s="5"/>
      <c r="E25" s="5"/>
      <c r="F25" s="6"/>
    </row>
    <row r="26" spans="2:6" x14ac:dyDescent="0.3">
      <c r="B26" s="4" t="s">
        <v>1</v>
      </c>
      <c r="C26" s="26" t="e">
        <f>10^C21</f>
        <v>#NUM!</v>
      </c>
      <c r="D26" s="20" t="s">
        <v>8</v>
      </c>
      <c r="E26" s="5"/>
      <c r="F26" s="6"/>
    </row>
    <row r="27" spans="2:6" x14ac:dyDescent="0.3">
      <c r="B27" s="4" t="s">
        <v>3</v>
      </c>
      <c r="C27" s="26" t="e">
        <f>10^(C18+C19/2)</f>
        <v>#NUM!</v>
      </c>
      <c r="D27" s="19" t="e">
        <f>C6/D6</f>
        <v>#DIV/0!</v>
      </c>
      <c r="E27" s="5"/>
      <c r="F27" s="6"/>
    </row>
    <row r="28" spans="2:6" x14ac:dyDescent="0.3">
      <c r="B28" s="10" t="s">
        <v>4</v>
      </c>
      <c r="C28" s="26" t="e">
        <f>10^C22</f>
        <v>#NUM!</v>
      </c>
      <c r="D28" s="11"/>
      <c r="E28" s="11"/>
      <c r="F28" s="12"/>
    </row>
  </sheetData>
  <mergeCells count="2">
    <mergeCell ref="E5:F5"/>
    <mergeCell ref="C2:E2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F7530-9B01-0B43-A5E6-FCBAB02DB2B7}">
  <dimension ref="B2:I28"/>
  <sheetViews>
    <sheetView workbookViewId="0">
      <selection activeCell="C2" sqref="C2:E2"/>
    </sheetView>
  </sheetViews>
  <sheetFormatPr baseColWidth="10" defaultRowHeight="22" x14ac:dyDescent="0.3"/>
  <cols>
    <col min="1" max="1" width="5.83203125" style="1" customWidth="1"/>
    <col min="2" max="2" width="11" style="1" bestFit="1" customWidth="1"/>
    <col min="3" max="3" width="13.6640625" style="1" customWidth="1"/>
    <col min="4" max="4" width="12.6640625" style="1" bestFit="1" customWidth="1"/>
    <col min="5" max="5" width="8.6640625" style="1" bestFit="1" customWidth="1"/>
    <col min="6" max="6" width="8.6640625" style="1" customWidth="1"/>
    <col min="7" max="16384" width="10.83203125" style="1"/>
  </cols>
  <sheetData>
    <row r="2" spans="2:9" x14ac:dyDescent="0.3">
      <c r="B2" s="2"/>
      <c r="C2" s="34" t="s">
        <v>25</v>
      </c>
      <c r="D2" s="35"/>
      <c r="E2" s="36"/>
      <c r="F2" s="3"/>
    </row>
    <row r="3" spans="2:9" x14ac:dyDescent="0.3">
      <c r="B3" s="16" t="s">
        <v>12</v>
      </c>
      <c r="C3" s="13"/>
      <c r="D3" s="14"/>
      <c r="E3" s="14"/>
      <c r="F3" s="15"/>
      <c r="I3" s="1" t="s">
        <v>21</v>
      </c>
    </row>
    <row r="4" spans="2:9" ht="46" x14ac:dyDescent="0.3">
      <c r="B4" s="4"/>
      <c r="C4" s="22" t="s">
        <v>23</v>
      </c>
      <c r="D4" s="22" t="s">
        <v>24</v>
      </c>
      <c r="E4" s="14"/>
      <c r="F4" s="15"/>
      <c r="I4" s="1" t="s">
        <v>22</v>
      </c>
    </row>
    <row r="5" spans="2:9" x14ac:dyDescent="0.3">
      <c r="B5" s="4" t="s">
        <v>1</v>
      </c>
      <c r="C5" s="23">
        <v>0.51</v>
      </c>
      <c r="D5" s="23">
        <v>2.1999999999999999E-2</v>
      </c>
      <c r="E5" s="32" t="s">
        <v>17</v>
      </c>
      <c r="F5" s="33"/>
    </row>
    <row r="6" spans="2:9" x14ac:dyDescent="0.3">
      <c r="B6" s="4" t="s">
        <v>3</v>
      </c>
      <c r="C6" s="24">
        <v>11</v>
      </c>
      <c r="D6" s="25">
        <v>0.46</v>
      </c>
      <c r="E6" s="19">
        <f>10^(C13+C15/2)</f>
        <v>10.587237860360277</v>
      </c>
      <c r="F6" s="19">
        <f>10^(D13+D15/2)</f>
        <v>0.45576055368676227</v>
      </c>
    </row>
    <row r="7" spans="2:9" x14ac:dyDescent="0.3">
      <c r="B7" s="4" t="s">
        <v>4</v>
      </c>
      <c r="C7" s="25">
        <v>100</v>
      </c>
      <c r="D7" s="25">
        <v>4.3</v>
      </c>
      <c r="E7" s="5"/>
      <c r="F7" s="6"/>
    </row>
    <row r="8" spans="2:9" x14ac:dyDescent="0.3">
      <c r="B8" s="4"/>
      <c r="C8" s="17"/>
      <c r="D8" s="17"/>
      <c r="E8" s="5"/>
      <c r="F8" s="6"/>
    </row>
    <row r="9" spans="2:9" x14ac:dyDescent="0.3">
      <c r="B9" s="18" t="s">
        <v>13</v>
      </c>
      <c r="C9" s="5"/>
      <c r="D9" s="9"/>
      <c r="E9" s="5"/>
      <c r="F9" s="6"/>
    </row>
    <row r="10" spans="2:9" ht="46" x14ac:dyDescent="0.3">
      <c r="B10" s="4"/>
      <c r="C10" s="21" t="str">
        <f>C4</f>
        <v>AA DALYs</v>
      </c>
      <c r="D10" s="21" t="str">
        <f>D4</f>
        <v>AA Incidence</v>
      </c>
      <c r="E10" s="8"/>
      <c r="F10" s="6"/>
    </row>
    <row r="11" spans="2:9" x14ac:dyDescent="0.3">
      <c r="B11" s="4" t="s">
        <v>10</v>
      </c>
      <c r="C11" s="19">
        <f>LOG(C5)</f>
        <v>-0.29242982390206362</v>
      </c>
      <c r="D11" s="19">
        <f>LOG(D5)</f>
        <v>-1.6575773191777938</v>
      </c>
      <c r="E11" s="8"/>
      <c r="F11" s="6"/>
    </row>
    <row r="12" spans="2:9" x14ac:dyDescent="0.3">
      <c r="B12" s="4" t="s">
        <v>11</v>
      </c>
      <c r="C12" s="19">
        <f>LOG(C7)</f>
        <v>2</v>
      </c>
      <c r="D12" s="19">
        <f>LOG(D7)</f>
        <v>0.63346845557958653</v>
      </c>
      <c r="E12" s="8"/>
      <c r="F12" s="6"/>
    </row>
    <row r="13" spans="2:9" x14ac:dyDescent="0.3">
      <c r="B13" s="4" t="s">
        <v>5</v>
      </c>
      <c r="C13" s="19">
        <f>(C11+C12)/2</f>
        <v>0.85378508804896813</v>
      </c>
      <c r="D13" s="19">
        <f>(D11+D12)/2</f>
        <v>-0.51205443179910359</v>
      </c>
      <c r="E13" s="8"/>
      <c r="F13" s="6"/>
    </row>
    <row r="14" spans="2:9" x14ac:dyDescent="0.3">
      <c r="B14" s="4" t="s">
        <v>6</v>
      </c>
      <c r="C14" s="19">
        <f>(C12-C11)/(2*1.96)</f>
        <v>0.5848035265056285</v>
      </c>
      <c r="D14" s="19">
        <f>(D12-D11)/(2*1.96)</f>
        <v>0.58445045274422969</v>
      </c>
      <c r="E14" s="8"/>
      <c r="F14" s="6"/>
    </row>
    <row r="15" spans="2:9" x14ac:dyDescent="0.3">
      <c r="B15" s="4" t="s">
        <v>7</v>
      </c>
      <c r="C15" s="19">
        <f>C14^2</f>
        <v>0.34199516461341933</v>
      </c>
      <c r="D15" s="19">
        <f>D14^2</f>
        <v>0.34158233171293506</v>
      </c>
      <c r="E15" s="5"/>
      <c r="F15" s="6"/>
    </row>
    <row r="16" spans="2:9" x14ac:dyDescent="0.3">
      <c r="B16" s="4"/>
      <c r="C16" s="8"/>
      <c r="D16" s="8"/>
      <c r="E16" s="5"/>
      <c r="F16" s="6"/>
    </row>
    <row r="17" spans="2:6" ht="46" x14ac:dyDescent="0.3">
      <c r="B17" s="4"/>
      <c r="C17" s="21" t="str">
        <f>C2</f>
        <v>AA DALYs per case</v>
      </c>
      <c r="D17" s="8"/>
      <c r="E17" s="5"/>
      <c r="F17" s="6"/>
    </row>
    <row r="18" spans="2:6" x14ac:dyDescent="0.3">
      <c r="B18" s="4" t="s">
        <v>5</v>
      </c>
      <c r="C18" s="7">
        <f>C13-D13</f>
        <v>1.3658395198480717</v>
      </c>
      <c r="D18" s="5"/>
      <c r="E18" s="5"/>
      <c r="F18" s="6"/>
    </row>
    <row r="19" spans="2:6" x14ac:dyDescent="0.3">
      <c r="B19" s="4" t="s">
        <v>7</v>
      </c>
      <c r="C19" s="19">
        <f>C15+D15</f>
        <v>0.68357749632635434</v>
      </c>
      <c r="D19" s="5"/>
      <c r="E19" s="5"/>
      <c r="F19" s="6"/>
    </row>
    <row r="20" spans="2:6" x14ac:dyDescent="0.3">
      <c r="B20" s="4" t="s">
        <v>6</v>
      </c>
      <c r="C20" s="19">
        <f>SQRT(C19)</f>
        <v>0.82678745535134623</v>
      </c>
      <c r="D20" s="5"/>
      <c r="E20" s="5"/>
      <c r="F20" s="6"/>
    </row>
    <row r="21" spans="2:6" x14ac:dyDescent="0.3">
      <c r="B21" s="4" t="s">
        <v>10</v>
      </c>
      <c r="C21" s="19">
        <f>C18-1.96*C20</f>
        <v>-0.25466389264056688</v>
      </c>
      <c r="D21" s="5"/>
      <c r="E21" s="5"/>
      <c r="F21" s="6"/>
    </row>
    <row r="22" spans="2:6" x14ac:dyDescent="0.3">
      <c r="B22" s="4" t="s">
        <v>11</v>
      </c>
      <c r="C22" s="19">
        <f>C18+1.96*C20</f>
        <v>2.9863429323367106</v>
      </c>
      <c r="D22" s="5"/>
      <c r="E22" s="5"/>
      <c r="F22" s="6"/>
    </row>
    <row r="23" spans="2:6" x14ac:dyDescent="0.3">
      <c r="B23" s="4"/>
      <c r="C23" s="5"/>
      <c r="D23" s="5"/>
      <c r="E23" s="5"/>
      <c r="F23" s="6"/>
    </row>
    <row r="24" spans="2:6" x14ac:dyDescent="0.3">
      <c r="B24" s="18" t="s">
        <v>14</v>
      </c>
      <c r="C24" s="5"/>
      <c r="D24" s="5"/>
      <c r="E24" s="5"/>
      <c r="F24" s="6"/>
    </row>
    <row r="25" spans="2:6" ht="46" x14ac:dyDescent="0.3">
      <c r="B25" s="4"/>
      <c r="C25" s="21" t="str">
        <f>C2</f>
        <v>AA DALYs per case</v>
      </c>
      <c r="D25" s="5"/>
      <c r="E25" s="5"/>
      <c r="F25" s="6"/>
    </row>
    <row r="26" spans="2:6" x14ac:dyDescent="0.3">
      <c r="B26" s="4" t="s">
        <v>1</v>
      </c>
      <c r="C26" s="26">
        <f>10^C21</f>
        <v>0.55633464687705336</v>
      </c>
      <c r="D26" s="20" t="s">
        <v>8</v>
      </c>
      <c r="E26" s="5"/>
      <c r="F26" s="6"/>
    </row>
    <row r="27" spans="2:6" x14ac:dyDescent="0.3">
      <c r="B27" s="4" t="s">
        <v>3</v>
      </c>
      <c r="C27" s="26">
        <f>10^(C18+C19/2)</f>
        <v>51.006822296524874</v>
      </c>
      <c r="D27" s="19">
        <f>C6/D6</f>
        <v>23.913043478260867</v>
      </c>
      <c r="E27" s="5"/>
      <c r="F27" s="6"/>
    </row>
    <row r="28" spans="2:6" x14ac:dyDescent="0.3">
      <c r="B28" s="10" t="s">
        <v>4</v>
      </c>
      <c r="C28" s="26">
        <f>10^C22</f>
        <v>969.0427403114777</v>
      </c>
      <c r="D28" s="11"/>
      <c r="E28" s="11"/>
      <c r="F28" s="12"/>
    </row>
  </sheetData>
  <mergeCells count="2">
    <mergeCell ref="E5:F5"/>
    <mergeCell ref="C2:E2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885C7-DFD1-C747-9ED2-50A2AD15103C}">
  <dimension ref="B2:D13"/>
  <sheetViews>
    <sheetView topLeftCell="B1" workbookViewId="0">
      <selection activeCell="B2" sqref="B2:C2"/>
    </sheetView>
  </sheetViews>
  <sheetFormatPr baseColWidth="10" defaultRowHeight="22" x14ac:dyDescent="0.3"/>
  <cols>
    <col min="1" max="1" width="5.83203125" style="1" customWidth="1"/>
    <col min="2" max="2" width="20.6640625" style="1" bestFit="1" customWidth="1"/>
    <col min="3" max="3" width="10.83203125" style="1"/>
    <col min="4" max="4" width="19.33203125" style="1" bestFit="1" customWidth="1"/>
    <col min="5" max="16384" width="10.83203125" style="1"/>
  </cols>
  <sheetData>
    <row r="2" spans="2:4" x14ac:dyDescent="0.3">
      <c r="B2" s="34" t="s">
        <v>18</v>
      </c>
      <c r="C2" s="36"/>
      <c r="D2" s="27"/>
    </row>
    <row r="3" spans="2:4" x14ac:dyDescent="0.3">
      <c r="B3" s="4"/>
      <c r="C3" s="5"/>
      <c r="D3" s="6"/>
    </row>
    <row r="4" spans="2:4" x14ac:dyDescent="0.3">
      <c r="B4" s="16" t="s">
        <v>12</v>
      </c>
      <c r="C4" s="5"/>
      <c r="D4" s="6" t="s">
        <v>0</v>
      </c>
    </row>
    <row r="5" spans="2:4" ht="23" x14ac:dyDescent="0.3">
      <c r="B5" s="29" t="s">
        <v>33</v>
      </c>
      <c r="C5" s="28"/>
      <c r="D5" s="6">
        <f>C6+1</f>
        <v>1</v>
      </c>
    </row>
    <row r="6" spans="2:4" ht="23" x14ac:dyDescent="0.3">
      <c r="B6" s="29" t="s">
        <v>34</v>
      </c>
      <c r="C6" s="28"/>
      <c r="D6" s="6">
        <f>C5-C6+1</f>
        <v>1</v>
      </c>
    </row>
    <row r="7" spans="2:4" x14ac:dyDescent="0.3">
      <c r="B7" s="4"/>
      <c r="C7" s="5"/>
      <c r="D7" s="6"/>
    </row>
    <row r="8" spans="2:4" x14ac:dyDescent="0.3">
      <c r="B8" s="18" t="s">
        <v>14</v>
      </c>
      <c r="C8" s="5"/>
      <c r="D8" s="6"/>
    </row>
    <row r="9" spans="2:4" x14ac:dyDescent="0.3">
      <c r="B9" s="37" t="str">
        <f>B2</f>
        <v>Output name</v>
      </c>
      <c r="C9" s="38"/>
      <c r="D9" s="39"/>
    </row>
    <row r="10" spans="2:4" x14ac:dyDescent="0.3">
      <c r="B10" s="4" t="s">
        <v>1</v>
      </c>
      <c r="C10" s="26">
        <f>_xlfn.BETA.INV(0.025,$D$5,$D$6)</f>
        <v>2.5000000000000001E-2</v>
      </c>
      <c r="D10" s="6"/>
    </row>
    <row r="11" spans="2:4" x14ac:dyDescent="0.3">
      <c r="B11" s="4" t="s">
        <v>2</v>
      </c>
      <c r="C11" s="26">
        <f>_xlfn.BETA.INV(0.5,$D$5,$D$6)</f>
        <v>0.5</v>
      </c>
      <c r="D11" s="6"/>
    </row>
    <row r="12" spans="2:4" x14ac:dyDescent="0.3">
      <c r="B12" s="4" t="s">
        <v>3</v>
      </c>
      <c r="C12" s="26">
        <f>(D5+1)/(D5+D6+2)</f>
        <v>0.5</v>
      </c>
      <c r="D12" s="6"/>
    </row>
    <row r="13" spans="2:4" x14ac:dyDescent="0.3">
      <c r="B13" s="10" t="s">
        <v>4</v>
      </c>
      <c r="C13" s="26">
        <f>_xlfn.BETA.INV(0.975,$D$5,$D$6)</f>
        <v>0.97499999999999998</v>
      </c>
      <c r="D13" s="12"/>
    </row>
  </sheetData>
  <mergeCells count="2">
    <mergeCell ref="B9:D9"/>
    <mergeCell ref="B2:C2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58794-5AF7-6548-8344-E7331373A072}">
  <dimension ref="B2:D13"/>
  <sheetViews>
    <sheetView workbookViewId="0">
      <selection activeCell="B2" sqref="B2:C2"/>
    </sheetView>
  </sheetViews>
  <sheetFormatPr baseColWidth="10" defaultRowHeight="22" x14ac:dyDescent="0.3"/>
  <cols>
    <col min="1" max="1" width="5.83203125" style="1" customWidth="1"/>
    <col min="2" max="2" width="20.6640625" style="1" bestFit="1" customWidth="1"/>
    <col min="3" max="3" width="10.83203125" style="1"/>
    <col min="4" max="4" width="19.33203125" style="1" bestFit="1" customWidth="1"/>
    <col min="5" max="16384" width="10.83203125" style="1"/>
  </cols>
  <sheetData>
    <row r="2" spans="2:4" x14ac:dyDescent="0.3">
      <c r="B2" s="34" t="s">
        <v>26</v>
      </c>
      <c r="C2" s="36"/>
      <c r="D2" s="27"/>
    </row>
    <row r="3" spans="2:4" x14ac:dyDescent="0.3">
      <c r="B3" s="4"/>
      <c r="C3" s="5"/>
      <c r="D3" s="6"/>
    </row>
    <row r="4" spans="2:4" x14ac:dyDescent="0.3">
      <c r="B4" s="16" t="s">
        <v>12</v>
      </c>
      <c r="C4" s="5"/>
      <c r="D4" s="6" t="s">
        <v>0</v>
      </c>
    </row>
    <row r="5" spans="2:4" ht="23" x14ac:dyDescent="0.3">
      <c r="B5" s="29" t="s">
        <v>27</v>
      </c>
      <c r="C5" s="28">
        <v>433</v>
      </c>
      <c r="D5" s="6">
        <f>C6+1</f>
        <v>377</v>
      </c>
    </row>
    <row r="6" spans="2:4" ht="23" x14ac:dyDescent="0.3">
      <c r="B6" s="29" t="s">
        <v>28</v>
      </c>
      <c r="C6" s="28">
        <v>376</v>
      </c>
      <c r="D6" s="6">
        <f>C5-C6+1</f>
        <v>58</v>
      </c>
    </row>
    <row r="7" spans="2:4" x14ac:dyDescent="0.3">
      <c r="B7" s="4"/>
      <c r="C7" s="5"/>
      <c r="D7" s="6"/>
    </row>
    <row r="8" spans="2:4" x14ac:dyDescent="0.3">
      <c r="B8" s="18" t="s">
        <v>14</v>
      </c>
      <c r="C8" s="5"/>
      <c r="D8" s="6"/>
    </row>
    <row r="9" spans="2:4" x14ac:dyDescent="0.3">
      <c r="B9" s="37" t="str">
        <f>B2</f>
        <v>Case-fatality ratio AFM1</v>
      </c>
      <c r="C9" s="38"/>
      <c r="D9" s="39"/>
    </row>
    <row r="10" spans="2:4" x14ac:dyDescent="0.3">
      <c r="B10" s="4" t="s">
        <v>1</v>
      </c>
      <c r="C10" s="26">
        <f>_xlfn.BETA.INV(0.025,$D$5,$D$6)</f>
        <v>0.83320818188562917</v>
      </c>
      <c r="D10" s="6"/>
    </row>
    <row r="11" spans="2:4" x14ac:dyDescent="0.3">
      <c r="B11" s="4" t="s">
        <v>2</v>
      </c>
      <c r="C11" s="26">
        <f>_xlfn.BETA.INV(0.5,$D$5,$D$6)</f>
        <v>0.86722876371192559</v>
      </c>
      <c r="D11" s="6"/>
    </row>
    <row r="12" spans="2:4" x14ac:dyDescent="0.3">
      <c r="B12" s="4" t="s">
        <v>3</v>
      </c>
      <c r="C12" s="26">
        <f>(D5+1)/(D5+D6+2)</f>
        <v>0.86498855835240274</v>
      </c>
      <c r="D12" s="6"/>
    </row>
    <row r="13" spans="2:4" x14ac:dyDescent="0.3">
      <c r="B13" s="10" t="s">
        <v>4</v>
      </c>
      <c r="C13" s="26">
        <f>_xlfn.BETA.INV(0.975,$D$5,$D$6)</f>
        <v>0.89693375424003863</v>
      </c>
      <c r="D13" s="12"/>
    </row>
  </sheetData>
  <mergeCells count="2">
    <mergeCell ref="B9:D9"/>
    <mergeCell ref="B2:C2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83E98-DF7C-D84C-901E-8EDBC82E795A}">
  <dimension ref="B2:D13"/>
  <sheetViews>
    <sheetView workbookViewId="0">
      <selection activeCell="B2" sqref="B2:C2"/>
    </sheetView>
  </sheetViews>
  <sheetFormatPr baseColWidth="10" defaultRowHeight="22" x14ac:dyDescent="0.3"/>
  <cols>
    <col min="1" max="1" width="5.83203125" style="1" customWidth="1"/>
    <col min="2" max="2" width="20.6640625" style="1" bestFit="1" customWidth="1"/>
    <col min="3" max="3" width="11.1640625" style="1" bestFit="1" customWidth="1"/>
    <col min="4" max="4" width="23.1640625" style="1" bestFit="1" customWidth="1"/>
    <col min="5" max="16384" width="10.83203125" style="1"/>
  </cols>
  <sheetData>
    <row r="2" spans="2:4" x14ac:dyDescent="0.3">
      <c r="B2" s="34" t="s">
        <v>18</v>
      </c>
      <c r="C2" s="36"/>
      <c r="D2" s="27"/>
    </row>
    <row r="3" spans="2:4" x14ac:dyDescent="0.3">
      <c r="B3" s="4"/>
      <c r="C3" s="5"/>
      <c r="D3" s="6"/>
    </row>
    <row r="4" spans="2:4" x14ac:dyDescent="0.3">
      <c r="B4" s="16" t="s">
        <v>12</v>
      </c>
      <c r="C4" s="5"/>
      <c r="D4" s="6" t="s">
        <v>32</v>
      </c>
    </row>
    <row r="5" spans="2:4" ht="23" x14ac:dyDescent="0.3">
      <c r="B5" s="29" t="s">
        <v>33</v>
      </c>
      <c r="C5" s="28"/>
      <c r="D5" s="30">
        <f>C5</f>
        <v>0</v>
      </c>
    </row>
    <row r="6" spans="2:4" ht="23" x14ac:dyDescent="0.3">
      <c r="B6" s="29" t="s">
        <v>34</v>
      </c>
      <c r="C6" s="28"/>
      <c r="D6" s="6" t="e">
        <f>1/C6</f>
        <v>#DIV/0!</v>
      </c>
    </row>
    <row r="7" spans="2:4" x14ac:dyDescent="0.3">
      <c r="B7" s="4"/>
      <c r="C7" s="5"/>
      <c r="D7" s="6"/>
    </row>
    <row r="8" spans="2:4" x14ac:dyDescent="0.3">
      <c r="B8" s="18" t="s">
        <v>14</v>
      </c>
      <c r="C8" s="5"/>
      <c r="D8" s="6"/>
    </row>
    <row r="9" spans="2:4" x14ac:dyDescent="0.3">
      <c r="B9" s="37" t="str">
        <f>B2</f>
        <v>Output name</v>
      </c>
      <c r="C9" s="38"/>
      <c r="D9" s="39"/>
    </row>
    <row r="10" spans="2:4" x14ac:dyDescent="0.3">
      <c r="B10" s="4" t="s">
        <v>1</v>
      </c>
      <c r="C10" s="31" t="e">
        <f>_xlfn.GAMMA.INV(0.025,$D$5,$D$6)</f>
        <v>#DIV/0!</v>
      </c>
      <c r="D10" s="6"/>
    </row>
    <row r="11" spans="2:4" x14ac:dyDescent="0.3">
      <c r="B11" s="4" t="s">
        <v>2</v>
      </c>
      <c r="C11" s="31" t="e">
        <f>_xlfn.GAMMA.INV(0.5,$D$5,$D$6)</f>
        <v>#DIV/0!</v>
      </c>
      <c r="D11" s="6"/>
    </row>
    <row r="12" spans="2:4" x14ac:dyDescent="0.3">
      <c r="B12" s="4" t="s">
        <v>3</v>
      </c>
      <c r="C12" s="31" t="e">
        <f>D5*D6</f>
        <v>#DIV/0!</v>
      </c>
      <c r="D12" s="6"/>
    </row>
    <row r="13" spans="2:4" x14ac:dyDescent="0.3">
      <c r="B13" s="10" t="s">
        <v>4</v>
      </c>
      <c r="C13" s="31" t="e">
        <f>_xlfn.GAMMA.INV(0.975,$D$5,$D$6)</f>
        <v>#DIV/0!</v>
      </c>
      <c r="D13" s="12"/>
    </row>
  </sheetData>
  <mergeCells count="2">
    <mergeCell ref="B9:D9"/>
    <mergeCell ref="B2:C2"/>
  </mergeCell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FF90D-B606-344E-98AB-4589899AD3FB}">
  <dimension ref="B2:D13"/>
  <sheetViews>
    <sheetView workbookViewId="0">
      <selection activeCell="B2" sqref="B2:C2"/>
    </sheetView>
  </sheetViews>
  <sheetFormatPr baseColWidth="10" defaultRowHeight="22" x14ac:dyDescent="0.3"/>
  <cols>
    <col min="1" max="1" width="5.83203125" style="1" customWidth="1"/>
    <col min="2" max="2" width="20.6640625" style="1" bestFit="1" customWidth="1"/>
    <col min="3" max="3" width="11.1640625" style="1" bestFit="1" customWidth="1"/>
    <col min="4" max="4" width="23.1640625" style="1" bestFit="1" customWidth="1"/>
    <col min="5" max="16384" width="10.83203125" style="1"/>
  </cols>
  <sheetData>
    <row r="2" spans="2:4" x14ac:dyDescent="0.3">
      <c r="B2" s="34" t="s">
        <v>29</v>
      </c>
      <c r="C2" s="36"/>
      <c r="D2" s="27"/>
    </row>
    <row r="3" spans="2:4" x14ac:dyDescent="0.3">
      <c r="B3" s="4"/>
      <c r="C3" s="5"/>
      <c r="D3" s="6"/>
    </row>
    <row r="4" spans="2:4" x14ac:dyDescent="0.3">
      <c r="B4" s="16" t="s">
        <v>12</v>
      </c>
      <c r="C4" s="5"/>
      <c r="D4" s="6" t="s">
        <v>32</v>
      </c>
    </row>
    <row r="5" spans="2:4" ht="23" x14ac:dyDescent="0.3">
      <c r="B5" s="29" t="s">
        <v>30</v>
      </c>
      <c r="C5" s="28">
        <v>5197</v>
      </c>
      <c r="D5" s="30">
        <f>C5</f>
        <v>5197</v>
      </c>
    </row>
    <row r="6" spans="2:4" ht="23" x14ac:dyDescent="0.3">
      <c r="B6" s="29" t="s">
        <v>31</v>
      </c>
      <c r="C6" s="28">
        <v>5</v>
      </c>
      <c r="D6" s="6">
        <f>1/C6</f>
        <v>0.2</v>
      </c>
    </row>
    <row r="7" spans="2:4" x14ac:dyDescent="0.3">
      <c r="B7" s="4"/>
      <c r="C7" s="5"/>
      <c r="D7" s="6"/>
    </row>
    <row r="8" spans="2:4" x14ac:dyDescent="0.3">
      <c r="B8" s="18" t="s">
        <v>14</v>
      </c>
      <c r="C8" s="5"/>
      <c r="D8" s="6"/>
    </row>
    <row r="9" spans="2:4" x14ac:dyDescent="0.3">
      <c r="B9" s="37" t="str">
        <f>B2</f>
        <v>Incidence anthrax</v>
      </c>
      <c r="C9" s="38"/>
      <c r="D9" s="39"/>
    </row>
    <row r="10" spans="2:4" x14ac:dyDescent="0.3">
      <c r="B10" s="4" t="s">
        <v>1</v>
      </c>
      <c r="C10" s="31">
        <f>_xlfn.GAMMA.INV(0.025,$D$5,$D$6)</f>
        <v>1011.3310575649299</v>
      </c>
      <c r="D10" s="6"/>
    </row>
    <row r="11" spans="2:4" x14ac:dyDescent="0.3">
      <c r="B11" s="4" t="s">
        <v>2</v>
      </c>
      <c r="C11" s="31">
        <f>_xlfn.GAMMA.INV(0.5,$D$5,$D$6)</f>
        <v>1039.3333340935594</v>
      </c>
      <c r="D11" s="6"/>
    </row>
    <row r="12" spans="2:4" x14ac:dyDescent="0.3">
      <c r="B12" s="4" t="s">
        <v>3</v>
      </c>
      <c r="C12" s="31">
        <f>D5*D6</f>
        <v>1039.4000000000001</v>
      </c>
      <c r="D12" s="6"/>
    </row>
    <row r="13" spans="2:4" x14ac:dyDescent="0.3">
      <c r="B13" s="10" t="s">
        <v>4</v>
      </c>
      <c r="C13" s="31">
        <f>_xlfn.GAMMA.INV(0.975,$D$5,$D$6)</f>
        <v>1067.847798369351</v>
      </c>
      <c r="D13" s="12"/>
    </row>
  </sheetData>
  <mergeCells count="2">
    <mergeCell ref="B9:D9"/>
    <mergeCell ref="B2:C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Multiply</vt:lpstr>
      <vt:lpstr>Multiply_example</vt:lpstr>
      <vt:lpstr>Divide</vt:lpstr>
      <vt:lpstr>Divide_example</vt:lpstr>
      <vt:lpstr>Beta</vt:lpstr>
      <vt:lpstr>Beta_example</vt:lpstr>
      <vt:lpstr>Gamma</vt:lpstr>
      <vt:lpstr>Gamma_example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Havelaar, Arie Hendrik</dc:creator>
  <cp:lastModifiedBy>Havelaar, Arie Hendrik</cp:lastModifiedBy>
  <cp:lastPrinted>2024-07-19T19:23:31Z</cp:lastPrinted>
  <dcterms:created xsi:type="dcterms:W3CDTF">2024-07-19T18:51:21Z</dcterms:created>
  <dcterms:modified xsi:type="dcterms:W3CDTF">2025-05-23T16:21:26Z</dcterms:modified>
</cp:coreProperties>
</file>