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3C5D1D82-2FF2-40AF-8B48-8C26EA75D081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apport" localSheetId="0">Sheet1!$B$1:$Y$15</definedName>
  </definedNames>
  <calcPr calcId="181029"/>
</workbook>
</file>

<file path=xl/calcChain.xml><?xml version="1.0" encoding="utf-8"?>
<calcChain xmlns="http://schemas.openxmlformats.org/spreadsheetml/2006/main">
  <c r="AA10" i="1" l="1"/>
  <c r="AC10" i="1" s="1"/>
  <c r="AA11" i="1"/>
  <c r="AC11" i="1" s="1"/>
  <c r="AA12" i="1"/>
  <c r="AA13" i="1"/>
  <c r="AA14" i="1"/>
  <c r="AA9" i="1"/>
  <c r="AC9" i="1" s="1"/>
  <c r="AD9" i="1" s="1"/>
  <c r="AC13" i="1"/>
  <c r="AC12" i="1"/>
  <c r="AC14" i="1"/>
  <c r="AD11" i="1" l="1"/>
  <c r="AD13" i="1"/>
  <c r="AD14" i="1"/>
  <c r="AD12" i="1"/>
  <c r="AD10" i="1"/>
  <c r="AA7" i="1"/>
  <c r="AA5" i="1"/>
  <c r="C32" i="1"/>
  <c r="D32" i="1"/>
  <c r="J32" i="1"/>
  <c r="K32" i="1"/>
  <c r="L32" i="1"/>
  <c r="R32" i="1"/>
  <c r="S32" i="1"/>
  <c r="T32" i="1"/>
  <c r="Z32" i="1"/>
  <c r="D33" i="1"/>
  <c r="J33" i="1"/>
  <c r="K33" i="1"/>
  <c r="L33" i="1"/>
  <c r="R33" i="1"/>
  <c r="S33" i="1"/>
  <c r="T33" i="1"/>
  <c r="Z33" i="1"/>
  <c r="D34" i="1"/>
  <c r="J34" i="1"/>
  <c r="K34" i="1"/>
  <c r="L34" i="1"/>
  <c r="R34" i="1"/>
  <c r="S34" i="1"/>
  <c r="T34" i="1"/>
  <c r="Z34" i="1"/>
  <c r="D35" i="1"/>
  <c r="J35" i="1"/>
  <c r="K35" i="1"/>
  <c r="L35" i="1"/>
  <c r="R35" i="1"/>
  <c r="S35" i="1"/>
  <c r="T35" i="1"/>
  <c r="Z35" i="1"/>
  <c r="D36" i="1"/>
  <c r="J36" i="1"/>
  <c r="K36" i="1"/>
  <c r="L36" i="1"/>
  <c r="R36" i="1"/>
  <c r="S36" i="1"/>
  <c r="T36" i="1"/>
  <c r="Z36" i="1"/>
  <c r="B33" i="1"/>
  <c r="B34" i="1"/>
  <c r="B35" i="1"/>
  <c r="B36" i="1"/>
  <c r="B32" i="1"/>
  <c r="C21" i="1"/>
  <c r="D21" i="1"/>
  <c r="E21" i="1"/>
  <c r="E32" i="1" s="1"/>
  <c r="F21" i="1"/>
  <c r="F32" i="1" s="1"/>
  <c r="G21" i="1"/>
  <c r="G32" i="1" s="1"/>
  <c r="H21" i="1"/>
  <c r="H32" i="1" s="1"/>
  <c r="I21" i="1"/>
  <c r="I32" i="1" s="1"/>
  <c r="J21" i="1"/>
  <c r="J22" i="1" s="1"/>
  <c r="J23" i="1" s="1"/>
  <c r="J24" i="1" s="1"/>
  <c r="J25" i="1" s="1"/>
  <c r="K21" i="1"/>
  <c r="L21" i="1"/>
  <c r="L22" i="1" s="1"/>
  <c r="L23" i="1" s="1"/>
  <c r="L24" i="1" s="1"/>
  <c r="L25" i="1" s="1"/>
  <c r="M21" i="1"/>
  <c r="M22" i="1" s="1"/>
  <c r="M23" i="1" s="1"/>
  <c r="M24" i="1" s="1"/>
  <c r="M25" i="1" s="1"/>
  <c r="M36" i="1" s="1"/>
  <c r="N21" i="1"/>
  <c r="N32" i="1" s="1"/>
  <c r="O21" i="1"/>
  <c r="O22" i="1" s="1"/>
  <c r="O23" i="1" s="1"/>
  <c r="O24" i="1" s="1"/>
  <c r="O25" i="1" s="1"/>
  <c r="O36" i="1" s="1"/>
  <c r="P21" i="1"/>
  <c r="P22" i="1" s="1"/>
  <c r="P23" i="1" s="1"/>
  <c r="P24" i="1" s="1"/>
  <c r="P25" i="1" s="1"/>
  <c r="P36" i="1" s="1"/>
  <c r="Q21" i="1"/>
  <c r="Q22" i="1" s="1"/>
  <c r="Q23" i="1" s="1"/>
  <c r="Q24" i="1" s="1"/>
  <c r="Q25" i="1" s="1"/>
  <c r="Q36" i="1" s="1"/>
  <c r="R21" i="1"/>
  <c r="R22" i="1" s="1"/>
  <c r="R23" i="1" s="1"/>
  <c r="R24" i="1" s="1"/>
  <c r="R25" i="1" s="1"/>
  <c r="S21" i="1"/>
  <c r="T21" i="1"/>
  <c r="T22" i="1" s="1"/>
  <c r="T23" i="1" s="1"/>
  <c r="T24" i="1" s="1"/>
  <c r="T25" i="1" s="1"/>
  <c r="U21" i="1"/>
  <c r="U22" i="1" s="1"/>
  <c r="U23" i="1" s="1"/>
  <c r="U24" i="1" s="1"/>
  <c r="U25" i="1" s="1"/>
  <c r="U36" i="1" s="1"/>
  <c r="V21" i="1"/>
  <c r="V32" i="1" s="1"/>
  <c r="W21" i="1"/>
  <c r="W22" i="1" s="1"/>
  <c r="W23" i="1" s="1"/>
  <c r="W24" i="1" s="1"/>
  <c r="W25" i="1" s="1"/>
  <c r="W36" i="1" s="1"/>
  <c r="X21" i="1"/>
  <c r="X22" i="1" s="1"/>
  <c r="X23" i="1" s="1"/>
  <c r="X24" i="1" s="1"/>
  <c r="X25" i="1" s="1"/>
  <c r="X36" i="1" s="1"/>
  <c r="Y21" i="1"/>
  <c r="Y22" i="1" s="1"/>
  <c r="Y23" i="1" s="1"/>
  <c r="Y24" i="1" s="1"/>
  <c r="Y25" i="1" s="1"/>
  <c r="Y36" i="1" s="1"/>
  <c r="Z21" i="1"/>
  <c r="Z22" i="1" s="1"/>
  <c r="Z23" i="1" s="1"/>
  <c r="Z24" i="1" s="1"/>
  <c r="Z25" i="1" s="1"/>
  <c r="B21" i="1"/>
  <c r="D22" i="1"/>
  <c r="D23" i="1" s="1"/>
  <c r="D24" i="1" s="1"/>
  <c r="D25" i="1" s="1"/>
  <c r="E22" i="1"/>
  <c r="E23" i="1" s="1"/>
  <c r="E24" i="1" s="1"/>
  <c r="E25" i="1" s="1"/>
  <c r="E36" i="1" s="1"/>
  <c r="F22" i="1"/>
  <c r="F33" i="1" s="1"/>
  <c r="G22" i="1"/>
  <c r="G23" i="1" s="1"/>
  <c r="G24" i="1" s="1"/>
  <c r="G25" i="1" s="1"/>
  <c r="G36" i="1" s="1"/>
  <c r="H22" i="1"/>
  <c r="H23" i="1" s="1"/>
  <c r="H24" i="1" s="1"/>
  <c r="H25" i="1" s="1"/>
  <c r="H36" i="1" s="1"/>
  <c r="I22" i="1"/>
  <c r="I23" i="1" s="1"/>
  <c r="I24" i="1" s="1"/>
  <c r="I25" i="1" s="1"/>
  <c r="I36" i="1" s="1"/>
  <c r="K22" i="1"/>
  <c r="K23" i="1" s="1"/>
  <c r="K24" i="1" s="1"/>
  <c r="K25" i="1" s="1"/>
  <c r="S22" i="1"/>
  <c r="S23" i="1" s="1"/>
  <c r="S24" i="1" s="1"/>
  <c r="S25" i="1" s="1"/>
  <c r="F23" i="1"/>
  <c r="F24" i="1" s="1"/>
  <c r="F25" i="1" s="1"/>
  <c r="F36" i="1" s="1"/>
  <c r="C22" i="1"/>
  <c r="C23" i="1" s="1"/>
  <c r="C24" i="1" s="1"/>
  <c r="C25" i="1" s="1"/>
  <c r="C36" i="1" s="1"/>
  <c r="P10" i="1"/>
  <c r="P11" i="1"/>
  <c r="P12" i="1"/>
  <c r="P13" i="1"/>
  <c r="P14" i="1"/>
  <c r="P15" i="1"/>
  <c r="O2" i="1"/>
  <c r="O8" i="1" s="1"/>
  <c r="N10" i="1"/>
  <c r="N3" i="1" s="1"/>
  <c r="N11" i="1"/>
  <c r="N12" i="1"/>
  <c r="N13" i="1"/>
  <c r="N14" i="1"/>
  <c r="N15" i="1"/>
  <c r="G15" i="1"/>
  <c r="G14" i="1"/>
  <c r="G13" i="1"/>
  <c r="G12" i="1"/>
  <c r="G11" i="1"/>
  <c r="G16" i="1"/>
  <c r="G10" i="1" s="1"/>
  <c r="L15" i="1"/>
  <c r="L3" i="1"/>
  <c r="V22" i="1" l="1"/>
  <c r="Y35" i="1"/>
  <c r="Q35" i="1"/>
  <c r="I35" i="1"/>
  <c r="Y34" i="1"/>
  <c r="Q34" i="1"/>
  <c r="I34" i="1"/>
  <c r="Y33" i="1"/>
  <c r="Q33" i="1"/>
  <c r="I33" i="1"/>
  <c r="Y32" i="1"/>
  <c r="Q32" i="1"/>
  <c r="N22" i="1"/>
  <c r="X35" i="1"/>
  <c r="P35" i="1"/>
  <c r="H35" i="1"/>
  <c r="X34" i="1"/>
  <c r="P34" i="1"/>
  <c r="H34" i="1"/>
  <c r="X33" i="1"/>
  <c r="P33" i="1"/>
  <c r="H33" i="1"/>
  <c r="X32" i="1"/>
  <c r="P32" i="1"/>
  <c r="W35" i="1"/>
  <c r="O35" i="1"/>
  <c r="G35" i="1"/>
  <c r="W34" i="1"/>
  <c r="O34" i="1"/>
  <c r="G34" i="1"/>
  <c r="W33" i="1"/>
  <c r="O33" i="1"/>
  <c r="G33" i="1"/>
  <c r="W32" i="1"/>
  <c r="O32" i="1"/>
  <c r="F35" i="1"/>
  <c r="F34" i="1"/>
  <c r="U35" i="1"/>
  <c r="M35" i="1"/>
  <c r="E35" i="1"/>
  <c r="U34" i="1"/>
  <c r="M34" i="1"/>
  <c r="E34" i="1"/>
  <c r="U33" i="1"/>
  <c r="M33" i="1"/>
  <c r="E33" i="1"/>
  <c r="U32" i="1"/>
  <c r="M32" i="1"/>
  <c r="C35" i="1"/>
  <c r="C34" i="1"/>
  <c r="C33" i="1"/>
  <c r="N5" i="1"/>
  <c r="N7" i="1" s="1"/>
  <c r="O3" i="1"/>
  <c r="O4" i="1"/>
  <c r="O5" i="1"/>
  <c r="O6" i="1"/>
  <c r="O7" i="1"/>
  <c r="L5" i="1"/>
  <c r="L6" i="1" s="1"/>
  <c r="L10" i="1"/>
  <c r="L11" i="1" s="1"/>
  <c r="G3" i="1"/>
  <c r="G5" i="1"/>
  <c r="B2" i="1"/>
  <c r="B7" i="1" s="1"/>
  <c r="C2" i="1"/>
  <c r="C3" i="1" s="1"/>
  <c r="D2" i="1"/>
  <c r="D3" i="1" s="1"/>
  <c r="E2" i="1"/>
  <c r="E6" i="1" s="1"/>
  <c r="F2" i="1"/>
  <c r="F5" i="1" s="1"/>
  <c r="H2" i="1"/>
  <c r="H3" i="1" s="1"/>
  <c r="I2" i="1"/>
  <c r="J2" i="1"/>
  <c r="J3" i="1" s="1"/>
  <c r="K2" i="1"/>
  <c r="K4" i="1" s="1"/>
  <c r="M2" i="1"/>
  <c r="M5" i="1" s="1"/>
  <c r="P3" i="1"/>
  <c r="Q2" i="1"/>
  <c r="Q3" i="1" s="1"/>
  <c r="R2" i="1"/>
  <c r="R3" i="1" s="1"/>
  <c r="S2" i="1"/>
  <c r="S4" i="1" s="1"/>
  <c r="T2" i="1"/>
  <c r="T5" i="1" s="1"/>
  <c r="U2" i="1"/>
  <c r="U3" i="1" s="1"/>
  <c r="V2" i="1"/>
  <c r="V4" i="1" s="1"/>
  <c r="W2" i="1"/>
  <c r="W3" i="1" s="1"/>
  <c r="X2" i="1"/>
  <c r="X3" i="1" s="1"/>
  <c r="Y2" i="1"/>
  <c r="Y3" i="1" s="1"/>
  <c r="N23" i="1" l="1"/>
  <c r="N33" i="1"/>
  <c r="V23" i="1"/>
  <c r="V33" i="1"/>
  <c r="L7" i="1"/>
  <c r="L12" i="1"/>
  <c r="L13" i="1" s="1"/>
  <c r="I4" i="1"/>
  <c r="I13" i="1"/>
  <c r="I6" i="1" s="1"/>
  <c r="L8" i="1"/>
  <c r="G7" i="1"/>
  <c r="G6" i="1"/>
  <c r="G8" i="1"/>
  <c r="R5" i="1"/>
  <c r="R7" i="1"/>
  <c r="R6" i="1"/>
  <c r="K5" i="1"/>
  <c r="X8" i="1"/>
  <c r="J5" i="1"/>
  <c r="G4" i="1"/>
  <c r="S8" i="1"/>
  <c r="I5" i="1"/>
  <c r="R8" i="1"/>
  <c r="R4" i="1"/>
  <c r="S7" i="1"/>
  <c r="H4" i="1"/>
  <c r="Y6" i="1"/>
  <c r="X6" i="1"/>
  <c r="Q4" i="1"/>
  <c r="Q7" i="1"/>
  <c r="P4" i="1"/>
  <c r="K7" i="1"/>
  <c r="Q6" i="1"/>
  <c r="P8" i="1"/>
  <c r="J7" i="1"/>
  <c r="P6" i="1"/>
  <c r="H5" i="1"/>
  <c r="B6" i="1"/>
  <c r="H8" i="1"/>
  <c r="H6" i="1"/>
  <c r="C5" i="1"/>
  <c r="Q8" i="1"/>
  <c r="B8" i="1"/>
  <c r="Y7" i="1"/>
  <c r="H7" i="1"/>
  <c r="V5" i="1"/>
  <c r="Y4" i="1"/>
  <c r="Y8" i="1"/>
  <c r="V7" i="1"/>
  <c r="C7" i="1"/>
  <c r="S5" i="1"/>
  <c r="X4" i="1"/>
  <c r="F4" i="1"/>
  <c r="W4" i="1"/>
  <c r="K8" i="1"/>
  <c r="V6" i="1"/>
  <c r="D4" i="1"/>
  <c r="V8" i="1"/>
  <c r="U6" i="1"/>
  <c r="J6" i="1"/>
  <c r="Y5" i="1"/>
  <c r="Q5" i="1"/>
  <c r="U4" i="1"/>
  <c r="J4" i="1"/>
  <c r="C4" i="1"/>
  <c r="V3" i="1"/>
  <c r="M6" i="1"/>
  <c r="M8" i="1" s="1"/>
  <c r="E4" i="1"/>
  <c r="W8" i="1"/>
  <c r="C8" i="1"/>
  <c r="C6" i="1"/>
  <c r="S3" i="1"/>
  <c r="I3" i="1"/>
  <c r="B4" i="1"/>
  <c r="J8" i="1"/>
  <c r="B5" i="1"/>
  <c r="U8" i="1"/>
  <c r="X7" i="1"/>
  <c r="P7" i="1"/>
  <c r="E7" i="1"/>
  <c r="T6" i="1"/>
  <c r="X5" i="1"/>
  <c r="P5" i="1"/>
  <c r="E5" i="1"/>
  <c r="T4" i="1"/>
  <c r="M3" i="1"/>
  <c r="K3" i="1"/>
  <c r="E8" i="1"/>
  <c r="D8" i="1"/>
  <c r="W6" i="1"/>
  <c r="D6" i="1"/>
  <c r="M4" i="1"/>
  <c r="T3" i="1"/>
  <c r="B3" i="1"/>
  <c r="K6" i="1"/>
  <c r="T8" i="1"/>
  <c r="I8" i="1"/>
  <c r="W7" i="1"/>
  <c r="M7" i="1"/>
  <c r="D7" i="1"/>
  <c r="S6" i="1"/>
  <c r="W5" i="1"/>
  <c r="D5" i="1"/>
  <c r="E3" i="1"/>
  <c r="U7" i="1"/>
  <c r="U5" i="1"/>
  <c r="T7" i="1"/>
  <c r="F8" i="1"/>
  <c r="F3" i="1"/>
  <c r="F6" i="1"/>
  <c r="F7" i="1"/>
  <c r="N24" i="1" l="1"/>
  <c r="N34" i="1"/>
  <c r="V24" i="1"/>
  <c r="V34" i="1"/>
  <c r="I7" i="1"/>
  <c r="L14" i="1"/>
  <c r="N25" i="1" l="1"/>
  <c r="N36" i="1" s="1"/>
  <c r="N35" i="1"/>
  <c r="V25" i="1"/>
  <c r="V36" i="1" s="1"/>
  <c r="V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AEE-C6CE-4E5E-956E-182181ABE98E}" name="Rapport" type="6" refreshedVersion="6" background="1" saveData="1">
    <textPr codePage="65001" sourceFile="C:\Users\Administrator\Desktop\原神工具\Rapport.txt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<sst xmlns="http://schemas.openxmlformats.org/spreadsheetml/2006/main" count="155" uniqueCount="70">
  <si>
    <t>1命</t>
    <phoneticPr fontId="1" type="noConversion"/>
  </si>
  <si>
    <t>2命</t>
    <phoneticPr fontId="1" type="noConversion"/>
  </si>
  <si>
    <t>3命</t>
    <phoneticPr fontId="1" type="noConversion"/>
  </si>
  <si>
    <t>4命</t>
    <phoneticPr fontId="1" type="noConversion"/>
  </si>
  <si>
    <t>5命</t>
    <phoneticPr fontId="1" type="noConversion"/>
  </si>
  <si>
    <t>6命</t>
    <phoneticPr fontId="1" type="noConversion"/>
  </si>
  <si>
    <t>命之座提升</t>
    <phoneticPr fontId="1" type="noConversion"/>
  </si>
  <si>
    <t>温迪</t>
    <phoneticPr fontId="1" type="noConversion"/>
  </si>
  <si>
    <t>琴</t>
    <phoneticPr fontId="1" type="noConversion"/>
  </si>
  <si>
    <t>砂糖</t>
    <phoneticPr fontId="1" type="noConversion"/>
  </si>
  <si>
    <t>风主</t>
    <phoneticPr fontId="1" type="noConversion"/>
  </si>
  <si>
    <t>安柏</t>
    <phoneticPr fontId="1" type="noConversion"/>
  </si>
  <si>
    <t>0命DPS</t>
    <phoneticPr fontId="1" type="noConversion"/>
  </si>
  <si>
    <t>6命DPS</t>
    <phoneticPr fontId="1" type="noConversion"/>
  </si>
  <si>
    <t>莫娜</t>
    <phoneticPr fontId="1" type="noConversion"/>
  </si>
  <si>
    <t>丽莎</t>
    <phoneticPr fontId="1" type="noConversion"/>
  </si>
  <si>
    <t>诺艾尔</t>
    <phoneticPr fontId="1" type="noConversion"/>
  </si>
  <si>
    <t>公子</t>
    <phoneticPr fontId="1" type="noConversion"/>
  </si>
  <si>
    <t>岩主</t>
    <phoneticPr fontId="1" type="noConversion"/>
  </si>
  <si>
    <t>凯亚</t>
    <phoneticPr fontId="1" type="noConversion"/>
  </si>
  <si>
    <t>班尼特</t>
    <phoneticPr fontId="1" type="noConversion"/>
  </si>
  <si>
    <t>香菱</t>
    <phoneticPr fontId="1" type="noConversion"/>
  </si>
  <si>
    <t>刻晴</t>
    <phoneticPr fontId="1" type="noConversion"/>
  </si>
  <si>
    <t>北斗</t>
    <phoneticPr fontId="1" type="noConversion"/>
  </si>
  <si>
    <t>重云</t>
    <phoneticPr fontId="1" type="noConversion"/>
  </si>
  <si>
    <t>可莉</t>
    <phoneticPr fontId="1" type="noConversion"/>
  </si>
  <si>
    <t>行秋</t>
    <phoneticPr fontId="1" type="noConversion"/>
  </si>
  <si>
    <t>凝光</t>
    <phoneticPr fontId="1" type="noConversion"/>
  </si>
  <si>
    <t>迪卢克</t>
    <phoneticPr fontId="1" type="noConversion"/>
  </si>
  <si>
    <t>6命提升</t>
    <phoneticPr fontId="1" type="noConversion"/>
  </si>
  <si>
    <t>5命提升</t>
    <phoneticPr fontId="1" type="noConversion"/>
  </si>
  <si>
    <t>4命提升</t>
    <phoneticPr fontId="1" type="noConversion"/>
  </si>
  <si>
    <t>1命提升</t>
    <phoneticPr fontId="1" type="noConversion"/>
  </si>
  <si>
    <t>2命提升</t>
    <phoneticPr fontId="1" type="noConversion"/>
  </si>
  <si>
    <t>3命提升</t>
    <phoneticPr fontId="1" type="noConversion"/>
  </si>
  <si>
    <t>钟离</t>
    <phoneticPr fontId="1" type="noConversion"/>
  </si>
  <si>
    <t>雷泽(雷)</t>
    <phoneticPr fontId="1" type="noConversion"/>
  </si>
  <si>
    <t>雷泽(物)</t>
    <phoneticPr fontId="1" type="noConversion"/>
  </si>
  <si>
    <t>皇女(雷)</t>
    <phoneticPr fontId="1" type="noConversion"/>
  </si>
  <si>
    <t>平A</t>
    <phoneticPr fontId="1" type="noConversion"/>
  </si>
  <si>
    <t>重击</t>
    <phoneticPr fontId="1" type="noConversion"/>
  </si>
  <si>
    <t>E</t>
    <phoneticPr fontId="1" type="noConversion"/>
  </si>
  <si>
    <t>Q</t>
    <phoneticPr fontId="1" type="noConversion"/>
  </si>
  <si>
    <t>特效</t>
    <phoneticPr fontId="1" type="noConversion"/>
  </si>
  <si>
    <t>皇女</t>
    <phoneticPr fontId="1" type="noConversion"/>
  </si>
  <si>
    <t>相对0命</t>
    <phoneticPr fontId="1" type="noConversion"/>
  </si>
  <si>
    <t>两命之间</t>
    <phoneticPr fontId="1" type="noConversion"/>
  </si>
  <si>
    <t>Diluc</t>
    <phoneticPr fontId="1" type="noConversion"/>
  </si>
  <si>
    <t>雷泽</t>
    <phoneticPr fontId="1" type="noConversion"/>
  </si>
  <si>
    <t>25:24</t>
    <phoneticPr fontId="1" type="noConversion"/>
  </si>
  <si>
    <t>23:58</t>
    <phoneticPr fontId="1" type="noConversion"/>
  </si>
  <si>
    <t>22:59</t>
    <phoneticPr fontId="1" type="noConversion"/>
  </si>
  <si>
    <t>26:39</t>
    <phoneticPr fontId="1" type="noConversion"/>
  </si>
  <si>
    <t>27:58</t>
    <phoneticPr fontId="1" type="noConversion"/>
  </si>
  <si>
    <t>30:08</t>
    <phoneticPr fontId="1" type="noConversion"/>
  </si>
  <si>
    <t>31:12</t>
    <phoneticPr fontId="1" type="noConversion"/>
  </si>
  <si>
    <t>结尾</t>
    <phoneticPr fontId="1" type="noConversion"/>
  </si>
  <si>
    <t>32:12</t>
    <phoneticPr fontId="1" type="noConversion"/>
  </si>
  <si>
    <t>征涛之人</t>
    <phoneticPr fontId="1" type="noConversion"/>
  </si>
  <si>
    <t>冰风迷途的勇士</t>
    <phoneticPr fontId="1" type="noConversion"/>
  </si>
  <si>
    <t>暴雪行者</t>
    <phoneticPr fontId="1" type="noConversion"/>
  </si>
  <si>
    <t>2件套</t>
    <phoneticPr fontId="1" type="noConversion"/>
  </si>
  <si>
    <t>4件套</t>
    <phoneticPr fontId="1" type="noConversion"/>
  </si>
  <si>
    <t>水伤+15%</t>
    <phoneticPr fontId="1" type="noConversion"/>
  </si>
  <si>
    <t>冰伤+15%</t>
    <phoneticPr fontId="1" type="noConversion"/>
  </si>
  <si>
    <t>E后12秒内平A重击增伤25%</t>
    <phoneticPr fontId="1" type="noConversion"/>
  </si>
  <si>
    <t>冰元素附着加暴击率</t>
    <phoneticPr fontId="1" type="noConversion"/>
  </si>
  <si>
    <t>冰元素附着+暴击率15%，冻结状态再加20%</t>
    <phoneticPr fontId="1" type="noConversion"/>
  </si>
  <si>
    <t>冰元素附着增伤30%</t>
    <phoneticPr fontId="1" type="noConversion"/>
  </si>
  <si>
    <t>圣遗物套装名字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</si>
</sst>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6"/>
      <color theme="1" tint="4.9989318521683403E-2"/>
      <name val="华文彩云"/>
      <family val="3"/>
      <charset val="134"/>
    </font>
    <font>
      <sz val="11"/>
      <color theme="1"/>
      <name val="华文彩云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1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10" fontId="3" fillId="4" borderId="1" xfId="1" applyNumberFormat="1" applyFont="1" applyFill="1" applyBorder="1">
      <alignment vertical="center"/>
    </xf>
    <xf numFmtId="10" fontId="3" fillId="5" borderId="1" xfId="1" applyNumberFormat="1" applyFont="1" applyFill="1" applyBorder="1">
      <alignment vertical="center"/>
    </xf>
    <xf numFmtId="20" fontId="0" fillId="0" borderId="0" xfId="0" applyNumberFormat="1">
      <alignment vertical="center"/>
    </xf>
    <xf numFmtId="0" fontId="4" fillId="7" borderId="1" xfId="0" applyFont="1" applyFill="1" applyBorder="1" applyAlignment="1">
      <alignment horizontal="center" vertical="center"/>
    </xf>
    <xf numFmtId="20" fontId="4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/>
    </xf>
    <xf numFmtId="0" fontId="0" fillId="12" borderId="1" xfId="0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61"/>
      <color rgb="FFE41C21"/>
      <color rgb="FF1A53F2"/>
      <color rgb="FFCA0FEF"/>
      <color rgb="FFCF27F1"/>
      <color rgb="FF27DE14"/>
      <color rgb="FF3EEC2C"/>
      <color rgb="FFFF01DB"/>
      <color rgb="FF058567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全角色命之座提升（</a:t>
            </a:r>
            <a:r>
              <a:rPr lang="en-US" altLang="zh-CN"/>
              <a:t>180</a:t>
            </a:r>
            <a:r>
              <a:rPr lang="zh-CN" altLang="en-US"/>
              <a:t>秒单体木桩）</a:t>
            </a:r>
            <a:r>
              <a:rPr lang="en-US" altLang="zh-CN"/>
              <a:t>——</a:t>
            </a:r>
            <a:r>
              <a:rPr lang="zh-CN" altLang="en-US"/>
              <a:t>自行决定氪不氪命之座</a:t>
            </a:r>
            <a:r>
              <a:rPr lang="en-US" altLang="zh-CN"/>
              <a:t>——12/02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01568743301026E-2"/>
          <c:y val="4.8409888583651327E-2"/>
          <c:w val="0.92108924851600626"/>
          <c:h val="0.9094234453209159"/>
        </c:manualLayout>
      </c:layout>
      <c:barChart>
        <c:barDir val="bar"/>
        <c:grouping val="stacked"/>
        <c:varyColors val="0"/>
        <c:ser>
          <c:idx val="0"/>
          <c:order val="0"/>
          <c:tx>
            <c:v>0命DPS</c:v>
          </c:tx>
          <c:spPr>
            <a:solidFill>
              <a:schemeClr val="bg1">
                <a:lumMod val="50000"/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Sheet1!$B$2:$Y$2</c:f>
              <c:numCache>
                <c:formatCode>0</c:formatCode>
                <c:ptCount val="24"/>
                <c:pt idx="0">
                  <c:v>12227.849907262093</c:v>
                </c:pt>
                <c:pt idx="1">
                  <c:v>16772.885526795479</c:v>
                </c:pt>
                <c:pt idx="2">
                  <c:v>14298.347170386169</c:v>
                </c:pt>
                <c:pt idx="3">
                  <c:v>17696.820860868014</c:v>
                </c:pt>
                <c:pt idx="4">
                  <c:v>18567.447178267634</c:v>
                </c:pt>
                <c:pt idx="5">
                  <c:v>16623.400000000001</c:v>
                </c:pt>
                <c:pt idx="6">
                  <c:v>14366.695374015748</c:v>
                </c:pt>
                <c:pt idx="7">
                  <c:v>19341.827906245086</c:v>
                </c:pt>
                <c:pt idx="8">
                  <c:v>16591.143423661601</c:v>
                </c:pt>
                <c:pt idx="9">
                  <c:v>20677.406981204447</c:v>
                </c:pt>
                <c:pt idx="10">
                  <c:v>17607.939999999999</c:v>
                </c:pt>
                <c:pt idx="11">
                  <c:v>20071.219440784658</c:v>
                </c:pt>
                <c:pt idx="12">
                  <c:v>21145.77</c:v>
                </c:pt>
                <c:pt idx="13">
                  <c:v>22827.370812038615</c:v>
                </c:pt>
                <c:pt idx="14">
                  <c:v>24202.68</c:v>
                </c:pt>
                <c:pt idx="15">
                  <c:v>21646.426219913672</c:v>
                </c:pt>
                <c:pt idx="16">
                  <c:v>22449.398650630686</c:v>
                </c:pt>
                <c:pt idx="17">
                  <c:v>25962.694469332899</c:v>
                </c:pt>
                <c:pt idx="18">
                  <c:v>19069.564708635618</c:v>
                </c:pt>
                <c:pt idx="19">
                  <c:v>27431.367868226309</c:v>
                </c:pt>
                <c:pt idx="20">
                  <c:v>21900.519579267519</c:v>
                </c:pt>
                <c:pt idx="21">
                  <c:v>25048.490065275088</c:v>
                </c:pt>
                <c:pt idx="22">
                  <c:v>31736.77945927564</c:v>
                </c:pt>
                <c:pt idx="23">
                  <c:v>25103.860586402086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9-46A1-B74C-CC4CD4C7AD0F}"/>
            </c:ext>
          </c:extLst>
        </c:ser>
        <c:ser>
          <c:idx val="1"/>
          <c:order val="1"/>
          <c:tx>
            <c:v>1命提升</c:v>
          </c:tx>
          <c:spPr>
            <a:solidFill>
              <a:srgbClr val="27DE14">
                <a:alpha val="89804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Sheet1!$B$3:$Y$3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132.97462868459135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1146.4480105750165</c:v>
                </c:pt>
                <c:pt idx="9">
                  <c:v>1151.7315688530878</c:v>
                </c:pt>
                <c:pt idx="10">
                  <c:v>290.94000000000233</c:v>
                </c:pt>
                <c:pt idx="11">
                  <c:v>945.35443566095751</c:v>
                </c:pt>
                <c:pt idx="12">
                  <c:v>3443.3000000000006</c:v>
                </c:pt>
                <c:pt idx="13">
                  <c:v>1543.1302668938101</c:v>
                </c:pt>
                <c:pt idx="14">
                  <c:v>1333.6200000000001</c:v>
                </c:pt>
                <c:pt idx="15">
                  <c:v>0</c:v>
                </c:pt>
                <c:pt idx="16">
                  <c:v>662.25726019360525</c:v>
                </c:pt>
                <c:pt idx="17">
                  <c:v>0</c:v>
                </c:pt>
                <c:pt idx="18">
                  <c:v>2616.3442780248065</c:v>
                </c:pt>
                <c:pt idx="19">
                  <c:v>1226.182143709716</c:v>
                </c:pt>
                <c:pt idx="20">
                  <c:v>0</c:v>
                </c:pt>
                <c:pt idx="21">
                  <c:v>358.19340793343378</c:v>
                </c:pt>
                <c:pt idx="22">
                  <c:v>0</c:v>
                </c:pt>
                <c:pt idx="23">
                  <c:v>692.86655218469753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9-46A1-B74C-CC4CD4C7AD0F}"/>
            </c:ext>
          </c:extLst>
        </c:ser>
        <c:ser>
          <c:idx val="2"/>
          <c:order val="2"/>
          <c:tx>
            <c:v>2命提升</c:v>
          </c:tx>
          <c:spPr>
            <a:solidFill>
              <a:srgbClr val="1A53F2">
                <a:alpha val="80000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Sheet1!$B$4:$Y$4</c:f>
              <c:numCache>
                <c:formatCode>0</c:formatCode>
                <c:ptCount val="24"/>
                <c:pt idx="0">
                  <c:v>1038.1444571265517</c:v>
                </c:pt>
                <c:pt idx="1">
                  <c:v>296.88007382427998</c:v>
                </c:pt>
                <c:pt idx="2">
                  <c:v>1336.8954604311068</c:v>
                </c:pt>
                <c:pt idx="3">
                  <c:v>0</c:v>
                </c:pt>
                <c:pt idx="4">
                  <c:v>0</c:v>
                </c:pt>
                <c:pt idx="5">
                  <c:v>3246.3799999999974</c:v>
                </c:pt>
                <c:pt idx="6">
                  <c:v>0</c:v>
                </c:pt>
                <c:pt idx="7">
                  <c:v>0</c:v>
                </c:pt>
                <c:pt idx="8">
                  <c:v>4555.9279841374755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483.94026121521887</c:v>
                </c:pt>
                <c:pt idx="14">
                  <c:v>0</c:v>
                </c:pt>
                <c:pt idx="15">
                  <c:v>331.19032116467918</c:v>
                </c:pt>
                <c:pt idx="16">
                  <c:v>0</c:v>
                </c:pt>
                <c:pt idx="17">
                  <c:v>0</c:v>
                </c:pt>
                <c:pt idx="18">
                  <c:v>2709.7851450971216</c:v>
                </c:pt>
                <c:pt idx="19">
                  <c:v>0</c:v>
                </c:pt>
                <c:pt idx="20">
                  <c:v>2511.9895957419844</c:v>
                </c:pt>
                <c:pt idx="21">
                  <c:v>691.33832580159242</c:v>
                </c:pt>
                <c:pt idx="22">
                  <c:v>-491.92008161877243</c:v>
                </c:pt>
                <c:pt idx="23">
                  <c:v>5686.0244228200718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9-46A1-B74C-CC4CD4C7AD0F}"/>
            </c:ext>
          </c:extLst>
        </c:ser>
        <c:ser>
          <c:idx val="3"/>
          <c:order val="3"/>
          <c:tx>
            <c:v>3命提升</c:v>
          </c:tx>
          <c:spPr>
            <a:solidFill>
              <a:srgbClr val="CF27F1">
                <a:alpha val="80000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Sheet1!$B$5:$Y$5</c:f>
              <c:numCache>
                <c:formatCode>0</c:formatCode>
                <c:ptCount val="24"/>
                <c:pt idx="0">
                  <c:v>1132.2989014124696</c:v>
                </c:pt>
                <c:pt idx="1">
                  <c:v>545.11877962085305</c:v>
                </c:pt>
                <c:pt idx="2">
                  <c:v>426.09074567750775</c:v>
                </c:pt>
                <c:pt idx="3">
                  <c:v>1449.3696285050903</c:v>
                </c:pt>
                <c:pt idx="4">
                  <c:v>974.79097685905072</c:v>
                </c:pt>
                <c:pt idx="5">
                  <c:v>815.83000000000163</c:v>
                </c:pt>
                <c:pt idx="6">
                  <c:v>103.44020669291338</c:v>
                </c:pt>
                <c:pt idx="7">
                  <c:v>1669.199748308951</c:v>
                </c:pt>
                <c:pt idx="8">
                  <c:v>965.60454725710474</c:v>
                </c:pt>
                <c:pt idx="9">
                  <c:v>620.32220943613345</c:v>
                </c:pt>
                <c:pt idx="10">
                  <c:v>1736.7599999999984</c:v>
                </c:pt>
                <c:pt idx="11">
                  <c:v>1770.2815546772069</c:v>
                </c:pt>
                <c:pt idx="12">
                  <c:v>2145.4799999999964</c:v>
                </c:pt>
                <c:pt idx="13">
                  <c:v>1244.0917092561047</c:v>
                </c:pt>
                <c:pt idx="14">
                  <c:v>1595.7</c:v>
                </c:pt>
                <c:pt idx="15">
                  <c:v>1779.3362352769041</c:v>
                </c:pt>
                <c:pt idx="16">
                  <c:v>965.32414197711944</c:v>
                </c:pt>
                <c:pt idx="17">
                  <c:v>1692.7676794005049</c:v>
                </c:pt>
                <c:pt idx="18">
                  <c:v>2093.8382050081909</c:v>
                </c:pt>
                <c:pt idx="19">
                  <c:v>641.89400811649557</c:v>
                </c:pt>
                <c:pt idx="20">
                  <c:v>3035.4120136864785</c:v>
                </c:pt>
                <c:pt idx="21">
                  <c:v>1653.2003443081558</c:v>
                </c:pt>
                <c:pt idx="22">
                  <c:v>2126.364223771468</c:v>
                </c:pt>
                <c:pt idx="23">
                  <c:v>926.33245563823675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9-46A1-B74C-CC4CD4C7AD0F}"/>
            </c:ext>
          </c:extLst>
        </c:ser>
        <c:ser>
          <c:idx val="4"/>
          <c:order val="4"/>
          <c:tx>
            <c:v>4命提升</c:v>
          </c:tx>
          <c:spPr>
            <a:solidFill>
              <a:srgbClr val="FF920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Sheet1!$B$6:$Y$6</c:f>
              <c:numCache>
                <c:formatCode>0</c:formatCode>
                <c:ptCount val="24"/>
                <c:pt idx="0">
                  <c:v>924.42545298901416</c:v>
                </c:pt>
                <c:pt idx="1">
                  <c:v>0</c:v>
                </c:pt>
                <c:pt idx="2">
                  <c:v>1508.4756264757409</c:v>
                </c:pt>
                <c:pt idx="3">
                  <c:v>0</c:v>
                </c:pt>
                <c:pt idx="4">
                  <c:v>0</c:v>
                </c:pt>
                <c:pt idx="5">
                  <c:v>894.07</c:v>
                </c:pt>
                <c:pt idx="6">
                  <c:v>1828.8803211122047</c:v>
                </c:pt>
                <c:pt idx="7">
                  <c:v>2362.7023454459618</c:v>
                </c:pt>
                <c:pt idx="8">
                  <c:v>0</c:v>
                </c:pt>
                <c:pt idx="9">
                  <c:v>0</c:v>
                </c:pt>
                <c:pt idx="10">
                  <c:v>232.72000000000116</c:v>
                </c:pt>
                <c:pt idx="11">
                  <c:v>-776.75619235836621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3415.8060575023778</c:v>
                </c:pt>
                <c:pt idx="16">
                  <c:v>2792.7051921384573</c:v>
                </c:pt>
                <c:pt idx="17">
                  <c:v>2575.4992913578235</c:v>
                </c:pt>
                <c:pt idx="18">
                  <c:v>0</c:v>
                </c:pt>
                <c:pt idx="19">
                  <c:v>1975.0584865122944</c:v>
                </c:pt>
                <c:pt idx="20">
                  <c:v>1077.5055632999611</c:v>
                </c:pt>
                <c:pt idx="21">
                  <c:v>809.06622910838519</c:v>
                </c:pt>
                <c:pt idx="22">
                  <c:v>0</c:v>
                </c:pt>
                <c:pt idx="23">
                  <c:v>1097.0387076257716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9-46A1-B74C-CC4CD4C7AD0F}"/>
            </c:ext>
          </c:extLst>
        </c:ser>
        <c:ser>
          <c:idx val="5"/>
          <c:order val="5"/>
          <c:tx>
            <c:v>5命提升</c:v>
          </c:tx>
          <c:spPr>
            <a:solidFill>
              <a:srgbClr val="FF0000">
                <a:alpha val="70000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Sheet1!$B$7:$Y$7</c:f>
              <c:numCache>
                <c:formatCode>0</c:formatCode>
                <c:ptCount val="24"/>
                <c:pt idx="0">
                  <c:v>841.27607361963226</c:v>
                </c:pt>
                <c:pt idx="1">
                  <c:v>788.32561975938734</c:v>
                </c:pt>
                <c:pt idx="2">
                  <c:v>1069.5163683448854</c:v>
                </c:pt>
                <c:pt idx="3">
                  <c:v>670.70951062689778</c:v>
                </c:pt>
                <c:pt idx="4">
                  <c:v>757.5518448733194</c:v>
                </c:pt>
                <c:pt idx="5">
                  <c:v>531.40999999999815</c:v>
                </c:pt>
                <c:pt idx="6">
                  <c:v>1512.8130228838584</c:v>
                </c:pt>
                <c:pt idx="7">
                  <c:v>1217.4700000000028</c:v>
                </c:pt>
                <c:pt idx="8">
                  <c:v>1823.3666622604107</c:v>
                </c:pt>
                <c:pt idx="9">
                  <c:v>1430.876563099348</c:v>
                </c:pt>
                <c:pt idx="10">
                  <c:v>891.20999999999913</c:v>
                </c:pt>
                <c:pt idx="11">
                  <c:v>568.0155101742057</c:v>
                </c:pt>
                <c:pt idx="12">
                  <c:v>1200.290000000005</c:v>
                </c:pt>
                <c:pt idx="13">
                  <c:v>1077.4519023282223</c:v>
                </c:pt>
                <c:pt idx="14">
                  <c:v>931.36999999999773</c:v>
                </c:pt>
                <c:pt idx="15">
                  <c:v>948.1134684322177</c:v>
                </c:pt>
                <c:pt idx="16">
                  <c:v>909.20064535054303</c:v>
                </c:pt>
                <c:pt idx="17">
                  <c:v>1643.4385599087732</c:v>
                </c:pt>
                <c:pt idx="18">
                  <c:v>364.22868593494042</c:v>
                </c:pt>
                <c:pt idx="19">
                  <c:v>1755.6075435664839</c:v>
                </c:pt>
                <c:pt idx="20">
                  <c:v>648.25537954631886</c:v>
                </c:pt>
                <c:pt idx="21">
                  <c:v>215.41701456136568</c:v>
                </c:pt>
                <c:pt idx="22">
                  <c:v>936.23499404863151</c:v>
                </c:pt>
                <c:pt idx="23">
                  <c:v>1727.1456083444643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9-46A1-B74C-CC4CD4C7AD0F}"/>
            </c:ext>
          </c:extLst>
        </c:ser>
        <c:ser>
          <c:idx val="6"/>
          <c:order val="6"/>
          <c:tx>
            <c:v>6命提升</c:v>
          </c:tx>
          <c:spPr>
            <a:solidFill>
              <a:srgbClr val="FFFF00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Sheet1!$B$8:$Y$8</c:f>
              <c:numCache>
                <c:formatCode>0</c:formatCode>
                <c:ptCount val="24"/>
                <c:pt idx="0">
                  <c:v>977.00520759024084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5542.6710752952758</c:v>
                </c:pt>
                <c:pt idx="7">
                  <c:v>0</c:v>
                </c:pt>
                <c:pt idx="8">
                  <c:v>19.909372108393569</c:v>
                </c:pt>
                <c:pt idx="9">
                  <c:v>3072.6626774069805</c:v>
                </c:pt>
                <c:pt idx="10">
                  <c:v>6484.3899999999994</c:v>
                </c:pt>
                <c:pt idx="11">
                  <c:v>4066.4290587029718</c:v>
                </c:pt>
                <c:pt idx="12">
                  <c:v>0</c:v>
                </c:pt>
                <c:pt idx="13">
                  <c:v>963.31504826802927</c:v>
                </c:pt>
                <c:pt idx="14">
                  <c:v>803.50000000000261</c:v>
                </c:pt>
                <c:pt idx="15">
                  <c:v>1467.6276977101475</c:v>
                </c:pt>
                <c:pt idx="16">
                  <c:v>2833.114109709592</c:v>
                </c:pt>
                <c:pt idx="17">
                  <c:v>0</c:v>
                </c:pt>
                <c:pt idx="18">
                  <c:v>5739.9389772993218</c:v>
                </c:pt>
                <c:pt idx="19">
                  <c:v>1442.8899498687033</c:v>
                </c:pt>
                <c:pt idx="20">
                  <c:v>5389.7178684577375</c:v>
                </c:pt>
                <c:pt idx="21">
                  <c:v>6144.3946130119793</c:v>
                </c:pt>
                <c:pt idx="22">
                  <c:v>3021.3414045230406</c:v>
                </c:pt>
                <c:pt idx="23">
                  <c:v>4237.5316669846725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9-46A1-B74C-CC4CD4C7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2648032"/>
        <c:axId val="869552560"/>
      </c:barChart>
      <c:catAx>
        <c:axId val="8726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52560"/>
        <c:crosses val="autoZero"/>
        <c:auto val="1"/>
        <c:lblAlgn val="ctr"/>
        <c:lblOffset val="100"/>
        <c:noMultiLvlLbl val="0"/>
      </c:catAx>
      <c:valAx>
        <c:axId val="869552560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48032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1554742215248"/>
          <c:y val="0.41253750738594286"/>
          <c:w val="9.1152704272621676E-2"/>
          <c:h val="0.44384204095378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全角色</a:t>
            </a:r>
            <a:r>
              <a:rPr lang="en-US" altLang="zh-CN"/>
              <a:t>6</a:t>
            </a:r>
            <a:r>
              <a:rPr lang="zh-CN" altLang="en-US"/>
              <a:t>命伤害构成（</a:t>
            </a:r>
            <a:r>
              <a:rPr lang="en-US" altLang="zh-CN"/>
              <a:t>180</a:t>
            </a:r>
            <a:r>
              <a:rPr lang="zh-CN" altLang="en-US"/>
              <a:t>秒单体木桩）</a:t>
            </a:r>
            <a:r>
              <a:rPr lang="en-US" altLang="zh-CN"/>
              <a:t>——</a:t>
            </a:r>
            <a:r>
              <a:rPr lang="zh-CN" altLang="en-US"/>
              <a:t>数据选自</a:t>
            </a:r>
            <a:r>
              <a:rPr lang="en-US" altLang="zh-CN"/>
              <a:t>6</a:t>
            </a:r>
            <a:r>
              <a:rPr lang="zh-CN" altLang="en-US"/>
              <a:t>级技能</a:t>
            </a:r>
            <a:r>
              <a:rPr lang="en-US" altLang="zh-CN"/>
              <a:t>——12/02</a:t>
            </a:r>
            <a:endParaRPr lang="zh-CN" altLang="en-US"/>
          </a:p>
        </c:rich>
      </c:tx>
      <c:layout>
        <c:manualLayout>
          <c:xMode val="edge"/>
          <c:yMode val="edge"/>
          <c:x val="0.19919330505260543"/>
          <c:y val="1.4021439561427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76553053990275"/>
          <c:y val="5.2734749124905667E-2"/>
          <c:w val="0.84681235860995918"/>
          <c:h val="0.895098395324586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平A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Sheet1!$B$31:$Y$31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皇女(雷)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Sheet1!$B$32:$Y$32</c:f>
              <c:numCache>
                <c:formatCode>General</c:formatCode>
                <c:ptCount val="24"/>
                <c:pt idx="0">
                  <c:v>3964.7132999999999</c:v>
                </c:pt>
                <c:pt idx="1">
                  <c:v>9345.1500379999998</c:v>
                </c:pt>
                <c:pt idx="2">
                  <c:v>7826.1718699999992</c:v>
                </c:pt>
                <c:pt idx="3">
                  <c:v>5404.0686300000007</c:v>
                </c:pt>
                <c:pt idx="4">
                  <c:v>5489.0632159999996</c:v>
                </c:pt>
                <c:pt idx="5">
                  <c:v>4075.073887</c:v>
                </c:pt>
                <c:pt idx="6">
                  <c:v>17658.337449999999</c:v>
                </c:pt>
                <c:pt idx="7">
                  <c:v>4996.9318400000002</c:v>
                </c:pt>
                <c:pt idx="8">
                  <c:v>6734.9739200000004</c:v>
                </c:pt>
                <c:pt idx="9">
                  <c:v>6867.6244000000006</c:v>
                </c:pt>
                <c:pt idx="10">
                  <c:v>13850.829263999998</c:v>
                </c:pt>
                <c:pt idx="11">
                  <c:v>10702.533389999999</c:v>
                </c:pt>
                <c:pt idx="12">
                  <c:v>3248.8218919999999</c:v>
                </c:pt>
                <c:pt idx="13">
                  <c:v>13200.145630000001</c:v>
                </c:pt>
                <c:pt idx="14">
                  <c:v>17654.977692</c:v>
                </c:pt>
                <c:pt idx="15">
                  <c:v>6962.1740500000005</c:v>
                </c:pt>
                <c:pt idx="16">
                  <c:v>5207.1012000000001</c:v>
                </c:pt>
                <c:pt idx="17">
                  <c:v>9275.4503999999997</c:v>
                </c:pt>
                <c:pt idx="18">
                  <c:v>8435.2495600000002</c:v>
                </c:pt>
                <c:pt idx="19">
                  <c:v>10559.079900000001</c:v>
                </c:pt>
                <c:pt idx="20">
                  <c:v>6214.4993199999999</c:v>
                </c:pt>
                <c:pt idx="21">
                  <c:v>9257.3185099999992</c:v>
                </c:pt>
                <c:pt idx="22">
                  <c:v>3841.1335200000003</c:v>
                </c:pt>
                <c:pt idx="23">
                  <c:v>20532.710160000002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2-4AED-BB64-003E87199FBD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重击</c:v>
                </c:pt>
              </c:strCache>
            </c:strRef>
          </c:tx>
          <c:spPr>
            <a:solidFill>
              <a:srgbClr val="1A53F2">
                <a:alpha val="80000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Sheet1!$B$31:$Y$31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皇女(雷)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4415.2043250000006</c:v>
                </c:pt>
                <c:pt idx="5">
                  <c:v>9443.6465389999994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2309.8721</c:v>
                </c:pt>
                <c:pt idx="10">
                  <c:v>0</c:v>
                </c:pt>
                <c:pt idx="11">
                  <c:v>0</c:v>
                </c:pt>
                <c:pt idx="12">
                  <c:v>1603.459816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9872.3700000000008</c:v>
                </c:pt>
                <c:pt idx="17">
                  <c:v>0</c:v>
                </c:pt>
                <c:pt idx="18">
                  <c:v>0</c:v>
                </c:pt>
                <c:pt idx="19">
                  <c:v>6704.9985000000006</c:v>
                </c:pt>
                <c:pt idx="20">
                  <c:v>0</c:v>
                </c:pt>
                <c:pt idx="21">
                  <c:v>0</c:v>
                </c:pt>
                <c:pt idx="22">
                  <c:v>15118.164000000002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2-4AED-BB64-003E87199FBD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Sheet1!$B$31:$Y$31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皇女(雷)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Sheet1!$B$34:$Y$34</c:f>
              <c:numCache>
                <c:formatCode>General</c:formatCode>
                <c:ptCount val="24"/>
                <c:pt idx="0">
                  <c:v>5327.4228000000003</c:v>
                </c:pt>
                <c:pt idx="1">
                  <c:v>4729.6249699999998</c:v>
                </c:pt>
                <c:pt idx="2">
                  <c:v>4522.2470699999994</c:v>
                </c:pt>
                <c:pt idx="3">
                  <c:v>4022.8307000000004</c:v>
                </c:pt>
                <c:pt idx="4">
                  <c:v>4553.2428970000001</c:v>
                </c:pt>
                <c:pt idx="5">
                  <c:v>3188.4191780000001</c:v>
                </c:pt>
                <c:pt idx="6">
                  <c:v>3215.9146499999997</c:v>
                </c:pt>
                <c:pt idx="7">
                  <c:v>7303.5864000000001</c:v>
                </c:pt>
                <c:pt idx="8">
                  <c:v>10934.605440000001</c:v>
                </c:pt>
                <c:pt idx="9">
                  <c:v>4398.7296000000006</c:v>
                </c:pt>
                <c:pt idx="10">
                  <c:v>6219.7960679999997</c:v>
                </c:pt>
                <c:pt idx="11">
                  <c:v>11360.64459</c:v>
                </c:pt>
                <c:pt idx="12">
                  <c:v>12872.374271999999</c:v>
                </c:pt>
                <c:pt idx="13">
                  <c:v>7012.3135599999996</c:v>
                </c:pt>
                <c:pt idx="14">
                  <c:v>5262.4304009999996</c:v>
                </c:pt>
                <c:pt idx="15">
                  <c:v>6062.6836499999999</c:v>
                </c:pt>
                <c:pt idx="16">
                  <c:v>6896.8836000000001</c:v>
                </c:pt>
                <c:pt idx="17">
                  <c:v>10164.746160000001</c:v>
                </c:pt>
                <c:pt idx="18">
                  <c:v>2183.7779</c:v>
                </c:pt>
                <c:pt idx="19">
                  <c:v>3998.8680000000004</c:v>
                </c:pt>
                <c:pt idx="20">
                  <c:v>3881.4698200000003</c:v>
                </c:pt>
                <c:pt idx="21">
                  <c:v>14320.73301</c:v>
                </c:pt>
                <c:pt idx="22">
                  <c:v>5625.4501600000003</c:v>
                </c:pt>
                <c:pt idx="23">
                  <c:v>7092.9027600000009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2-4AED-BB64-003E87199FBD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Sheet1!$B$31:$Y$31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皇女(雷)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Sheet1!$B$35:$Y$35</c:f>
              <c:numCache>
                <c:formatCode>General</c:formatCode>
                <c:ptCount val="24"/>
                <c:pt idx="0">
                  <c:v>7108.3726999999999</c:v>
                </c:pt>
                <c:pt idx="1">
                  <c:v>3262.8891330000001</c:v>
                </c:pt>
                <c:pt idx="2">
                  <c:v>6422.0038299999997</c:v>
                </c:pt>
                <c:pt idx="3">
                  <c:v>8695.6557200000007</c:v>
                </c:pt>
                <c:pt idx="4">
                  <c:v>5844.3095409999996</c:v>
                </c:pt>
                <c:pt idx="5">
                  <c:v>5403.9503960000002</c:v>
                </c:pt>
                <c:pt idx="6">
                  <c:v>2480.2478999999998</c:v>
                </c:pt>
                <c:pt idx="7">
                  <c:v>11557.864</c:v>
                </c:pt>
                <c:pt idx="8">
                  <c:v>5798.6544000000004</c:v>
                </c:pt>
                <c:pt idx="9">
                  <c:v>12271.7009</c:v>
                </c:pt>
                <c:pt idx="10">
                  <c:v>6489.5112719999997</c:v>
                </c:pt>
                <c:pt idx="11">
                  <c:v>4039.1574899999996</c:v>
                </c:pt>
                <c:pt idx="12">
                  <c:v>10210.184020000001</c:v>
                </c:pt>
                <c:pt idx="13">
                  <c:v>6854.7334799999999</c:v>
                </c:pt>
                <c:pt idx="14">
                  <c:v>5144.0762340000001</c:v>
                </c:pt>
                <c:pt idx="15">
                  <c:v>15116.764650000001</c:v>
                </c:pt>
                <c:pt idx="16">
                  <c:v>7068.3108000000002</c:v>
                </c:pt>
                <c:pt idx="17">
                  <c:v>9861.9393600000003</c:v>
                </c:pt>
                <c:pt idx="18">
                  <c:v>18298.103180000002</c:v>
                </c:pt>
                <c:pt idx="19">
                  <c:v>9631.7561999999998</c:v>
                </c:pt>
                <c:pt idx="20">
                  <c:v>23599.889520000001</c:v>
                </c:pt>
                <c:pt idx="21">
                  <c:v>2231.3943899999999</c:v>
                </c:pt>
                <c:pt idx="22">
                  <c:v>12747.785200000002</c:v>
                </c:pt>
                <c:pt idx="23">
                  <c:v>11845.18708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2-4AED-BB64-003E87199FBD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特效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Sheet1!$B$31:$Y$31</c:f>
              <c:strCache>
                <c:ptCount val="24"/>
                <c:pt idx="0">
                  <c:v>安柏</c:v>
                </c:pt>
                <c:pt idx="1">
                  <c:v>琴</c:v>
                </c:pt>
                <c:pt idx="2">
                  <c:v>砂糖</c:v>
                </c:pt>
                <c:pt idx="3">
                  <c:v>风主</c:v>
                </c:pt>
                <c:pt idx="4">
                  <c:v>丽莎</c:v>
                </c:pt>
                <c:pt idx="5">
                  <c:v>莫娜</c:v>
                </c:pt>
                <c:pt idx="6">
                  <c:v>诺艾尔</c:v>
                </c:pt>
                <c:pt idx="7">
                  <c:v>温迪</c:v>
                </c:pt>
                <c:pt idx="8">
                  <c:v>岩主</c:v>
                </c:pt>
                <c:pt idx="9">
                  <c:v>凯亚</c:v>
                </c:pt>
                <c:pt idx="10">
                  <c:v>公子</c:v>
                </c:pt>
                <c:pt idx="11">
                  <c:v>班尼特</c:v>
                </c:pt>
                <c:pt idx="12">
                  <c:v>钟离</c:v>
                </c:pt>
                <c:pt idx="13">
                  <c:v>雷泽(雷)</c:v>
                </c:pt>
                <c:pt idx="14">
                  <c:v>雷泽(物)</c:v>
                </c:pt>
                <c:pt idx="15">
                  <c:v>香菱</c:v>
                </c:pt>
                <c:pt idx="16">
                  <c:v>刻晴</c:v>
                </c:pt>
                <c:pt idx="17">
                  <c:v>北斗</c:v>
                </c:pt>
                <c:pt idx="18">
                  <c:v>重云</c:v>
                </c:pt>
                <c:pt idx="19">
                  <c:v>可莉</c:v>
                </c:pt>
                <c:pt idx="20">
                  <c:v>行秋</c:v>
                </c:pt>
                <c:pt idx="21">
                  <c:v>皇女(雷)</c:v>
                </c:pt>
                <c:pt idx="22">
                  <c:v>凝光</c:v>
                </c:pt>
                <c:pt idx="23">
                  <c:v>迪卢克</c:v>
                </c:pt>
              </c:strCache>
            </c:strRef>
          </c:cat>
          <c:val>
            <c:numRef>
              <c:f>Sheet1!$B$36:$Y$36</c:f>
              <c:numCache>
                <c:formatCode>General</c:formatCode>
                <c:ptCount val="24"/>
                <c:pt idx="0">
                  <c:v>740.49120000000005</c:v>
                </c:pt>
                <c:pt idx="1">
                  <c:v>1065.5458590000001</c:v>
                </c:pt>
                <c:pt idx="2">
                  <c:v>0</c:v>
                </c:pt>
                <c:pt idx="3">
                  <c:v>1692.3632600000003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732.81776000000002</c:v>
                </c:pt>
                <c:pt idx="8">
                  <c:v>1636.6764799999999</c:v>
                </c:pt>
                <c:pt idx="9">
                  <c:v>1105.0730000000001</c:v>
                </c:pt>
                <c:pt idx="10">
                  <c:v>686.54779199999996</c:v>
                </c:pt>
                <c:pt idx="11">
                  <c:v>1318.96453</c:v>
                </c:pt>
                <c:pt idx="12">
                  <c:v>0</c:v>
                </c:pt>
                <c:pt idx="13">
                  <c:v>1072.10733</c:v>
                </c:pt>
                <c:pt idx="14">
                  <c:v>802.49898599999995</c:v>
                </c:pt>
                <c:pt idx="15">
                  <c:v>1446.8776499999999</c:v>
                </c:pt>
                <c:pt idx="16">
                  <c:v>1570.3956000000001</c:v>
                </c:pt>
                <c:pt idx="17">
                  <c:v>2575.4515200000001</c:v>
                </c:pt>
                <c:pt idx="18">
                  <c:v>3676.56936</c:v>
                </c:pt>
                <c:pt idx="19">
                  <c:v>3574.8501000000001</c:v>
                </c:pt>
                <c:pt idx="20">
                  <c:v>867.5413400000001</c:v>
                </c:pt>
                <c:pt idx="21">
                  <c:v>9114.1460999999999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2-4AED-BB64-003E87199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820096"/>
        <c:axId val="2091473968"/>
      </c:barChart>
      <c:catAx>
        <c:axId val="57382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473968"/>
        <c:crosses val="autoZero"/>
        <c:auto val="1"/>
        <c:lblAlgn val="ctr"/>
        <c:lblOffset val="100"/>
        <c:noMultiLvlLbl val="0"/>
      </c:catAx>
      <c:valAx>
        <c:axId val="20914739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20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20157289673738"/>
          <c:y val="0.50596515962570643"/>
          <c:w val="6.4999511986702119E-2"/>
          <c:h val="0.2065965082342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71718</xdr:rowOff>
    </xdr:from>
    <xdr:to>
      <xdr:col>12</xdr:col>
      <xdr:colOff>549794</xdr:colOff>
      <xdr:row>54</xdr:row>
      <xdr:rowOff>142988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93B772-19EE-498E-B57D-8102B3720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451246</xdr:colOff>
      <xdr:row>16</xdr:row>
      <xdr:rowOff>21099</xdr:rowOff>
    </xdr:from>
    <xdr:to>
      <xdr:col>26</xdr:col>
      <xdr:colOff>442473</xdr:colOff>
      <xdr:row>55</xdr:row>
      <xdr:rowOff>67877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C5B423-4C5A-41D2-A75D-25559DC74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pport" connectionId="1" xr16:uid="{BA22A870-8C62-4A08-B737-9AEFAB4D24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zoomScale="85" zoomScaleNormal="85" workbookViewId="0">
      <selection activeCell="B1" sqref="B1:Y1"/>
    </sheetView>
  </sheetViews>
  <sheetFormatPr defaultRowHeight="14.4" x14ac:dyDescent="0.25"/>
  <cols>
    <col min="1" max="1" width="11.44140625" customWidth="1"/>
    <col min="2" max="2" width="7.5546875" customWidth="1"/>
    <col min="3" max="3" width="7.33203125" customWidth="1"/>
    <col min="4" max="4" width="8.6640625" customWidth="1"/>
    <col min="5" max="5" width="7.21875" customWidth="1"/>
    <col min="6" max="8" width="8.109375" customWidth="1"/>
    <col min="9" max="9" width="8.44140625" customWidth="1"/>
    <col min="10" max="10" width="8.5546875" customWidth="1"/>
    <col min="11" max="14" width="8.33203125" customWidth="1"/>
    <col min="15" max="15" width="9.6640625" customWidth="1"/>
    <col min="16" max="16" width="10.109375" customWidth="1"/>
    <col min="17" max="17" width="7.88671875" customWidth="1"/>
    <col min="18" max="18" width="7.77734375" customWidth="1"/>
    <col min="19" max="20" width="8.109375" customWidth="1"/>
    <col min="21" max="21" width="7.44140625" customWidth="1"/>
    <col min="22" max="22" width="8.5546875" customWidth="1"/>
    <col min="23" max="23" width="8.44140625" customWidth="1"/>
    <col min="24" max="24" width="7.5546875" customWidth="1"/>
    <col min="25" max="25" width="7.6640625" customWidth="1"/>
    <col min="29" max="29" width="14.109375" customWidth="1"/>
    <col min="30" max="30" width="13.33203125" customWidth="1"/>
  </cols>
  <sheetData>
    <row r="1" spans="1:30" s="2" customFormat="1" x14ac:dyDescent="0.25">
      <c r="A1" s="4" t="s">
        <v>6</v>
      </c>
      <c r="B1" s="2" t="s">
        <v>11</v>
      </c>
      <c r="C1" s="2" t="s">
        <v>8</v>
      </c>
      <c r="D1" s="2" t="s">
        <v>9</v>
      </c>
      <c r="E1" s="2" t="s">
        <v>10</v>
      </c>
      <c r="F1" s="2" t="s">
        <v>15</v>
      </c>
      <c r="G1" s="2" t="s">
        <v>14</v>
      </c>
      <c r="H1" s="2" t="s">
        <v>16</v>
      </c>
      <c r="I1" s="3" t="s">
        <v>7</v>
      </c>
      <c r="J1" s="2" t="s">
        <v>18</v>
      </c>
      <c r="K1" s="2" t="s">
        <v>19</v>
      </c>
      <c r="L1" s="2" t="s">
        <v>17</v>
      </c>
      <c r="M1" s="2" t="s">
        <v>20</v>
      </c>
      <c r="N1" s="2" t="s">
        <v>35</v>
      </c>
      <c r="O1" s="2" t="s">
        <v>36</v>
      </c>
      <c r="P1" s="2" t="s">
        <v>37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44</v>
      </c>
      <c r="X1" s="2" t="s">
        <v>27</v>
      </c>
      <c r="Y1" s="2" t="s">
        <v>28</v>
      </c>
    </row>
    <row r="2" spans="1:30" x14ac:dyDescent="0.25">
      <c r="A2" t="s">
        <v>12</v>
      </c>
      <c r="B2" s="5">
        <f>B9/(1+B15)</f>
        <v>12227.849907262093</v>
      </c>
      <c r="C2" s="5">
        <f t="shared" ref="C2:Y2" si="0">C9/(1+C15)</f>
        <v>16772.885526795479</v>
      </c>
      <c r="D2" s="5">
        <f t="shared" si="0"/>
        <v>14298.347170386169</v>
      </c>
      <c r="E2" s="5">
        <f t="shared" si="0"/>
        <v>17696.820860868014</v>
      </c>
      <c r="F2" s="5">
        <f t="shared" si="0"/>
        <v>18567.447178267634</v>
      </c>
      <c r="G2" s="5">
        <v>16623.400000000001</v>
      </c>
      <c r="H2" s="5">
        <f t="shared" si="0"/>
        <v>14366.695374015748</v>
      </c>
      <c r="I2" s="5">
        <f t="shared" si="0"/>
        <v>19341.827906245086</v>
      </c>
      <c r="J2" s="5">
        <f t="shared" si="0"/>
        <v>16591.143423661601</v>
      </c>
      <c r="K2" s="5">
        <f t="shared" si="0"/>
        <v>20677.406981204447</v>
      </c>
      <c r="L2" s="5">
        <v>17607.939999999999</v>
      </c>
      <c r="M2" s="5">
        <f t="shared" si="0"/>
        <v>20071.219440784658</v>
      </c>
      <c r="N2" s="5">
        <v>21145.77</v>
      </c>
      <c r="O2" s="5">
        <f t="shared" ref="O2" si="1">O9/(1+O15)</f>
        <v>22827.370812038615</v>
      </c>
      <c r="P2" s="5">
        <v>24202.68</v>
      </c>
      <c r="Q2" s="5">
        <f t="shared" si="0"/>
        <v>21646.426219913672</v>
      </c>
      <c r="R2" s="5">
        <f t="shared" si="0"/>
        <v>22449.398650630686</v>
      </c>
      <c r="S2" s="5">
        <f t="shared" si="0"/>
        <v>25962.694469332899</v>
      </c>
      <c r="T2" s="5">
        <f t="shared" si="0"/>
        <v>19069.564708635618</v>
      </c>
      <c r="U2" s="5">
        <f t="shared" si="0"/>
        <v>27431.367868226309</v>
      </c>
      <c r="V2" s="5">
        <f t="shared" si="0"/>
        <v>21900.519579267519</v>
      </c>
      <c r="W2" s="5">
        <f t="shared" si="0"/>
        <v>25048.490065275088</v>
      </c>
      <c r="X2" s="5">
        <f t="shared" si="0"/>
        <v>31736.77945927564</v>
      </c>
      <c r="Y2" s="5">
        <f t="shared" si="0"/>
        <v>25103.860586402086</v>
      </c>
    </row>
    <row r="3" spans="1:30" x14ac:dyDescent="0.25">
      <c r="A3" t="s">
        <v>32</v>
      </c>
      <c r="B3" s="5">
        <f>B2*(B10)</f>
        <v>0</v>
      </c>
      <c r="C3" s="5">
        <f t="shared" ref="C3:Y3" si="2">C2*(C10)</f>
        <v>0</v>
      </c>
      <c r="D3" s="5">
        <f t="shared" si="2"/>
        <v>132.97462868459135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5">
        <f t="shared" si="2"/>
        <v>1146.4480105750165</v>
      </c>
      <c r="K3" s="5">
        <f t="shared" si="2"/>
        <v>1151.7315688530878</v>
      </c>
      <c r="L3" s="5">
        <f>17898.88-L2</f>
        <v>290.94000000000233</v>
      </c>
      <c r="M3" s="5">
        <f t="shared" si="2"/>
        <v>945.35443566095751</v>
      </c>
      <c r="N3" s="5">
        <f>N2*N10</f>
        <v>3443.3000000000006</v>
      </c>
      <c r="O3" s="5">
        <f t="shared" ref="O3" si="3">O2*(O10)</f>
        <v>1543.1302668938101</v>
      </c>
      <c r="P3" s="5">
        <f t="shared" si="2"/>
        <v>1333.6200000000001</v>
      </c>
      <c r="Q3" s="5">
        <f t="shared" si="2"/>
        <v>0</v>
      </c>
      <c r="R3" s="5">
        <f t="shared" si="2"/>
        <v>662.25726019360525</v>
      </c>
      <c r="S3" s="5">
        <f t="shared" si="2"/>
        <v>0</v>
      </c>
      <c r="T3" s="5">
        <f t="shared" si="2"/>
        <v>2616.3442780248065</v>
      </c>
      <c r="U3" s="5">
        <f t="shared" si="2"/>
        <v>1226.182143709716</v>
      </c>
      <c r="V3" s="5">
        <f t="shared" si="2"/>
        <v>0</v>
      </c>
      <c r="W3" s="5">
        <f t="shared" si="2"/>
        <v>358.19340793343378</v>
      </c>
      <c r="X3" s="5">
        <f t="shared" si="2"/>
        <v>0</v>
      </c>
      <c r="Y3" s="5">
        <f t="shared" si="2"/>
        <v>692.86655218469753</v>
      </c>
    </row>
    <row r="4" spans="1:30" x14ac:dyDescent="0.25">
      <c r="A4" t="s">
        <v>33</v>
      </c>
      <c r="B4" s="5">
        <f>B2*(B11-B10)</f>
        <v>1038.1444571265517</v>
      </c>
      <c r="C4" s="5">
        <f t="shared" ref="C4:Y4" si="4">C2*(C11-C10)</f>
        <v>296.88007382427998</v>
      </c>
      <c r="D4" s="5">
        <f t="shared" si="4"/>
        <v>1336.8954604311068</v>
      </c>
      <c r="E4" s="5">
        <f t="shared" si="4"/>
        <v>0</v>
      </c>
      <c r="F4" s="5">
        <f t="shared" si="4"/>
        <v>0</v>
      </c>
      <c r="G4" s="5">
        <f t="shared" ref="G4" si="5">G2*(G11-G10)</f>
        <v>3246.3799999999974</v>
      </c>
      <c r="H4" s="5">
        <f t="shared" si="4"/>
        <v>0</v>
      </c>
      <c r="I4" s="5">
        <f t="shared" si="4"/>
        <v>0</v>
      </c>
      <c r="J4" s="5">
        <f t="shared" si="4"/>
        <v>4555.9279841374755</v>
      </c>
      <c r="K4" s="5">
        <f t="shared" si="4"/>
        <v>0</v>
      </c>
      <c r="L4" s="5">
        <v>0</v>
      </c>
      <c r="M4" s="5">
        <f t="shared" si="4"/>
        <v>0</v>
      </c>
      <c r="N4" s="5">
        <v>0</v>
      </c>
      <c r="O4" s="5">
        <f t="shared" ref="O4" si="6">O2*(O11-O10)</f>
        <v>483.94026121521887</v>
      </c>
      <c r="P4" s="5">
        <f t="shared" si="4"/>
        <v>0</v>
      </c>
      <c r="Q4" s="5">
        <f t="shared" si="4"/>
        <v>331.19032116467918</v>
      </c>
      <c r="R4" s="5">
        <f t="shared" si="4"/>
        <v>0</v>
      </c>
      <c r="S4" s="5">
        <f t="shared" si="4"/>
        <v>0</v>
      </c>
      <c r="T4" s="5">
        <f t="shared" si="4"/>
        <v>2709.7851450971216</v>
      </c>
      <c r="U4" s="5">
        <f t="shared" si="4"/>
        <v>0</v>
      </c>
      <c r="V4" s="5">
        <f t="shared" si="4"/>
        <v>2511.9895957419844</v>
      </c>
      <c r="W4" s="5">
        <f t="shared" si="4"/>
        <v>691.33832580159242</v>
      </c>
      <c r="X4" s="5">
        <f t="shared" si="4"/>
        <v>-491.92008161877243</v>
      </c>
      <c r="Y4" s="5">
        <f t="shared" si="4"/>
        <v>5686.0244228200718</v>
      </c>
      <c r="AA4">
        <v>25589.39</v>
      </c>
    </row>
    <row r="5" spans="1:30" x14ac:dyDescent="0.25">
      <c r="A5" t="s">
        <v>34</v>
      </c>
      <c r="B5" s="5">
        <f>B2*(B12-B11)</f>
        <v>1132.2989014124696</v>
      </c>
      <c r="C5" s="5">
        <f t="shared" ref="C5:Y5" si="7">C2*(C12-C11)</f>
        <v>545.11877962085305</v>
      </c>
      <c r="D5" s="5">
        <f t="shared" si="7"/>
        <v>426.09074567750775</v>
      </c>
      <c r="E5" s="5">
        <f t="shared" si="7"/>
        <v>1449.3696285050903</v>
      </c>
      <c r="F5" s="5">
        <f t="shared" si="7"/>
        <v>974.79097685905072</v>
      </c>
      <c r="G5" s="5">
        <f t="shared" ref="G5" si="8">G2*(G12-G11)</f>
        <v>815.83000000000163</v>
      </c>
      <c r="H5" s="5">
        <f t="shared" si="7"/>
        <v>103.44020669291338</v>
      </c>
      <c r="I5" s="5">
        <f t="shared" si="7"/>
        <v>1669.199748308951</v>
      </c>
      <c r="J5" s="5">
        <f t="shared" si="7"/>
        <v>965.60454725710474</v>
      </c>
      <c r="K5" s="5">
        <f t="shared" si="7"/>
        <v>620.32220943613345</v>
      </c>
      <c r="L5" s="5">
        <f>19635.64-L2-L3</f>
        <v>1736.7599999999984</v>
      </c>
      <c r="M5" s="5">
        <f t="shared" si="7"/>
        <v>1770.2815546772069</v>
      </c>
      <c r="N5" s="5">
        <f>N2*N12-N3</f>
        <v>2145.4799999999964</v>
      </c>
      <c r="O5" s="5">
        <f t="shared" ref="O5" si="9">O2*(O12-O11)</f>
        <v>1244.0917092561047</v>
      </c>
      <c r="P5" s="5">
        <f t="shared" si="7"/>
        <v>1595.7</v>
      </c>
      <c r="Q5" s="5">
        <f t="shared" si="7"/>
        <v>1779.3362352769041</v>
      </c>
      <c r="R5" s="5">
        <f t="shared" si="7"/>
        <v>965.32414197711944</v>
      </c>
      <c r="S5" s="5">
        <f t="shared" si="7"/>
        <v>1692.7676794005049</v>
      </c>
      <c r="T5" s="5">
        <f t="shared" si="7"/>
        <v>2093.8382050081909</v>
      </c>
      <c r="U5" s="5">
        <f t="shared" si="7"/>
        <v>641.89400811649557</v>
      </c>
      <c r="V5" s="5">
        <f t="shared" si="7"/>
        <v>3035.4120136864785</v>
      </c>
      <c r="W5" s="5">
        <f t="shared" si="7"/>
        <v>1653.2003443081558</v>
      </c>
      <c r="X5" s="5">
        <f t="shared" si="7"/>
        <v>2126.364223771468</v>
      </c>
      <c r="Y5" s="5">
        <f t="shared" si="7"/>
        <v>926.33245563823675</v>
      </c>
      <c r="AA5" s="8">
        <f>AA4/W2-1</f>
        <v>2.1594113390282388E-2</v>
      </c>
    </row>
    <row r="6" spans="1:30" x14ac:dyDescent="0.25">
      <c r="A6" t="s">
        <v>31</v>
      </c>
      <c r="B6" s="5">
        <f>B2*(B13-B12)</f>
        <v>924.42545298901416</v>
      </c>
      <c r="C6" s="5">
        <f t="shared" ref="C6:Y6" si="10">C2*(C13-C12)</f>
        <v>0</v>
      </c>
      <c r="D6" s="5">
        <f t="shared" si="10"/>
        <v>1508.4756264757409</v>
      </c>
      <c r="E6" s="5">
        <f t="shared" si="10"/>
        <v>0</v>
      </c>
      <c r="F6" s="5">
        <f t="shared" si="10"/>
        <v>0</v>
      </c>
      <c r="G6" s="5">
        <f t="shared" ref="G6" si="11">G2*(G13-G12)</f>
        <v>894.07</v>
      </c>
      <c r="H6" s="5">
        <f t="shared" si="10"/>
        <v>1828.8803211122047</v>
      </c>
      <c r="I6" s="5">
        <f t="shared" si="10"/>
        <v>2362.7023454459618</v>
      </c>
      <c r="J6" s="5">
        <f t="shared" si="10"/>
        <v>0</v>
      </c>
      <c r="K6" s="5">
        <f t="shared" si="10"/>
        <v>0</v>
      </c>
      <c r="L6" s="5">
        <f>19868.36-L2-L5-L3</f>
        <v>232.72000000000116</v>
      </c>
      <c r="M6" s="5">
        <f t="shared" si="10"/>
        <v>-776.75619235836621</v>
      </c>
      <c r="N6" s="5">
        <v>0</v>
      </c>
      <c r="O6" s="5">
        <f t="shared" ref="O6" si="12">O2*(O13-O12)</f>
        <v>0</v>
      </c>
      <c r="P6" s="5">
        <f t="shared" si="10"/>
        <v>0</v>
      </c>
      <c r="Q6" s="5">
        <f t="shared" si="10"/>
        <v>3415.8060575023778</v>
      </c>
      <c r="R6" s="5">
        <f t="shared" si="10"/>
        <v>2792.7051921384573</v>
      </c>
      <c r="S6" s="5">
        <f t="shared" si="10"/>
        <v>2575.4992913578235</v>
      </c>
      <c r="T6" s="5">
        <f t="shared" si="10"/>
        <v>0</v>
      </c>
      <c r="U6" s="5">
        <f t="shared" si="10"/>
        <v>1975.0584865122944</v>
      </c>
      <c r="V6" s="5">
        <f t="shared" si="10"/>
        <v>1077.5055632999611</v>
      </c>
      <c r="W6" s="5">
        <f t="shared" si="10"/>
        <v>809.06622910838519</v>
      </c>
      <c r="X6" s="5">
        <f t="shared" si="10"/>
        <v>0</v>
      </c>
      <c r="Y6" s="5">
        <f t="shared" si="10"/>
        <v>1097.0387076257716</v>
      </c>
      <c r="AA6">
        <v>26020</v>
      </c>
    </row>
    <row r="7" spans="1:30" ht="20.399999999999999" x14ac:dyDescent="0.25">
      <c r="A7" t="s">
        <v>30</v>
      </c>
      <c r="B7" s="5">
        <f>B2*(B14-B13)</f>
        <v>841.27607361963226</v>
      </c>
      <c r="C7" s="5">
        <f t="shared" ref="C7:Y7" si="13">C2*(C14-C13)</f>
        <v>788.32561975938734</v>
      </c>
      <c r="D7" s="5">
        <f t="shared" si="13"/>
        <v>1069.5163683448854</v>
      </c>
      <c r="E7" s="5">
        <f t="shared" si="13"/>
        <v>670.70951062689778</v>
      </c>
      <c r="F7" s="5">
        <f t="shared" si="13"/>
        <v>757.5518448733194</v>
      </c>
      <c r="G7" s="5">
        <f t="shared" ref="G7" si="14">G2*(G14-G13)</f>
        <v>531.40999999999815</v>
      </c>
      <c r="H7" s="5">
        <f t="shared" si="13"/>
        <v>1512.8130228838584</v>
      </c>
      <c r="I7" s="5">
        <f t="shared" si="13"/>
        <v>1217.4700000000028</v>
      </c>
      <c r="J7" s="5">
        <f t="shared" si="13"/>
        <v>1823.3666622604107</v>
      </c>
      <c r="K7" s="5">
        <f t="shared" si="13"/>
        <v>1430.876563099348</v>
      </c>
      <c r="L7" s="5">
        <f>20759.57-SUM(L3:L6)-L2</f>
        <v>891.20999999999913</v>
      </c>
      <c r="M7" s="5">
        <f t="shared" si="13"/>
        <v>568.0155101742057</v>
      </c>
      <c r="N7" s="5">
        <f>N2*N14-N5-N3</f>
        <v>1200.290000000005</v>
      </c>
      <c r="O7" s="5">
        <f t="shared" ref="O7" si="15">O2*(O14-O13)</f>
        <v>1077.4519023282223</v>
      </c>
      <c r="P7" s="5">
        <f t="shared" si="13"/>
        <v>931.36999999999773</v>
      </c>
      <c r="Q7" s="5">
        <f t="shared" si="13"/>
        <v>948.1134684322177</v>
      </c>
      <c r="R7" s="5">
        <f t="shared" si="13"/>
        <v>909.20064535054303</v>
      </c>
      <c r="S7" s="5">
        <f t="shared" si="13"/>
        <v>1643.4385599087732</v>
      </c>
      <c r="T7" s="5">
        <f t="shared" si="13"/>
        <v>364.22868593494042</v>
      </c>
      <c r="U7" s="5">
        <f t="shared" si="13"/>
        <v>1755.6075435664839</v>
      </c>
      <c r="V7" s="5">
        <f t="shared" si="13"/>
        <v>648.25537954631886</v>
      </c>
      <c r="W7" s="5">
        <f t="shared" si="13"/>
        <v>215.41701456136568</v>
      </c>
      <c r="X7" s="5">
        <f t="shared" si="13"/>
        <v>936.23499404863151</v>
      </c>
      <c r="Y7" s="5">
        <f t="shared" si="13"/>
        <v>1727.1456083444643</v>
      </c>
      <c r="AA7" s="8">
        <f>AA6/(1+W10)/W2-1</f>
        <v>2.4139968029995851E-2</v>
      </c>
      <c r="AB7" s="23" t="s">
        <v>47</v>
      </c>
      <c r="AC7" s="22" t="s">
        <v>6</v>
      </c>
      <c r="AD7" s="22"/>
    </row>
    <row r="8" spans="1:30" ht="20.399999999999999" x14ac:dyDescent="0.25">
      <c r="A8" t="s">
        <v>29</v>
      </c>
      <c r="B8" s="5">
        <f>B2*(B15-B14)</f>
        <v>977.00520759024084</v>
      </c>
      <c r="C8" s="5">
        <f t="shared" ref="C8:Y8" si="16">C2*(C15-C14)</f>
        <v>0</v>
      </c>
      <c r="D8" s="5">
        <f t="shared" si="16"/>
        <v>0</v>
      </c>
      <c r="E8" s="5">
        <f t="shared" si="16"/>
        <v>0</v>
      </c>
      <c r="F8" s="5">
        <f t="shared" si="16"/>
        <v>0</v>
      </c>
      <c r="G8" s="5">
        <f t="shared" ref="G8" si="17">G2*(G15-G14)</f>
        <v>0</v>
      </c>
      <c r="H8" s="5">
        <f t="shared" si="16"/>
        <v>5542.6710752952758</v>
      </c>
      <c r="I8" s="5">
        <f t="shared" si="16"/>
        <v>0</v>
      </c>
      <c r="J8" s="5">
        <f t="shared" si="16"/>
        <v>19.909372108393569</v>
      </c>
      <c r="K8" s="5">
        <f t="shared" si="16"/>
        <v>3072.6626774069805</v>
      </c>
      <c r="L8" s="5">
        <f>L9-SUM(L2:L7)</f>
        <v>6484.3899999999994</v>
      </c>
      <c r="M8" s="5">
        <f>M2*(M15-M14)+M6</f>
        <v>4066.4290587029718</v>
      </c>
      <c r="N8" s="5">
        <v>0</v>
      </c>
      <c r="O8" s="5">
        <f t="shared" ref="O8" si="18">O2*(O15-O14)</f>
        <v>963.31504826802927</v>
      </c>
      <c r="P8" s="5">
        <f t="shared" si="16"/>
        <v>803.50000000000261</v>
      </c>
      <c r="Q8" s="5">
        <f t="shared" si="16"/>
        <v>1467.6276977101475</v>
      </c>
      <c r="R8" s="5">
        <f t="shared" si="16"/>
        <v>2833.114109709592</v>
      </c>
      <c r="S8" s="5">
        <f t="shared" si="16"/>
        <v>0</v>
      </c>
      <c r="T8" s="5">
        <f t="shared" si="16"/>
        <v>5739.9389772993218</v>
      </c>
      <c r="U8" s="5">
        <f t="shared" si="16"/>
        <v>1442.8899498687033</v>
      </c>
      <c r="V8" s="5">
        <f t="shared" si="16"/>
        <v>5389.7178684577375</v>
      </c>
      <c r="W8" s="5">
        <f t="shared" si="16"/>
        <v>6144.3946130119793</v>
      </c>
      <c r="X8" s="5">
        <f t="shared" si="16"/>
        <v>3021.3414045230406</v>
      </c>
      <c r="Y8" s="5">
        <f t="shared" si="16"/>
        <v>4237.5316669846725</v>
      </c>
      <c r="AB8" s="24"/>
      <c r="AC8" s="9" t="s">
        <v>45</v>
      </c>
      <c r="AD8" s="10" t="s">
        <v>46</v>
      </c>
    </row>
    <row r="9" spans="1:30" ht="20.399999999999999" x14ac:dyDescent="0.25">
      <c r="A9" t="s">
        <v>13</v>
      </c>
      <c r="B9" s="5">
        <v>17141</v>
      </c>
      <c r="C9" s="5">
        <v>18403.21</v>
      </c>
      <c r="D9" s="5">
        <v>18772.3</v>
      </c>
      <c r="E9" s="5">
        <v>19816.900000000001</v>
      </c>
      <c r="F9" s="5">
        <v>20299.79</v>
      </c>
      <c r="G9" s="5">
        <v>22111.09</v>
      </c>
      <c r="H9" s="5">
        <v>23354.5</v>
      </c>
      <c r="I9" s="5">
        <v>24591.200000000001</v>
      </c>
      <c r="J9" s="5">
        <v>25102.400000000001</v>
      </c>
      <c r="K9" s="5">
        <v>26953</v>
      </c>
      <c r="L9" s="5">
        <v>27243.96</v>
      </c>
      <c r="M9" s="5">
        <v>27421.3</v>
      </c>
      <c r="N9" s="5">
        <v>27934.84</v>
      </c>
      <c r="O9" s="5">
        <v>28139.3</v>
      </c>
      <c r="P9" s="5">
        <v>28866.87</v>
      </c>
      <c r="Q9" s="5">
        <v>29588.5</v>
      </c>
      <c r="R9" s="5">
        <v>30612</v>
      </c>
      <c r="S9" s="5">
        <v>31874.400000000001</v>
      </c>
      <c r="T9" s="5">
        <v>32593.7</v>
      </c>
      <c r="U9" s="5">
        <v>34473</v>
      </c>
      <c r="V9" s="5">
        <v>34563.4</v>
      </c>
      <c r="W9" s="5">
        <v>34920.1</v>
      </c>
      <c r="X9" s="5">
        <v>37328.800000000003</v>
      </c>
      <c r="Y9" s="5">
        <v>39470.800000000003</v>
      </c>
      <c r="AA9" s="1">
        <f>Y10</f>
        <v>2.76E-2</v>
      </c>
      <c r="AB9" s="11" t="s">
        <v>0</v>
      </c>
      <c r="AC9" s="12">
        <f>AA9</f>
        <v>2.76E-2</v>
      </c>
      <c r="AD9" s="13">
        <f>AC9</f>
        <v>2.76E-2</v>
      </c>
    </row>
    <row r="10" spans="1:30" ht="20.399999999999999" x14ac:dyDescent="0.25">
      <c r="A10" t="s">
        <v>0</v>
      </c>
      <c r="B10" s="1">
        <v>0</v>
      </c>
      <c r="C10" s="1">
        <v>0</v>
      </c>
      <c r="D10" s="1">
        <v>9.2999999999999992E-3</v>
      </c>
      <c r="E10" s="1">
        <v>0</v>
      </c>
      <c r="F10" s="1">
        <v>0</v>
      </c>
      <c r="G10" s="1">
        <f>(G16-16623.4)/16623.4</f>
        <v>0</v>
      </c>
      <c r="H10" s="1">
        <v>0</v>
      </c>
      <c r="I10" s="1">
        <v>0</v>
      </c>
      <c r="J10" s="1">
        <v>6.9099999999999995E-2</v>
      </c>
      <c r="K10" s="1">
        <v>5.57E-2</v>
      </c>
      <c r="L10" s="1">
        <f>L3/L2</f>
        <v>1.6523227589371747E-2</v>
      </c>
      <c r="M10" s="1">
        <v>4.7100000000000003E-2</v>
      </c>
      <c r="N10" s="1">
        <f t="shared" ref="N10:N13" si="19">N16/21145.77-1</f>
        <v>0.16283634977586536</v>
      </c>
      <c r="O10" s="1">
        <v>6.7599999999999993E-2</v>
      </c>
      <c r="P10" s="1">
        <f t="shared" ref="P10:P13" si="20">P16/24202.68-1</f>
        <v>5.5102162239884178E-2</v>
      </c>
      <c r="Q10" s="1">
        <v>0</v>
      </c>
      <c r="R10" s="1">
        <v>2.9499999999999998E-2</v>
      </c>
      <c r="S10" s="1">
        <v>0</v>
      </c>
      <c r="T10" s="1">
        <v>0.13719999999999999</v>
      </c>
      <c r="U10" s="1">
        <v>4.4699999999999997E-2</v>
      </c>
      <c r="V10" s="1">
        <v>0</v>
      </c>
      <c r="W10" s="1">
        <v>1.43E-2</v>
      </c>
      <c r="X10" s="1">
        <v>0</v>
      </c>
      <c r="Y10" s="1">
        <v>2.76E-2</v>
      </c>
      <c r="AA10" s="1">
        <f t="shared" ref="AA10:AA14" si="21">Y11</f>
        <v>0.25409999999999999</v>
      </c>
      <c r="AB10" s="11" t="s">
        <v>1</v>
      </c>
      <c r="AC10" s="12">
        <f t="shared" ref="AC10:AC14" si="22">AA10</f>
        <v>0.25409999999999999</v>
      </c>
      <c r="AD10" s="13">
        <f>(AC10-AC9)/(1+AC9)</f>
        <v>0.22041650447644995</v>
      </c>
    </row>
    <row r="11" spans="1:30" ht="20.399999999999999" x14ac:dyDescent="0.25">
      <c r="A11" t="s">
        <v>1</v>
      </c>
      <c r="B11" s="1">
        <v>8.4900000000000003E-2</v>
      </c>
      <c r="C11" s="1">
        <v>1.77E-2</v>
      </c>
      <c r="D11" s="1">
        <v>0.1028</v>
      </c>
      <c r="E11" s="1">
        <v>0</v>
      </c>
      <c r="F11" s="1">
        <v>0</v>
      </c>
      <c r="G11" s="1">
        <f>(G17-16623.4)/16623.4</f>
        <v>0.1952897722487576</v>
      </c>
      <c r="H11" s="1">
        <v>0</v>
      </c>
      <c r="I11" s="1">
        <v>0</v>
      </c>
      <c r="J11" s="1">
        <v>0.34370000000000001</v>
      </c>
      <c r="K11" s="1">
        <v>5.57E-2</v>
      </c>
      <c r="L11" s="1">
        <f>L10</f>
        <v>1.6523227589371747E-2</v>
      </c>
      <c r="M11" s="1">
        <v>4.7100000000000003E-2</v>
      </c>
      <c r="N11" s="1">
        <f t="shared" si="19"/>
        <v>0.16283634977586536</v>
      </c>
      <c r="O11" s="1">
        <v>8.8800000000000004E-2</v>
      </c>
      <c r="P11" s="1">
        <f t="shared" si="20"/>
        <v>5.5102162239884178E-2</v>
      </c>
      <c r="Q11" s="1">
        <v>1.5299999999999999E-2</v>
      </c>
      <c r="R11" s="1">
        <v>2.9499999999999998E-2</v>
      </c>
      <c r="S11" s="1">
        <v>0</v>
      </c>
      <c r="T11" s="1">
        <v>0.27929999999999999</v>
      </c>
      <c r="U11" s="1">
        <v>4.4699999999999997E-2</v>
      </c>
      <c r="V11" s="1">
        <v>0.1147</v>
      </c>
      <c r="W11" s="1">
        <v>4.19E-2</v>
      </c>
      <c r="X11" s="1">
        <v>-1.55E-2</v>
      </c>
      <c r="Y11" s="1">
        <v>0.25409999999999999</v>
      </c>
      <c r="AA11" s="1">
        <f t="shared" si="21"/>
        <v>0.29099999999999998</v>
      </c>
      <c r="AB11" s="11" t="s">
        <v>2</v>
      </c>
      <c r="AC11" s="12">
        <f t="shared" si="22"/>
        <v>0.29099999999999998</v>
      </c>
      <c r="AD11" s="13">
        <f t="shared" ref="AD11:AD14" si="23">(AC11-AC10)/(1+AC10)</f>
        <v>2.9423490949685025E-2</v>
      </c>
    </row>
    <row r="12" spans="1:30" ht="20.399999999999999" x14ac:dyDescent="0.25">
      <c r="A12" t="s">
        <v>2</v>
      </c>
      <c r="B12" s="1">
        <v>0.17749999999999999</v>
      </c>
      <c r="C12" s="1">
        <v>5.0200000000000002E-2</v>
      </c>
      <c r="D12" s="1">
        <v>0.1326</v>
      </c>
      <c r="E12" s="1">
        <v>8.1900000000000001E-2</v>
      </c>
      <c r="F12" s="1">
        <v>5.2499999999999998E-2</v>
      </c>
      <c r="G12" s="1">
        <f>(G18-16623.4)/16623.4</f>
        <v>0.24436697667143897</v>
      </c>
      <c r="H12" s="1">
        <v>7.1999999999999998E-3</v>
      </c>
      <c r="I12" s="1">
        <v>8.6300000000000002E-2</v>
      </c>
      <c r="J12" s="1">
        <v>0.40189999999999998</v>
      </c>
      <c r="K12" s="1">
        <v>8.5699999999999998E-2</v>
      </c>
      <c r="L12" s="1">
        <f>(L3+L5)/L2</f>
        <v>0.11515827518721673</v>
      </c>
      <c r="M12" s="1">
        <v>0.1353</v>
      </c>
      <c r="N12" s="1">
        <f t="shared" si="19"/>
        <v>0.26429777681304567</v>
      </c>
      <c r="O12" s="1">
        <v>0.14330000000000001</v>
      </c>
      <c r="P12" s="1">
        <f t="shared" si="20"/>
        <v>0.12103287735077273</v>
      </c>
      <c r="Q12" s="1">
        <v>9.7500000000000003E-2</v>
      </c>
      <c r="R12" s="1">
        <v>7.2499999999999995E-2</v>
      </c>
      <c r="S12" s="1">
        <v>6.5199999999999994E-2</v>
      </c>
      <c r="T12" s="1">
        <v>0.3891</v>
      </c>
      <c r="U12" s="1">
        <v>6.8099999999999994E-2</v>
      </c>
      <c r="V12" s="1">
        <v>0.25330000000000003</v>
      </c>
      <c r="W12" s="1">
        <v>0.1079</v>
      </c>
      <c r="X12" s="1">
        <v>5.1499999999999997E-2</v>
      </c>
      <c r="Y12" s="1">
        <v>0.29099999999999998</v>
      </c>
      <c r="AA12" s="1">
        <f t="shared" si="21"/>
        <v>0.3347</v>
      </c>
      <c r="AB12" s="11" t="s">
        <v>3</v>
      </c>
      <c r="AC12" s="12">
        <f t="shared" si="22"/>
        <v>0.3347</v>
      </c>
      <c r="AD12" s="13">
        <f t="shared" si="23"/>
        <v>3.3849728892331538E-2</v>
      </c>
    </row>
    <row r="13" spans="1:30" ht="20.399999999999999" x14ac:dyDescent="0.25">
      <c r="A13" t="s">
        <v>3</v>
      </c>
      <c r="B13" s="1">
        <v>0.25309999999999999</v>
      </c>
      <c r="C13" s="1">
        <v>5.0200000000000002E-2</v>
      </c>
      <c r="D13" s="1">
        <v>0.23810000000000001</v>
      </c>
      <c r="E13" s="1">
        <v>8.1900000000000001E-2</v>
      </c>
      <c r="F13" s="1">
        <v>5.2499999999999998E-2</v>
      </c>
      <c r="G13" s="1">
        <f>(G19-16623.4)/16623.4</f>
        <v>0.29815079947543816</v>
      </c>
      <c r="H13" s="1">
        <v>0.13450000000000001</v>
      </c>
      <c r="I13" s="1">
        <f>I17/I2-1</f>
        <v>0.20845507018770926</v>
      </c>
      <c r="J13" s="1">
        <v>0.40189999999999998</v>
      </c>
      <c r="K13" s="1">
        <v>8.5699999999999998E-2</v>
      </c>
      <c r="L13" s="1">
        <f>L6/L2+L12</f>
        <v>0.12837503989677396</v>
      </c>
      <c r="M13" s="1">
        <v>9.6600000000000005E-2</v>
      </c>
      <c r="N13" s="1">
        <f t="shared" si="19"/>
        <v>0.26429777681304567</v>
      </c>
      <c r="O13" s="1">
        <v>0.14330000000000001</v>
      </c>
      <c r="P13" s="1">
        <f t="shared" si="20"/>
        <v>0.12103287735077273</v>
      </c>
      <c r="Q13" s="1">
        <v>0.25530000000000003</v>
      </c>
      <c r="R13" s="1">
        <v>0.19689999999999999</v>
      </c>
      <c r="S13" s="1">
        <v>0.16439999999999999</v>
      </c>
      <c r="T13" s="1">
        <v>0.3891</v>
      </c>
      <c r="U13" s="1">
        <v>0.1401</v>
      </c>
      <c r="V13" s="1">
        <v>0.30249999999999999</v>
      </c>
      <c r="W13" s="1">
        <v>0.14019999999999999</v>
      </c>
      <c r="X13" s="1">
        <v>5.1499999999999997E-2</v>
      </c>
      <c r="Y13" s="1">
        <v>0.3347</v>
      </c>
      <c r="AA13" s="1">
        <f t="shared" si="21"/>
        <v>0.40350000000000003</v>
      </c>
      <c r="AB13" s="11" t="s">
        <v>4</v>
      </c>
      <c r="AC13" s="12">
        <f t="shared" si="22"/>
        <v>0.40350000000000003</v>
      </c>
      <c r="AD13" s="13">
        <f t="shared" si="23"/>
        <v>5.1547164156739364E-2</v>
      </c>
    </row>
    <row r="14" spans="1:30" ht="20.399999999999999" x14ac:dyDescent="0.25">
      <c r="A14" t="s">
        <v>4</v>
      </c>
      <c r="B14" s="1">
        <v>0.32190000000000002</v>
      </c>
      <c r="C14" s="1">
        <v>9.7199999999999995E-2</v>
      </c>
      <c r="D14" s="1">
        <v>0.31290000000000001</v>
      </c>
      <c r="E14" s="1">
        <v>0.1198</v>
      </c>
      <c r="F14" s="1">
        <v>9.3299999999999994E-2</v>
      </c>
      <c r="G14" s="1">
        <f>G20/16623.4-1</f>
        <v>0.33011838733351762</v>
      </c>
      <c r="H14" s="1">
        <v>0.23980000000000001</v>
      </c>
      <c r="I14" s="1">
        <v>0.27139999999999997</v>
      </c>
      <c r="J14" s="1">
        <v>0.51180000000000003</v>
      </c>
      <c r="K14" s="1">
        <v>0.15490000000000001</v>
      </c>
      <c r="L14" s="1">
        <f>L7/L2+L13</f>
        <v>0.17898913785485418</v>
      </c>
      <c r="M14" s="1">
        <v>0.1249</v>
      </c>
      <c r="N14" s="1">
        <f>N20/21145.77-1</f>
        <v>0.32106042958000591</v>
      </c>
      <c r="O14" s="1">
        <v>0.1905</v>
      </c>
      <c r="P14" s="1">
        <f>P20/24202.68-1</f>
        <v>0.15951497933286718</v>
      </c>
      <c r="Q14" s="1">
        <v>0.29909999999999998</v>
      </c>
      <c r="R14" s="1">
        <v>0.2374</v>
      </c>
      <c r="S14" s="1">
        <v>0.22770000000000001</v>
      </c>
      <c r="T14" s="1">
        <v>0.40820000000000001</v>
      </c>
      <c r="U14" s="1">
        <v>0.2041</v>
      </c>
      <c r="V14" s="1">
        <v>0.33210000000000001</v>
      </c>
      <c r="W14" s="1">
        <v>0.14879999999999999</v>
      </c>
      <c r="X14" s="1">
        <v>8.1000000000000003E-2</v>
      </c>
      <c r="Y14" s="1">
        <v>0.40350000000000003</v>
      </c>
      <c r="AA14" s="1">
        <f t="shared" si="21"/>
        <v>0.57230000000000003</v>
      </c>
      <c r="AB14" s="11" t="s">
        <v>5</v>
      </c>
      <c r="AC14" s="12">
        <f t="shared" si="22"/>
        <v>0.57230000000000003</v>
      </c>
      <c r="AD14" s="13">
        <f t="shared" si="23"/>
        <v>0.12027075169219809</v>
      </c>
    </row>
    <row r="15" spans="1:30" x14ac:dyDescent="0.25">
      <c r="A15" t="s">
        <v>5</v>
      </c>
      <c r="B15" s="1">
        <v>0.40179999999999999</v>
      </c>
      <c r="C15" s="1">
        <v>9.7199999999999995E-2</v>
      </c>
      <c r="D15" s="1">
        <v>0.31290000000000001</v>
      </c>
      <c r="E15" s="1">
        <v>0.1198</v>
      </c>
      <c r="F15" s="1">
        <v>9.3299999999999994E-2</v>
      </c>
      <c r="G15" s="1">
        <f>G9/16623.4-1</f>
        <v>0.33011838733351762</v>
      </c>
      <c r="H15" s="1">
        <v>0.62560000000000004</v>
      </c>
      <c r="I15" s="1">
        <v>0.27139999999999997</v>
      </c>
      <c r="J15" s="1">
        <v>0.51300000000000001</v>
      </c>
      <c r="K15" s="1">
        <v>0.30349999999999999</v>
      </c>
      <c r="L15" s="1">
        <f>(L9-L2)/L2</f>
        <v>0.54725425007127471</v>
      </c>
      <c r="M15" s="1">
        <v>0.36620000000000003</v>
      </c>
      <c r="N15" s="1">
        <f>N9/21145.77-1</f>
        <v>0.32106042958000591</v>
      </c>
      <c r="O15" s="1">
        <v>0.23269999999999999</v>
      </c>
      <c r="P15" s="1">
        <f>P9/24202.68-1</f>
        <v>0.19271378211008039</v>
      </c>
      <c r="Q15" s="1">
        <v>0.3669</v>
      </c>
      <c r="R15" s="1">
        <v>0.36359999999999998</v>
      </c>
      <c r="S15" s="1">
        <v>0.22770000000000001</v>
      </c>
      <c r="T15" s="1">
        <v>0.70920000000000005</v>
      </c>
      <c r="U15" s="1">
        <v>0.25669999999999998</v>
      </c>
      <c r="V15" s="1">
        <v>0.57820000000000005</v>
      </c>
      <c r="W15" s="1">
        <v>0.39410000000000001</v>
      </c>
      <c r="X15" s="1">
        <v>0.1762</v>
      </c>
      <c r="Y15" s="1">
        <v>0.57230000000000003</v>
      </c>
    </row>
    <row r="16" spans="1:30" x14ac:dyDescent="0.25">
      <c r="G16" s="7">
        <f>G2</f>
        <v>16623.400000000001</v>
      </c>
      <c r="N16">
        <v>24589.07</v>
      </c>
      <c r="P16">
        <v>25536.3</v>
      </c>
      <c r="W16" s="1"/>
    </row>
    <row r="17" spans="1:26" x14ac:dyDescent="0.25">
      <c r="G17" s="6">
        <v>19869.78</v>
      </c>
      <c r="I17">
        <v>23373.73</v>
      </c>
      <c r="N17">
        <v>24589.07</v>
      </c>
      <c r="P17">
        <v>25536.3</v>
      </c>
    </row>
    <row r="18" spans="1:26" x14ac:dyDescent="0.25">
      <c r="G18" s="6">
        <v>20685.61</v>
      </c>
      <c r="N18">
        <v>26734.55</v>
      </c>
      <c r="P18">
        <v>27132</v>
      </c>
    </row>
    <row r="19" spans="1:26" x14ac:dyDescent="0.25">
      <c r="G19" s="6">
        <v>21579.68</v>
      </c>
      <c r="N19">
        <v>26734.55</v>
      </c>
      <c r="P19">
        <v>27132</v>
      </c>
    </row>
    <row r="20" spans="1:26" x14ac:dyDescent="0.25">
      <c r="G20" s="6">
        <v>22111.09</v>
      </c>
      <c r="N20">
        <v>27934.84</v>
      </c>
      <c r="P20">
        <v>28063.37</v>
      </c>
    </row>
    <row r="21" spans="1:26" x14ac:dyDescent="0.25">
      <c r="B21" s="5">
        <f>B9</f>
        <v>17141</v>
      </c>
      <c r="C21" s="5">
        <f t="shared" ref="C21:Z21" si="24">C9</f>
        <v>18403.21</v>
      </c>
      <c r="D21" s="5">
        <f t="shared" si="24"/>
        <v>18772.3</v>
      </c>
      <c r="E21" s="5">
        <f t="shared" si="24"/>
        <v>19816.900000000001</v>
      </c>
      <c r="F21" s="5">
        <f t="shared" si="24"/>
        <v>20299.79</v>
      </c>
      <c r="G21" s="5">
        <f t="shared" si="24"/>
        <v>22111.09</v>
      </c>
      <c r="H21" s="5">
        <f t="shared" si="24"/>
        <v>23354.5</v>
      </c>
      <c r="I21" s="5">
        <f t="shared" si="24"/>
        <v>24591.200000000001</v>
      </c>
      <c r="J21" s="5">
        <f t="shared" si="24"/>
        <v>25102.400000000001</v>
      </c>
      <c r="K21" s="5">
        <f t="shared" si="24"/>
        <v>26953</v>
      </c>
      <c r="L21" s="5">
        <f t="shared" si="24"/>
        <v>27243.96</v>
      </c>
      <c r="M21" s="5">
        <f t="shared" si="24"/>
        <v>27421.3</v>
      </c>
      <c r="N21" s="5">
        <f t="shared" si="24"/>
        <v>27934.84</v>
      </c>
      <c r="O21" s="5">
        <f t="shared" si="24"/>
        <v>28139.3</v>
      </c>
      <c r="P21" s="5">
        <f t="shared" si="24"/>
        <v>28866.87</v>
      </c>
      <c r="Q21" s="5">
        <f t="shared" si="24"/>
        <v>29588.5</v>
      </c>
      <c r="R21" s="5">
        <f t="shared" si="24"/>
        <v>30612</v>
      </c>
      <c r="S21" s="5">
        <f t="shared" si="24"/>
        <v>31874.400000000001</v>
      </c>
      <c r="T21" s="5">
        <f t="shared" si="24"/>
        <v>32593.7</v>
      </c>
      <c r="U21" s="5">
        <f t="shared" si="24"/>
        <v>34473</v>
      </c>
      <c r="V21" s="5">
        <f t="shared" si="24"/>
        <v>34563.4</v>
      </c>
      <c r="W21" s="5">
        <f t="shared" si="24"/>
        <v>34920.1</v>
      </c>
      <c r="X21" s="5">
        <f t="shared" si="24"/>
        <v>37328.800000000003</v>
      </c>
      <c r="Y21" s="5">
        <f t="shared" si="24"/>
        <v>39470.800000000003</v>
      </c>
      <c r="Z21" s="5">
        <f t="shared" si="24"/>
        <v>0</v>
      </c>
    </row>
    <row r="22" spans="1:26" x14ac:dyDescent="0.25">
      <c r="B22" s="5">
        <v>17141</v>
      </c>
      <c r="C22" s="5">
        <f>C21</f>
        <v>18403.21</v>
      </c>
      <c r="D22" s="5">
        <f t="shared" ref="D22:Z25" si="25">D21</f>
        <v>18772.3</v>
      </c>
      <c r="E22" s="5">
        <f t="shared" si="25"/>
        <v>19816.900000000001</v>
      </c>
      <c r="F22" s="5">
        <f t="shared" si="25"/>
        <v>20299.79</v>
      </c>
      <c r="G22" s="5">
        <f t="shared" si="25"/>
        <v>22111.09</v>
      </c>
      <c r="H22" s="5">
        <f t="shared" si="25"/>
        <v>23354.5</v>
      </c>
      <c r="I22" s="5">
        <f t="shared" si="25"/>
        <v>24591.200000000001</v>
      </c>
      <c r="J22" s="5">
        <f t="shared" si="25"/>
        <v>25102.400000000001</v>
      </c>
      <c r="K22" s="5">
        <f t="shared" si="25"/>
        <v>26953</v>
      </c>
      <c r="L22" s="5">
        <f t="shared" si="25"/>
        <v>27243.96</v>
      </c>
      <c r="M22" s="5">
        <f t="shared" si="25"/>
        <v>27421.3</v>
      </c>
      <c r="N22" s="5">
        <f t="shared" si="25"/>
        <v>27934.84</v>
      </c>
      <c r="O22" s="5">
        <f t="shared" si="25"/>
        <v>28139.3</v>
      </c>
      <c r="P22" s="5">
        <f t="shared" si="25"/>
        <v>28866.87</v>
      </c>
      <c r="Q22" s="5">
        <f t="shared" si="25"/>
        <v>29588.5</v>
      </c>
      <c r="R22" s="5">
        <f t="shared" si="25"/>
        <v>30612</v>
      </c>
      <c r="S22" s="5">
        <f t="shared" si="25"/>
        <v>31874.400000000001</v>
      </c>
      <c r="T22" s="5">
        <f t="shared" si="25"/>
        <v>32593.7</v>
      </c>
      <c r="U22" s="5">
        <f t="shared" si="25"/>
        <v>34473</v>
      </c>
      <c r="V22" s="5">
        <f t="shared" si="25"/>
        <v>34563.4</v>
      </c>
      <c r="W22" s="5">
        <f t="shared" si="25"/>
        <v>34920.1</v>
      </c>
      <c r="X22" s="5">
        <f t="shared" si="25"/>
        <v>37328.800000000003</v>
      </c>
      <c r="Y22" s="5">
        <f t="shared" si="25"/>
        <v>39470.800000000003</v>
      </c>
      <c r="Z22" s="5">
        <f t="shared" si="25"/>
        <v>0</v>
      </c>
    </row>
    <row r="23" spans="1:26" x14ac:dyDescent="0.25">
      <c r="B23" s="5">
        <v>17141</v>
      </c>
      <c r="C23" s="5">
        <f>C22</f>
        <v>18403.21</v>
      </c>
      <c r="D23" s="5">
        <f t="shared" si="25"/>
        <v>18772.3</v>
      </c>
      <c r="E23" s="5">
        <f t="shared" si="25"/>
        <v>19816.900000000001</v>
      </c>
      <c r="F23" s="5">
        <f t="shared" si="25"/>
        <v>20299.79</v>
      </c>
      <c r="G23" s="5">
        <f t="shared" si="25"/>
        <v>22111.09</v>
      </c>
      <c r="H23" s="5">
        <f t="shared" si="25"/>
        <v>23354.5</v>
      </c>
      <c r="I23" s="5">
        <f t="shared" si="25"/>
        <v>24591.200000000001</v>
      </c>
      <c r="J23" s="5">
        <f t="shared" si="25"/>
        <v>25102.400000000001</v>
      </c>
      <c r="K23" s="5">
        <f t="shared" si="25"/>
        <v>26953</v>
      </c>
      <c r="L23" s="5">
        <f t="shared" si="25"/>
        <v>27243.96</v>
      </c>
      <c r="M23" s="5">
        <f t="shared" si="25"/>
        <v>27421.3</v>
      </c>
      <c r="N23" s="5">
        <f t="shared" si="25"/>
        <v>27934.84</v>
      </c>
      <c r="O23" s="5">
        <f t="shared" si="25"/>
        <v>28139.3</v>
      </c>
      <c r="P23" s="5">
        <f t="shared" si="25"/>
        <v>28866.87</v>
      </c>
      <c r="Q23" s="5">
        <f t="shared" si="25"/>
        <v>29588.5</v>
      </c>
      <c r="R23" s="5">
        <f t="shared" si="25"/>
        <v>30612</v>
      </c>
      <c r="S23" s="5">
        <f t="shared" si="25"/>
        <v>31874.400000000001</v>
      </c>
      <c r="T23" s="5">
        <f t="shared" si="25"/>
        <v>32593.7</v>
      </c>
      <c r="U23" s="5">
        <f t="shared" si="25"/>
        <v>34473</v>
      </c>
      <c r="V23" s="5">
        <f t="shared" si="25"/>
        <v>34563.4</v>
      </c>
      <c r="W23" s="5">
        <f t="shared" si="25"/>
        <v>34920.1</v>
      </c>
      <c r="X23" s="5">
        <f t="shared" si="25"/>
        <v>37328.800000000003</v>
      </c>
      <c r="Y23" s="5">
        <f t="shared" si="25"/>
        <v>39470.800000000003</v>
      </c>
      <c r="Z23" s="5">
        <f t="shared" si="25"/>
        <v>0</v>
      </c>
    </row>
    <row r="24" spans="1:26" x14ac:dyDescent="0.25">
      <c r="B24" s="5">
        <v>17141</v>
      </c>
      <c r="C24" s="5">
        <f t="shared" ref="C24:C25" si="26">C23</f>
        <v>18403.21</v>
      </c>
      <c r="D24" s="5">
        <f t="shared" si="25"/>
        <v>18772.3</v>
      </c>
      <c r="E24" s="5">
        <f t="shared" si="25"/>
        <v>19816.900000000001</v>
      </c>
      <c r="F24" s="5">
        <f t="shared" si="25"/>
        <v>20299.79</v>
      </c>
      <c r="G24" s="5">
        <f t="shared" si="25"/>
        <v>22111.09</v>
      </c>
      <c r="H24" s="5">
        <f t="shared" si="25"/>
        <v>23354.5</v>
      </c>
      <c r="I24" s="5">
        <f t="shared" si="25"/>
        <v>24591.200000000001</v>
      </c>
      <c r="J24" s="5">
        <f t="shared" si="25"/>
        <v>25102.400000000001</v>
      </c>
      <c r="K24" s="5">
        <f t="shared" si="25"/>
        <v>26953</v>
      </c>
      <c r="L24" s="5">
        <f t="shared" si="25"/>
        <v>27243.96</v>
      </c>
      <c r="M24" s="5">
        <f t="shared" si="25"/>
        <v>27421.3</v>
      </c>
      <c r="N24" s="5">
        <f t="shared" si="25"/>
        <v>27934.84</v>
      </c>
      <c r="O24" s="5">
        <f t="shared" si="25"/>
        <v>28139.3</v>
      </c>
      <c r="P24" s="5">
        <f t="shared" si="25"/>
        <v>28866.87</v>
      </c>
      <c r="Q24" s="5">
        <f t="shared" si="25"/>
        <v>29588.5</v>
      </c>
      <c r="R24" s="5">
        <f t="shared" si="25"/>
        <v>30612</v>
      </c>
      <c r="S24" s="5">
        <f t="shared" si="25"/>
        <v>31874.400000000001</v>
      </c>
      <c r="T24" s="5">
        <f t="shared" si="25"/>
        <v>32593.7</v>
      </c>
      <c r="U24" s="5">
        <f t="shared" si="25"/>
        <v>34473</v>
      </c>
      <c r="V24" s="5">
        <f t="shared" si="25"/>
        <v>34563.4</v>
      </c>
      <c r="W24" s="5">
        <f t="shared" si="25"/>
        <v>34920.1</v>
      </c>
      <c r="X24" s="5">
        <f t="shared" si="25"/>
        <v>37328.800000000003</v>
      </c>
      <c r="Y24" s="5">
        <f t="shared" si="25"/>
        <v>39470.800000000003</v>
      </c>
      <c r="Z24" s="5">
        <f t="shared" si="25"/>
        <v>0</v>
      </c>
    </row>
    <row r="25" spans="1:26" ht="12.6" customHeight="1" x14ac:dyDescent="0.25">
      <c r="B25" s="5">
        <v>17141</v>
      </c>
      <c r="C25" s="5">
        <f t="shared" si="26"/>
        <v>18403.21</v>
      </c>
      <c r="D25" s="5">
        <f t="shared" si="25"/>
        <v>18772.3</v>
      </c>
      <c r="E25" s="5">
        <f t="shared" si="25"/>
        <v>19816.900000000001</v>
      </c>
      <c r="F25" s="5">
        <f t="shared" si="25"/>
        <v>20299.79</v>
      </c>
      <c r="G25" s="5">
        <f t="shared" si="25"/>
        <v>22111.09</v>
      </c>
      <c r="H25" s="5">
        <f t="shared" si="25"/>
        <v>23354.5</v>
      </c>
      <c r="I25" s="5">
        <f t="shared" si="25"/>
        <v>24591.200000000001</v>
      </c>
      <c r="J25" s="5">
        <f t="shared" si="25"/>
        <v>25102.400000000001</v>
      </c>
      <c r="K25" s="5">
        <f t="shared" si="25"/>
        <v>26953</v>
      </c>
      <c r="L25" s="5">
        <f t="shared" si="25"/>
        <v>27243.96</v>
      </c>
      <c r="M25" s="5">
        <f t="shared" si="25"/>
        <v>27421.3</v>
      </c>
      <c r="N25" s="5">
        <f t="shared" si="25"/>
        <v>27934.84</v>
      </c>
      <c r="O25" s="5">
        <f t="shared" si="25"/>
        <v>28139.3</v>
      </c>
      <c r="P25" s="5">
        <f t="shared" si="25"/>
        <v>28866.87</v>
      </c>
      <c r="Q25" s="5">
        <f t="shared" si="25"/>
        <v>29588.5</v>
      </c>
      <c r="R25" s="5">
        <f t="shared" si="25"/>
        <v>30612</v>
      </c>
      <c r="S25" s="5">
        <f t="shared" si="25"/>
        <v>31874.400000000001</v>
      </c>
      <c r="T25" s="5">
        <f t="shared" si="25"/>
        <v>32593.7</v>
      </c>
      <c r="U25" s="5">
        <f t="shared" si="25"/>
        <v>34473</v>
      </c>
      <c r="V25" s="5">
        <f t="shared" si="25"/>
        <v>34563.4</v>
      </c>
      <c r="W25" s="5">
        <f t="shared" si="25"/>
        <v>34920.1</v>
      </c>
      <c r="X25" s="5">
        <f t="shared" si="25"/>
        <v>37328.800000000003</v>
      </c>
      <c r="Y25" s="5">
        <f t="shared" si="25"/>
        <v>39470.800000000003</v>
      </c>
      <c r="Z25" s="5">
        <f t="shared" si="25"/>
        <v>0</v>
      </c>
    </row>
    <row r="26" spans="1:26" x14ac:dyDescent="0.25">
      <c r="B26" s="8">
        <v>0.23130000000000001</v>
      </c>
      <c r="C26" s="8">
        <v>0.50780000000000003</v>
      </c>
      <c r="D26" s="8">
        <v>0.41689999999999999</v>
      </c>
      <c r="E26" s="8">
        <v>0.2727</v>
      </c>
      <c r="F26" s="8">
        <v>0.27039999999999997</v>
      </c>
      <c r="G26" s="8">
        <v>0.18429999999999999</v>
      </c>
      <c r="H26" s="8">
        <v>0.75609999999999999</v>
      </c>
      <c r="I26" s="8">
        <v>0.20319999999999999</v>
      </c>
      <c r="J26" s="8">
        <v>0.26829999999999998</v>
      </c>
      <c r="K26" s="8">
        <v>0.25480000000000003</v>
      </c>
      <c r="L26" s="8">
        <v>0.50839999999999996</v>
      </c>
      <c r="M26" s="8">
        <v>0.39029999999999998</v>
      </c>
      <c r="N26" s="8">
        <v>0.1163</v>
      </c>
      <c r="O26" s="8">
        <v>0.46910000000000002</v>
      </c>
      <c r="P26" s="8">
        <v>0.61160000000000003</v>
      </c>
      <c r="Q26" s="8">
        <v>0.23530000000000001</v>
      </c>
      <c r="R26" s="8">
        <v>0.1701</v>
      </c>
      <c r="S26" s="8">
        <v>0.29099999999999998</v>
      </c>
      <c r="T26" s="8">
        <v>0.25879999999999997</v>
      </c>
      <c r="U26" s="8">
        <v>0.30630000000000002</v>
      </c>
      <c r="V26" s="8">
        <v>0.17979999999999999</v>
      </c>
      <c r="W26" s="8">
        <v>0.2651</v>
      </c>
      <c r="X26" s="8">
        <v>0.10290000000000001</v>
      </c>
      <c r="Y26" s="8">
        <v>0.5202</v>
      </c>
      <c r="Z26" s="8"/>
    </row>
    <row r="27" spans="1:26" x14ac:dyDescent="0.25">
      <c r="B27" s="8">
        <v>0</v>
      </c>
      <c r="C27" s="8">
        <v>0</v>
      </c>
      <c r="D27" s="8">
        <v>0</v>
      </c>
      <c r="E27" s="8">
        <v>0</v>
      </c>
      <c r="F27" s="8">
        <v>0.2175</v>
      </c>
      <c r="G27" s="8">
        <v>0.42709999999999998</v>
      </c>
      <c r="H27" s="8">
        <v>0</v>
      </c>
      <c r="I27" s="8">
        <v>0</v>
      </c>
      <c r="J27" s="8">
        <v>0</v>
      </c>
      <c r="K27" s="8">
        <v>8.5699999999999998E-2</v>
      </c>
      <c r="L27" s="8">
        <v>0</v>
      </c>
      <c r="M27" s="8">
        <v>0</v>
      </c>
      <c r="N27" s="8">
        <v>5.74E-2</v>
      </c>
      <c r="O27" s="8">
        <v>0</v>
      </c>
      <c r="P27" s="8">
        <v>0</v>
      </c>
      <c r="Q27" s="8">
        <v>0</v>
      </c>
      <c r="R27" s="8">
        <v>0.32250000000000001</v>
      </c>
      <c r="S27" s="8">
        <v>0</v>
      </c>
      <c r="T27" s="8">
        <v>0</v>
      </c>
      <c r="U27" s="8">
        <v>0.19450000000000001</v>
      </c>
      <c r="V27" s="8">
        <v>0</v>
      </c>
      <c r="W27" s="8">
        <v>0</v>
      </c>
      <c r="X27" s="8">
        <v>0.40500000000000003</v>
      </c>
      <c r="Y27" s="8">
        <v>0</v>
      </c>
      <c r="Z27" s="8"/>
    </row>
    <row r="28" spans="1:26" x14ac:dyDescent="0.25">
      <c r="B28" s="8">
        <v>0.31080000000000002</v>
      </c>
      <c r="C28" s="8">
        <v>0.25700000000000001</v>
      </c>
      <c r="D28" s="8">
        <v>0.2409</v>
      </c>
      <c r="E28" s="8">
        <v>0.20300000000000001</v>
      </c>
      <c r="F28" s="8">
        <v>0.2243</v>
      </c>
      <c r="G28" s="8">
        <v>0.14419999999999999</v>
      </c>
      <c r="H28" s="8">
        <v>0.13769999999999999</v>
      </c>
      <c r="I28" s="8">
        <v>0.29699999999999999</v>
      </c>
      <c r="J28" s="8">
        <v>0.43559999999999999</v>
      </c>
      <c r="K28" s="8">
        <v>0.16320000000000001</v>
      </c>
      <c r="L28" s="8">
        <v>0.2283</v>
      </c>
      <c r="M28" s="8">
        <v>0.4143</v>
      </c>
      <c r="N28" s="8">
        <v>0.46079999999999999</v>
      </c>
      <c r="O28" s="8">
        <v>0.2492</v>
      </c>
      <c r="P28" s="8">
        <v>0.18229999999999999</v>
      </c>
      <c r="Q28" s="8">
        <v>0.2049</v>
      </c>
      <c r="R28" s="8">
        <v>0.2253</v>
      </c>
      <c r="S28" s="8">
        <v>0.31890000000000002</v>
      </c>
      <c r="T28" s="8">
        <v>6.7000000000000004E-2</v>
      </c>
      <c r="U28" s="8">
        <v>0.11600000000000001</v>
      </c>
      <c r="V28" s="8">
        <v>0.1123</v>
      </c>
      <c r="W28" s="8">
        <v>0.41010000000000002</v>
      </c>
      <c r="X28" s="8">
        <v>0.1507</v>
      </c>
      <c r="Y28" s="8">
        <v>0.1797</v>
      </c>
      <c r="Z28" s="8"/>
    </row>
    <row r="29" spans="1:26" x14ac:dyDescent="0.25">
      <c r="B29" s="8">
        <v>0.41470000000000001</v>
      </c>
      <c r="C29" s="8">
        <v>0.17730000000000001</v>
      </c>
      <c r="D29" s="8">
        <v>0.34210000000000002</v>
      </c>
      <c r="E29" s="8">
        <v>0.43880000000000002</v>
      </c>
      <c r="F29" s="8">
        <v>0.28789999999999999</v>
      </c>
      <c r="G29" s="8">
        <v>0.24440000000000001</v>
      </c>
      <c r="H29" s="8">
        <v>0.1062</v>
      </c>
      <c r="I29" s="8">
        <v>0.47</v>
      </c>
      <c r="J29" s="8">
        <v>0.23100000000000001</v>
      </c>
      <c r="K29" s="8">
        <v>0.45529999999999998</v>
      </c>
      <c r="L29" s="8">
        <v>0.2382</v>
      </c>
      <c r="M29" s="8">
        <v>0.14729999999999999</v>
      </c>
      <c r="N29" s="8">
        <v>0.36549999999999999</v>
      </c>
      <c r="O29" s="8">
        <v>0.24360000000000001</v>
      </c>
      <c r="P29" s="8">
        <v>0.1782</v>
      </c>
      <c r="Q29" s="8">
        <v>0.51090000000000002</v>
      </c>
      <c r="R29" s="8">
        <v>0.23089999999999999</v>
      </c>
      <c r="S29" s="8">
        <v>0.30940000000000001</v>
      </c>
      <c r="T29" s="8">
        <v>0.56140000000000001</v>
      </c>
      <c r="U29" s="8">
        <v>0.27939999999999998</v>
      </c>
      <c r="V29" s="8">
        <v>0.68279999999999996</v>
      </c>
      <c r="W29" s="8">
        <v>6.3899999999999998E-2</v>
      </c>
      <c r="X29" s="8">
        <v>0.34150000000000003</v>
      </c>
      <c r="Y29" s="8">
        <v>0.30009999999999998</v>
      </c>
      <c r="Z29" s="8"/>
    </row>
    <row r="30" spans="1:26" x14ac:dyDescent="0.25">
      <c r="B30" s="8">
        <v>4.3200000000000002E-2</v>
      </c>
      <c r="C30" s="8">
        <v>5.79E-2</v>
      </c>
      <c r="D30" s="8">
        <v>0</v>
      </c>
      <c r="E30" s="8">
        <v>8.5400000000000004E-2</v>
      </c>
      <c r="F30" s="8">
        <v>0</v>
      </c>
      <c r="G30" s="8">
        <v>0</v>
      </c>
      <c r="H30" s="8">
        <v>0</v>
      </c>
      <c r="I30" s="8">
        <v>2.98E-2</v>
      </c>
      <c r="J30" s="8">
        <v>6.5199999999999994E-2</v>
      </c>
      <c r="K30" s="8">
        <v>4.1000000000000002E-2</v>
      </c>
      <c r="L30" s="8">
        <v>2.52E-2</v>
      </c>
      <c r="M30" s="8">
        <v>4.8099999999999997E-2</v>
      </c>
      <c r="N30" s="8">
        <v>0</v>
      </c>
      <c r="O30" s="8">
        <v>3.8100000000000002E-2</v>
      </c>
      <c r="P30" s="8">
        <v>2.7799999999999998E-2</v>
      </c>
      <c r="Q30" s="8">
        <v>4.8899999999999999E-2</v>
      </c>
      <c r="R30" s="8">
        <v>5.1299999999999998E-2</v>
      </c>
      <c r="S30" s="8">
        <v>8.0799999999999997E-2</v>
      </c>
      <c r="T30" s="8">
        <v>0.1128</v>
      </c>
      <c r="U30" s="8">
        <v>0.1037</v>
      </c>
      <c r="V30" s="8">
        <v>2.5100000000000001E-2</v>
      </c>
      <c r="W30" s="8">
        <v>0.26100000000000001</v>
      </c>
      <c r="X30" s="8">
        <v>0</v>
      </c>
      <c r="Y30" s="8">
        <v>0</v>
      </c>
      <c r="Z30" s="8"/>
    </row>
    <row r="31" spans="1:26" x14ac:dyDescent="0.25">
      <c r="B31" s="2" t="s">
        <v>11</v>
      </c>
      <c r="C31" s="2" t="s">
        <v>8</v>
      </c>
      <c r="D31" s="2" t="s">
        <v>9</v>
      </c>
      <c r="E31" s="2" t="s">
        <v>10</v>
      </c>
      <c r="F31" s="2" t="s">
        <v>15</v>
      </c>
      <c r="G31" s="2" t="s">
        <v>14</v>
      </c>
      <c r="H31" s="2" t="s">
        <v>16</v>
      </c>
      <c r="I31" s="3" t="s">
        <v>7</v>
      </c>
      <c r="J31" s="2" t="s">
        <v>18</v>
      </c>
      <c r="K31" s="2" t="s">
        <v>19</v>
      </c>
      <c r="L31" s="2" t="s">
        <v>17</v>
      </c>
      <c r="M31" s="2" t="s">
        <v>20</v>
      </c>
      <c r="N31" s="2" t="s">
        <v>35</v>
      </c>
      <c r="O31" s="2" t="s">
        <v>36</v>
      </c>
      <c r="P31" s="2" t="s">
        <v>37</v>
      </c>
      <c r="Q31" s="2" t="s">
        <v>21</v>
      </c>
      <c r="R31" s="2" t="s">
        <v>22</v>
      </c>
      <c r="S31" s="2" t="s">
        <v>23</v>
      </c>
      <c r="T31" s="2" t="s">
        <v>24</v>
      </c>
      <c r="U31" s="2" t="s">
        <v>25</v>
      </c>
      <c r="V31" s="2" t="s">
        <v>26</v>
      </c>
      <c r="W31" s="2" t="s">
        <v>38</v>
      </c>
      <c r="X31" s="2" t="s">
        <v>27</v>
      </c>
      <c r="Y31" s="2" t="s">
        <v>28</v>
      </c>
      <c r="Z31" s="8"/>
    </row>
    <row r="32" spans="1:26" x14ac:dyDescent="0.25">
      <c r="A32" t="s">
        <v>39</v>
      </c>
      <c r="B32">
        <f>B26*B21</f>
        <v>3964.7132999999999</v>
      </c>
      <c r="C32">
        <f t="shared" ref="C32:Z36" si="27">C26*C21</f>
        <v>9345.1500379999998</v>
      </c>
      <c r="D32">
        <f t="shared" si="27"/>
        <v>7826.1718699999992</v>
      </c>
      <c r="E32">
        <f t="shared" si="27"/>
        <v>5404.0686300000007</v>
      </c>
      <c r="F32">
        <f t="shared" si="27"/>
        <v>5489.0632159999996</v>
      </c>
      <c r="G32">
        <f t="shared" si="27"/>
        <v>4075.073887</v>
      </c>
      <c r="H32">
        <f t="shared" si="27"/>
        <v>17658.337449999999</v>
      </c>
      <c r="I32">
        <f t="shared" si="27"/>
        <v>4996.9318400000002</v>
      </c>
      <c r="J32">
        <f t="shared" si="27"/>
        <v>6734.9739200000004</v>
      </c>
      <c r="K32">
        <f t="shared" si="27"/>
        <v>6867.6244000000006</v>
      </c>
      <c r="L32">
        <f t="shared" si="27"/>
        <v>13850.829263999998</v>
      </c>
      <c r="M32">
        <f t="shared" si="27"/>
        <v>10702.533389999999</v>
      </c>
      <c r="N32">
        <f t="shared" si="27"/>
        <v>3248.8218919999999</v>
      </c>
      <c r="O32">
        <f t="shared" si="27"/>
        <v>13200.145630000001</v>
      </c>
      <c r="P32">
        <f t="shared" si="27"/>
        <v>17654.977692</v>
      </c>
      <c r="Q32">
        <f t="shared" si="27"/>
        <v>6962.1740500000005</v>
      </c>
      <c r="R32">
        <f t="shared" si="27"/>
        <v>5207.1012000000001</v>
      </c>
      <c r="S32">
        <f t="shared" si="27"/>
        <v>9275.4503999999997</v>
      </c>
      <c r="T32">
        <f t="shared" si="27"/>
        <v>8435.2495600000002</v>
      </c>
      <c r="U32">
        <f t="shared" si="27"/>
        <v>10559.079900000001</v>
      </c>
      <c r="V32">
        <f t="shared" si="27"/>
        <v>6214.4993199999999</v>
      </c>
      <c r="W32">
        <f t="shared" si="27"/>
        <v>9257.3185099999992</v>
      </c>
      <c r="X32">
        <f t="shared" si="27"/>
        <v>3841.1335200000003</v>
      </c>
      <c r="Y32">
        <f t="shared" si="27"/>
        <v>20532.710160000002</v>
      </c>
      <c r="Z32">
        <f t="shared" si="27"/>
        <v>0</v>
      </c>
    </row>
    <row r="33" spans="1:26" x14ac:dyDescent="0.25">
      <c r="A33" t="s">
        <v>40</v>
      </c>
      <c r="B33">
        <f t="shared" ref="B33:Q36" si="28">B27*B22</f>
        <v>0</v>
      </c>
      <c r="C33">
        <f t="shared" si="28"/>
        <v>0</v>
      </c>
      <c r="D33">
        <f t="shared" si="28"/>
        <v>0</v>
      </c>
      <c r="E33">
        <f t="shared" si="28"/>
        <v>0</v>
      </c>
      <c r="F33">
        <f t="shared" si="28"/>
        <v>4415.2043250000006</v>
      </c>
      <c r="G33">
        <f t="shared" si="28"/>
        <v>9443.6465389999994</v>
      </c>
      <c r="H33">
        <f t="shared" si="28"/>
        <v>0</v>
      </c>
      <c r="I33">
        <f t="shared" si="28"/>
        <v>0</v>
      </c>
      <c r="J33">
        <f t="shared" si="28"/>
        <v>0</v>
      </c>
      <c r="K33">
        <f t="shared" si="28"/>
        <v>2309.8721</v>
      </c>
      <c r="L33">
        <f t="shared" si="28"/>
        <v>0</v>
      </c>
      <c r="M33">
        <f t="shared" si="28"/>
        <v>0</v>
      </c>
      <c r="N33">
        <f t="shared" si="28"/>
        <v>1603.459816</v>
      </c>
      <c r="O33">
        <f t="shared" si="28"/>
        <v>0</v>
      </c>
      <c r="P33">
        <f t="shared" si="28"/>
        <v>0</v>
      </c>
      <c r="Q33">
        <f t="shared" si="28"/>
        <v>0</v>
      </c>
      <c r="R33">
        <f t="shared" si="27"/>
        <v>9872.3700000000008</v>
      </c>
      <c r="S33">
        <f t="shared" si="27"/>
        <v>0</v>
      </c>
      <c r="T33">
        <f t="shared" si="27"/>
        <v>0</v>
      </c>
      <c r="U33">
        <f t="shared" si="27"/>
        <v>6704.9985000000006</v>
      </c>
      <c r="V33">
        <f t="shared" si="27"/>
        <v>0</v>
      </c>
      <c r="W33">
        <f t="shared" si="27"/>
        <v>0</v>
      </c>
      <c r="X33">
        <f t="shared" si="27"/>
        <v>15118.164000000002</v>
      </c>
      <c r="Y33">
        <f t="shared" si="27"/>
        <v>0</v>
      </c>
      <c r="Z33">
        <f t="shared" si="27"/>
        <v>0</v>
      </c>
    </row>
    <row r="34" spans="1:26" x14ac:dyDescent="0.25">
      <c r="A34" t="s">
        <v>41</v>
      </c>
      <c r="B34">
        <f t="shared" si="28"/>
        <v>5327.4228000000003</v>
      </c>
      <c r="C34">
        <f t="shared" si="27"/>
        <v>4729.6249699999998</v>
      </c>
      <c r="D34">
        <f t="shared" si="27"/>
        <v>4522.2470699999994</v>
      </c>
      <c r="E34">
        <f t="shared" si="27"/>
        <v>4022.8307000000004</v>
      </c>
      <c r="F34">
        <f t="shared" si="27"/>
        <v>4553.2428970000001</v>
      </c>
      <c r="G34">
        <f t="shared" si="27"/>
        <v>3188.4191780000001</v>
      </c>
      <c r="H34">
        <f t="shared" si="27"/>
        <v>3215.9146499999997</v>
      </c>
      <c r="I34">
        <f t="shared" si="27"/>
        <v>7303.5864000000001</v>
      </c>
      <c r="J34">
        <f t="shared" si="27"/>
        <v>10934.605440000001</v>
      </c>
      <c r="K34">
        <f t="shared" si="27"/>
        <v>4398.7296000000006</v>
      </c>
      <c r="L34">
        <f t="shared" si="27"/>
        <v>6219.7960679999997</v>
      </c>
      <c r="M34">
        <f t="shared" si="27"/>
        <v>11360.64459</v>
      </c>
      <c r="N34">
        <f t="shared" si="27"/>
        <v>12872.374271999999</v>
      </c>
      <c r="O34">
        <f t="shared" si="27"/>
        <v>7012.3135599999996</v>
      </c>
      <c r="P34">
        <f t="shared" si="27"/>
        <v>5262.4304009999996</v>
      </c>
      <c r="Q34">
        <f t="shared" si="27"/>
        <v>6062.6836499999999</v>
      </c>
      <c r="R34">
        <f t="shared" si="27"/>
        <v>6896.8836000000001</v>
      </c>
      <c r="S34">
        <f t="shared" si="27"/>
        <v>10164.746160000001</v>
      </c>
      <c r="T34">
        <f t="shared" si="27"/>
        <v>2183.7779</v>
      </c>
      <c r="U34">
        <f t="shared" si="27"/>
        <v>3998.8680000000004</v>
      </c>
      <c r="V34">
        <f t="shared" si="27"/>
        <v>3881.4698200000003</v>
      </c>
      <c r="W34">
        <f t="shared" si="27"/>
        <v>14320.73301</v>
      </c>
      <c r="X34">
        <f t="shared" si="27"/>
        <v>5625.4501600000003</v>
      </c>
      <c r="Y34">
        <f t="shared" si="27"/>
        <v>7092.9027600000009</v>
      </c>
      <c r="Z34">
        <f t="shared" si="27"/>
        <v>0</v>
      </c>
    </row>
    <row r="35" spans="1:26" x14ac:dyDescent="0.25">
      <c r="A35" t="s">
        <v>42</v>
      </c>
      <c r="B35">
        <f t="shared" si="28"/>
        <v>7108.3726999999999</v>
      </c>
      <c r="C35">
        <f t="shared" si="27"/>
        <v>3262.8891330000001</v>
      </c>
      <c r="D35">
        <f t="shared" si="27"/>
        <v>6422.0038299999997</v>
      </c>
      <c r="E35">
        <f t="shared" si="27"/>
        <v>8695.6557200000007</v>
      </c>
      <c r="F35">
        <f t="shared" si="27"/>
        <v>5844.3095409999996</v>
      </c>
      <c r="G35">
        <f t="shared" si="27"/>
        <v>5403.9503960000002</v>
      </c>
      <c r="H35">
        <f t="shared" si="27"/>
        <v>2480.2478999999998</v>
      </c>
      <c r="I35">
        <f t="shared" si="27"/>
        <v>11557.864</v>
      </c>
      <c r="J35">
        <f t="shared" si="27"/>
        <v>5798.6544000000004</v>
      </c>
      <c r="K35">
        <f t="shared" si="27"/>
        <v>12271.7009</v>
      </c>
      <c r="L35">
        <f t="shared" si="27"/>
        <v>6489.5112719999997</v>
      </c>
      <c r="M35">
        <f t="shared" si="27"/>
        <v>4039.1574899999996</v>
      </c>
      <c r="N35">
        <f t="shared" si="27"/>
        <v>10210.184020000001</v>
      </c>
      <c r="O35">
        <f t="shared" si="27"/>
        <v>6854.7334799999999</v>
      </c>
      <c r="P35">
        <f t="shared" si="27"/>
        <v>5144.0762340000001</v>
      </c>
      <c r="Q35">
        <f t="shared" si="27"/>
        <v>15116.764650000001</v>
      </c>
      <c r="R35">
        <f t="shared" si="27"/>
        <v>7068.3108000000002</v>
      </c>
      <c r="S35">
        <f t="shared" si="27"/>
        <v>9861.9393600000003</v>
      </c>
      <c r="T35">
        <f t="shared" si="27"/>
        <v>18298.103180000002</v>
      </c>
      <c r="U35">
        <f t="shared" si="27"/>
        <v>9631.7561999999998</v>
      </c>
      <c r="V35">
        <f t="shared" si="27"/>
        <v>23599.889520000001</v>
      </c>
      <c r="W35">
        <f t="shared" si="27"/>
        <v>2231.3943899999999</v>
      </c>
      <c r="X35">
        <f t="shared" si="27"/>
        <v>12747.785200000002</v>
      </c>
      <c r="Y35">
        <f t="shared" si="27"/>
        <v>11845.18708</v>
      </c>
      <c r="Z35">
        <f t="shared" si="27"/>
        <v>0</v>
      </c>
    </row>
    <row r="36" spans="1:26" x14ac:dyDescent="0.25">
      <c r="A36" t="s">
        <v>43</v>
      </c>
      <c r="B36">
        <f t="shared" si="28"/>
        <v>740.49120000000005</v>
      </c>
      <c r="C36">
        <f t="shared" si="27"/>
        <v>1065.5458590000001</v>
      </c>
      <c r="D36">
        <f t="shared" si="27"/>
        <v>0</v>
      </c>
      <c r="E36">
        <f t="shared" si="27"/>
        <v>1692.3632600000003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732.81776000000002</v>
      </c>
      <c r="J36">
        <f t="shared" si="27"/>
        <v>1636.6764799999999</v>
      </c>
      <c r="K36">
        <f t="shared" si="27"/>
        <v>1105.0730000000001</v>
      </c>
      <c r="L36">
        <f t="shared" si="27"/>
        <v>686.54779199999996</v>
      </c>
      <c r="M36">
        <f t="shared" si="27"/>
        <v>1318.96453</v>
      </c>
      <c r="N36">
        <f t="shared" si="27"/>
        <v>0</v>
      </c>
      <c r="O36">
        <f t="shared" si="27"/>
        <v>1072.10733</v>
      </c>
      <c r="P36">
        <f t="shared" si="27"/>
        <v>802.49898599999995</v>
      </c>
      <c r="Q36">
        <f t="shared" si="27"/>
        <v>1446.8776499999999</v>
      </c>
      <c r="R36">
        <f t="shared" si="27"/>
        <v>1570.3956000000001</v>
      </c>
      <c r="S36">
        <f t="shared" si="27"/>
        <v>2575.4515200000001</v>
      </c>
      <c r="T36">
        <f t="shared" si="27"/>
        <v>3676.56936</v>
      </c>
      <c r="U36">
        <f t="shared" si="27"/>
        <v>3574.8501000000001</v>
      </c>
      <c r="V36">
        <f t="shared" si="27"/>
        <v>867.5413400000001</v>
      </c>
      <c r="W36">
        <f t="shared" si="27"/>
        <v>9114.1460999999999</v>
      </c>
      <c r="X36">
        <f t="shared" si="27"/>
        <v>0</v>
      </c>
      <c r="Y36">
        <f t="shared" si="27"/>
        <v>0</v>
      </c>
      <c r="Z36">
        <f t="shared" si="27"/>
        <v>0</v>
      </c>
    </row>
  </sheetData>
  <mergeCells count="2">
    <mergeCell ref="AC7:AD7"/>
    <mergeCell ref="AB7:AB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abSelected="1" zoomScale="145" zoomScaleNormal="145" workbookViewId="0">
      <selection activeCell="G7" sqref="G7"/>
    </sheetView>
  </sheetViews>
  <sheetFormatPr defaultRowHeight="14.4" x14ac:dyDescent="0.25"/>
  <cols>
    <col min="1" max="2" width="7.21875" customWidth="1"/>
    <col min="3" max="3" width="8" customWidth="1"/>
    <col min="4" max="4" width="7.44140625" customWidth="1"/>
    <col min="5" max="5" width="8" customWidth="1"/>
    <col min="6" max="6" width="7.88671875" customWidth="1"/>
    <col min="7" max="7" width="15.21875" customWidth="1"/>
    <col min="8" max="8" width="24.88671875" customWidth="1"/>
    <col min="9" max="9" width="43" customWidth="1"/>
    <col min="10" max="10" width="22.44140625" customWidth="1"/>
  </cols>
  <sheetData>
    <row r="1" spans="1:23" x14ac:dyDescent="0.25">
      <c r="A1" s="2" t="s">
        <v>11</v>
      </c>
      <c r="B1" s="2" t="s">
        <v>8</v>
      </c>
      <c r="C1" s="2" t="s">
        <v>9</v>
      </c>
      <c r="D1" s="2" t="s">
        <v>10</v>
      </c>
      <c r="E1" s="2" t="s">
        <v>15</v>
      </c>
      <c r="F1" s="2" t="s">
        <v>14</v>
      </c>
      <c r="G1" s="2" t="s">
        <v>16</v>
      </c>
      <c r="H1" s="3" t="s">
        <v>7</v>
      </c>
      <c r="I1" s="2" t="s">
        <v>18</v>
      </c>
      <c r="J1" s="2" t="s">
        <v>19</v>
      </c>
      <c r="K1" s="2" t="s">
        <v>17</v>
      </c>
      <c r="L1" s="2" t="s">
        <v>20</v>
      </c>
      <c r="M1" s="2" t="s">
        <v>35</v>
      </c>
      <c r="N1" s="2" t="s">
        <v>48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44</v>
      </c>
      <c r="V1" s="2" t="s">
        <v>27</v>
      </c>
      <c r="W1" s="2" t="s">
        <v>28</v>
      </c>
    </row>
    <row r="2" spans="1:23" x14ac:dyDescent="0.25">
      <c r="A2" s="15" t="s">
        <v>11</v>
      </c>
      <c r="B2" s="16">
        <v>0.19722222222222222</v>
      </c>
      <c r="C2" s="17" t="s">
        <v>18</v>
      </c>
      <c r="D2" s="18">
        <v>0.53819444444444442</v>
      </c>
      <c r="E2" s="19" t="s">
        <v>23</v>
      </c>
      <c r="F2" s="20" t="s">
        <v>51</v>
      </c>
      <c r="G2" s="14"/>
    </row>
    <row r="3" spans="1:23" x14ac:dyDescent="0.25">
      <c r="A3" s="15" t="s">
        <v>8</v>
      </c>
      <c r="B3" s="16">
        <v>0.24722222222222223</v>
      </c>
      <c r="C3" s="17" t="s">
        <v>19</v>
      </c>
      <c r="D3" s="18">
        <v>0.56527777777777777</v>
      </c>
      <c r="E3" s="19" t="s">
        <v>24</v>
      </c>
      <c r="F3" s="20" t="s">
        <v>50</v>
      </c>
    </row>
    <row r="4" spans="1:23" x14ac:dyDescent="0.25">
      <c r="A4" s="15" t="s">
        <v>9</v>
      </c>
      <c r="B4" s="16">
        <v>0.28958333333333336</v>
      </c>
      <c r="C4" s="17" t="s">
        <v>17</v>
      </c>
      <c r="D4" s="18">
        <v>0.61041666666666672</v>
      </c>
      <c r="E4" s="19" t="s">
        <v>25</v>
      </c>
      <c r="F4" s="20" t="s">
        <v>49</v>
      </c>
    </row>
    <row r="5" spans="1:23" x14ac:dyDescent="0.25">
      <c r="A5" s="15" t="s">
        <v>10</v>
      </c>
      <c r="B5" s="16">
        <v>0.3354166666666667</v>
      </c>
      <c r="C5" s="17" t="s">
        <v>20</v>
      </c>
      <c r="D5" s="18">
        <v>0.69652777777777775</v>
      </c>
      <c r="E5" s="19" t="s">
        <v>26</v>
      </c>
      <c r="F5" s="20" t="s">
        <v>52</v>
      </c>
    </row>
    <row r="6" spans="1:23" x14ac:dyDescent="0.25">
      <c r="A6" s="15" t="s">
        <v>15</v>
      </c>
      <c r="B6" s="16">
        <v>0.36249999999999999</v>
      </c>
      <c r="C6" s="17" t="s">
        <v>35</v>
      </c>
      <c r="D6" s="18">
        <v>0.75902777777777775</v>
      </c>
      <c r="E6" s="19" t="s">
        <v>44</v>
      </c>
      <c r="F6" s="20" t="s">
        <v>53</v>
      </c>
    </row>
    <row r="7" spans="1:23" x14ac:dyDescent="0.25">
      <c r="A7" s="15" t="s">
        <v>14</v>
      </c>
      <c r="B7" s="16">
        <v>0.40416666666666662</v>
      </c>
      <c r="C7" s="17" t="s">
        <v>48</v>
      </c>
      <c r="D7" s="18">
        <v>0.83124999999999993</v>
      </c>
      <c r="E7" s="19" t="s">
        <v>27</v>
      </c>
      <c r="F7" s="20" t="s">
        <v>54</v>
      </c>
    </row>
    <row r="8" spans="1:23" x14ac:dyDescent="0.25">
      <c r="A8" s="15" t="s">
        <v>16</v>
      </c>
      <c r="B8" s="16">
        <v>0.45416666666666666</v>
      </c>
      <c r="C8" s="17" t="s">
        <v>21</v>
      </c>
      <c r="D8" s="18">
        <v>0.87013888888888891</v>
      </c>
      <c r="E8" s="19" t="s">
        <v>28</v>
      </c>
      <c r="F8" s="20" t="s">
        <v>55</v>
      </c>
    </row>
    <row r="9" spans="1:23" x14ac:dyDescent="0.25">
      <c r="A9" s="21" t="s">
        <v>7</v>
      </c>
      <c r="B9" s="16">
        <v>0.49722222222222223</v>
      </c>
      <c r="C9" s="17" t="s">
        <v>22</v>
      </c>
      <c r="D9" s="18">
        <v>0.92708333333333337</v>
      </c>
      <c r="E9" s="19" t="s">
        <v>56</v>
      </c>
      <c r="F9" s="20" t="s">
        <v>57</v>
      </c>
    </row>
    <row r="10" spans="1:23" x14ac:dyDescent="0.25">
      <c r="A10" s="2"/>
      <c r="H10" t="s">
        <v>58</v>
      </c>
      <c r="I10" t="s">
        <v>59</v>
      </c>
      <c r="J10" t="s">
        <v>60</v>
      </c>
    </row>
    <row r="11" spans="1:23" x14ac:dyDescent="0.25">
      <c r="A11" s="2"/>
      <c r="G11" t="s">
        <v>61</v>
      </c>
      <c r="H11" t="s">
        <v>63</v>
      </c>
      <c r="I11" t="s">
        <v>64</v>
      </c>
      <c r="J11" t="s">
        <v>64</v>
      </c>
    </row>
    <row r="12" spans="1:23" ht="18" customHeight="1" x14ac:dyDescent="0.25">
      <c r="A12" s="2"/>
      <c r="G12" t="s">
        <v>62</v>
      </c>
      <c r="H12" t="s">
        <v>65</v>
      </c>
      <c r="J12" t="s">
        <v>66</v>
      </c>
    </row>
    <row r="13" spans="1:23" x14ac:dyDescent="0.25">
      <c r="A13" s="2"/>
    </row>
    <row r="14" spans="1:23" x14ac:dyDescent="0.25">
      <c r="A14" s="2"/>
      <c r="G14" s="25" t="s">
        <v>69</v>
      </c>
      <c r="H14" s="26" t="s">
        <v>61</v>
      </c>
      <c r="I14" s="27" t="s">
        <v>62</v>
      </c>
    </row>
    <row r="15" spans="1:23" x14ac:dyDescent="0.25">
      <c r="A15" s="2"/>
      <c r="G15" s="28" t="s">
        <v>58</v>
      </c>
      <c r="H15" s="26" t="s">
        <v>63</v>
      </c>
      <c r="I15" s="29" t="s">
        <v>65</v>
      </c>
    </row>
    <row r="16" spans="1:23" x14ac:dyDescent="0.25">
      <c r="A16" s="2"/>
      <c r="G16" s="28" t="s">
        <v>60</v>
      </c>
      <c r="H16" s="26" t="s">
        <v>64</v>
      </c>
      <c r="I16" s="29" t="s">
        <v>68</v>
      </c>
    </row>
    <row r="17" spans="1:9" x14ac:dyDescent="0.25">
      <c r="A17" s="2"/>
      <c r="G17" s="28" t="s">
        <v>59</v>
      </c>
      <c r="H17" s="26" t="s">
        <v>64</v>
      </c>
      <c r="I17" s="29" t="s">
        <v>67</v>
      </c>
    </row>
    <row r="18" spans="1:9" x14ac:dyDescent="0.25">
      <c r="A18" s="2"/>
    </row>
    <row r="19" spans="1:9" x14ac:dyDescent="0.25">
      <c r="A19" s="2"/>
    </row>
    <row r="20" spans="1:9" x14ac:dyDescent="0.25">
      <c r="A20" s="2"/>
    </row>
    <row r="21" spans="1:9" x14ac:dyDescent="0.25">
      <c r="A21" s="2"/>
    </row>
    <row r="22" spans="1:9" x14ac:dyDescent="0.25">
      <c r="A22" s="2"/>
    </row>
    <row r="23" spans="1:9" x14ac:dyDescent="0.25">
      <c r="A23" s="2"/>
    </row>
    <row r="24" spans="1:9" x14ac:dyDescent="0.25">
      <c r="A2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Sheet1!Rapport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2020-11-29T04:29:44Z</dcterms:created>
  <dcterms:modified xsi:type="dcterms:W3CDTF">2020-12-07T14:25:32Z</dcterms:modified>
</cp:coreProperties>
</file>