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26" i="1"/>
  <c r="B28" i="1"/>
  <c r="B29" i="1" s="1"/>
  <c r="B26" i="1"/>
  <c r="D14" i="1"/>
  <c r="C9" i="1"/>
  <c r="E9" i="1" s="1"/>
  <c r="L4" i="1" s="1"/>
  <c r="L6" i="1" s="1"/>
  <c r="A9" i="1"/>
  <c r="F9" i="1" s="1"/>
  <c r="B30" i="1" l="1"/>
  <c r="G9" i="1"/>
  <c r="H9" i="1" l="1"/>
  <c r="N4" i="1" s="1"/>
  <c r="N6" i="1" s="1"/>
  <c r="M4" i="1"/>
  <c r="M6" i="1" s="1"/>
  <c r="K9" i="1" s="1"/>
  <c r="K10" i="1" l="1"/>
  <c r="K13" i="1"/>
  <c r="K14" i="1" s="1"/>
  <c r="M13" i="1"/>
  <c r="M14" i="1" s="1"/>
  <c r="L13" i="1"/>
  <c r="L14" i="1" s="1"/>
  <c r="J13" i="1"/>
  <c r="J14" i="1" s="1"/>
</calcChain>
</file>

<file path=xl/sharedStrings.xml><?xml version="1.0" encoding="utf-8"?>
<sst xmlns="http://schemas.openxmlformats.org/spreadsheetml/2006/main" count="48" uniqueCount="44">
  <si>
    <t>R</t>
  </si>
  <si>
    <t>M</t>
  </si>
  <si>
    <t>A</t>
  </si>
  <si>
    <t>BW</t>
  </si>
  <si>
    <t>modulus</t>
  </si>
  <si>
    <t>N</t>
  </si>
  <si>
    <t>Osc</t>
  </si>
  <si>
    <t>Calc Freq</t>
  </si>
  <si>
    <t>Osc (Mhz)</t>
  </si>
  <si>
    <t>Freq (Mhz)</t>
  </si>
  <si>
    <t>Length</t>
  </si>
  <si>
    <t>00110010</t>
  </si>
  <si>
    <t>00000101</t>
  </si>
  <si>
    <t>10101000</t>
  </si>
  <si>
    <t>1100</t>
  </si>
  <si>
    <t>32</t>
  </si>
  <si>
    <t>05</t>
  </si>
  <si>
    <t>A8</t>
  </si>
  <si>
    <t>0C</t>
  </si>
  <si>
    <t>28 bytes</t>
  </si>
  <si>
    <t>A0</t>
  </si>
  <si>
    <t>A1</t>
  </si>
  <si>
    <t>A2</t>
  </si>
  <si>
    <t>A3</t>
  </si>
  <si>
    <t>A4</t>
  </si>
  <si>
    <t>A5</t>
  </si>
  <si>
    <t>A6</t>
  </si>
  <si>
    <t>A7</t>
  </si>
  <si>
    <t>A9</t>
  </si>
  <si>
    <t>A10</t>
  </si>
  <si>
    <t>A11</t>
  </si>
  <si>
    <t>A12</t>
  </si>
  <si>
    <t>A13</t>
  </si>
  <si>
    <t>ch1</t>
  </si>
  <si>
    <t>ch2</t>
  </si>
  <si>
    <t>ch3</t>
  </si>
  <si>
    <t>ch4</t>
  </si>
  <si>
    <t>HHH</t>
  </si>
  <si>
    <t>HHL</t>
  </si>
  <si>
    <t>LHL</t>
  </si>
  <si>
    <t>HLH</t>
  </si>
  <si>
    <t>Data 654</t>
  </si>
  <si>
    <t>Hex</t>
  </si>
  <si>
    <t>bytes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</si>
</sst>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4" zoomScale="150" zoomScaleNormal="150" workbookViewId="0">
      <selection activeCell="I26" sqref="I26"/>
    </sheetView>
  </sheetViews>
  <sheetFormatPr defaultRowHeight="15" x14ac:dyDescent="0.25"/>
  <cols>
    <col min="1" max="1" width="11.85546875" customWidth="1"/>
    <col min="2" max="2" width="13.28515625" customWidth="1"/>
    <col min="3" max="3" width="10.28515625" customWidth="1"/>
    <col min="5" max="5" width="12.42578125" bestFit="1" customWidth="1"/>
    <col min="6" max="9" width="12.140625" customWidth="1"/>
    <col min="10" max="10" width="9.7109375" customWidth="1"/>
    <col min="12" max="12" width="10.42578125" customWidth="1"/>
    <col min="13" max="13" width="11.42578125" bestFit="1" customWidth="1"/>
  </cols>
  <sheetData>
    <row r="1" spans="1:14" x14ac:dyDescent="0.25">
      <c r="L1">
        <v>11</v>
      </c>
      <c r="M1">
        <v>10</v>
      </c>
      <c r="N1">
        <v>7</v>
      </c>
    </row>
    <row r="3" spans="1:14" x14ac:dyDescent="0.25">
      <c r="L3" t="s">
        <v>0</v>
      </c>
      <c r="M3" t="s">
        <v>1</v>
      </c>
      <c r="N3" t="s">
        <v>2</v>
      </c>
    </row>
    <row r="4" spans="1:14" x14ac:dyDescent="0.25">
      <c r="L4">
        <f>E9</f>
        <v>400</v>
      </c>
      <c r="M4">
        <f>G9</f>
        <v>181</v>
      </c>
      <c r="N4">
        <f>H9</f>
        <v>14</v>
      </c>
    </row>
    <row r="5" spans="1:14" x14ac:dyDescent="0.25">
      <c r="A5" t="s">
        <v>9</v>
      </c>
      <c r="B5" t="s">
        <v>8</v>
      </c>
    </row>
    <row r="6" spans="1:14" x14ac:dyDescent="0.25">
      <c r="A6">
        <v>144.97499999999999</v>
      </c>
      <c r="B6">
        <v>10</v>
      </c>
      <c r="J6">
        <v>0</v>
      </c>
      <c r="K6">
        <v>0</v>
      </c>
      <c r="L6" t="str">
        <f>DEC2BIN(L4)</f>
        <v>110010000</v>
      </c>
      <c r="M6" t="str">
        <f>DEC2BIN(M4,10)</f>
        <v>0010110101</v>
      </c>
      <c r="N6" t="str">
        <f>DEC2BIN(N4,7)</f>
        <v>0001110</v>
      </c>
    </row>
    <row r="8" spans="1:14" x14ac:dyDescent="0.25">
      <c r="A8" t="s">
        <v>7</v>
      </c>
      <c r="B8" t="s">
        <v>3</v>
      </c>
      <c r="C8" t="s">
        <v>6</v>
      </c>
      <c r="D8" t="s">
        <v>4</v>
      </c>
      <c r="E8" t="s">
        <v>0</v>
      </c>
      <c r="F8" t="s">
        <v>5</v>
      </c>
      <c r="G8" t="s">
        <v>1</v>
      </c>
      <c r="H8" t="s">
        <v>2</v>
      </c>
    </row>
    <row r="9" spans="1:14" x14ac:dyDescent="0.25">
      <c r="A9">
        <f>A6*10^6</f>
        <v>144975000</v>
      </c>
      <c r="B9">
        <v>12500</v>
      </c>
      <c r="C9">
        <f>B6*10^6</f>
        <v>10000000</v>
      </c>
      <c r="D9">
        <v>64</v>
      </c>
      <c r="E9">
        <f>C9/(2*B9)</f>
        <v>400</v>
      </c>
      <c r="F9">
        <f>A9/B9</f>
        <v>11598</v>
      </c>
      <c r="G9">
        <f>INT(F9/D9)</f>
        <v>181</v>
      </c>
      <c r="H9">
        <f>((F9/D9)-G9)*D9</f>
        <v>14</v>
      </c>
      <c r="K9" t="str">
        <f>CONCATENATE(J6,K6,L6,M6,N6)</f>
        <v>0011001000000101101010001110</v>
      </c>
    </row>
    <row r="10" spans="1:14" x14ac:dyDescent="0.25">
      <c r="D10">
        <v>65</v>
      </c>
      <c r="J10" t="s">
        <v>10</v>
      </c>
      <c r="K10">
        <f>LEN(K9)</f>
        <v>28</v>
      </c>
    </row>
    <row r="13" spans="1:14" x14ac:dyDescent="0.25">
      <c r="D13" t="s">
        <v>19</v>
      </c>
      <c r="J13" t="str">
        <f>LEFT(K9,8)</f>
        <v>00110010</v>
      </c>
      <c r="K13" t="str">
        <f>MID(K9,9,8)</f>
        <v>00000101</v>
      </c>
      <c r="L13" t="str">
        <f>MID(K9,17,8)</f>
        <v>10101000</v>
      </c>
      <c r="M13" t="str">
        <f>MID(K9,25,8)</f>
        <v>1110</v>
      </c>
    </row>
    <row r="14" spans="1:14" x14ac:dyDescent="0.25">
      <c r="D14" t="str">
        <f>DEC2BIN(28)</f>
        <v>11100</v>
      </c>
      <c r="J14" t="str">
        <f>BIN2HEX(J13)</f>
        <v>32</v>
      </c>
      <c r="K14" t="str">
        <f>BIN2HEX(K13,2)</f>
        <v>05</v>
      </c>
      <c r="L14" t="str">
        <f t="shared" ref="L14:M14" si="0">BIN2HEX(L13,2)</f>
        <v>A8</v>
      </c>
      <c r="M14" t="str">
        <f t="shared" si="0"/>
        <v>0E</v>
      </c>
    </row>
    <row r="16" spans="1:14" x14ac:dyDescent="0.25">
      <c r="H16">
        <v>144.94999999999999</v>
      </c>
      <c r="J16" t="s">
        <v>11</v>
      </c>
      <c r="K16" t="s">
        <v>12</v>
      </c>
      <c r="L16" t="s">
        <v>13</v>
      </c>
      <c r="M16" t="s">
        <v>14</v>
      </c>
    </row>
    <row r="17" spans="1:14" x14ac:dyDescent="0.25">
      <c r="J17" t="s">
        <v>15</v>
      </c>
      <c r="K17" t="s">
        <v>16</v>
      </c>
      <c r="L17" t="s">
        <v>17</v>
      </c>
      <c r="M17" t="s">
        <v>18</v>
      </c>
    </row>
    <row r="22" spans="1:14" x14ac:dyDescent="0.25">
      <c r="A22" t="s">
        <v>32</v>
      </c>
      <c r="B22" t="s">
        <v>31</v>
      </c>
      <c r="C22" t="s">
        <v>30</v>
      </c>
      <c r="D22" t="s">
        <v>29</v>
      </c>
      <c r="E22" t="s">
        <v>28</v>
      </c>
      <c r="F22" t="s">
        <v>17</v>
      </c>
      <c r="G22" t="s">
        <v>27</v>
      </c>
      <c r="H22" t="s">
        <v>26</v>
      </c>
      <c r="I22" t="s">
        <v>25</v>
      </c>
      <c r="J22" t="s">
        <v>24</v>
      </c>
      <c r="K22" t="s">
        <v>23</v>
      </c>
      <c r="L22" t="s">
        <v>22</v>
      </c>
      <c r="M22" t="s">
        <v>21</v>
      </c>
      <c r="N22" t="s">
        <v>20</v>
      </c>
    </row>
    <row r="23" spans="1:1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</row>
    <row r="25" spans="1:14" x14ac:dyDescent="0.25">
      <c r="G25" t="s">
        <v>41</v>
      </c>
      <c r="H25" t="s">
        <v>42</v>
      </c>
      <c r="I25" t="s">
        <v>43</v>
      </c>
    </row>
    <row r="26" spans="1:14" x14ac:dyDescent="0.25">
      <c r="B26" t="str">
        <f>CONCATENATE(A23,B23,C23,D23,E23,F23,G23,H23,I23,J23,K23,L23,M23,N23)</f>
        <v>00000001110000</v>
      </c>
      <c r="F26" t="s">
        <v>33</v>
      </c>
      <c r="G26" t="s">
        <v>37</v>
      </c>
      <c r="H26">
        <v>112</v>
      </c>
      <c r="I26">
        <f>H26-H27</f>
        <v>16</v>
      </c>
    </row>
    <row r="27" spans="1:14" x14ac:dyDescent="0.25">
      <c r="F27" t="s">
        <v>34</v>
      </c>
      <c r="G27" t="s">
        <v>38</v>
      </c>
      <c r="H27">
        <v>96</v>
      </c>
      <c r="I27">
        <f t="shared" ref="I27:I29" si="1">H27-H28</f>
        <v>16</v>
      </c>
    </row>
    <row r="28" spans="1:14" x14ac:dyDescent="0.25">
      <c r="B28" t="str">
        <f>CONCATENATE(G23,H23,I23,J23,K23,L23,M23,N23)</f>
        <v>01110000</v>
      </c>
      <c r="F28" t="s">
        <v>35</v>
      </c>
      <c r="G28" t="s">
        <v>40</v>
      </c>
      <c r="H28">
        <v>80</v>
      </c>
      <c r="I28">
        <f t="shared" si="1"/>
        <v>48</v>
      </c>
    </row>
    <row r="29" spans="1:14" x14ac:dyDescent="0.25">
      <c r="B29" t="str">
        <f>CONCATENATE("0x",BIN2HEX(B28))</f>
        <v>0x70</v>
      </c>
      <c r="F29" t="s">
        <v>36</v>
      </c>
      <c r="G29" t="s">
        <v>39</v>
      </c>
      <c r="H29">
        <v>32</v>
      </c>
      <c r="I29">
        <f t="shared" si="1"/>
        <v>32</v>
      </c>
    </row>
    <row r="30" spans="1:14" x14ac:dyDescent="0.25">
      <c r="B30">
        <f>BIN2DEC(B28)</f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2025-06-04T09:04:58Z</dcterms:modified>
</cp:coreProperties>
</file>