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2527"/>
  <workbookPr defaultThemeVersion="124226"/>
  <mc:AlternateContent xmlns:mc="http://schemas.openxmlformats.org/markup-compatibility/2006">
    <mc:Choice Requires="x15">
      <x15ac:absPath xmlns:x15ac="http://schemas.microsoft.com/office/spreadsheetml/2010/11/ac" url="C:\TBEST\Models\TBEST Land Use Model 2018\"/>
    </mc:Choice>
  </mc:AlternateContent>
  <xr:revisionPtr revIDLastSave="0" documentId="8_{520C0ADB-1A01-4F05-BAC3-0B8A5803CFAE}" xr6:coauthVersionLast="45" xr6:coauthVersionMax="45" xr10:uidLastSave="{00000000-0000-0000-0000-000000000000}"/>
  <bookViews>
    <workbookView xWindow="-120" yWindow="-120" windowWidth="29040" windowHeight="15840"/>
  </bookViews>
  <sheets>
    <sheet name="Trip Rates" sheetId="1" r:id="rId1"/>
    <sheet name="Veh Occ" sheetId="2" r:id="rId2"/>
    <sheet name="Pk Tem Dist" sheetId="4" r:id="rId3"/>
    <sheet name="Daily  Temp Dist" sheetId="5" r:id="rId4"/>
    <sheet name="Temp Dist by Trip Purpose" sheetId="6" r:id="rId5"/>
    <sheet name="TBESTImport" sheetId="7" r:id="rId6"/>
  </sheets>
  <externalReferences>
    <externalReference r:id="rId7"/>
  </externalReferences>
  <definedNames>
    <definedName name="_ftn1" localSheetId="0">'Trip Rates'!#REF!</definedName>
    <definedName name="_ftn2" localSheetId="0">'Trip Rates'!$C$46</definedName>
    <definedName name="_ftnref1" localSheetId="0">'Trip Rates'!$G$17</definedName>
    <definedName name="_ftnref2" localSheetId="0">'Trip Rates'!#REF!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K3" i="7" l="1"/>
  <c r="K4" i="7"/>
  <c r="K5" i="7"/>
  <c r="K6" i="7"/>
  <c r="K7" i="7"/>
  <c r="K8" i="7"/>
  <c r="K9" i="7"/>
  <c r="K10" i="7"/>
  <c r="K11" i="7"/>
  <c r="K12" i="7"/>
  <c r="K13" i="7"/>
  <c r="K14" i="7"/>
  <c r="K15" i="7"/>
  <c r="K16" i="7"/>
  <c r="K17" i="7"/>
  <c r="K18" i="7"/>
  <c r="K19" i="7"/>
  <c r="K20" i="7"/>
  <c r="K21" i="7"/>
  <c r="K22" i="7"/>
  <c r="K23" i="7"/>
  <c r="K24" i="7"/>
  <c r="K25" i="7"/>
  <c r="K26" i="7"/>
  <c r="K27" i="7"/>
  <c r="K28" i="7"/>
  <c r="K29" i="7"/>
  <c r="K30" i="7"/>
  <c r="K31" i="7"/>
  <c r="K32" i="7"/>
  <c r="K33" i="7"/>
  <c r="K34" i="7"/>
  <c r="K35" i="7"/>
  <c r="K36" i="7"/>
  <c r="K37" i="7"/>
  <c r="K38" i="7"/>
  <c r="K39" i="7"/>
  <c r="K40" i="7"/>
  <c r="K41" i="7"/>
  <c r="K42" i="7"/>
  <c r="K43" i="7"/>
  <c r="K44" i="7"/>
  <c r="K45" i="7"/>
  <c r="K46" i="7"/>
  <c r="K47" i="7"/>
  <c r="K48" i="7"/>
  <c r="K49" i="7"/>
  <c r="K50" i="7"/>
  <c r="K51" i="7"/>
  <c r="K52" i="7"/>
  <c r="K53" i="7"/>
  <c r="K54" i="7"/>
  <c r="K55" i="7"/>
  <c r="K56" i="7"/>
  <c r="K57" i="7"/>
  <c r="K58" i="7"/>
  <c r="K59" i="7"/>
  <c r="K60" i="7"/>
  <c r="K61" i="7"/>
  <c r="K62" i="7"/>
  <c r="K63" i="7"/>
  <c r="K64" i="7"/>
  <c r="K65" i="7"/>
  <c r="K66" i="7"/>
  <c r="K67" i="7"/>
  <c r="K68" i="7"/>
  <c r="K69" i="7"/>
  <c r="K70" i="7"/>
  <c r="K71" i="7"/>
  <c r="K72" i="7"/>
  <c r="K73" i="7"/>
  <c r="K74" i="7"/>
  <c r="K75" i="7"/>
  <c r="K76" i="7"/>
  <c r="K77" i="7"/>
  <c r="K78" i="7"/>
  <c r="K79" i="7"/>
  <c r="K80" i="7"/>
  <c r="K81" i="7"/>
  <c r="K82" i="7"/>
  <c r="K83" i="7"/>
  <c r="K84" i="7"/>
  <c r="K85" i="7"/>
  <c r="K86" i="7"/>
  <c r="K87" i="7"/>
  <c r="K88" i="7"/>
  <c r="K89" i="7"/>
  <c r="K90" i="7"/>
  <c r="K91" i="7"/>
  <c r="K92" i="7"/>
  <c r="K93" i="7"/>
  <c r="K94" i="7"/>
  <c r="K95" i="7"/>
  <c r="K96" i="7"/>
  <c r="K97" i="7"/>
  <c r="K98" i="7"/>
  <c r="K99" i="7"/>
  <c r="K2" i="7"/>
  <c r="B3" i="7"/>
  <c r="B4" i="7"/>
  <c r="B5" i="7"/>
  <c r="B6" i="7"/>
  <c r="B7" i="7"/>
  <c r="B8" i="7"/>
  <c r="B9" i="7"/>
  <c r="B10" i="7"/>
  <c r="B11" i="7"/>
  <c r="B12" i="7"/>
  <c r="B13" i="7"/>
  <c r="B14" i="7"/>
  <c r="B15" i="7"/>
  <c r="B16" i="7"/>
  <c r="B17" i="7"/>
  <c r="B18" i="7"/>
  <c r="B19" i="7"/>
  <c r="B20" i="7"/>
  <c r="B21" i="7"/>
  <c r="B22" i="7"/>
  <c r="B23" i="7"/>
  <c r="B24" i="7"/>
  <c r="B25" i="7"/>
  <c r="B26" i="7"/>
  <c r="B27" i="7"/>
  <c r="B28" i="7"/>
  <c r="B29" i="7"/>
  <c r="B30" i="7"/>
  <c r="B31" i="7"/>
  <c r="B32" i="7"/>
  <c r="B33" i="7"/>
  <c r="B34" i="7"/>
  <c r="B35" i="7"/>
  <c r="B36" i="7"/>
  <c r="B37" i="7"/>
  <c r="B38" i="7"/>
  <c r="B39" i="7"/>
  <c r="B40" i="7"/>
  <c r="B41" i="7"/>
  <c r="B42" i="7"/>
  <c r="B43" i="7"/>
  <c r="B44" i="7"/>
  <c r="B45" i="7"/>
  <c r="B46" i="7"/>
  <c r="B47" i="7"/>
  <c r="B48" i="7"/>
  <c r="B49" i="7"/>
  <c r="B50" i="7"/>
  <c r="B51" i="7"/>
  <c r="B52" i="7"/>
  <c r="B53" i="7"/>
  <c r="B54" i="7"/>
  <c r="B55" i="7"/>
  <c r="B56" i="7"/>
  <c r="B57" i="7"/>
  <c r="B58" i="7"/>
  <c r="B59" i="7"/>
  <c r="B60" i="7"/>
  <c r="B61" i="7"/>
  <c r="B62" i="7"/>
  <c r="B63" i="7"/>
  <c r="B64" i="7"/>
  <c r="B65" i="7"/>
  <c r="B66" i="7"/>
  <c r="B67" i="7"/>
  <c r="B68" i="7"/>
  <c r="B69" i="7"/>
  <c r="B70" i="7"/>
  <c r="B71" i="7"/>
  <c r="B72" i="7"/>
  <c r="B73" i="7"/>
  <c r="B74" i="7"/>
  <c r="B75" i="7"/>
  <c r="B76" i="7"/>
  <c r="B77" i="7"/>
  <c r="B78" i="7"/>
  <c r="B79" i="7"/>
  <c r="B80" i="7"/>
  <c r="B81" i="7"/>
  <c r="B82" i="7"/>
  <c r="B83" i="7"/>
  <c r="B84" i="7"/>
  <c r="B85" i="7"/>
  <c r="B86" i="7"/>
  <c r="B87" i="7"/>
  <c r="B88" i="7"/>
  <c r="B89" i="7"/>
  <c r="B90" i="7"/>
  <c r="B91" i="7"/>
  <c r="B92" i="7"/>
  <c r="B93" i="7"/>
  <c r="B94" i="7"/>
  <c r="B95" i="7"/>
  <c r="B96" i="7"/>
  <c r="B97" i="7"/>
  <c r="B98" i="7"/>
  <c r="B99" i="7"/>
  <c r="B2" i="7"/>
  <c r="E2" i="7"/>
  <c r="F2" i="7"/>
  <c r="G2" i="7"/>
  <c r="H2" i="7"/>
  <c r="I2" i="7"/>
  <c r="J2" i="7"/>
  <c r="E11" i="7"/>
  <c r="F11" i="7"/>
  <c r="G11" i="7"/>
  <c r="H11" i="7"/>
  <c r="I11" i="7"/>
  <c r="J11" i="7"/>
  <c r="E27" i="7"/>
  <c r="F27" i="7"/>
  <c r="G27" i="7"/>
  <c r="H27" i="7"/>
  <c r="I27" i="7"/>
  <c r="J27" i="7"/>
  <c r="E29" i="7"/>
  <c r="F29" i="7"/>
  <c r="G29" i="7"/>
  <c r="H29" i="7"/>
  <c r="I29" i="7"/>
  <c r="J29" i="7"/>
  <c r="E32" i="7"/>
  <c r="F32" i="7"/>
  <c r="G32" i="7"/>
  <c r="H32" i="7"/>
  <c r="I32" i="7"/>
  <c r="J32" i="7"/>
  <c r="E37" i="7"/>
  <c r="F37" i="7"/>
  <c r="G37" i="7"/>
  <c r="H37" i="7"/>
  <c r="I37" i="7"/>
  <c r="J37" i="7"/>
  <c r="E38" i="7"/>
  <c r="F38" i="7"/>
  <c r="G38" i="7"/>
  <c r="H38" i="7"/>
  <c r="I38" i="7"/>
  <c r="J38" i="7"/>
  <c r="E39" i="7"/>
  <c r="F39" i="7"/>
  <c r="G39" i="7"/>
  <c r="H39" i="7"/>
  <c r="I39" i="7"/>
  <c r="J39" i="7"/>
  <c r="E41" i="7"/>
  <c r="F41" i="7"/>
  <c r="G41" i="7"/>
  <c r="H41" i="7"/>
  <c r="I41" i="7"/>
  <c r="J41" i="7"/>
  <c r="E51" i="7"/>
  <c r="F51" i="7"/>
  <c r="G51" i="7"/>
  <c r="H51" i="7"/>
  <c r="I51" i="7"/>
  <c r="J51" i="7"/>
  <c r="E52" i="7"/>
  <c r="F52" i="7"/>
  <c r="G52" i="7"/>
  <c r="H52" i="7"/>
  <c r="I52" i="7"/>
  <c r="J52" i="7"/>
  <c r="E53" i="7"/>
  <c r="F53" i="7"/>
  <c r="G53" i="7"/>
  <c r="H53" i="7"/>
  <c r="I53" i="7"/>
  <c r="J53" i="7"/>
  <c r="E54" i="7"/>
  <c r="F54" i="7"/>
  <c r="G54" i="7"/>
  <c r="H54" i="7"/>
  <c r="I54" i="7"/>
  <c r="J54" i="7"/>
  <c r="E55" i="7"/>
  <c r="F55" i="7"/>
  <c r="G55" i="7"/>
  <c r="H55" i="7"/>
  <c r="I55" i="7"/>
  <c r="J55" i="7"/>
  <c r="E56" i="7"/>
  <c r="F56" i="7"/>
  <c r="G56" i="7"/>
  <c r="H56" i="7"/>
  <c r="I56" i="7"/>
  <c r="J56" i="7"/>
  <c r="E57" i="7"/>
  <c r="F57" i="7"/>
  <c r="G57" i="7"/>
  <c r="H57" i="7"/>
  <c r="I57" i="7"/>
  <c r="J57" i="7"/>
  <c r="E58" i="7"/>
  <c r="F58" i="7"/>
  <c r="G58" i="7"/>
  <c r="H58" i="7"/>
  <c r="I58" i="7"/>
  <c r="J58" i="7"/>
  <c r="E59" i="7"/>
  <c r="F59" i="7"/>
  <c r="G59" i="7"/>
  <c r="H59" i="7"/>
  <c r="I59" i="7"/>
  <c r="J59" i="7"/>
  <c r="E60" i="7"/>
  <c r="F60" i="7"/>
  <c r="G60" i="7"/>
  <c r="H60" i="7"/>
  <c r="I60" i="7"/>
  <c r="J60" i="7"/>
  <c r="E61" i="7"/>
  <c r="F61" i="7"/>
  <c r="G61" i="7"/>
  <c r="H61" i="7"/>
  <c r="I61" i="7"/>
  <c r="J61" i="7"/>
  <c r="E62" i="7"/>
  <c r="F62" i="7"/>
  <c r="G62" i="7"/>
  <c r="H62" i="7"/>
  <c r="I62" i="7"/>
  <c r="J62" i="7"/>
  <c r="E63" i="7"/>
  <c r="F63" i="7"/>
  <c r="G63" i="7"/>
  <c r="H63" i="7"/>
  <c r="I63" i="7"/>
  <c r="J63" i="7"/>
  <c r="E64" i="7"/>
  <c r="F64" i="7"/>
  <c r="G64" i="7"/>
  <c r="H64" i="7"/>
  <c r="I64" i="7"/>
  <c r="J64" i="7"/>
  <c r="E65" i="7"/>
  <c r="F65" i="7"/>
  <c r="G65" i="7"/>
  <c r="H65" i="7"/>
  <c r="I65" i="7"/>
  <c r="J65" i="7"/>
  <c r="E66" i="7"/>
  <c r="F66" i="7"/>
  <c r="G66" i="7"/>
  <c r="H66" i="7"/>
  <c r="I66" i="7"/>
  <c r="J66" i="7"/>
  <c r="E67" i="7"/>
  <c r="F67" i="7"/>
  <c r="G67" i="7"/>
  <c r="H67" i="7"/>
  <c r="I67" i="7"/>
  <c r="J67" i="7"/>
  <c r="E68" i="7"/>
  <c r="F68" i="7"/>
  <c r="G68" i="7"/>
  <c r="H68" i="7"/>
  <c r="I68" i="7"/>
  <c r="J68" i="7"/>
  <c r="E69" i="7"/>
  <c r="F69" i="7"/>
  <c r="G69" i="7"/>
  <c r="H69" i="7"/>
  <c r="I69" i="7"/>
  <c r="J69" i="7"/>
  <c r="E70" i="7"/>
  <c r="F70" i="7"/>
  <c r="G70" i="7"/>
  <c r="H70" i="7"/>
  <c r="I70" i="7"/>
  <c r="J70" i="7"/>
  <c r="E71" i="7"/>
  <c r="F71" i="7"/>
  <c r="G71" i="7"/>
  <c r="H71" i="7"/>
  <c r="I71" i="7"/>
  <c r="J71" i="7"/>
  <c r="E81" i="7"/>
  <c r="F81" i="7"/>
  <c r="G81" i="7"/>
  <c r="H81" i="7"/>
  <c r="I81" i="7"/>
  <c r="J81" i="7"/>
  <c r="E92" i="7"/>
  <c r="F92" i="7"/>
  <c r="G92" i="7"/>
  <c r="H92" i="7"/>
  <c r="I92" i="7"/>
  <c r="J92" i="7"/>
  <c r="E93" i="7"/>
  <c r="F93" i="7"/>
  <c r="G93" i="7"/>
  <c r="H93" i="7"/>
  <c r="I93" i="7"/>
  <c r="J93" i="7"/>
  <c r="E94" i="7"/>
  <c r="F94" i="7"/>
  <c r="G94" i="7"/>
  <c r="H94" i="7"/>
  <c r="I94" i="7"/>
  <c r="J94" i="7"/>
  <c r="E95" i="7"/>
  <c r="F95" i="7"/>
  <c r="G95" i="7"/>
  <c r="H95" i="7"/>
  <c r="I95" i="7"/>
  <c r="J95" i="7"/>
  <c r="E96" i="7"/>
  <c r="F96" i="7"/>
  <c r="G96" i="7"/>
  <c r="H96" i="7"/>
  <c r="I96" i="7"/>
  <c r="J96" i="7"/>
  <c r="E97" i="7"/>
  <c r="F97" i="7"/>
  <c r="G97" i="7"/>
  <c r="H97" i="7"/>
  <c r="I97" i="7"/>
  <c r="J97" i="7"/>
  <c r="E98" i="7"/>
  <c r="F98" i="7"/>
  <c r="G98" i="7"/>
  <c r="H98" i="7"/>
  <c r="I98" i="7"/>
  <c r="J98" i="7"/>
  <c r="E99" i="7"/>
  <c r="F99" i="7"/>
  <c r="G99" i="7"/>
  <c r="H99" i="7"/>
  <c r="I99" i="7"/>
  <c r="J99" i="7"/>
  <c r="D2" i="7"/>
  <c r="D3" i="7"/>
  <c r="D4" i="7"/>
  <c r="D5" i="7"/>
  <c r="D6" i="7"/>
  <c r="D7" i="7"/>
  <c r="D8" i="7"/>
  <c r="D9" i="7"/>
  <c r="D10" i="7"/>
  <c r="D11" i="7"/>
  <c r="D12" i="7"/>
  <c r="D13" i="7"/>
  <c r="D14" i="7"/>
  <c r="D15" i="7"/>
  <c r="D16" i="7"/>
  <c r="D17" i="7"/>
  <c r="D18" i="7"/>
  <c r="D19" i="7"/>
  <c r="D20" i="7"/>
  <c r="D21" i="7"/>
  <c r="D22" i="7"/>
  <c r="D23" i="7"/>
  <c r="D24" i="7"/>
  <c r="D25" i="7"/>
  <c r="D26" i="7"/>
  <c r="D27" i="7"/>
  <c r="D28" i="7"/>
  <c r="D29" i="7"/>
  <c r="D30" i="7"/>
  <c r="D31" i="7"/>
  <c r="D32" i="7"/>
  <c r="D33" i="7"/>
  <c r="D34" i="7"/>
  <c r="D35" i="7"/>
  <c r="D36" i="7"/>
  <c r="D37" i="7"/>
  <c r="D38" i="7"/>
  <c r="D39" i="7"/>
  <c r="D40" i="7"/>
  <c r="D41" i="7"/>
  <c r="D42" i="7"/>
  <c r="D43" i="7"/>
  <c r="D44" i="7"/>
  <c r="D45" i="7"/>
  <c r="D46" i="7"/>
  <c r="D47" i="7"/>
  <c r="D48" i="7"/>
  <c r="D49" i="7"/>
  <c r="D50" i="7"/>
  <c r="D51" i="7"/>
  <c r="D52" i="7"/>
  <c r="D53" i="7"/>
  <c r="D54" i="7"/>
  <c r="D55" i="7"/>
  <c r="D56" i="7"/>
  <c r="D57" i="7"/>
  <c r="D58" i="7"/>
  <c r="D59" i="7"/>
  <c r="D60" i="7"/>
  <c r="D61" i="7"/>
  <c r="D62" i="7"/>
  <c r="D63" i="7"/>
  <c r="D64" i="7"/>
  <c r="D65" i="7"/>
  <c r="D66" i="7"/>
  <c r="D67" i="7"/>
  <c r="D68" i="7"/>
  <c r="D69" i="7"/>
  <c r="D70" i="7"/>
  <c r="D71" i="7"/>
  <c r="D72" i="7"/>
  <c r="D73" i="7"/>
  <c r="D74" i="7"/>
  <c r="D75" i="7"/>
  <c r="D76" i="7"/>
  <c r="D77" i="7"/>
  <c r="D78" i="7"/>
  <c r="D79" i="7"/>
  <c r="D80" i="7"/>
  <c r="D81" i="7"/>
  <c r="D82" i="7"/>
  <c r="D83" i="7"/>
  <c r="D84" i="7"/>
  <c r="D85" i="7"/>
  <c r="D86" i="7"/>
  <c r="D87" i="7"/>
  <c r="D88" i="7"/>
  <c r="D89" i="7"/>
  <c r="D90" i="7"/>
  <c r="D91" i="7"/>
  <c r="D92" i="7"/>
  <c r="D93" i="7"/>
  <c r="D94" i="7"/>
  <c r="D95" i="7"/>
  <c r="D96" i="7"/>
  <c r="D97" i="7"/>
  <c r="D98" i="7"/>
  <c r="D99" i="7"/>
  <c r="C2" i="7"/>
  <c r="C3" i="7"/>
  <c r="C4" i="7"/>
  <c r="C5" i="7"/>
  <c r="C6" i="7"/>
  <c r="C7" i="7"/>
  <c r="C8" i="7"/>
  <c r="C9" i="7"/>
  <c r="C10" i="7"/>
  <c r="C11" i="7"/>
  <c r="C12" i="7"/>
  <c r="C13" i="7"/>
  <c r="C14" i="7"/>
  <c r="C15" i="7"/>
  <c r="C16" i="7"/>
  <c r="C17" i="7"/>
  <c r="C18" i="7"/>
  <c r="C19" i="7"/>
  <c r="C20" i="7"/>
  <c r="C21" i="7"/>
  <c r="C22" i="7"/>
  <c r="C23" i="7"/>
  <c r="C24" i="7"/>
  <c r="C25" i="7"/>
  <c r="C26" i="7"/>
  <c r="C27" i="7"/>
  <c r="C28" i="7"/>
  <c r="C29" i="7"/>
  <c r="C30" i="7"/>
  <c r="C31" i="7"/>
  <c r="C32" i="7"/>
  <c r="C33" i="7"/>
  <c r="C34" i="7"/>
  <c r="C35" i="7"/>
  <c r="C36" i="7"/>
  <c r="C37" i="7"/>
  <c r="C38" i="7"/>
  <c r="C39" i="7"/>
  <c r="C40" i="7"/>
  <c r="C41" i="7"/>
  <c r="C42" i="7"/>
  <c r="C43" i="7"/>
  <c r="C44" i="7"/>
  <c r="C45" i="7"/>
  <c r="C46" i="7"/>
  <c r="C47" i="7"/>
  <c r="C48" i="7"/>
  <c r="C49" i="7"/>
  <c r="C50" i="7"/>
  <c r="C51" i="7"/>
  <c r="C52" i="7"/>
  <c r="C53" i="7"/>
  <c r="C54" i="7"/>
  <c r="C55" i="7"/>
  <c r="C56" i="7"/>
  <c r="C57" i="7"/>
  <c r="C58" i="7"/>
  <c r="C59" i="7"/>
  <c r="C60" i="7"/>
  <c r="C61" i="7"/>
  <c r="C62" i="7"/>
  <c r="C63" i="7"/>
  <c r="C64" i="7"/>
  <c r="C65" i="7"/>
  <c r="C66" i="7"/>
  <c r="C67" i="7"/>
  <c r="C68" i="7"/>
  <c r="C69" i="7"/>
  <c r="C70" i="7"/>
  <c r="C71" i="7"/>
  <c r="C72" i="7"/>
  <c r="C73" i="7"/>
  <c r="C74" i="7"/>
  <c r="C75" i="7"/>
  <c r="C76" i="7"/>
  <c r="C77" i="7"/>
  <c r="C78" i="7"/>
  <c r="C79" i="7"/>
  <c r="C80" i="7"/>
  <c r="C81" i="7"/>
  <c r="C82" i="7"/>
  <c r="C83" i="7"/>
  <c r="C84" i="7"/>
  <c r="C85" i="7"/>
  <c r="C86" i="7"/>
  <c r="C87" i="7"/>
  <c r="C88" i="7"/>
  <c r="C89" i="7"/>
  <c r="C90" i="7"/>
  <c r="C91" i="7"/>
  <c r="C92" i="7"/>
  <c r="C93" i="7"/>
  <c r="C94" i="7"/>
  <c r="C95" i="7"/>
  <c r="C96" i="7"/>
  <c r="C97" i="7"/>
  <c r="C98" i="7"/>
  <c r="C99" i="7"/>
  <c r="A2" i="7"/>
  <c r="A3" i="7"/>
  <c r="A4" i="7"/>
  <c r="A5" i="7"/>
  <c r="A6" i="7"/>
  <c r="A7" i="7"/>
  <c r="A8" i="7"/>
  <c r="A9" i="7"/>
  <c r="A10" i="7"/>
  <c r="A11" i="7"/>
  <c r="A12" i="7"/>
  <c r="A13" i="7"/>
  <c r="A14" i="7"/>
  <c r="A15" i="7"/>
  <c r="A16" i="7"/>
  <c r="A17" i="7"/>
  <c r="A18" i="7"/>
  <c r="A19" i="7"/>
  <c r="A20" i="7"/>
  <c r="A21" i="7"/>
  <c r="A22" i="7"/>
  <c r="A23" i="7"/>
  <c r="A24" i="7"/>
  <c r="A25" i="7"/>
  <c r="A26" i="7"/>
  <c r="A27" i="7"/>
  <c r="A28" i="7"/>
  <c r="A29" i="7"/>
  <c r="A30" i="7"/>
  <c r="A31" i="7"/>
  <c r="A32" i="7"/>
  <c r="A33" i="7"/>
  <c r="A34" i="7"/>
  <c r="A35" i="7"/>
  <c r="A36" i="7"/>
  <c r="A37" i="7"/>
  <c r="A38" i="7"/>
  <c r="A39" i="7"/>
  <c r="A40" i="7"/>
  <c r="A41" i="7"/>
  <c r="A42" i="7"/>
  <c r="A43" i="7"/>
  <c r="A44" i="7"/>
  <c r="A45" i="7"/>
  <c r="A46" i="7"/>
  <c r="A47" i="7"/>
  <c r="A48" i="7"/>
  <c r="A49" i="7"/>
  <c r="A50" i="7"/>
  <c r="A51" i="7"/>
  <c r="A52" i="7"/>
  <c r="A53" i="7"/>
  <c r="A54" i="7"/>
  <c r="A55" i="7"/>
  <c r="A56" i="7"/>
  <c r="A57" i="7"/>
  <c r="A58" i="7"/>
  <c r="A59" i="7"/>
  <c r="A60" i="7"/>
  <c r="A61" i="7"/>
  <c r="A62" i="7"/>
  <c r="A63" i="7"/>
  <c r="A64" i="7"/>
  <c r="A65" i="7"/>
  <c r="A66" i="7"/>
  <c r="A67" i="7"/>
  <c r="A68" i="7"/>
  <c r="A69" i="7"/>
  <c r="A70" i="7"/>
  <c r="A71" i="7"/>
  <c r="A72" i="7"/>
  <c r="A73" i="7"/>
  <c r="A74" i="7"/>
  <c r="A75" i="7"/>
  <c r="A76" i="7"/>
  <c r="A77" i="7"/>
  <c r="A78" i="7"/>
  <c r="A79" i="7"/>
  <c r="A80" i="7"/>
  <c r="A81" i="7"/>
  <c r="A82" i="7"/>
  <c r="A83" i="7"/>
  <c r="A84" i="7"/>
  <c r="A85" i="7"/>
  <c r="A86" i="7"/>
  <c r="A87" i="7"/>
  <c r="A88" i="7"/>
  <c r="A89" i="7"/>
  <c r="A90" i="7"/>
  <c r="A91" i="7"/>
  <c r="A92" i="7"/>
  <c r="A93" i="7"/>
  <c r="A94" i="7"/>
  <c r="A95" i="7"/>
  <c r="A96" i="7"/>
  <c r="A97" i="7"/>
  <c r="A98" i="7"/>
  <c r="A99" i="7"/>
  <c r="L5" i="1"/>
  <c r="L6" i="1"/>
  <c r="R6" i="1"/>
  <c r="AO6" i="1" s="1"/>
  <c r="S6" i="1"/>
  <c r="AQ6" i="1" s="1"/>
  <c r="AZ6" i="1" s="1"/>
  <c r="G3" i="7" s="1"/>
  <c r="AG6" i="1"/>
  <c r="AS6" i="1"/>
  <c r="AT6" i="1"/>
  <c r="AU6" i="1"/>
  <c r="AV6" i="1"/>
  <c r="BB6" i="1" s="1"/>
  <c r="I3" i="7" s="1"/>
  <c r="AW6" i="1"/>
  <c r="BC6" i="1"/>
  <c r="J3" i="7" s="1"/>
  <c r="L7" i="1"/>
  <c r="R7" i="1"/>
  <c r="AO7" i="1"/>
  <c r="S7" i="1"/>
  <c r="AG7" i="1"/>
  <c r="AS7" i="1"/>
  <c r="AT7" i="1"/>
  <c r="AU7" i="1"/>
  <c r="AV7" i="1"/>
  <c r="AW7" i="1"/>
  <c r="BC7" i="1"/>
  <c r="J4" i="7" s="1"/>
  <c r="L8" i="1"/>
  <c r="R8" i="1"/>
  <c r="S8" i="1"/>
  <c r="AQ8" i="1" s="1"/>
  <c r="AZ8" i="1"/>
  <c r="G5" i="7" s="1"/>
  <c r="AG8" i="1"/>
  <c r="AS8" i="1"/>
  <c r="AT8" i="1"/>
  <c r="AU8" i="1"/>
  <c r="AV8" i="1"/>
  <c r="BB8" i="1" s="1"/>
  <c r="I5" i="7" s="1"/>
  <c r="AW8" i="1"/>
  <c r="BC8" i="1"/>
  <c r="J5" i="7" s="1"/>
  <c r="L9" i="1"/>
  <c r="R9" i="1"/>
  <c r="AO9" i="1"/>
  <c r="S9" i="1"/>
  <c r="AQ9" i="1"/>
  <c r="AG9" i="1"/>
  <c r="AS9" i="1"/>
  <c r="AT9" i="1"/>
  <c r="AU9" i="1"/>
  <c r="AV9" i="1"/>
  <c r="AW9" i="1"/>
  <c r="L10" i="1"/>
  <c r="R10" i="1"/>
  <c r="AO10" i="1" s="1"/>
  <c r="S10" i="1"/>
  <c r="AG10" i="1"/>
  <c r="AS10" i="1"/>
  <c r="AT10" i="1"/>
  <c r="AU10" i="1"/>
  <c r="AV10" i="1"/>
  <c r="BB10" i="1" s="1"/>
  <c r="I7" i="7" s="1"/>
  <c r="AW10" i="1"/>
  <c r="L11" i="1"/>
  <c r="R11" i="1"/>
  <c r="AO11" i="1" s="1"/>
  <c r="AX11" i="1" s="1"/>
  <c r="E8" i="7" s="1"/>
  <c r="S11" i="1"/>
  <c r="AQ11" i="1" s="1"/>
  <c r="AZ11" i="1" s="1"/>
  <c r="G8" i="7" s="1"/>
  <c r="AG11" i="1"/>
  <c r="AS11" i="1"/>
  <c r="AT11" i="1"/>
  <c r="AU11" i="1"/>
  <c r="AV11" i="1"/>
  <c r="AW11" i="1"/>
  <c r="BC11" i="1"/>
  <c r="J8" i="7" s="1"/>
  <c r="L12" i="1"/>
  <c r="R12" i="1"/>
  <c r="AO12" i="1"/>
  <c r="S12" i="1"/>
  <c r="AQ12" i="1"/>
  <c r="AZ12" i="1" s="1"/>
  <c r="G9" i="7" s="1"/>
  <c r="AG12" i="1"/>
  <c r="AS12" i="1"/>
  <c r="AT12" i="1"/>
  <c r="AU12" i="1"/>
  <c r="AV12" i="1"/>
  <c r="AW12" i="1"/>
  <c r="BC12" i="1" s="1"/>
  <c r="J9" i="7"/>
  <c r="L13" i="1"/>
  <c r="R13" i="1"/>
  <c r="S13" i="1"/>
  <c r="AQ13" i="1"/>
  <c r="AG13" i="1"/>
  <c r="AS13" i="1"/>
  <c r="AT13" i="1"/>
  <c r="AU13" i="1"/>
  <c r="AV13" i="1"/>
  <c r="BB13" i="1"/>
  <c r="I10" i="7" s="1"/>
  <c r="AW13" i="1"/>
  <c r="M15" i="1"/>
  <c r="R15" i="1"/>
  <c r="S15" i="1"/>
  <c r="AQ15" i="1"/>
  <c r="AG15" i="1"/>
  <c r="AS15" i="1"/>
  <c r="AT15" i="1"/>
  <c r="AU15" i="1"/>
  <c r="AV15" i="1"/>
  <c r="BB15" i="1"/>
  <c r="I12" i="7" s="1"/>
  <c r="AW15" i="1"/>
  <c r="M16" i="1"/>
  <c r="R16" i="1"/>
  <c r="AO16" i="1" s="1"/>
  <c r="AX16" i="1" s="1"/>
  <c r="E13" i="7" s="1"/>
  <c r="S16" i="1"/>
  <c r="AQ16" i="1" s="1"/>
  <c r="AG16" i="1"/>
  <c r="AS16" i="1"/>
  <c r="AT16" i="1"/>
  <c r="AU16" i="1"/>
  <c r="AV16" i="1"/>
  <c r="BB16" i="1" s="1"/>
  <c r="I13" i="7"/>
  <c r="AW16" i="1"/>
  <c r="M17" i="1"/>
  <c r="R17" i="1"/>
  <c r="AO17" i="1"/>
  <c r="AX17" i="1" s="1"/>
  <c r="E14" i="7" s="1"/>
  <c r="S17" i="1"/>
  <c r="AQ17" i="1"/>
  <c r="AG17" i="1"/>
  <c r="AS17" i="1"/>
  <c r="AT17" i="1"/>
  <c r="AU17" i="1"/>
  <c r="AV17" i="1"/>
  <c r="AW17" i="1"/>
  <c r="BC17" i="1" s="1"/>
  <c r="J14" i="7" s="1"/>
  <c r="M18" i="1"/>
  <c r="R18" i="1"/>
  <c r="AO18" i="1" s="1"/>
  <c r="S18" i="1"/>
  <c r="AQ18" i="1" s="1"/>
  <c r="AG18" i="1"/>
  <c r="AS18" i="1"/>
  <c r="AT18" i="1"/>
  <c r="AU18" i="1"/>
  <c r="AV18" i="1"/>
  <c r="BB18" i="1" s="1"/>
  <c r="I15" i="7" s="1"/>
  <c r="AW18" i="1"/>
  <c r="M19" i="1"/>
  <c r="R19" i="1"/>
  <c r="AO19" i="1"/>
  <c r="S19" i="1"/>
  <c r="AQ19" i="1"/>
  <c r="AG19" i="1"/>
  <c r="AS19" i="1"/>
  <c r="BB19" i="1" s="1"/>
  <c r="I16" i="7" s="1"/>
  <c r="AT19" i="1"/>
  <c r="AU19" i="1"/>
  <c r="AV19" i="1"/>
  <c r="AW19" i="1"/>
  <c r="BC19" i="1" s="1"/>
  <c r="J16" i="7" s="1"/>
  <c r="M20" i="1"/>
  <c r="R20" i="1"/>
  <c r="V20" i="1" s="1"/>
  <c r="S20" i="1"/>
  <c r="AG20" i="1"/>
  <c r="AS20" i="1"/>
  <c r="AT20" i="1"/>
  <c r="AU20" i="1"/>
  <c r="AV20" i="1"/>
  <c r="AW20" i="1"/>
  <c r="BC20" i="1" s="1"/>
  <c r="J17" i="7"/>
  <c r="M21" i="1"/>
  <c r="R21" i="1"/>
  <c r="S21" i="1"/>
  <c r="AQ21" i="1"/>
  <c r="AZ21" i="1" s="1"/>
  <c r="G18" i="7" s="1"/>
  <c r="AG21" i="1"/>
  <c r="AO21" i="1"/>
  <c r="AS21" i="1"/>
  <c r="AT21" i="1"/>
  <c r="AU21" i="1"/>
  <c r="AV21" i="1"/>
  <c r="BB21" i="1" s="1"/>
  <c r="I18" i="7"/>
  <c r="AW21" i="1"/>
  <c r="M22" i="1"/>
  <c r="R22" i="1"/>
  <c r="S22" i="1"/>
  <c r="AG22" i="1"/>
  <c r="AO22" i="1"/>
  <c r="AS22" i="1"/>
  <c r="AT22" i="1"/>
  <c r="AU22" i="1"/>
  <c r="AV22" i="1"/>
  <c r="BB22" i="1" s="1"/>
  <c r="I19" i="7" s="1"/>
  <c r="AW22" i="1"/>
  <c r="M23" i="1"/>
  <c r="R23" i="1"/>
  <c r="S23" i="1"/>
  <c r="AQ23" i="1" s="1"/>
  <c r="AG23" i="1"/>
  <c r="AS23" i="1"/>
  <c r="AT23" i="1"/>
  <c r="AU23" i="1"/>
  <c r="AV23" i="1"/>
  <c r="BB23" i="1" s="1"/>
  <c r="I20" i="7" s="1"/>
  <c r="AW23" i="1"/>
  <c r="M24" i="1"/>
  <c r="V24" i="1"/>
  <c r="AG24" i="1"/>
  <c r="AO24" i="1"/>
  <c r="AQ24" i="1"/>
  <c r="AZ24" i="1" s="1"/>
  <c r="G21" i="7"/>
  <c r="AS24" i="1"/>
  <c r="AT24" i="1"/>
  <c r="AU24" i="1"/>
  <c r="AX24" i="1"/>
  <c r="E21" i="7" s="1"/>
  <c r="AV24" i="1"/>
  <c r="AW24" i="1"/>
  <c r="M25" i="1"/>
  <c r="R25" i="1"/>
  <c r="S25" i="1"/>
  <c r="AQ25" i="1" s="1"/>
  <c r="AG25" i="1"/>
  <c r="AS25" i="1"/>
  <c r="AT25" i="1"/>
  <c r="BC25" i="1" s="1"/>
  <c r="J22" i="7" s="1"/>
  <c r="AU25" i="1"/>
  <c r="AV25" i="1"/>
  <c r="BB25" i="1" s="1"/>
  <c r="I22" i="7" s="1"/>
  <c r="AW25" i="1"/>
  <c r="M26" i="1"/>
  <c r="R26" i="1"/>
  <c r="S26" i="1"/>
  <c r="AQ26" i="1" s="1"/>
  <c r="AZ26" i="1" s="1"/>
  <c r="G23" i="7" s="1"/>
  <c r="AG26" i="1"/>
  <c r="AS26" i="1"/>
  <c r="AT26" i="1"/>
  <c r="AU26" i="1"/>
  <c r="AV26" i="1"/>
  <c r="AW26" i="1"/>
  <c r="BC26" i="1"/>
  <c r="J23" i="7" s="1"/>
  <c r="M27" i="1"/>
  <c r="R27" i="1"/>
  <c r="AO27" i="1"/>
  <c r="AX27" i="1" s="1"/>
  <c r="E24" i="7"/>
  <c r="S27" i="1"/>
  <c r="AG27" i="1"/>
  <c r="AS27" i="1"/>
  <c r="AT27" i="1"/>
  <c r="AU27" i="1"/>
  <c r="AV27" i="1"/>
  <c r="BB27" i="1" s="1"/>
  <c r="I24" i="7" s="1"/>
  <c r="AW27" i="1"/>
  <c r="M28" i="1"/>
  <c r="R28" i="1"/>
  <c r="AO28" i="1"/>
  <c r="S28" i="1"/>
  <c r="AQ28" i="1"/>
  <c r="AG28" i="1"/>
  <c r="AS28" i="1"/>
  <c r="AT28" i="1"/>
  <c r="AU28" i="1"/>
  <c r="AV28" i="1"/>
  <c r="AW28" i="1"/>
  <c r="BC28" i="1" s="1"/>
  <c r="J25" i="7" s="1"/>
  <c r="M29" i="1"/>
  <c r="R29" i="1"/>
  <c r="S29" i="1"/>
  <c r="AQ29" i="1"/>
  <c r="AG29" i="1"/>
  <c r="AS29" i="1"/>
  <c r="AT29" i="1"/>
  <c r="AU29" i="1"/>
  <c r="AV29" i="1"/>
  <c r="BB29" i="1"/>
  <c r="I26" i="7" s="1"/>
  <c r="AW29" i="1"/>
  <c r="BC29" i="1" s="1"/>
  <c r="J26" i="7" s="1"/>
  <c r="M30" i="1"/>
  <c r="M31" i="1"/>
  <c r="R31" i="1"/>
  <c r="AO31" i="1"/>
  <c r="S31" i="1"/>
  <c r="T31" i="1"/>
  <c r="AS31" i="1" s="1"/>
  <c r="U31" i="1"/>
  <c r="AT31" i="1" s="1"/>
  <c r="AG31" i="1"/>
  <c r="AU31" i="1"/>
  <c r="AV31" i="1"/>
  <c r="BB31" i="1" s="1"/>
  <c r="I28" i="7"/>
  <c r="AW31" i="1"/>
  <c r="M32" i="1"/>
  <c r="R32" i="1"/>
  <c r="S32" i="1"/>
  <c r="M33" i="1"/>
  <c r="R33" i="1"/>
  <c r="S33" i="1"/>
  <c r="AQ33" i="1"/>
  <c r="AG33" i="1"/>
  <c r="AS33" i="1"/>
  <c r="AT33" i="1"/>
  <c r="AU33" i="1"/>
  <c r="AV33" i="1"/>
  <c r="BB33" i="1"/>
  <c r="I30" i="7" s="1"/>
  <c r="AW33" i="1"/>
  <c r="R34" i="1"/>
  <c r="S34" i="1"/>
  <c r="AQ34" i="1" s="1"/>
  <c r="AG34" i="1"/>
  <c r="AS34" i="1"/>
  <c r="AT34" i="1"/>
  <c r="AU34" i="1"/>
  <c r="AV34" i="1"/>
  <c r="AW34" i="1"/>
  <c r="BC34" i="1"/>
  <c r="J31" i="7" s="1"/>
  <c r="M35" i="1"/>
  <c r="M36" i="1"/>
  <c r="R36" i="1"/>
  <c r="S36" i="1"/>
  <c r="AG36" i="1"/>
  <c r="AS36" i="1"/>
  <c r="AT36" i="1"/>
  <c r="AU36" i="1"/>
  <c r="AV36" i="1"/>
  <c r="BB36" i="1" s="1"/>
  <c r="I33" i="7"/>
  <c r="AW36" i="1"/>
  <c r="BC36" i="1"/>
  <c r="J33" i="7" s="1"/>
  <c r="M37" i="1"/>
  <c r="R37" i="1"/>
  <c r="S37" i="1"/>
  <c r="AQ37" i="1" s="1"/>
  <c r="AG37" i="1"/>
  <c r="AS37" i="1"/>
  <c r="AT37" i="1"/>
  <c r="AU37" i="1"/>
  <c r="AV37" i="1"/>
  <c r="AW37" i="1"/>
  <c r="BC37" i="1"/>
  <c r="J34" i="7" s="1"/>
  <c r="M38" i="1"/>
  <c r="R38" i="1"/>
  <c r="AO38" i="1"/>
  <c r="S38" i="1"/>
  <c r="AG38" i="1"/>
  <c r="AS38" i="1"/>
  <c r="AT38" i="1"/>
  <c r="AU38" i="1"/>
  <c r="AV38" i="1"/>
  <c r="BB38" i="1" s="1"/>
  <c r="I35" i="7" s="1"/>
  <c r="AW38" i="1"/>
  <c r="BC38" i="1"/>
  <c r="J35" i="7" s="1"/>
  <c r="M39" i="1"/>
  <c r="R39" i="1"/>
  <c r="AO39" i="1"/>
  <c r="AX39" i="1" s="1"/>
  <c r="E36" i="7"/>
  <c r="S39" i="1"/>
  <c r="AG39" i="1"/>
  <c r="AS39" i="1"/>
  <c r="AT39" i="1"/>
  <c r="AU39" i="1"/>
  <c r="AV39" i="1"/>
  <c r="AW39" i="1"/>
  <c r="BC39" i="1"/>
  <c r="J36" i="7" s="1"/>
  <c r="M40" i="1"/>
  <c r="R40" i="1"/>
  <c r="S40" i="1"/>
  <c r="M41" i="1"/>
  <c r="V41" i="1"/>
  <c r="M42" i="1"/>
  <c r="R42" i="1"/>
  <c r="S42" i="1"/>
  <c r="M43" i="1"/>
  <c r="V43" i="1"/>
  <c r="AG43" i="1"/>
  <c r="AO43" i="1"/>
  <c r="AX43" i="1"/>
  <c r="E40" i="7" s="1"/>
  <c r="AQ43" i="1"/>
  <c r="AS43" i="1"/>
  <c r="AT43" i="1"/>
  <c r="AU43" i="1"/>
  <c r="AZ43" i="1"/>
  <c r="G40" i="7" s="1"/>
  <c r="AV43" i="1"/>
  <c r="AW43" i="1"/>
  <c r="BC43" i="1"/>
  <c r="J40" i="7" s="1"/>
  <c r="M44" i="1"/>
  <c r="M45" i="1"/>
  <c r="R45" i="1"/>
  <c r="S45" i="1"/>
  <c r="AQ45" i="1"/>
  <c r="AG45" i="1"/>
  <c r="AS45" i="1"/>
  <c r="AT45" i="1"/>
  <c r="AU45" i="1"/>
  <c r="AV45" i="1"/>
  <c r="AW45" i="1"/>
  <c r="BC45" i="1" s="1"/>
  <c r="J42" i="7" s="1"/>
  <c r="M46" i="1"/>
  <c r="V46" i="1"/>
  <c r="AG46" i="1"/>
  <c r="AO46" i="1"/>
  <c r="AQ46" i="1"/>
  <c r="AS46" i="1"/>
  <c r="AT46" i="1"/>
  <c r="AU46" i="1"/>
  <c r="AZ46" i="1" s="1"/>
  <c r="G43" i="7" s="1"/>
  <c r="AV46" i="1"/>
  <c r="BB46" i="1"/>
  <c r="I43" i="7" s="1"/>
  <c r="AW46" i="1"/>
  <c r="M47" i="1"/>
  <c r="V47" i="1"/>
  <c r="AG47" i="1"/>
  <c r="AO47" i="1"/>
  <c r="AX47" i="1" s="1"/>
  <c r="E44" i="7" s="1"/>
  <c r="AQ47" i="1"/>
  <c r="AS47" i="1"/>
  <c r="AT47" i="1"/>
  <c r="AU47" i="1"/>
  <c r="AV47" i="1"/>
  <c r="AW47" i="1"/>
  <c r="BC47" i="1" s="1"/>
  <c r="J44" i="7" s="1"/>
  <c r="M48" i="1"/>
  <c r="R48" i="1"/>
  <c r="AO48" i="1" s="1"/>
  <c r="AX48" i="1" s="1"/>
  <c r="E45" i="7" s="1"/>
  <c r="S48" i="1"/>
  <c r="AQ48" i="1" s="1"/>
  <c r="AG48" i="1"/>
  <c r="AS48" i="1"/>
  <c r="AT48" i="1"/>
  <c r="AU48" i="1"/>
  <c r="AV48" i="1"/>
  <c r="AW48" i="1"/>
  <c r="BC48" i="1"/>
  <c r="J45" i="7" s="1"/>
  <c r="M49" i="1"/>
  <c r="R49" i="1"/>
  <c r="V49" i="1"/>
  <c r="S49" i="1"/>
  <c r="AQ49" i="1" s="1"/>
  <c r="AG49" i="1"/>
  <c r="AS49" i="1"/>
  <c r="AT49" i="1"/>
  <c r="AU49" i="1"/>
  <c r="AZ49" i="1" s="1"/>
  <c r="G46" i="7" s="1"/>
  <c r="AV49" i="1"/>
  <c r="BB49" i="1"/>
  <c r="I46" i="7" s="1"/>
  <c r="AW49" i="1"/>
  <c r="M50" i="1"/>
  <c r="R50" i="1"/>
  <c r="AO50" i="1" s="1"/>
  <c r="AX50" i="1"/>
  <c r="E47" i="7" s="1"/>
  <c r="S50" i="1"/>
  <c r="AQ50" i="1" s="1"/>
  <c r="AG50" i="1"/>
  <c r="AS50" i="1"/>
  <c r="AT50" i="1"/>
  <c r="AU50" i="1"/>
  <c r="AV50" i="1"/>
  <c r="AW50" i="1"/>
  <c r="BC50" i="1"/>
  <c r="J47" i="7" s="1"/>
  <c r="M51" i="1"/>
  <c r="R51" i="1"/>
  <c r="S51" i="1"/>
  <c r="AQ51" i="1" s="1"/>
  <c r="AG51" i="1"/>
  <c r="AS51" i="1"/>
  <c r="AT51" i="1"/>
  <c r="AU51" i="1"/>
  <c r="AV51" i="1"/>
  <c r="AW51" i="1"/>
  <c r="BC51" i="1"/>
  <c r="J48" i="7" s="1"/>
  <c r="M52" i="1"/>
  <c r="R52" i="1"/>
  <c r="AO52" i="1"/>
  <c r="S52" i="1"/>
  <c r="AQ52" i="1"/>
  <c r="AG52" i="1"/>
  <c r="AS52" i="1"/>
  <c r="AT52" i="1"/>
  <c r="AU52" i="1"/>
  <c r="AV52" i="1"/>
  <c r="BB52" i="1"/>
  <c r="I49" i="7" s="1"/>
  <c r="AW52" i="1"/>
  <c r="M53" i="1"/>
  <c r="R53" i="1"/>
  <c r="S53" i="1"/>
  <c r="AQ53" i="1" s="1"/>
  <c r="AZ53" i="1" s="1"/>
  <c r="G50" i="7" s="1"/>
  <c r="AG53" i="1"/>
  <c r="AS53" i="1"/>
  <c r="AT53" i="1"/>
  <c r="AU53" i="1"/>
  <c r="AV53" i="1"/>
  <c r="AW53" i="1"/>
  <c r="BC53" i="1"/>
  <c r="J50" i="7" s="1"/>
  <c r="M54" i="1"/>
  <c r="M55" i="1"/>
  <c r="R55" i="1"/>
  <c r="S55" i="1"/>
  <c r="M56" i="1"/>
  <c r="R56" i="1"/>
  <c r="S56" i="1"/>
  <c r="M57" i="1"/>
  <c r="R57" i="1"/>
  <c r="S57" i="1"/>
  <c r="M58" i="1"/>
  <c r="M59" i="1"/>
  <c r="M60" i="1"/>
  <c r="M61" i="1"/>
  <c r="M62" i="1"/>
  <c r="M63" i="1"/>
  <c r="M64" i="1"/>
  <c r="M65" i="1"/>
  <c r="M66" i="1"/>
  <c r="M67" i="1"/>
  <c r="M68" i="1"/>
  <c r="M69" i="1"/>
  <c r="M70" i="1"/>
  <c r="R70" i="1"/>
  <c r="S70" i="1"/>
  <c r="M71" i="1"/>
  <c r="R71" i="1"/>
  <c r="S71" i="1"/>
  <c r="M72" i="1"/>
  <c r="R72" i="1"/>
  <c r="S72" i="1"/>
  <c r="M73" i="1"/>
  <c r="R73" i="1"/>
  <c r="S73" i="1"/>
  <c r="M74" i="1"/>
  <c r="M75" i="1"/>
  <c r="R75" i="1"/>
  <c r="AO75" i="1" s="1"/>
  <c r="AX75" i="1" s="1"/>
  <c r="E72" i="7" s="1"/>
  <c r="S75" i="1"/>
  <c r="AQ75" i="1" s="1"/>
  <c r="AG75" i="1"/>
  <c r="AS75" i="1"/>
  <c r="AT75" i="1"/>
  <c r="AU75" i="1"/>
  <c r="AV75" i="1"/>
  <c r="BB75" i="1" s="1"/>
  <c r="I72" i="7"/>
  <c r="AW75" i="1"/>
  <c r="BC75" i="1"/>
  <c r="J72" i="7" s="1"/>
  <c r="M76" i="1"/>
  <c r="S76" i="1"/>
  <c r="AG76" i="1"/>
  <c r="AO76" i="1"/>
  <c r="AS76" i="1"/>
  <c r="AT76" i="1"/>
  <c r="AU76" i="1"/>
  <c r="AV76" i="1"/>
  <c r="BB76" i="1"/>
  <c r="I73" i="7" s="1"/>
  <c r="AW76" i="1"/>
  <c r="M77" i="1"/>
  <c r="R77" i="1"/>
  <c r="AO77" i="1" s="1"/>
  <c r="AX77" i="1" s="1"/>
  <c r="E74" i="7" s="1"/>
  <c r="S77" i="1"/>
  <c r="AG77" i="1"/>
  <c r="AS77" i="1"/>
  <c r="AT77" i="1"/>
  <c r="AU77" i="1"/>
  <c r="AV77" i="1"/>
  <c r="AW77" i="1"/>
  <c r="M78" i="1"/>
  <c r="R78" i="1"/>
  <c r="S78" i="1"/>
  <c r="AQ78" i="1"/>
  <c r="AZ78" i="1" s="1"/>
  <c r="G75" i="7" s="1"/>
  <c r="AG78" i="1"/>
  <c r="AS78" i="1"/>
  <c r="AT78" i="1"/>
  <c r="AU78" i="1"/>
  <c r="AV78" i="1"/>
  <c r="BB78" i="1"/>
  <c r="I75" i="7" s="1"/>
  <c r="AW78" i="1"/>
  <c r="M79" i="1"/>
  <c r="V79" i="1"/>
  <c r="AG79" i="1"/>
  <c r="AO79" i="1"/>
  <c r="AQ79" i="1"/>
  <c r="AZ79" i="1"/>
  <c r="G76" i="7" s="1"/>
  <c r="AS79" i="1"/>
  <c r="AT79" i="1"/>
  <c r="AU79" i="1"/>
  <c r="AV79" i="1"/>
  <c r="AW79" i="1"/>
  <c r="BC79" i="1" s="1"/>
  <c r="J76" i="7"/>
  <c r="M80" i="1"/>
  <c r="V80" i="1"/>
  <c r="AG80" i="1"/>
  <c r="AO80" i="1"/>
  <c r="AQ80" i="1"/>
  <c r="AS80" i="1"/>
  <c r="AT80" i="1"/>
  <c r="AU80" i="1"/>
  <c r="AV80" i="1"/>
  <c r="AW80" i="1"/>
  <c r="BC80" i="1" s="1"/>
  <c r="J77" i="7" s="1"/>
  <c r="M81" i="1"/>
  <c r="R81" i="1"/>
  <c r="S81" i="1"/>
  <c r="AQ81" i="1"/>
  <c r="AG81" i="1"/>
  <c r="AS81" i="1"/>
  <c r="AT81" i="1"/>
  <c r="AU81" i="1"/>
  <c r="AV81" i="1"/>
  <c r="AW81" i="1"/>
  <c r="BC81" i="1" s="1"/>
  <c r="J78" i="7"/>
  <c r="M82" i="1"/>
  <c r="R82" i="1"/>
  <c r="S82" i="1"/>
  <c r="AQ82" i="1"/>
  <c r="AG82" i="1"/>
  <c r="AS82" i="1"/>
  <c r="AT82" i="1"/>
  <c r="AU82" i="1"/>
  <c r="AV82" i="1"/>
  <c r="BB82" i="1"/>
  <c r="I79" i="7" s="1"/>
  <c r="AW82" i="1"/>
  <c r="M83" i="1"/>
  <c r="V83" i="1"/>
  <c r="AG83" i="1"/>
  <c r="AO83" i="1"/>
  <c r="AQ83" i="1"/>
  <c r="AS83" i="1"/>
  <c r="AT83" i="1"/>
  <c r="AU83" i="1"/>
  <c r="AV83" i="1"/>
  <c r="BB83" i="1"/>
  <c r="I80" i="7" s="1"/>
  <c r="AW83" i="1"/>
  <c r="M84" i="1"/>
  <c r="M85" i="1"/>
  <c r="V85" i="1"/>
  <c r="AG85" i="1"/>
  <c r="AO85" i="1"/>
  <c r="AQ85" i="1"/>
  <c r="AS85" i="1"/>
  <c r="AT85" i="1"/>
  <c r="AU85" i="1"/>
  <c r="AZ85" i="1"/>
  <c r="G82" i="7" s="1"/>
  <c r="AV85" i="1"/>
  <c r="AW85" i="1"/>
  <c r="M86" i="1"/>
  <c r="V86" i="1"/>
  <c r="AG86" i="1"/>
  <c r="AO86" i="1"/>
  <c r="AX86" i="1"/>
  <c r="E83" i="7" s="1"/>
  <c r="AQ86" i="1"/>
  <c r="AZ86" i="1" s="1"/>
  <c r="G83" i="7" s="1"/>
  <c r="AS86" i="1"/>
  <c r="AT86" i="1"/>
  <c r="AU86" i="1"/>
  <c r="AV86" i="1"/>
  <c r="BB86" i="1" s="1"/>
  <c r="I83" i="7" s="1"/>
  <c r="AW86" i="1"/>
  <c r="M87" i="1"/>
  <c r="R87" i="1"/>
  <c r="AO87" i="1"/>
  <c r="AX87" i="1" s="1"/>
  <c r="E84" i="7" s="1"/>
  <c r="S87" i="1"/>
  <c r="AQ87" i="1"/>
  <c r="AG87" i="1"/>
  <c r="AS87" i="1"/>
  <c r="AT87" i="1"/>
  <c r="AU87" i="1"/>
  <c r="AV87" i="1"/>
  <c r="BB87" i="1"/>
  <c r="I84" i="7" s="1"/>
  <c r="AW87" i="1"/>
  <c r="BC87" i="1" s="1"/>
  <c r="J84" i="7" s="1"/>
  <c r="M88" i="1"/>
  <c r="R88" i="1"/>
  <c r="AO88" i="1" s="1"/>
  <c r="S88" i="1"/>
  <c r="AQ88" i="1" s="1"/>
  <c r="AZ88" i="1" s="1"/>
  <c r="G85" i="7" s="1"/>
  <c r="AG88" i="1"/>
  <c r="AS88" i="1"/>
  <c r="AT88" i="1"/>
  <c r="AU88" i="1"/>
  <c r="AV88" i="1"/>
  <c r="BB88" i="1" s="1"/>
  <c r="I85" i="7" s="1"/>
  <c r="AW88" i="1"/>
  <c r="M89" i="1"/>
  <c r="R89" i="1"/>
  <c r="S89" i="1"/>
  <c r="AQ89" i="1" s="1"/>
  <c r="AG89" i="1"/>
  <c r="AS89" i="1"/>
  <c r="AT89" i="1"/>
  <c r="AU89" i="1"/>
  <c r="AV89" i="1"/>
  <c r="AW89" i="1"/>
  <c r="M90" i="1"/>
  <c r="R90" i="1"/>
  <c r="S90" i="1"/>
  <c r="T90" i="1"/>
  <c r="AS90" i="1"/>
  <c r="AG90" i="1"/>
  <c r="AO90" i="1"/>
  <c r="AX90" i="1" s="1"/>
  <c r="E87" i="7" s="1"/>
  <c r="AU90" i="1"/>
  <c r="AV90" i="1"/>
  <c r="AW90" i="1"/>
  <c r="M91" i="1"/>
  <c r="R91" i="1"/>
  <c r="AO91" i="1"/>
  <c r="S91" i="1"/>
  <c r="AQ91" i="1"/>
  <c r="T91" i="1"/>
  <c r="AS91" i="1"/>
  <c r="AG91" i="1"/>
  <c r="AU91" i="1"/>
  <c r="AV91" i="1"/>
  <c r="BB91" i="1"/>
  <c r="I88" i="7" s="1"/>
  <c r="AW91" i="1"/>
  <c r="M92" i="1"/>
  <c r="R92" i="1"/>
  <c r="AO92" i="1" s="1"/>
  <c r="AX92" i="1"/>
  <c r="E89" i="7" s="1"/>
  <c r="S92" i="1"/>
  <c r="AQ92" i="1" s="1"/>
  <c r="T92" i="1"/>
  <c r="AS92" i="1" s="1"/>
  <c r="AG92" i="1"/>
  <c r="AU92" i="1"/>
  <c r="AV92" i="1"/>
  <c r="AW92" i="1"/>
  <c r="M93" i="1"/>
  <c r="R93" i="1"/>
  <c r="S93" i="1"/>
  <c r="AQ93" i="1" s="1"/>
  <c r="T93" i="1"/>
  <c r="AS93" i="1" s="1"/>
  <c r="BB93" i="1"/>
  <c r="I90" i="7" s="1"/>
  <c r="AG93" i="1"/>
  <c r="AO93" i="1"/>
  <c r="AU93" i="1"/>
  <c r="AV93" i="1"/>
  <c r="AW93" i="1"/>
  <c r="M94" i="1"/>
  <c r="V94" i="1"/>
  <c r="AG94" i="1"/>
  <c r="AU94" i="1"/>
  <c r="AV94" i="1"/>
  <c r="AW94" i="1"/>
  <c r="M95" i="1"/>
  <c r="R95" i="1"/>
  <c r="S95" i="1"/>
  <c r="M96" i="1"/>
  <c r="M97" i="1"/>
  <c r="M98" i="1"/>
  <c r="M99" i="1"/>
  <c r="M100" i="1"/>
  <c r="M101" i="1"/>
  <c r="M102" i="1"/>
  <c r="D5" i="4"/>
  <c r="K5" i="4"/>
  <c r="L5" i="4" s="1"/>
  <c r="D6" i="4"/>
  <c r="K6" i="4"/>
  <c r="N5" i="4"/>
  <c r="K7" i="5"/>
  <c r="K8" i="5"/>
  <c r="L8" i="5" s="1"/>
  <c r="K9" i="5"/>
  <c r="L9" i="5" s="1"/>
  <c r="K10" i="5"/>
  <c r="K11" i="5"/>
  <c r="M11" i="5"/>
  <c r="X5" i="6" s="1"/>
  <c r="AB9" i="6" s="1"/>
  <c r="K12" i="5"/>
  <c r="L12" i="5"/>
  <c r="W6" i="6" s="1"/>
  <c r="AC8" i="6"/>
  <c r="M12" i="5"/>
  <c r="X6" i="6"/>
  <c r="AC9" i="6" s="1"/>
  <c r="K13" i="5"/>
  <c r="M13" i="5" s="1"/>
  <c r="X7" i="6"/>
  <c r="AD9" i="6" s="1"/>
  <c r="K14" i="5"/>
  <c r="K15" i="5"/>
  <c r="M15" i="5" s="1"/>
  <c r="X9" i="6" s="1"/>
  <c r="AF9" i="6" s="1"/>
  <c r="K16" i="5"/>
  <c r="L16" i="5" s="1"/>
  <c r="W10" i="6" s="1"/>
  <c r="AG8" i="6" s="1"/>
  <c r="K17" i="5"/>
  <c r="K18" i="5"/>
  <c r="K19" i="5"/>
  <c r="K20" i="5"/>
  <c r="L20" i="5"/>
  <c r="G64" i="6"/>
  <c r="J64" i="6"/>
  <c r="M64" i="6"/>
  <c r="G65" i="6"/>
  <c r="J65" i="6"/>
  <c r="M65" i="6"/>
  <c r="G66" i="6"/>
  <c r="J66" i="6"/>
  <c r="M66" i="6"/>
  <c r="G67" i="6"/>
  <c r="J67" i="6"/>
  <c r="M67" i="6"/>
  <c r="G68" i="6"/>
  <c r="J68" i="6"/>
  <c r="M68" i="6"/>
  <c r="G69" i="6"/>
  <c r="J69" i="6"/>
  <c r="M69" i="6"/>
  <c r="G70" i="6"/>
  <c r="J70" i="6"/>
  <c r="O70" i="6"/>
  <c r="M70" i="6"/>
  <c r="G71" i="6"/>
  <c r="N70" i="6" s="1"/>
  <c r="J71" i="6"/>
  <c r="M71" i="6"/>
  <c r="G72" i="6"/>
  <c r="J72" i="6"/>
  <c r="M72" i="6"/>
  <c r="G73" i="6"/>
  <c r="J73" i="6"/>
  <c r="M73" i="6"/>
  <c r="G74" i="6"/>
  <c r="J74" i="6"/>
  <c r="M74" i="6"/>
  <c r="G75" i="6"/>
  <c r="J75" i="6"/>
  <c r="M75" i="6"/>
  <c r="G76" i="6"/>
  <c r="J76" i="6"/>
  <c r="M76" i="6"/>
  <c r="G77" i="6"/>
  <c r="J77" i="6"/>
  <c r="M77" i="6"/>
  <c r="G78" i="6"/>
  <c r="J78" i="6"/>
  <c r="M78" i="6"/>
  <c r="G79" i="6"/>
  <c r="J79" i="6"/>
  <c r="M79" i="6"/>
  <c r="G80" i="6"/>
  <c r="J80" i="6"/>
  <c r="M80" i="6"/>
  <c r="G81" i="6"/>
  <c r="J81" i="6"/>
  <c r="M81" i="6"/>
  <c r="G82" i="6"/>
  <c r="J82" i="6"/>
  <c r="M82" i="6"/>
  <c r="P80" i="6" s="1"/>
  <c r="U4" i="6" s="1"/>
  <c r="AA6" i="6" s="1"/>
  <c r="G83" i="6"/>
  <c r="J83" i="6"/>
  <c r="O83" i="6" s="1"/>
  <c r="M83" i="6"/>
  <c r="G84" i="6"/>
  <c r="N83" i="6"/>
  <c r="J84" i="6"/>
  <c r="M84" i="6"/>
  <c r="G85" i="6"/>
  <c r="J85" i="6"/>
  <c r="M85" i="6"/>
  <c r="G86" i="6"/>
  <c r="J86" i="6"/>
  <c r="M86" i="6"/>
  <c r="G87" i="6"/>
  <c r="J87" i="6"/>
  <c r="M87" i="6"/>
  <c r="G90" i="6"/>
  <c r="J90" i="6"/>
  <c r="M90" i="6"/>
  <c r="G91" i="6"/>
  <c r="J91" i="6"/>
  <c r="M91" i="6"/>
  <c r="G92" i="6"/>
  <c r="J92" i="6"/>
  <c r="M92" i="6"/>
  <c r="G93" i="6"/>
  <c r="J93" i="6"/>
  <c r="M93" i="6"/>
  <c r="G94" i="6"/>
  <c r="J94" i="6"/>
  <c r="M94" i="6"/>
  <c r="G95" i="6"/>
  <c r="J95" i="6"/>
  <c r="M95" i="6"/>
  <c r="G96" i="6"/>
  <c r="J96" i="6"/>
  <c r="M96" i="6"/>
  <c r="G97" i="6"/>
  <c r="J97" i="6"/>
  <c r="M97" i="6"/>
  <c r="P96" i="6" s="1"/>
  <c r="S5" i="6"/>
  <c r="G98" i="6"/>
  <c r="J98" i="6"/>
  <c r="O96" i="6" s="1"/>
  <c r="M98" i="6"/>
  <c r="G99" i="6"/>
  <c r="J99" i="6"/>
  <c r="M99" i="6"/>
  <c r="G100" i="6"/>
  <c r="J100" i="6"/>
  <c r="M100" i="6"/>
  <c r="G101" i="6"/>
  <c r="J101" i="6"/>
  <c r="M101" i="6"/>
  <c r="P99" i="6" s="1"/>
  <c r="T5" i="6" s="1"/>
  <c r="AB5" i="6" s="1"/>
  <c r="G102" i="6"/>
  <c r="J102" i="6"/>
  <c r="M102" i="6"/>
  <c r="G103" i="6"/>
  <c r="J103" i="6"/>
  <c r="M103" i="6"/>
  <c r="G104" i="6"/>
  <c r="J104" i="6"/>
  <c r="M104" i="6"/>
  <c r="G105" i="6"/>
  <c r="J105" i="6"/>
  <c r="M105" i="6"/>
  <c r="G106" i="6"/>
  <c r="J106" i="6"/>
  <c r="M106" i="6"/>
  <c r="P106" i="6"/>
  <c r="U5" i="6" s="1"/>
  <c r="G107" i="6"/>
  <c r="J107" i="6"/>
  <c r="M107" i="6"/>
  <c r="G108" i="6"/>
  <c r="N106" i="6"/>
  <c r="J108" i="6"/>
  <c r="M108" i="6"/>
  <c r="G109" i="6"/>
  <c r="J109" i="6"/>
  <c r="M109" i="6"/>
  <c r="G110" i="6"/>
  <c r="J110" i="6"/>
  <c r="M110" i="6"/>
  <c r="G111" i="6"/>
  <c r="N109" i="6" s="1"/>
  <c r="J111" i="6"/>
  <c r="O109" i="6"/>
  <c r="M111" i="6"/>
  <c r="G112" i="6"/>
  <c r="J112" i="6"/>
  <c r="M112" i="6"/>
  <c r="P109" i="6" s="1"/>
  <c r="G113" i="6"/>
  <c r="J113" i="6"/>
  <c r="M113" i="6"/>
  <c r="G116" i="6"/>
  <c r="J116" i="6"/>
  <c r="M116" i="6"/>
  <c r="G117" i="6"/>
  <c r="J117" i="6"/>
  <c r="M117" i="6"/>
  <c r="G118" i="6"/>
  <c r="J118" i="6"/>
  <c r="M118" i="6"/>
  <c r="G119" i="6"/>
  <c r="J119" i="6"/>
  <c r="M119" i="6"/>
  <c r="P116" i="6" s="1"/>
  <c r="G120" i="6"/>
  <c r="J120" i="6"/>
  <c r="M120" i="6"/>
  <c r="G121" i="6"/>
  <c r="J121" i="6"/>
  <c r="M121" i="6"/>
  <c r="G122" i="6"/>
  <c r="J122" i="6"/>
  <c r="O122" i="6" s="1"/>
  <c r="M122" i="6"/>
  <c r="G123" i="6"/>
  <c r="J123" i="6"/>
  <c r="M123" i="6"/>
  <c r="G124" i="6"/>
  <c r="J124" i="6"/>
  <c r="M124" i="6"/>
  <c r="G125" i="6"/>
  <c r="J125" i="6"/>
  <c r="M125" i="6"/>
  <c r="G126" i="6"/>
  <c r="J126" i="6"/>
  <c r="M126" i="6"/>
  <c r="G127" i="6"/>
  <c r="J127" i="6"/>
  <c r="M127" i="6"/>
  <c r="G128" i="6"/>
  <c r="J128" i="6"/>
  <c r="M128" i="6"/>
  <c r="G129" i="6"/>
  <c r="J129" i="6"/>
  <c r="M129" i="6"/>
  <c r="G130" i="6"/>
  <c r="J130" i="6"/>
  <c r="M130" i="6"/>
  <c r="G131" i="6"/>
  <c r="J131" i="6"/>
  <c r="M131" i="6"/>
  <c r="G132" i="6"/>
  <c r="J132" i="6"/>
  <c r="M132" i="6"/>
  <c r="G133" i="6"/>
  <c r="J133" i="6"/>
  <c r="M133" i="6"/>
  <c r="G134" i="6"/>
  <c r="J134" i="6"/>
  <c r="M134" i="6"/>
  <c r="G135" i="6"/>
  <c r="J135" i="6"/>
  <c r="M135" i="6"/>
  <c r="G136" i="6"/>
  <c r="J136" i="6"/>
  <c r="M136" i="6"/>
  <c r="G137" i="6"/>
  <c r="N135" i="6" s="1"/>
  <c r="J137" i="6"/>
  <c r="M137" i="6"/>
  <c r="G138" i="6"/>
  <c r="J138" i="6"/>
  <c r="O135" i="6" s="1"/>
  <c r="M138" i="6"/>
  <c r="G139" i="6"/>
  <c r="J139" i="6"/>
  <c r="M139" i="6"/>
  <c r="G140" i="6"/>
  <c r="J140" i="6"/>
  <c r="G142" i="6"/>
  <c r="J142" i="6"/>
  <c r="M142" i="6"/>
  <c r="G143" i="6"/>
  <c r="J143" i="6"/>
  <c r="M143" i="6"/>
  <c r="G144" i="6"/>
  <c r="J144" i="6"/>
  <c r="M144" i="6"/>
  <c r="G145" i="6"/>
  <c r="J145" i="6"/>
  <c r="M145" i="6"/>
  <c r="G146" i="6"/>
  <c r="J146" i="6"/>
  <c r="M146" i="6"/>
  <c r="G147" i="6"/>
  <c r="J147" i="6"/>
  <c r="M147" i="6"/>
  <c r="G148" i="6"/>
  <c r="J148" i="6"/>
  <c r="M148" i="6"/>
  <c r="G149" i="6"/>
  <c r="J149" i="6"/>
  <c r="M149" i="6"/>
  <c r="G150" i="6"/>
  <c r="J150" i="6"/>
  <c r="O148" i="6"/>
  <c r="M150" i="6"/>
  <c r="G151" i="6"/>
  <c r="J151" i="6"/>
  <c r="M151" i="6"/>
  <c r="G152" i="6"/>
  <c r="J152" i="6"/>
  <c r="M152" i="6"/>
  <c r="G153" i="6"/>
  <c r="J153" i="6"/>
  <c r="M153" i="6"/>
  <c r="G154" i="6"/>
  <c r="J154" i="6"/>
  <c r="O151" i="6" s="1"/>
  <c r="M154" i="6"/>
  <c r="G155" i="6"/>
  <c r="J155" i="6"/>
  <c r="M155" i="6"/>
  <c r="G156" i="6"/>
  <c r="J156" i="6"/>
  <c r="M156" i="6"/>
  <c r="G157" i="6"/>
  <c r="J157" i="6"/>
  <c r="M157" i="6"/>
  <c r="G158" i="6"/>
  <c r="J158" i="6"/>
  <c r="M158" i="6"/>
  <c r="G159" i="6"/>
  <c r="N158" i="6" s="1"/>
  <c r="J159" i="6"/>
  <c r="M159" i="6"/>
  <c r="G160" i="6"/>
  <c r="J160" i="6"/>
  <c r="M160" i="6"/>
  <c r="P158" i="6" s="1"/>
  <c r="U7" i="6" s="1"/>
  <c r="AD6" i="6" s="1"/>
  <c r="G161" i="6"/>
  <c r="J161" i="6"/>
  <c r="M161" i="6"/>
  <c r="P161" i="6" s="1"/>
  <c r="V7" i="6" s="1"/>
  <c r="AD7" i="6" s="1"/>
  <c r="G162" i="6"/>
  <c r="N161" i="6" s="1"/>
  <c r="J162" i="6"/>
  <c r="M162" i="6"/>
  <c r="G163" i="6"/>
  <c r="J163" i="6"/>
  <c r="M163" i="6"/>
  <c r="G164" i="6"/>
  <c r="J164" i="6"/>
  <c r="M164" i="6"/>
  <c r="G165" i="6"/>
  <c r="J165" i="6"/>
  <c r="M165" i="6"/>
  <c r="G166" i="6"/>
  <c r="G168" i="6"/>
  <c r="J168" i="6"/>
  <c r="M168" i="6"/>
  <c r="P168" i="6" s="1"/>
  <c r="V8" i="6" s="1"/>
  <c r="AE7" i="6" s="1"/>
  <c r="G169" i="6"/>
  <c r="J169" i="6"/>
  <c r="M169" i="6"/>
  <c r="G170" i="6"/>
  <c r="J170" i="6"/>
  <c r="M170" i="6"/>
  <c r="G171" i="6"/>
  <c r="J171" i="6"/>
  <c r="M171" i="6"/>
  <c r="G172" i="6"/>
  <c r="J172" i="6"/>
  <c r="M172" i="6"/>
  <c r="G173" i="6"/>
  <c r="J173" i="6"/>
  <c r="M173" i="6"/>
  <c r="G174" i="6"/>
  <c r="N174" i="6" s="1"/>
  <c r="J174" i="6"/>
  <c r="M174" i="6"/>
  <c r="G175" i="6"/>
  <c r="J175" i="6"/>
  <c r="O174" i="6" s="1"/>
  <c r="M175" i="6"/>
  <c r="G176" i="6"/>
  <c r="J176" i="6"/>
  <c r="M176" i="6"/>
  <c r="P174" i="6"/>
  <c r="S8" i="6"/>
  <c r="AE4" i="6" s="1"/>
  <c r="G177" i="6"/>
  <c r="J177" i="6"/>
  <c r="M177" i="6"/>
  <c r="G178" i="6"/>
  <c r="J178" i="6"/>
  <c r="O177" i="6" s="1"/>
  <c r="M178" i="6"/>
  <c r="G179" i="6"/>
  <c r="J179" i="6"/>
  <c r="M179" i="6"/>
  <c r="G180" i="6"/>
  <c r="J180" i="6"/>
  <c r="M180" i="6"/>
  <c r="G181" i="6"/>
  <c r="J181" i="6"/>
  <c r="M181" i="6"/>
  <c r="G182" i="6"/>
  <c r="J182" i="6"/>
  <c r="M182" i="6"/>
  <c r="G183" i="6"/>
  <c r="J183" i="6"/>
  <c r="M183" i="6"/>
  <c r="G184" i="6"/>
  <c r="J184" i="6"/>
  <c r="M184" i="6"/>
  <c r="G185" i="6"/>
  <c r="J185" i="6"/>
  <c r="O184" i="6" s="1"/>
  <c r="M185" i="6"/>
  <c r="G186" i="6"/>
  <c r="J186" i="6"/>
  <c r="M186" i="6"/>
  <c r="G187" i="6"/>
  <c r="N187" i="6" s="1"/>
  <c r="J187" i="6"/>
  <c r="M187" i="6"/>
  <c r="G188" i="6"/>
  <c r="J188" i="6"/>
  <c r="M188" i="6"/>
  <c r="G189" i="6"/>
  <c r="J189" i="6"/>
  <c r="M189" i="6"/>
  <c r="G190" i="6"/>
  <c r="J190" i="6"/>
  <c r="M190" i="6"/>
  <c r="G191" i="6"/>
  <c r="J191" i="6"/>
  <c r="M191" i="6"/>
  <c r="P187" i="6" s="1"/>
  <c r="G192" i="6"/>
  <c r="G194" i="6"/>
  <c r="J194" i="6"/>
  <c r="M194" i="6"/>
  <c r="G195" i="6"/>
  <c r="J195" i="6"/>
  <c r="M195" i="6"/>
  <c r="G196" i="6"/>
  <c r="J196" i="6"/>
  <c r="M196" i="6"/>
  <c r="G197" i="6"/>
  <c r="J197" i="6"/>
  <c r="M197" i="6"/>
  <c r="G198" i="6"/>
  <c r="J198" i="6"/>
  <c r="M198" i="6"/>
  <c r="G199" i="6"/>
  <c r="J199" i="6"/>
  <c r="O194" i="6" s="1"/>
  <c r="M199" i="6"/>
  <c r="G200" i="6"/>
  <c r="J200" i="6"/>
  <c r="M200" i="6"/>
  <c r="G201" i="6"/>
  <c r="N200" i="6" s="1"/>
  <c r="J201" i="6"/>
  <c r="M201" i="6"/>
  <c r="P200" i="6" s="1"/>
  <c r="S9" i="6" s="1"/>
  <c r="AF4" i="6" s="1"/>
  <c r="G202" i="6"/>
  <c r="J202" i="6"/>
  <c r="M202" i="6"/>
  <c r="G203" i="6"/>
  <c r="J203" i="6"/>
  <c r="O203" i="6" s="1"/>
  <c r="M203" i="6"/>
  <c r="G204" i="6"/>
  <c r="J204" i="6"/>
  <c r="M204" i="6"/>
  <c r="G205" i="6"/>
  <c r="J205" i="6"/>
  <c r="M205" i="6"/>
  <c r="G206" i="6"/>
  <c r="J206" i="6"/>
  <c r="M206" i="6"/>
  <c r="G207" i="6"/>
  <c r="J207" i="6"/>
  <c r="M207" i="6"/>
  <c r="G208" i="6"/>
  <c r="J208" i="6"/>
  <c r="M208" i="6"/>
  <c r="G209" i="6"/>
  <c r="J209" i="6"/>
  <c r="M209" i="6"/>
  <c r="G210" i="6"/>
  <c r="J210" i="6"/>
  <c r="M210" i="6"/>
  <c r="G211" i="6"/>
  <c r="G218" i="6" s="1"/>
  <c r="J211" i="6"/>
  <c r="M211" i="6"/>
  <c r="G212" i="6"/>
  <c r="J212" i="6"/>
  <c r="M212" i="6"/>
  <c r="G213" i="6"/>
  <c r="J213" i="6"/>
  <c r="M213" i="6"/>
  <c r="G214" i="6"/>
  <c r="J214" i="6"/>
  <c r="M214" i="6"/>
  <c r="G215" i="6"/>
  <c r="J215" i="6"/>
  <c r="M215" i="6"/>
  <c r="G216" i="6"/>
  <c r="J216" i="6"/>
  <c r="M216" i="6"/>
  <c r="G217" i="6"/>
  <c r="J217" i="6"/>
  <c r="M217" i="6"/>
  <c r="M218" i="6"/>
  <c r="M219" i="6"/>
  <c r="G220" i="6"/>
  <c r="J220" i="6"/>
  <c r="M220" i="6"/>
  <c r="G221" i="6"/>
  <c r="J221" i="6"/>
  <c r="M221" i="6"/>
  <c r="G222" i="6"/>
  <c r="J222" i="6"/>
  <c r="J244" i="6" s="1"/>
  <c r="M222" i="6"/>
  <c r="G223" i="6"/>
  <c r="J223" i="6"/>
  <c r="M223" i="6"/>
  <c r="G224" i="6"/>
  <c r="J224" i="6"/>
  <c r="M224" i="6"/>
  <c r="G225" i="6"/>
  <c r="J225" i="6"/>
  <c r="M225" i="6"/>
  <c r="G226" i="6"/>
  <c r="J226" i="6"/>
  <c r="M226" i="6"/>
  <c r="P226" i="6" s="1"/>
  <c r="S10" i="6" s="1"/>
  <c r="AG4" i="6" s="1"/>
  <c r="G227" i="6"/>
  <c r="N226" i="6" s="1"/>
  <c r="J227" i="6"/>
  <c r="M227" i="6"/>
  <c r="G228" i="6"/>
  <c r="J228" i="6"/>
  <c r="O226" i="6"/>
  <c r="M228" i="6"/>
  <c r="G229" i="6"/>
  <c r="J229" i="6"/>
  <c r="M229" i="6"/>
  <c r="G230" i="6"/>
  <c r="N229" i="6" s="1"/>
  <c r="J230" i="6"/>
  <c r="M230" i="6"/>
  <c r="G231" i="6"/>
  <c r="J231" i="6"/>
  <c r="M231" i="6"/>
  <c r="G232" i="6"/>
  <c r="J232" i="6"/>
  <c r="M232" i="6"/>
  <c r="P229" i="6" s="1"/>
  <c r="T10" i="6" s="1"/>
  <c r="AG5" i="6" s="1"/>
  <c r="G233" i="6"/>
  <c r="J233" i="6"/>
  <c r="M233" i="6"/>
  <c r="G234" i="6"/>
  <c r="J234" i="6"/>
  <c r="M234" i="6"/>
  <c r="G235" i="6"/>
  <c r="J235" i="6"/>
  <c r="M235" i="6"/>
  <c r="G236" i="6"/>
  <c r="J236" i="6"/>
  <c r="M236" i="6"/>
  <c r="P236" i="6" s="1"/>
  <c r="U10" i="6" s="1"/>
  <c r="AG6" i="6" s="1"/>
  <c r="G237" i="6"/>
  <c r="J237" i="6"/>
  <c r="M237" i="6"/>
  <c r="G238" i="6"/>
  <c r="J238" i="6"/>
  <c r="O236" i="6" s="1"/>
  <c r="M238" i="6"/>
  <c r="G239" i="6"/>
  <c r="J239" i="6"/>
  <c r="M239" i="6"/>
  <c r="G240" i="6"/>
  <c r="J240" i="6"/>
  <c r="O239" i="6" s="1"/>
  <c r="M240" i="6"/>
  <c r="P239" i="6" s="1"/>
  <c r="V10" i="6" s="1"/>
  <c r="AG7" i="6" s="1"/>
  <c r="G241" i="6"/>
  <c r="J241" i="6"/>
  <c r="M241" i="6"/>
  <c r="G242" i="6"/>
  <c r="J242" i="6"/>
  <c r="M242" i="6"/>
  <c r="G243" i="6"/>
  <c r="J243" i="6"/>
  <c r="M243" i="6"/>
  <c r="G246" i="6"/>
  <c r="N246" i="6" s="1"/>
  <c r="J246" i="6"/>
  <c r="M246" i="6"/>
  <c r="G247" i="6"/>
  <c r="J247" i="6"/>
  <c r="M247" i="6"/>
  <c r="P246" i="6" s="1"/>
  <c r="V11" i="6" s="1"/>
  <c r="AH7" i="6" s="1"/>
  <c r="G248" i="6"/>
  <c r="J248" i="6"/>
  <c r="M248" i="6"/>
  <c r="G249" i="6"/>
  <c r="J249" i="6"/>
  <c r="M249" i="6"/>
  <c r="G250" i="6"/>
  <c r="J250" i="6"/>
  <c r="M250" i="6"/>
  <c r="G251" i="6"/>
  <c r="J251" i="6"/>
  <c r="M251" i="6"/>
  <c r="G252" i="6"/>
  <c r="N252" i="6" s="1"/>
  <c r="J252" i="6"/>
  <c r="M252" i="6"/>
  <c r="G253" i="6"/>
  <c r="J253" i="6"/>
  <c r="M253" i="6"/>
  <c r="P252" i="6" s="1"/>
  <c r="S11" i="6" s="1"/>
  <c r="AH4" i="6" s="1"/>
  <c r="G254" i="6"/>
  <c r="J254" i="6"/>
  <c r="O252" i="6"/>
  <c r="M254" i="6"/>
  <c r="G255" i="6"/>
  <c r="J255" i="6"/>
  <c r="M255" i="6"/>
  <c r="G256" i="6"/>
  <c r="J256" i="6"/>
  <c r="O255" i="6" s="1"/>
  <c r="M256" i="6"/>
  <c r="G257" i="6"/>
  <c r="J257" i="6"/>
  <c r="M257" i="6"/>
  <c r="P255" i="6" s="1"/>
  <c r="T11" i="6" s="1"/>
  <c r="AH5" i="6" s="1"/>
  <c r="G258" i="6"/>
  <c r="J258" i="6"/>
  <c r="M258" i="6"/>
  <c r="G259" i="6"/>
  <c r="J259" i="6"/>
  <c r="M259" i="6"/>
  <c r="G260" i="6"/>
  <c r="J260" i="6"/>
  <c r="M260" i="6"/>
  <c r="G261" i="6"/>
  <c r="J261" i="6"/>
  <c r="M261" i="6"/>
  <c r="G262" i="6"/>
  <c r="J262" i="6"/>
  <c r="M262" i="6"/>
  <c r="G263" i="6"/>
  <c r="N262" i="6" s="1"/>
  <c r="J263" i="6"/>
  <c r="M263" i="6"/>
  <c r="G264" i="6"/>
  <c r="J264" i="6"/>
  <c r="O262" i="6" s="1"/>
  <c r="M264" i="6"/>
  <c r="P262" i="6" s="1"/>
  <c r="U11" i="6" s="1"/>
  <c r="AH6" i="6" s="1"/>
  <c r="G265" i="6"/>
  <c r="J265" i="6"/>
  <c r="M265" i="6"/>
  <c r="G266" i="6"/>
  <c r="J266" i="6"/>
  <c r="M266" i="6"/>
  <c r="P265" i="6" s="1"/>
  <c r="G267" i="6"/>
  <c r="J267" i="6"/>
  <c r="M267" i="6"/>
  <c r="G268" i="6"/>
  <c r="J268" i="6"/>
  <c r="M268" i="6"/>
  <c r="G269" i="6"/>
  <c r="J269" i="6"/>
  <c r="O265" i="6" s="1"/>
  <c r="M269" i="6"/>
  <c r="G272" i="6"/>
  <c r="N272" i="6" s="1"/>
  <c r="J272" i="6"/>
  <c r="M272" i="6"/>
  <c r="G273" i="6"/>
  <c r="J273" i="6"/>
  <c r="J296" i="6" s="1"/>
  <c r="M273" i="6"/>
  <c r="G274" i="6"/>
  <c r="J274" i="6"/>
  <c r="M274" i="6"/>
  <c r="G275" i="6"/>
  <c r="J275" i="6"/>
  <c r="M275" i="6"/>
  <c r="G276" i="6"/>
  <c r="J276" i="6"/>
  <c r="M276" i="6"/>
  <c r="G277" i="6"/>
  <c r="J277" i="6"/>
  <c r="M277" i="6"/>
  <c r="G278" i="6"/>
  <c r="J278" i="6"/>
  <c r="M278" i="6"/>
  <c r="P278" i="6" s="1"/>
  <c r="S12" i="6" s="1"/>
  <c r="AI4" i="6" s="1"/>
  <c r="G279" i="6"/>
  <c r="N278" i="6" s="1"/>
  <c r="J279" i="6"/>
  <c r="M279" i="6"/>
  <c r="G280" i="6"/>
  <c r="J280" i="6"/>
  <c r="M280" i="6"/>
  <c r="G281" i="6"/>
  <c r="J281" i="6"/>
  <c r="M281" i="6"/>
  <c r="G282" i="6"/>
  <c r="J282" i="6"/>
  <c r="O281" i="6" s="1"/>
  <c r="M282" i="6"/>
  <c r="G283" i="6"/>
  <c r="J283" i="6"/>
  <c r="M283" i="6"/>
  <c r="P281" i="6" s="1"/>
  <c r="T12" i="6" s="1"/>
  <c r="AI5" i="6" s="1"/>
  <c r="G284" i="6"/>
  <c r="J284" i="6"/>
  <c r="M284" i="6"/>
  <c r="G285" i="6"/>
  <c r="J285" i="6"/>
  <c r="M285" i="6"/>
  <c r="G286" i="6"/>
  <c r="J286" i="6"/>
  <c r="M286" i="6"/>
  <c r="G287" i="6"/>
  <c r="J287" i="6"/>
  <c r="M287" i="6"/>
  <c r="G288" i="6"/>
  <c r="J288" i="6"/>
  <c r="M288" i="6"/>
  <c r="G289" i="6"/>
  <c r="J289" i="6"/>
  <c r="M289" i="6"/>
  <c r="P288" i="6" s="1"/>
  <c r="U12" i="6" s="1"/>
  <c r="AI6" i="6" s="1"/>
  <c r="G290" i="6"/>
  <c r="N288" i="6" s="1"/>
  <c r="J290" i="6"/>
  <c r="M290" i="6"/>
  <c r="G291" i="6"/>
  <c r="N291" i="6" s="1"/>
  <c r="J291" i="6"/>
  <c r="M291" i="6"/>
  <c r="P291" i="6" s="1"/>
  <c r="V12" i="6" s="1"/>
  <c r="AI7" i="6" s="1"/>
  <c r="G292" i="6"/>
  <c r="J292" i="6"/>
  <c r="M292" i="6"/>
  <c r="G293" i="6"/>
  <c r="J293" i="6"/>
  <c r="O291" i="6" s="1"/>
  <c r="M293" i="6"/>
  <c r="G294" i="6"/>
  <c r="J294" i="6"/>
  <c r="M294" i="6"/>
  <c r="G295" i="6"/>
  <c r="J295" i="6"/>
  <c r="M295" i="6"/>
  <c r="G298" i="6"/>
  <c r="N298" i="6" s="1"/>
  <c r="J298" i="6"/>
  <c r="M298" i="6"/>
  <c r="G299" i="6"/>
  <c r="J299" i="6"/>
  <c r="M299" i="6"/>
  <c r="G300" i="6"/>
  <c r="J300" i="6"/>
  <c r="M300" i="6"/>
  <c r="P298" i="6" s="1"/>
  <c r="G301" i="6"/>
  <c r="J301" i="6"/>
  <c r="O298" i="6" s="1"/>
  <c r="M301" i="6"/>
  <c r="G302" i="6"/>
  <c r="J302" i="6"/>
  <c r="M302" i="6"/>
  <c r="G303" i="6"/>
  <c r="J303" i="6"/>
  <c r="M303" i="6"/>
  <c r="G304" i="6"/>
  <c r="J304" i="6"/>
  <c r="M304" i="6"/>
  <c r="G305" i="6"/>
  <c r="J305" i="6"/>
  <c r="M305" i="6"/>
  <c r="G306" i="6"/>
  <c r="J306" i="6"/>
  <c r="M306" i="6"/>
  <c r="P304" i="6"/>
  <c r="S13" i="6" s="1"/>
  <c r="AJ4" i="6" s="1"/>
  <c r="G307" i="6"/>
  <c r="J307" i="6"/>
  <c r="M307" i="6"/>
  <c r="G308" i="6"/>
  <c r="J308" i="6"/>
  <c r="M308" i="6"/>
  <c r="G309" i="6"/>
  <c r="J309" i="6"/>
  <c r="M309" i="6"/>
  <c r="G310" i="6"/>
  <c r="J310" i="6"/>
  <c r="M310" i="6"/>
  <c r="G311" i="6"/>
  <c r="N307" i="6" s="1"/>
  <c r="J311" i="6"/>
  <c r="M311" i="6"/>
  <c r="G312" i="6"/>
  <c r="J312" i="6"/>
  <c r="M312" i="6"/>
  <c r="G313" i="6"/>
  <c r="J313" i="6"/>
  <c r="O307" i="6" s="1"/>
  <c r="M313" i="6"/>
  <c r="G314" i="6"/>
  <c r="J314" i="6"/>
  <c r="M314" i="6"/>
  <c r="G315" i="6"/>
  <c r="J315" i="6"/>
  <c r="M315" i="6"/>
  <c r="G316" i="6"/>
  <c r="J316" i="6"/>
  <c r="M316" i="6"/>
  <c r="G317" i="6"/>
  <c r="N317" i="6" s="1"/>
  <c r="J317" i="6"/>
  <c r="M317" i="6"/>
  <c r="P317" i="6" s="1"/>
  <c r="G318" i="6"/>
  <c r="J318" i="6"/>
  <c r="O317" i="6" s="1"/>
  <c r="M318" i="6"/>
  <c r="G319" i="6"/>
  <c r="J319" i="6"/>
  <c r="M319" i="6"/>
  <c r="G320" i="6"/>
  <c r="J320" i="6"/>
  <c r="M320" i="6"/>
  <c r="G321" i="6"/>
  <c r="J321" i="6"/>
  <c r="M321" i="6"/>
  <c r="G324" i="6"/>
  <c r="J324" i="6"/>
  <c r="M324" i="6"/>
  <c r="P324" i="6" s="1"/>
  <c r="G325" i="6"/>
  <c r="J325" i="6"/>
  <c r="M325" i="6"/>
  <c r="G326" i="6"/>
  <c r="J326" i="6"/>
  <c r="M326" i="6"/>
  <c r="G327" i="6"/>
  <c r="N324" i="6" s="1"/>
  <c r="J327" i="6"/>
  <c r="M327" i="6"/>
  <c r="G328" i="6"/>
  <c r="J328" i="6"/>
  <c r="M328" i="6"/>
  <c r="G329" i="6"/>
  <c r="J329" i="6"/>
  <c r="O324" i="6" s="1"/>
  <c r="M329" i="6"/>
  <c r="G330" i="6"/>
  <c r="J330" i="6"/>
  <c r="O330" i="6" s="1"/>
  <c r="M330" i="6"/>
  <c r="G331" i="6"/>
  <c r="N330" i="6" s="1"/>
  <c r="J331" i="6"/>
  <c r="M331" i="6"/>
  <c r="P330" i="6" s="1"/>
  <c r="G332" i="6"/>
  <c r="J332" i="6"/>
  <c r="M332" i="6"/>
  <c r="G333" i="6"/>
  <c r="J333" i="6"/>
  <c r="O333" i="6" s="1"/>
  <c r="M333" i="6"/>
  <c r="G334" i="6"/>
  <c r="J334" i="6"/>
  <c r="M334" i="6"/>
  <c r="G335" i="6"/>
  <c r="J335" i="6"/>
  <c r="M335" i="6"/>
  <c r="G336" i="6"/>
  <c r="J336" i="6"/>
  <c r="M336" i="6"/>
  <c r="G337" i="6"/>
  <c r="J337" i="6"/>
  <c r="M337" i="6"/>
  <c r="P333" i="6" s="1"/>
  <c r="G338" i="6"/>
  <c r="J338" i="6"/>
  <c r="M338" i="6"/>
  <c r="G339" i="6"/>
  <c r="N333" i="6" s="1"/>
  <c r="J339" i="6"/>
  <c r="M339" i="6"/>
  <c r="G340" i="6"/>
  <c r="N340" i="6" s="1"/>
  <c r="J340" i="6"/>
  <c r="O340" i="6" s="1"/>
  <c r="M340" i="6"/>
  <c r="G341" i="6"/>
  <c r="J341" i="6"/>
  <c r="M341" i="6"/>
  <c r="P340" i="6" s="1"/>
  <c r="G342" i="6"/>
  <c r="J342" i="6"/>
  <c r="M342" i="6"/>
  <c r="G343" i="6"/>
  <c r="N343" i="6" s="1"/>
  <c r="J343" i="6"/>
  <c r="M343" i="6"/>
  <c r="G344" i="6"/>
  <c r="J344" i="6"/>
  <c r="O343" i="6" s="1"/>
  <c r="M344" i="6"/>
  <c r="G345" i="6"/>
  <c r="J345" i="6"/>
  <c r="M345" i="6"/>
  <c r="G346" i="6"/>
  <c r="J346" i="6"/>
  <c r="M346" i="6"/>
  <c r="G347" i="6"/>
  <c r="J347" i="6"/>
  <c r="M347" i="6"/>
  <c r="P343" i="6" s="1"/>
  <c r="M270" i="6"/>
  <c r="O168" i="6"/>
  <c r="P148" i="6"/>
  <c r="S7" i="6" s="1"/>
  <c r="AD4" i="6" s="1"/>
  <c r="N125" i="6"/>
  <c r="N96" i="6"/>
  <c r="P83" i="6"/>
  <c r="AQ31" i="1"/>
  <c r="AO25" i="1"/>
  <c r="V25" i="1"/>
  <c r="N236" i="6"/>
  <c r="P151" i="6"/>
  <c r="T7" i="6" s="1"/>
  <c r="AD5" i="6" s="1"/>
  <c r="L10" i="5"/>
  <c r="W4" i="6"/>
  <c r="AA8" i="6" s="1"/>
  <c r="M10" i="5"/>
  <c r="X4" i="6" s="1"/>
  <c r="AA9" i="6" s="1"/>
  <c r="V12" i="1"/>
  <c r="N220" i="6"/>
  <c r="N184" i="6"/>
  <c r="N132" i="6"/>
  <c r="N122" i="6"/>
  <c r="O90" i="6"/>
  <c r="L15" i="5"/>
  <c r="W9" i="6"/>
  <c r="AF8" i="6" s="1"/>
  <c r="AO51" i="1"/>
  <c r="O314" i="6"/>
  <c r="P210" i="6"/>
  <c r="U9" i="6" s="1"/>
  <c r="AF6" i="6" s="1"/>
  <c r="O187" i="6"/>
  <c r="M192" i="6"/>
  <c r="O125" i="6"/>
  <c r="M140" i="6"/>
  <c r="O106" i="6"/>
  <c r="N64" i="6"/>
  <c r="L18" i="5"/>
  <c r="W12" i="6"/>
  <c r="AI8" i="6" s="1"/>
  <c r="M18" i="5"/>
  <c r="X12" i="6" s="1"/>
  <c r="AI9" i="6" s="1"/>
  <c r="L11" i="5"/>
  <c r="W5" i="6"/>
  <c r="AB8" i="6" s="1"/>
  <c r="V78" i="1"/>
  <c r="V48" i="1"/>
  <c r="J192" i="6"/>
  <c r="AQ36" i="1"/>
  <c r="V13" i="1"/>
  <c r="AO13" i="1"/>
  <c r="AX13" i="1"/>
  <c r="E10" i="7" s="1"/>
  <c r="V93" i="1"/>
  <c r="AO78" i="1"/>
  <c r="AQ10" i="1"/>
  <c r="AZ10" i="1" s="1"/>
  <c r="G7" i="7" s="1"/>
  <c r="V17" i="1"/>
  <c r="AQ7" i="1"/>
  <c r="AQ20" i="1"/>
  <c r="AZ20" i="1"/>
  <c r="G17" i="7" s="1"/>
  <c r="BC88" i="1"/>
  <c r="J85" i="7" s="1"/>
  <c r="AZ36" i="1"/>
  <c r="G33" i="7" s="1"/>
  <c r="AX25" i="1"/>
  <c r="E22" i="7" s="1"/>
  <c r="BB26" i="1"/>
  <c r="I23" i="7" s="1"/>
  <c r="AX21" i="1"/>
  <c r="E18" i="7" s="1"/>
  <c r="AX6" i="1"/>
  <c r="E3" i="7" s="1"/>
  <c r="V9" i="1"/>
  <c r="V95" i="1"/>
  <c r="V89" i="1"/>
  <c r="BB79" i="1"/>
  <c r="I76" i="7"/>
  <c r="V37" i="1"/>
  <c r="V34" i="1"/>
  <c r="V26" i="1"/>
  <c r="V23" i="1"/>
  <c r="BB17" i="1"/>
  <c r="I14" i="7"/>
  <c r="V52" i="1"/>
  <c r="V91" i="1"/>
  <c r="AZ31" i="1"/>
  <c r="G28" i="7"/>
  <c r="AO89" i="1"/>
  <c r="V81" i="1"/>
  <c r="BB80" i="1"/>
  <c r="I77" i="7"/>
  <c r="BC78" i="1"/>
  <c r="J75" i="7"/>
  <c r="BB43" i="1"/>
  <c r="I40" i="7"/>
  <c r="V36" i="1"/>
  <c r="BB34" i="1"/>
  <c r="I31" i="7" s="1"/>
  <c r="V33" i="1"/>
  <c r="V31" i="1"/>
  <c r="V22" i="1"/>
  <c r="V21" i="1"/>
  <c r="V15" i="1"/>
  <c r="BB12" i="1"/>
  <c r="I9" i="7"/>
  <c r="BB11" i="1"/>
  <c r="I8" i="7"/>
  <c r="V8" i="1"/>
  <c r="AX93" i="1"/>
  <c r="E90" i="7" s="1"/>
  <c r="AO53" i="1"/>
  <c r="AX53" i="1" s="1"/>
  <c r="E50" i="7" s="1"/>
  <c r="V40" i="1"/>
  <c r="V28" i="1"/>
  <c r="AO23" i="1"/>
  <c r="AX23" i="1"/>
  <c r="E20" i="7" s="1"/>
  <c r="V11" i="1"/>
  <c r="V75" i="1"/>
  <c r="AX76" i="1"/>
  <c r="E73" i="7" s="1"/>
  <c r="AX80" i="1"/>
  <c r="E77" i="7" s="1"/>
  <c r="AX88" i="1"/>
  <c r="E85" i="7" s="1"/>
  <c r="BC82" i="1"/>
  <c r="J79" i="7" s="1"/>
  <c r="BC52" i="1"/>
  <c r="J49" i="7" s="1"/>
  <c r="BC49" i="1"/>
  <c r="J46" i="7" s="1"/>
  <c r="AZ37" i="1"/>
  <c r="G34" i="7" s="1"/>
  <c r="BC27" i="1"/>
  <c r="J24" i="7" s="1"/>
  <c r="AZ92" i="1"/>
  <c r="G89" i="7" s="1"/>
  <c r="AZ87" i="1"/>
  <c r="G84" i="7" s="1"/>
  <c r="AX38" i="1"/>
  <c r="E35" i="7" s="1"/>
  <c r="BC23" i="1"/>
  <c r="J20" i="7" s="1"/>
  <c r="BC18" i="1"/>
  <c r="J15" i="7" s="1"/>
  <c r="BC9" i="1"/>
  <c r="J6" i="7" s="1"/>
  <c r="AZ16" i="1"/>
  <c r="G13" i="7" s="1"/>
  <c r="V18" i="1"/>
  <c r="V7" i="1"/>
  <c r="AX78" i="1"/>
  <c r="E75" i="7" s="1"/>
  <c r="V6" i="1"/>
  <c r="AZ89" i="1"/>
  <c r="G86" i="7"/>
  <c r="BC85" i="1"/>
  <c r="J82" i="7"/>
  <c r="BB85" i="1"/>
  <c r="I82" i="7"/>
  <c r="AZ52" i="1"/>
  <c r="G49" i="7"/>
  <c r="V50" i="1"/>
  <c r="AO34" i="1"/>
  <c r="AX34" i="1" s="1"/>
  <c r="E31" i="7" s="1"/>
  <c r="BC33" i="1"/>
  <c r="J30" i="7"/>
  <c r="AO33" i="1"/>
  <c r="BB28" i="1"/>
  <c r="I25" i="7" s="1"/>
  <c r="V27" i="1"/>
  <c r="AQ22" i="1"/>
  <c r="AZ22" i="1"/>
  <c r="G19" i="7" s="1"/>
  <c r="BB20" i="1"/>
  <c r="I17" i="7" s="1"/>
  <c r="AO20" i="1"/>
  <c r="BC15" i="1"/>
  <c r="J12" i="7"/>
  <c r="AO15" i="1"/>
  <c r="AX15" i="1"/>
  <c r="E12" i="7" s="1"/>
  <c r="BC13" i="1"/>
  <c r="J10" i="7" s="1"/>
  <c r="AO8" i="1"/>
  <c r="AX8" i="1" s="1"/>
  <c r="E5" i="7" s="1"/>
  <c r="AX22" i="1"/>
  <c r="E19" i="7" s="1"/>
  <c r="AX18" i="1"/>
  <c r="E15" i="7" s="1"/>
  <c r="AZ9" i="1"/>
  <c r="G6" i="7" s="1"/>
  <c r="V92" i="1"/>
  <c r="V88" i="1"/>
  <c r="BC86" i="1"/>
  <c r="J83" i="7" s="1"/>
  <c r="BC76" i="1"/>
  <c r="J73" i="7" s="1"/>
  <c r="V51" i="1"/>
  <c r="AZ47" i="1"/>
  <c r="G44" i="7"/>
  <c r="BB37" i="1"/>
  <c r="I34" i="7"/>
  <c r="AX31" i="1"/>
  <c r="E28" i="7"/>
  <c r="BC24" i="1"/>
  <c r="J21" i="7"/>
  <c r="BB24" i="1"/>
  <c r="I21" i="7"/>
  <c r="BC21" i="1"/>
  <c r="J18" i="7"/>
  <c r="V16" i="1"/>
  <c r="AZ15" i="1"/>
  <c r="G12" i="7" s="1"/>
  <c r="BC10" i="1"/>
  <c r="J7" i="7" s="1"/>
  <c r="BB7" i="1"/>
  <c r="I4" i="7" s="1"/>
  <c r="AX83" i="1"/>
  <c r="E80" i="7" s="1"/>
  <c r="AZ28" i="1"/>
  <c r="G25" i="7" s="1"/>
  <c r="AZ19" i="1"/>
  <c r="G16" i="7" s="1"/>
  <c r="AZ91" i="1"/>
  <c r="G88" i="7" s="1"/>
  <c r="BC46" i="1"/>
  <c r="J43" i="7" s="1"/>
  <c r="BB9" i="1"/>
  <c r="I6" i="7" s="1"/>
  <c r="AZ48" i="1"/>
  <c r="G45" i="7" s="1"/>
  <c r="BB89" i="1"/>
  <c r="I86" i="7"/>
  <c r="AZ83" i="1"/>
  <c r="G80" i="7"/>
  <c r="BB81" i="1"/>
  <c r="I78" i="7"/>
  <c r="BC77" i="1"/>
  <c r="J74" i="7"/>
  <c r="BB77" i="1"/>
  <c r="I74" i="7"/>
  <c r="BB53" i="1"/>
  <c r="I50" i="7"/>
  <c r="BB51" i="1"/>
  <c r="I48" i="7"/>
  <c r="BB47" i="1"/>
  <c r="I44" i="7"/>
  <c r="BB45" i="1"/>
  <c r="I42" i="7"/>
  <c r="AZ45" i="1"/>
  <c r="G42" i="7"/>
  <c r="BB39" i="1"/>
  <c r="I36" i="7"/>
  <c r="AZ25" i="1"/>
  <c r="G22" i="7"/>
  <c r="N314" i="6"/>
  <c r="O304" i="6"/>
  <c r="N281" i="6"/>
  <c r="M296" i="6"/>
  <c r="P272" i="6"/>
  <c r="G270" i="6"/>
  <c r="O229" i="6"/>
  <c r="N194" i="6"/>
  <c r="N177" i="6"/>
  <c r="O116" i="6"/>
  <c r="O99" i="6"/>
  <c r="O80" i="6"/>
  <c r="P73" i="6"/>
  <c r="T4" i="6"/>
  <c r="AA5" i="6" s="1"/>
  <c r="M19" i="5"/>
  <c r="X13" i="6" s="1"/>
  <c r="AJ9" i="6" s="1"/>
  <c r="L19" i="5"/>
  <c r="W13" i="6"/>
  <c r="AJ8" i="6" s="1"/>
  <c r="AQ39" i="1"/>
  <c r="AZ39" i="1" s="1"/>
  <c r="G36" i="7" s="1"/>
  <c r="V39" i="1"/>
  <c r="V38" i="1"/>
  <c r="AQ38" i="1"/>
  <c r="AZ38" i="1"/>
  <c r="G35" i="7" s="1"/>
  <c r="BC31" i="1"/>
  <c r="J28" i="7" s="1"/>
  <c r="V29" i="1"/>
  <c r="AO29" i="1"/>
  <c r="AX29" i="1"/>
  <c r="E26" i="7" s="1"/>
  <c r="G348" i="6"/>
  <c r="P307" i="6"/>
  <c r="T13" i="6"/>
  <c r="AJ5" i="6" s="1"/>
  <c r="M322" i="6"/>
  <c r="J322" i="6"/>
  <c r="N255" i="6"/>
  <c r="J270" i="6"/>
  <c r="J218" i="6"/>
  <c r="M114" i="6"/>
  <c r="N90" i="6"/>
  <c r="M14" i="5"/>
  <c r="X8" i="6"/>
  <c r="AE9" i="6" s="1"/>
  <c r="L14" i="5"/>
  <c r="W8" i="6" s="1"/>
  <c r="AE8" i="6" s="1"/>
  <c r="M244" i="6"/>
  <c r="O246" i="6"/>
  <c r="V87" i="1"/>
  <c r="M348" i="6"/>
  <c r="G322" i="6"/>
  <c r="P314" i="6"/>
  <c r="U13" i="6" s="1"/>
  <c r="AJ6" i="6" s="1"/>
  <c r="N304" i="6"/>
  <c r="G244" i="6"/>
  <c r="O220" i="6"/>
  <c r="P213" i="6"/>
  <c r="P203" i="6"/>
  <c r="T9" i="6"/>
  <c r="AF5" i="6" s="1"/>
  <c r="O142" i="6"/>
  <c r="J166" i="6"/>
  <c r="M166" i="6"/>
  <c r="N142" i="6"/>
  <c r="J88" i="6"/>
  <c r="O64" i="6"/>
  <c r="G88" i="6"/>
  <c r="M7" i="5"/>
  <c r="L7" i="5"/>
  <c r="AQ90" i="1"/>
  <c r="AZ90" i="1"/>
  <c r="G87" i="7" s="1"/>
  <c r="V90" i="1"/>
  <c r="AZ75" i="1"/>
  <c r="G72" i="7"/>
  <c r="AZ50" i="1"/>
  <c r="G47" i="7"/>
  <c r="AO45" i="1"/>
  <c r="AX45" i="1"/>
  <c r="E42" i="7" s="1"/>
  <c r="V45" i="1"/>
  <c r="V19" i="1"/>
  <c r="O288" i="6"/>
  <c r="O278" i="6"/>
  <c r="G296" i="6"/>
  <c r="P184" i="6"/>
  <c r="U8" i="6"/>
  <c r="AE6" i="6" s="1"/>
  <c r="O158" i="6"/>
  <c r="O132" i="6"/>
  <c r="P90" i="6"/>
  <c r="N73" i="6"/>
  <c r="P64" i="6"/>
  <c r="V4" i="6"/>
  <c r="AA7" i="6" s="1"/>
  <c r="M88" i="6"/>
  <c r="M17" i="5"/>
  <c r="X11" i="6"/>
  <c r="AH9" i="6" s="1"/>
  <c r="L17" i="5"/>
  <c r="W11" i="6" s="1"/>
  <c r="AH8" i="6" s="1"/>
  <c r="AO82" i="1"/>
  <c r="AX82" i="1"/>
  <c r="E79" i="7" s="1"/>
  <c r="V82" i="1"/>
  <c r="AO81" i="1"/>
  <c r="AX81" i="1"/>
  <c r="E78" i="7" s="1"/>
  <c r="V77" i="1"/>
  <c r="AQ77" i="1"/>
  <c r="AZ77" i="1"/>
  <c r="G74" i="7" s="1"/>
  <c r="O272" i="6"/>
  <c r="N239" i="6"/>
  <c r="O213" i="6"/>
  <c r="N213" i="6"/>
  <c r="O210" i="6"/>
  <c r="N203" i="6"/>
  <c r="P194" i="6"/>
  <c r="V9" i="6" s="1"/>
  <c r="AF7" i="6" s="1"/>
  <c r="P177" i="6"/>
  <c r="T8" i="6"/>
  <c r="AE5" i="6" s="1"/>
  <c r="N148" i="6"/>
  <c r="P125" i="6"/>
  <c r="T6" i="6"/>
  <c r="AC5" i="6" s="1"/>
  <c r="AI78" i="1" s="1"/>
  <c r="N116" i="6"/>
  <c r="M9" i="5"/>
  <c r="E5" i="4"/>
  <c r="G5" i="4" s="1"/>
  <c r="AZ80" i="1"/>
  <c r="G77" i="7" s="1"/>
  <c r="BB48" i="1"/>
  <c r="I45" i="7" s="1"/>
  <c r="N265" i="6"/>
  <c r="P220" i="6"/>
  <c r="O200" i="6"/>
  <c r="N168" i="6"/>
  <c r="O161" i="6"/>
  <c r="P142" i="6"/>
  <c r="P132" i="6"/>
  <c r="U6" i="6" s="1"/>
  <c r="AC6" i="6" s="1"/>
  <c r="O73" i="6"/>
  <c r="AZ93" i="1"/>
  <c r="G90" i="7"/>
  <c r="BB90" i="1"/>
  <c r="I87" i="7"/>
  <c r="AX89" i="1"/>
  <c r="E86" i="7"/>
  <c r="AX85" i="1"/>
  <c r="E82" i="7"/>
  <c r="AX79" i="1"/>
  <c r="E76" i="7"/>
  <c r="V76" i="1"/>
  <c r="AQ76" i="1"/>
  <c r="AZ76" i="1" s="1"/>
  <c r="G73" i="7" s="1"/>
  <c r="AQ27" i="1"/>
  <c r="AZ27" i="1"/>
  <c r="G24" i="7" s="1"/>
  <c r="AO26" i="1"/>
  <c r="AX26" i="1"/>
  <c r="E23" i="7"/>
  <c r="V10" i="1"/>
  <c r="AI12" i="1"/>
  <c r="AI9" i="1"/>
  <c r="AI11" i="1"/>
  <c r="AI24" i="1"/>
  <c r="AI38" i="1"/>
  <c r="AI33" i="1"/>
  <c r="AI27" i="1"/>
  <c r="AI83" i="1"/>
  <c r="AI85" i="1"/>
  <c r="AI28" i="1"/>
  <c r="AI53" i="1"/>
  <c r="AI79" i="1"/>
  <c r="AI92" i="1"/>
  <c r="AI52" i="1"/>
  <c r="AI80" i="1"/>
  <c r="AJ38" i="1"/>
  <c r="AZ29" i="1"/>
  <c r="G26" i="7" s="1"/>
  <c r="AZ81" i="1"/>
  <c r="G78" i="7"/>
  <c r="AZ33" i="1"/>
  <c r="G30" i="7" s="1"/>
  <c r="AZ17" i="1"/>
  <c r="G14" i="7"/>
  <c r="AX33" i="1"/>
  <c r="E30" i="7" s="1"/>
  <c r="AZ51" i="1"/>
  <c r="G48" i="7"/>
  <c r="AX7" i="1"/>
  <c r="E4" i="7" s="1"/>
  <c r="AX20" i="1"/>
  <c r="E17" i="7"/>
  <c r="AZ7" i="1"/>
  <c r="G4" i="7" s="1"/>
  <c r="AX51" i="1"/>
  <c r="E48" i="7"/>
  <c r="BC89" i="1"/>
  <c r="J86" i="7" s="1"/>
  <c r="BC83" i="1"/>
  <c r="J80" i="7"/>
  <c r="AZ82" i="1"/>
  <c r="G79" i="7" s="1"/>
  <c r="AZ34" i="1"/>
  <c r="G31" i="7"/>
  <c r="BB50" i="1"/>
  <c r="I47" i="7" s="1"/>
  <c r="AZ23" i="1"/>
  <c r="G20" i="7"/>
  <c r="BC22" i="1"/>
  <c r="J19" i="7" s="1"/>
  <c r="AZ18" i="1"/>
  <c r="G15" i="7"/>
  <c r="BC16" i="1"/>
  <c r="J13" i="7" s="1"/>
  <c r="AZ13" i="1"/>
  <c r="G10" i="7"/>
  <c r="AX10" i="1"/>
  <c r="E7" i="7" s="1"/>
  <c r="AJ76" i="1"/>
  <c r="AJ75" i="1"/>
  <c r="AI21" i="1"/>
  <c r="AI81" i="1"/>
  <c r="AI8" i="1"/>
  <c r="AI34" i="1"/>
  <c r="AI90" i="1"/>
  <c r="AI94" i="1"/>
  <c r="AI26" i="1"/>
  <c r="AI37" i="1"/>
  <c r="AI36" i="1"/>
  <c r="AI16" i="1"/>
  <c r="AI93" i="1"/>
  <c r="AI89" i="1"/>
  <c r="AI17" i="1"/>
  <c r="AI76" i="1"/>
  <c r="AI19" i="1"/>
  <c r="AI7" i="1"/>
  <c r="AI10" i="1"/>
  <c r="AI31" i="1"/>
  <c r="AI23" i="1"/>
  <c r="AI13" i="1"/>
  <c r="AI25" i="1"/>
  <c r="AI43" i="1"/>
  <c r="AI15" i="1"/>
  <c r="AI45" i="1"/>
  <c r="AI18" i="1"/>
  <c r="AI6" i="1"/>
  <c r="AI49" i="1"/>
  <c r="AI29" i="1"/>
  <c r="AI48" i="1"/>
  <c r="AI82" i="1"/>
  <c r="AI87" i="1"/>
  <c r="AI39" i="1"/>
  <c r="AI22" i="1"/>
  <c r="AI47" i="1"/>
  <c r="AI86" i="1"/>
  <c r="AI77" i="1"/>
  <c r="AI46" i="1"/>
  <c r="AI51" i="1"/>
  <c r="AI75" i="1"/>
  <c r="AI20" i="1"/>
  <c r="AI91" i="1"/>
  <c r="AI88" i="1"/>
  <c r="AI50" i="1"/>
  <c r="AJ25" i="1"/>
  <c r="AJ81" i="1"/>
  <c r="AJ10" i="1"/>
  <c r="AJ92" i="1"/>
  <c r="AJ27" i="1"/>
  <c r="AJ85" i="1"/>
  <c r="AJ45" i="1"/>
  <c r="AJ93" i="1"/>
  <c r="AJ83" i="1"/>
  <c r="AJ46" i="1"/>
  <c r="AJ17" i="1"/>
  <c r="AJ48" i="1"/>
  <c r="AJ22" i="1"/>
  <c r="AJ36" i="1"/>
  <c r="AJ53" i="1"/>
  <c r="AJ33" i="1"/>
  <c r="AJ6" i="1"/>
  <c r="AJ12" i="1"/>
  <c r="AJ18" i="1"/>
  <c r="AJ82" i="1"/>
  <c r="AJ8" i="1"/>
  <c r="AJ90" i="1"/>
  <c r="AJ52" i="1"/>
  <c r="AJ24" i="1"/>
  <c r="AJ88" i="1"/>
  <c r="AJ19" i="1"/>
  <c r="AJ94" i="1"/>
  <c r="AQ94" i="1" s="1"/>
  <c r="AZ94" i="1" s="1"/>
  <c r="G91" i="7" s="1"/>
  <c r="AJ21" i="1"/>
  <c r="AJ15" i="1"/>
  <c r="AJ23" i="1"/>
  <c r="AJ29" i="1"/>
  <c r="AJ11" i="1"/>
  <c r="AJ86" i="1"/>
  <c r="AJ26" i="1"/>
  <c r="AJ51" i="1"/>
  <c r="AJ77" i="1"/>
  <c r="AJ87" i="1"/>
  <c r="AJ37" i="1"/>
  <c r="AJ34" i="1"/>
  <c r="AJ49" i="1"/>
  <c r="AJ20" i="1"/>
  <c r="AJ50" i="1"/>
  <c r="AJ78" i="1"/>
  <c r="AJ39" i="1"/>
  <c r="AJ91" i="1"/>
  <c r="AJ80" i="1"/>
  <c r="AJ16" i="1"/>
  <c r="AJ13" i="1"/>
  <c r="AJ31" i="1"/>
  <c r="AJ7" i="1"/>
  <c r="AJ43" i="1"/>
  <c r="N210" i="6"/>
  <c r="M16" i="5"/>
  <c r="X10" i="6" s="1"/>
  <c r="AG9" i="6" s="1"/>
  <c r="M8" i="5"/>
  <c r="AO49" i="1"/>
  <c r="AX49" i="1"/>
  <c r="E46" i="7"/>
  <c r="J348" i="6"/>
  <c r="M20" i="5"/>
  <c r="AN81" i="1"/>
  <c r="AN77" i="1"/>
  <c r="AN36" i="1"/>
  <c r="AN34" i="1"/>
  <c r="AN76" i="1"/>
  <c r="AN88" i="1"/>
  <c r="AN49" i="1"/>
  <c r="AN10" i="1"/>
  <c r="AN43" i="1"/>
  <c r="AN11" i="1"/>
  <c r="AN9" i="1"/>
  <c r="AN46" i="1"/>
  <c r="AN7" i="1"/>
  <c r="AN21" i="1"/>
  <c r="AN94" i="1"/>
  <c r="AT94" i="1"/>
  <c r="BC94" i="1"/>
  <c r="J91" i="7" s="1"/>
  <c r="AN18" i="1"/>
  <c r="AR94" i="1"/>
  <c r="BA94" i="1"/>
  <c r="H91" i="7" s="1"/>
  <c r="AP94" i="1"/>
  <c r="AY94" i="1"/>
  <c r="F91" i="7" s="1"/>
  <c r="AN78" i="1"/>
  <c r="AN75" i="1"/>
  <c r="AN27" i="1"/>
  <c r="AN19" i="1"/>
  <c r="AN79" i="1"/>
  <c r="AN39" i="1"/>
  <c r="AN20" i="1"/>
  <c r="AN25" i="1"/>
  <c r="AN90" i="1"/>
  <c r="AT90" i="1"/>
  <c r="BC90" i="1" s="1"/>
  <c r="J87" i="7" s="1"/>
  <c r="AN91" i="1"/>
  <c r="AT91" i="1" s="1"/>
  <c r="BC91" i="1" s="1"/>
  <c r="J88" i="7" s="1"/>
  <c r="AN93" i="1" l="1"/>
  <c r="AT93" i="1" s="1"/>
  <c r="BC93" i="1" s="1"/>
  <c r="J90" i="7" s="1"/>
  <c r="AN50" i="1"/>
  <c r="AN52" i="1"/>
  <c r="AN13" i="1"/>
  <c r="AN80" i="1"/>
  <c r="AN33" i="1"/>
  <c r="AN45" i="1"/>
  <c r="AN53" i="1"/>
  <c r="AN8" i="1"/>
  <c r="AN87" i="1"/>
  <c r="AN82" i="1"/>
  <c r="AN85" i="1"/>
  <c r="AN48" i="1"/>
  <c r="AN89" i="1"/>
  <c r="AN47" i="1"/>
  <c r="AN23" i="1"/>
  <c r="AN86" i="1"/>
  <c r="AN6" i="1"/>
  <c r="AN51" i="1"/>
  <c r="AN22" i="1"/>
  <c r="AN17" i="1"/>
  <c r="AN31" i="1"/>
  <c r="AN15" i="1"/>
  <c r="AN26" i="1"/>
  <c r="AN92" i="1"/>
  <c r="AT92" i="1" s="1"/>
  <c r="BC92" i="1" s="1"/>
  <c r="J89" i="7" s="1"/>
  <c r="AN83" i="1"/>
  <c r="AN38" i="1"/>
  <c r="AN28" i="1"/>
  <c r="AN12" i="1"/>
  <c r="AN16" i="1"/>
  <c r="AN29" i="1"/>
  <c r="AN37" i="1"/>
  <c r="AN24" i="1"/>
  <c r="AM47" i="1"/>
  <c r="V13" i="6"/>
  <c r="AJ7" i="6" s="1"/>
  <c r="AJ79" i="1"/>
  <c r="AJ47" i="1"/>
  <c r="AJ28" i="1"/>
  <c r="AJ9" i="1"/>
  <c r="AJ89" i="1"/>
  <c r="N99" i="6"/>
  <c r="N80" i="6"/>
  <c r="AX91" i="1"/>
  <c r="E88" i="7" s="1"/>
  <c r="AX12" i="1"/>
  <c r="E9" i="7" s="1"/>
  <c r="P70" i="6"/>
  <c r="S4" i="6" s="1"/>
  <c r="AA4" i="6" s="1"/>
  <c r="V5" i="6"/>
  <c r="AB7" i="6" s="1"/>
  <c r="N151" i="6"/>
  <c r="P135" i="6"/>
  <c r="V6" i="6" s="1"/>
  <c r="AC7" i="6" s="1"/>
  <c r="P122" i="6"/>
  <c r="S6" i="6" s="1"/>
  <c r="AC4" i="6" s="1"/>
  <c r="L13" i="5"/>
  <c r="W7" i="6" s="1"/>
  <c r="AD8" i="6" s="1"/>
  <c r="AM18" i="1" s="1"/>
  <c r="BB92" i="1"/>
  <c r="I89" i="7" s="1"/>
  <c r="V53" i="1"/>
  <c r="AX52" i="1"/>
  <c r="E49" i="7" s="1"/>
  <c r="AX46" i="1"/>
  <c r="E43" i="7" s="1"/>
  <c r="AX28" i="1"/>
  <c r="E25" i="7" s="1"/>
  <c r="AX19" i="1"/>
  <c r="E16" i="7" s="1"/>
  <c r="AX9" i="1"/>
  <c r="E6" i="7" s="1"/>
  <c r="AM6" i="1" l="1"/>
  <c r="AM82" i="1"/>
  <c r="AM45" i="1"/>
  <c r="AM8" i="1"/>
  <c r="AM11" i="1"/>
  <c r="AM27" i="1"/>
  <c r="AM31" i="1"/>
  <c r="AM24" i="1"/>
  <c r="AM26" i="1"/>
  <c r="AM25" i="1"/>
  <c r="AM75" i="1"/>
  <c r="AM52" i="1"/>
  <c r="AM36" i="1"/>
  <c r="AM43" i="1"/>
  <c r="AM12" i="1"/>
  <c r="AM89" i="1"/>
  <c r="AM29" i="1"/>
  <c r="AM93" i="1"/>
  <c r="AM86" i="1"/>
  <c r="AM80" i="1"/>
  <c r="AM76" i="1"/>
  <c r="AM53" i="1"/>
  <c r="AM94" i="1"/>
  <c r="AS94" i="1" s="1"/>
  <c r="BB94" i="1" s="1"/>
  <c r="I91" i="7" s="1"/>
  <c r="AM20" i="1"/>
  <c r="AM15" i="1"/>
  <c r="AM78" i="1"/>
  <c r="AM77" i="1"/>
  <c r="AM90" i="1"/>
  <c r="AM19" i="1"/>
  <c r="AM87" i="1"/>
  <c r="AM81" i="1"/>
  <c r="AM21" i="1"/>
  <c r="AM28" i="1"/>
  <c r="AM7" i="1"/>
  <c r="AM88" i="1"/>
  <c r="AM37" i="1"/>
  <c r="AM91" i="1"/>
  <c r="AM22" i="1"/>
  <c r="AM79" i="1"/>
  <c r="AM49" i="1"/>
  <c r="AM50" i="1"/>
  <c r="AM34" i="1"/>
  <c r="AM83" i="1"/>
  <c r="AM38" i="1"/>
  <c r="AM92" i="1"/>
  <c r="AM23" i="1"/>
  <c r="AM85" i="1"/>
  <c r="AM17" i="1"/>
  <c r="AM51" i="1"/>
  <c r="AK31" i="1"/>
  <c r="AK77" i="1"/>
  <c r="AK24" i="1"/>
  <c r="AK48" i="1"/>
  <c r="AK93" i="1"/>
  <c r="AK15" i="1"/>
  <c r="AK19" i="1"/>
  <c r="AK83" i="1"/>
  <c r="AK82" i="1"/>
  <c r="AK8" i="1"/>
  <c r="AK11" i="1"/>
  <c r="AK91" i="1"/>
  <c r="AK46" i="1"/>
  <c r="AK36" i="1"/>
  <c r="AK34" i="1"/>
  <c r="AK37" i="1"/>
  <c r="AK26" i="1"/>
  <c r="AK47" i="1"/>
  <c r="AK18" i="1"/>
  <c r="AK28" i="1"/>
  <c r="AK87" i="1"/>
  <c r="AK23" i="1"/>
  <c r="AK49" i="1"/>
  <c r="AK27" i="1"/>
  <c r="AK6" i="1"/>
  <c r="AK90" i="1"/>
  <c r="AK20" i="1"/>
  <c r="AK17" i="1"/>
  <c r="AK75" i="1"/>
  <c r="AK7" i="1"/>
  <c r="AK89" i="1"/>
  <c r="AK94" i="1"/>
  <c r="AK50" i="1"/>
  <c r="AK79" i="1"/>
  <c r="AK16" i="1"/>
  <c r="AK21" i="1"/>
  <c r="AK88" i="1"/>
  <c r="AK29" i="1"/>
  <c r="AK12" i="1"/>
  <c r="AK52" i="1"/>
  <c r="AK43" i="1"/>
  <c r="AK92" i="1"/>
  <c r="AK78" i="1"/>
  <c r="AK38" i="1"/>
  <c r="AK39" i="1"/>
  <c r="AK22" i="1"/>
  <c r="AK33" i="1"/>
  <c r="AK51" i="1"/>
  <c r="AK9" i="1"/>
  <c r="AK81" i="1"/>
  <c r="AK13" i="1"/>
  <c r="AK80" i="1"/>
  <c r="AK10" i="1"/>
  <c r="AK85" i="1"/>
  <c r="AK76" i="1"/>
  <c r="AK45" i="1"/>
  <c r="AK53" i="1"/>
  <c r="AK25" i="1"/>
  <c r="AK86" i="1"/>
  <c r="AM48" i="1"/>
  <c r="AM13" i="1"/>
  <c r="AM46" i="1"/>
  <c r="AH29" i="1"/>
  <c r="AL29" i="1" s="1"/>
  <c r="AH94" i="1"/>
  <c r="AH91" i="1"/>
  <c r="AL91" i="1" s="1"/>
  <c r="AH89" i="1"/>
  <c r="AH31" i="1"/>
  <c r="AL31" i="1" s="1"/>
  <c r="AH81" i="1"/>
  <c r="AH86" i="1"/>
  <c r="AH16" i="1"/>
  <c r="AH53" i="1"/>
  <c r="AL53" i="1" s="1"/>
  <c r="AH77" i="1"/>
  <c r="AL77" i="1" s="1"/>
  <c r="AH80" i="1"/>
  <c r="AL80" i="1" s="1"/>
  <c r="AH33" i="1"/>
  <c r="AH45" i="1"/>
  <c r="AL45" i="1" s="1"/>
  <c r="AH7" i="1"/>
  <c r="AH17" i="1"/>
  <c r="AL17" i="1" s="1"/>
  <c r="AH11" i="1"/>
  <c r="AH49" i="1"/>
  <c r="AL49" i="1" s="1"/>
  <c r="AH47" i="1"/>
  <c r="AH76" i="1"/>
  <c r="AH46" i="1"/>
  <c r="AL46" i="1" s="1"/>
  <c r="AH82" i="1"/>
  <c r="AL82" i="1" s="1"/>
  <c r="AH87" i="1"/>
  <c r="AL87" i="1" s="1"/>
  <c r="AH13" i="1"/>
  <c r="AH39" i="1"/>
  <c r="AL39" i="1" s="1"/>
  <c r="AH26" i="1"/>
  <c r="AL26" i="1" s="1"/>
  <c r="AH52" i="1"/>
  <c r="AL52" i="1" s="1"/>
  <c r="AH18" i="1"/>
  <c r="AH9" i="1"/>
  <c r="AL9" i="1" s="1"/>
  <c r="AH24" i="1"/>
  <c r="AL24" i="1" s="1"/>
  <c r="AH78" i="1"/>
  <c r="AH10" i="1"/>
  <c r="AL10" i="1" s="1"/>
  <c r="AH36" i="1"/>
  <c r="AH43" i="1"/>
  <c r="AL43" i="1" s="1"/>
  <c r="AH25" i="1"/>
  <c r="AH19" i="1"/>
  <c r="AH50" i="1"/>
  <c r="AL50" i="1" s="1"/>
  <c r="AH20" i="1"/>
  <c r="AL20" i="1" s="1"/>
  <c r="AH27" i="1"/>
  <c r="AL27" i="1" s="1"/>
  <c r="AH12" i="1"/>
  <c r="AH28" i="1"/>
  <c r="AL28" i="1" s="1"/>
  <c r="AH48" i="1"/>
  <c r="AL48" i="1" s="1"/>
  <c r="AH34" i="1"/>
  <c r="AH75" i="1"/>
  <c r="AL75" i="1" s="1"/>
  <c r="AH38" i="1"/>
  <c r="AL38" i="1" s="1"/>
  <c r="AH85" i="1"/>
  <c r="AL85" i="1" s="1"/>
  <c r="AH88" i="1"/>
  <c r="AL88" i="1" s="1"/>
  <c r="AH90" i="1"/>
  <c r="AL90" i="1" s="1"/>
  <c r="AH8" i="1"/>
  <c r="AL8" i="1" s="1"/>
  <c r="AH83" i="1"/>
  <c r="AL83" i="1" s="1"/>
  <c r="AH37" i="1"/>
  <c r="AH21" i="1"/>
  <c r="AL21" i="1" s="1"/>
  <c r="AH79" i="1"/>
  <c r="AL79" i="1" s="1"/>
  <c r="AH15" i="1"/>
  <c r="AL15" i="1" s="1"/>
  <c r="AH6" i="1"/>
  <c r="AL6" i="1" s="1"/>
  <c r="AH51" i="1"/>
  <c r="AL51" i="1" s="1"/>
  <c r="AH22" i="1"/>
  <c r="AL22" i="1" s="1"/>
  <c r="AH92" i="1"/>
  <c r="AL92" i="1" s="1"/>
  <c r="AH23" i="1"/>
  <c r="AL23" i="1" s="1"/>
  <c r="AH93" i="1"/>
  <c r="AL93" i="1" s="1"/>
  <c r="AM33" i="1"/>
  <c r="AM39" i="1"/>
  <c r="AM16" i="1"/>
  <c r="AM9" i="1"/>
  <c r="AM10" i="1"/>
  <c r="AR76" i="1" l="1"/>
  <c r="BA76" i="1" s="1"/>
  <c r="H73" i="7" s="1"/>
  <c r="AP76" i="1"/>
  <c r="AY76" i="1" s="1"/>
  <c r="F73" i="7" s="1"/>
  <c r="AP78" i="1"/>
  <c r="AY78" i="1" s="1"/>
  <c r="F75" i="7" s="1"/>
  <c r="AR78" i="1"/>
  <c r="BA78" i="1" s="1"/>
  <c r="H75" i="7" s="1"/>
  <c r="AP89" i="1"/>
  <c r="AY89" i="1" s="1"/>
  <c r="F86" i="7" s="1"/>
  <c r="AR89" i="1"/>
  <c r="BA89" i="1" s="1"/>
  <c r="H86" i="7" s="1"/>
  <c r="AR34" i="1"/>
  <c r="BA34" i="1" s="1"/>
  <c r="H31" i="7" s="1"/>
  <c r="AP34" i="1"/>
  <c r="AY34" i="1" s="1"/>
  <c r="F31" i="7" s="1"/>
  <c r="AR19" i="1"/>
  <c r="BA19" i="1" s="1"/>
  <c r="H16" i="7" s="1"/>
  <c r="AP19" i="1"/>
  <c r="AY19" i="1" s="1"/>
  <c r="F16" i="7" s="1"/>
  <c r="AL11" i="1"/>
  <c r="AL33" i="1"/>
  <c r="AL16" i="1"/>
  <c r="AL89" i="1"/>
  <c r="AP25" i="1"/>
  <c r="AY25" i="1" s="1"/>
  <c r="F22" i="7" s="1"/>
  <c r="AR25" i="1"/>
  <c r="BA25" i="1" s="1"/>
  <c r="H22" i="7" s="1"/>
  <c r="AP85" i="1"/>
  <c r="AY85" i="1" s="1"/>
  <c r="F82" i="7" s="1"/>
  <c r="AR85" i="1"/>
  <c r="BA85" i="1" s="1"/>
  <c r="H82" i="7" s="1"/>
  <c r="AR81" i="1"/>
  <c r="BA81" i="1" s="1"/>
  <c r="H78" i="7" s="1"/>
  <c r="AP81" i="1"/>
  <c r="AY81" i="1" s="1"/>
  <c r="F78" i="7" s="1"/>
  <c r="AR22" i="1"/>
  <c r="BA22" i="1" s="1"/>
  <c r="H19" i="7" s="1"/>
  <c r="AP22" i="1"/>
  <c r="AY22" i="1" s="1"/>
  <c r="F19" i="7" s="1"/>
  <c r="AR92" i="1"/>
  <c r="BA92" i="1" s="1"/>
  <c r="H89" i="7" s="1"/>
  <c r="AP92" i="1"/>
  <c r="AY92" i="1" s="1"/>
  <c r="F89" i="7" s="1"/>
  <c r="AP29" i="1"/>
  <c r="AY29" i="1" s="1"/>
  <c r="F26" i="7" s="1"/>
  <c r="AR29" i="1"/>
  <c r="BA29" i="1" s="1"/>
  <c r="H26" i="7" s="1"/>
  <c r="AP79" i="1"/>
  <c r="AY79" i="1" s="1"/>
  <c r="F76" i="7" s="1"/>
  <c r="AR79" i="1"/>
  <c r="BA79" i="1" s="1"/>
  <c r="H76" i="7" s="1"/>
  <c r="AR7" i="1"/>
  <c r="BA7" i="1" s="1"/>
  <c r="H4" i="7" s="1"/>
  <c r="AP7" i="1"/>
  <c r="AY7" i="1" s="1"/>
  <c r="F4" i="7" s="1"/>
  <c r="AR90" i="1"/>
  <c r="BA90" i="1" s="1"/>
  <c r="H87" i="7" s="1"/>
  <c r="AP90" i="1"/>
  <c r="AY90" i="1" s="1"/>
  <c r="F87" i="7" s="1"/>
  <c r="AR23" i="1"/>
  <c r="BA23" i="1" s="1"/>
  <c r="H20" i="7" s="1"/>
  <c r="AP23" i="1"/>
  <c r="AY23" i="1" s="1"/>
  <c r="F20" i="7" s="1"/>
  <c r="AP47" i="1"/>
  <c r="AY47" i="1" s="1"/>
  <c r="F44" i="7" s="1"/>
  <c r="AR47" i="1"/>
  <c r="BA47" i="1" s="1"/>
  <c r="H44" i="7" s="1"/>
  <c r="AP36" i="1"/>
  <c r="AY36" i="1" s="1"/>
  <c r="F33" i="7" s="1"/>
  <c r="AR36" i="1"/>
  <c r="BA36" i="1" s="1"/>
  <c r="H33" i="7" s="1"/>
  <c r="AR8" i="1"/>
  <c r="BA8" i="1" s="1"/>
  <c r="H5" i="7" s="1"/>
  <c r="AP8" i="1"/>
  <c r="AY8" i="1" s="1"/>
  <c r="F5" i="7" s="1"/>
  <c r="AR15" i="1"/>
  <c r="BA15" i="1" s="1"/>
  <c r="H12" i="7" s="1"/>
  <c r="AP15" i="1"/>
  <c r="AY15" i="1" s="1"/>
  <c r="F12" i="7" s="1"/>
  <c r="AR77" i="1"/>
  <c r="BA77" i="1" s="1"/>
  <c r="H74" i="7" s="1"/>
  <c r="AP77" i="1"/>
  <c r="AY77" i="1" s="1"/>
  <c r="F74" i="7" s="1"/>
  <c r="AR13" i="1"/>
  <c r="BA13" i="1" s="1"/>
  <c r="H10" i="7" s="1"/>
  <c r="AP13" i="1"/>
  <c r="AY13" i="1" s="1"/>
  <c r="F10" i="7" s="1"/>
  <c r="AP12" i="1"/>
  <c r="AY12" i="1" s="1"/>
  <c r="F9" i="7" s="1"/>
  <c r="AR12" i="1"/>
  <c r="BA12" i="1" s="1"/>
  <c r="H9" i="7" s="1"/>
  <c r="AR20" i="1"/>
  <c r="BA20" i="1" s="1"/>
  <c r="H17" i="7" s="1"/>
  <c r="AP20" i="1"/>
  <c r="AY20" i="1" s="1"/>
  <c r="F17" i="7" s="1"/>
  <c r="AP18" i="1"/>
  <c r="AY18" i="1" s="1"/>
  <c r="F15" i="7" s="1"/>
  <c r="AR18" i="1"/>
  <c r="BA18" i="1" s="1"/>
  <c r="H15" i="7" s="1"/>
  <c r="AP24" i="1"/>
  <c r="AY24" i="1" s="1"/>
  <c r="F21" i="7" s="1"/>
  <c r="AR24" i="1"/>
  <c r="BA24" i="1" s="1"/>
  <c r="H21" i="7" s="1"/>
  <c r="AL19" i="1"/>
  <c r="AL18" i="1"/>
  <c r="AL13" i="1"/>
  <c r="AL76" i="1"/>
  <c r="AL86" i="1"/>
  <c r="AP53" i="1"/>
  <c r="AY53" i="1" s="1"/>
  <c r="F50" i="7" s="1"/>
  <c r="AR53" i="1"/>
  <c r="BA53" i="1" s="1"/>
  <c r="H50" i="7" s="1"/>
  <c r="AR10" i="1"/>
  <c r="BA10" i="1" s="1"/>
  <c r="H7" i="7" s="1"/>
  <c r="AP10" i="1"/>
  <c r="AY10" i="1" s="1"/>
  <c r="F7" i="7" s="1"/>
  <c r="AP9" i="1"/>
  <c r="AY9" i="1" s="1"/>
  <c r="F6" i="7" s="1"/>
  <c r="AR9" i="1"/>
  <c r="BA9" i="1" s="1"/>
  <c r="H6" i="7" s="1"/>
  <c r="AP39" i="1"/>
  <c r="AY39" i="1" s="1"/>
  <c r="F36" i="7" s="1"/>
  <c r="AR39" i="1"/>
  <c r="BA39" i="1" s="1"/>
  <c r="H36" i="7" s="1"/>
  <c r="AP43" i="1"/>
  <c r="AY43" i="1" s="1"/>
  <c r="F40" i="7" s="1"/>
  <c r="AR43" i="1"/>
  <c r="BA43" i="1" s="1"/>
  <c r="H40" i="7" s="1"/>
  <c r="AP88" i="1"/>
  <c r="AY88" i="1" s="1"/>
  <c r="F85" i="7" s="1"/>
  <c r="AR88" i="1"/>
  <c r="BA88" i="1" s="1"/>
  <c r="H85" i="7" s="1"/>
  <c r="AR50" i="1"/>
  <c r="BA50" i="1" s="1"/>
  <c r="H47" i="7" s="1"/>
  <c r="AP50" i="1"/>
  <c r="AY50" i="1" s="1"/>
  <c r="F47" i="7" s="1"/>
  <c r="AR75" i="1"/>
  <c r="BA75" i="1" s="1"/>
  <c r="H72" i="7" s="1"/>
  <c r="AP75" i="1"/>
  <c r="AY75" i="1" s="1"/>
  <c r="F72" i="7" s="1"/>
  <c r="AR6" i="1"/>
  <c r="BA6" i="1" s="1"/>
  <c r="H3" i="7" s="1"/>
  <c r="AP6" i="1"/>
  <c r="AY6" i="1" s="1"/>
  <c r="F3" i="7" s="1"/>
  <c r="AR87" i="1"/>
  <c r="BA87" i="1" s="1"/>
  <c r="H84" i="7" s="1"/>
  <c r="AP87" i="1"/>
  <c r="AY87" i="1" s="1"/>
  <c r="F84" i="7" s="1"/>
  <c r="AR26" i="1"/>
  <c r="BA26" i="1" s="1"/>
  <c r="H23" i="7" s="1"/>
  <c r="AP26" i="1"/>
  <c r="AY26" i="1" s="1"/>
  <c r="F23" i="7" s="1"/>
  <c r="AR46" i="1"/>
  <c r="BA46" i="1" s="1"/>
  <c r="H43" i="7" s="1"/>
  <c r="AP46" i="1"/>
  <c r="AY46" i="1" s="1"/>
  <c r="F43" i="7" s="1"/>
  <c r="AR82" i="1"/>
  <c r="BA82" i="1" s="1"/>
  <c r="H79" i="7" s="1"/>
  <c r="AP82" i="1"/>
  <c r="AY82" i="1" s="1"/>
  <c r="F79" i="7" s="1"/>
  <c r="AR93" i="1"/>
  <c r="BA93" i="1" s="1"/>
  <c r="H90" i="7" s="1"/>
  <c r="AP93" i="1"/>
  <c r="AY93" i="1" s="1"/>
  <c r="F90" i="7" s="1"/>
  <c r="AR31" i="1"/>
  <c r="BA31" i="1" s="1"/>
  <c r="H28" i="7" s="1"/>
  <c r="AP31" i="1"/>
  <c r="AY31" i="1" s="1"/>
  <c r="F28" i="7" s="1"/>
  <c r="AP86" i="1"/>
  <c r="AY86" i="1" s="1"/>
  <c r="F83" i="7" s="1"/>
  <c r="AR86" i="1"/>
  <c r="BA86" i="1" s="1"/>
  <c r="H83" i="7" s="1"/>
  <c r="AP33" i="1"/>
  <c r="AY33" i="1" s="1"/>
  <c r="F30" i="7" s="1"/>
  <c r="AR33" i="1"/>
  <c r="BA33" i="1" s="1"/>
  <c r="H30" i="7" s="1"/>
  <c r="AR16" i="1"/>
  <c r="BA16" i="1" s="1"/>
  <c r="H13" i="7" s="1"/>
  <c r="AP16" i="1"/>
  <c r="AY16" i="1" s="1"/>
  <c r="F13" i="7" s="1"/>
  <c r="AP49" i="1"/>
  <c r="AY49" i="1" s="1"/>
  <c r="F46" i="7" s="1"/>
  <c r="AR49" i="1"/>
  <c r="BA49" i="1" s="1"/>
  <c r="H46" i="7" s="1"/>
  <c r="AP11" i="1"/>
  <c r="AY11" i="1" s="1"/>
  <c r="F8" i="7" s="1"/>
  <c r="AR11" i="1"/>
  <c r="BA11" i="1" s="1"/>
  <c r="H8" i="7" s="1"/>
  <c r="AL36" i="1"/>
  <c r="AO36" i="1"/>
  <c r="AX36" i="1" s="1"/>
  <c r="E33" i="7" s="1"/>
  <c r="AL12" i="1"/>
  <c r="AL37" i="1"/>
  <c r="AO37" i="1"/>
  <c r="AX37" i="1" s="1"/>
  <c r="E34" i="7" s="1"/>
  <c r="AL34" i="1"/>
  <c r="AL25" i="1"/>
  <c r="AL78" i="1"/>
  <c r="AL47" i="1"/>
  <c r="AL7" i="1"/>
  <c r="AL81" i="1"/>
  <c r="AO94" i="1"/>
  <c r="AX94" i="1" s="1"/>
  <c r="E91" i="7" s="1"/>
  <c r="AL94" i="1"/>
  <c r="AR45" i="1"/>
  <c r="BA45" i="1" s="1"/>
  <c r="H42" i="7" s="1"/>
  <c r="AP45" i="1"/>
  <c r="AY45" i="1" s="1"/>
  <c r="F42" i="7" s="1"/>
  <c r="AR80" i="1"/>
  <c r="BA80" i="1" s="1"/>
  <c r="H77" i="7" s="1"/>
  <c r="AP80" i="1"/>
  <c r="AY80" i="1" s="1"/>
  <c r="F77" i="7" s="1"/>
  <c r="AP51" i="1"/>
  <c r="AY51" i="1" s="1"/>
  <c r="F48" i="7" s="1"/>
  <c r="AR51" i="1"/>
  <c r="BA51" i="1" s="1"/>
  <c r="H48" i="7" s="1"/>
  <c r="AR38" i="1"/>
  <c r="BA38" i="1" s="1"/>
  <c r="H35" i="7" s="1"/>
  <c r="AP38" i="1"/>
  <c r="AY38" i="1" s="1"/>
  <c r="F35" i="7" s="1"/>
  <c r="AP52" i="1"/>
  <c r="AY52" i="1" s="1"/>
  <c r="F49" i="7" s="1"/>
  <c r="AR52" i="1"/>
  <c r="BA52" i="1" s="1"/>
  <c r="H49" i="7" s="1"/>
  <c r="AP21" i="1"/>
  <c r="AY21" i="1" s="1"/>
  <c r="F18" i="7" s="1"/>
  <c r="AR21" i="1"/>
  <c r="BA21" i="1" s="1"/>
  <c r="H18" i="7" s="1"/>
  <c r="AR17" i="1"/>
  <c r="BA17" i="1" s="1"/>
  <c r="H14" i="7" s="1"/>
  <c r="AP17" i="1"/>
  <c r="AY17" i="1" s="1"/>
  <c r="F14" i="7" s="1"/>
  <c r="AR27" i="1"/>
  <c r="BA27" i="1" s="1"/>
  <c r="H24" i="7" s="1"/>
  <c r="AP27" i="1"/>
  <c r="AY27" i="1" s="1"/>
  <c r="F24" i="7" s="1"/>
  <c r="AP28" i="1"/>
  <c r="AY28" i="1" s="1"/>
  <c r="F25" i="7" s="1"/>
  <c r="AR28" i="1"/>
  <c r="BA28" i="1" s="1"/>
  <c r="H25" i="7" s="1"/>
  <c r="AR37" i="1"/>
  <c r="BA37" i="1" s="1"/>
  <c r="H34" i="7" s="1"/>
  <c r="AP37" i="1"/>
  <c r="AY37" i="1" s="1"/>
  <c r="F34" i="7" s="1"/>
  <c r="AR91" i="1"/>
  <c r="BA91" i="1" s="1"/>
  <c r="H88" i="7" s="1"/>
  <c r="AP91" i="1"/>
  <c r="AY91" i="1" s="1"/>
  <c r="F88" i="7" s="1"/>
  <c r="AR83" i="1"/>
  <c r="BA83" i="1" s="1"/>
  <c r="H80" i="7" s="1"/>
  <c r="AP83" i="1"/>
  <c r="AY83" i="1" s="1"/>
  <c r="F80" i="7" s="1"/>
  <c r="AR48" i="1"/>
  <c r="BA48" i="1" s="1"/>
  <c r="H45" i="7" s="1"/>
  <c r="AP48" i="1"/>
  <c r="AY48" i="1" s="1"/>
  <c r="F45" i="7" s="1"/>
</calcChain>
</file>

<file path=xl/sharedStrings.xml><?xml version="1.0" encoding="utf-8"?>
<sst xmlns="http://schemas.openxmlformats.org/spreadsheetml/2006/main" count="911" uniqueCount="388">
  <si>
    <t>Dept. of Revenue land-use code</t>
  </si>
  <si>
    <t>PROPERTY TYPE</t>
  </si>
  <si>
    <t>TRIP RATE FROM ITE TRIP GENERATION MANUAL</t>
  </si>
  <si>
    <t xml:space="preserve">Unit (Independent Variable) </t>
  </si>
  <si>
    <t>Day / Time frame</t>
  </si>
  <si>
    <t>Average Trip Rate/ Unit</t>
  </si>
  <si>
    <t>Remarks</t>
  </si>
  <si>
    <t>Commercial</t>
  </si>
  <si>
    <t>Vacant Commercial</t>
  </si>
  <si>
    <t>Stores, one story</t>
  </si>
  <si>
    <t>Mixed use - store and office or store and residential or residential combination</t>
  </si>
  <si>
    <t xml:space="preserve">Department Stores </t>
  </si>
  <si>
    <t>Saturday</t>
  </si>
  <si>
    <t>Supermarkets</t>
  </si>
  <si>
    <t>1000 Sq.ft GFA</t>
  </si>
  <si>
    <t>Regional Shopping Centers</t>
  </si>
  <si>
    <t>Community Shopping Centers</t>
  </si>
  <si>
    <t>Office buildings, non-professional service buildings, one story</t>
  </si>
  <si>
    <t>Weekday</t>
  </si>
  <si>
    <t>Office buildings, non-professional service buildings, multi-story</t>
  </si>
  <si>
    <t>Professional service buildings</t>
  </si>
  <si>
    <t>Employees</t>
  </si>
  <si>
    <t>Sunday</t>
  </si>
  <si>
    <t>1000 Sq.ft</t>
  </si>
  <si>
    <t>Restaurants, cafeterias</t>
  </si>
  <si>
    <t>Drive-in Restaurants</t>
  </si>
  <si>
    <t>Financial institutions (banks, saving and loan companies, mortgage companies, credit services)</t>
  </si>
  <si>
    <t>Insurance company offices</t>
  </si>
  <si>
    <t>Repair service shops (excluding automotive), radio and T.V. repair, refrigeration service, electric repair, laundries, Laundromats</t>
  </si>
  <si>
    <t>Service stations</t>
  </si>
  <si>
    <t>Auto sales, auto repair and storage, body and fender shops, farm and machinery sales and services, auto rental, marine equipment, trailers and related equipment, mobile home sales motorcycles, construction vehicle sales.</t>
  </si>
  <si>
    <t>Parking lots (commercial or patron) mobile home parks</t>
  </si>
  <si>
    <t>0. 91</t>
  </si>
  <si>
    <t>Wholesale outlets, produce houses, manufacturing outlets</t>
  </si>
  <si>
    <t>Florist, greenhouses</t>
  </si>
  <si>
    <t>Drive-in theaters, open stadiums</t>
  </si>
  <si>
    <t>Enclosed theaters, enclosed auditoriums</t>
  </si>
  <si>
    <t>For Multiplex theaters, trip rate is 17.87 / 1000 sq.ft GFA for Friday P.M. Peak hour.</t>
  </si>
  <si>
    <t>Nightclubs, cocktail lounges, bars</t>
  </si>
  <si>
    <t>Weekday, P.M. Peak Hour</t>
  </si>
  <si>
    <t>Only weekday data available.</t>
  </si>
  <si>
    <t xml:space="preserve">1000 Sq.ft </t>
  </si>
  <si>
    <t>Tourist attractions, permanent exhibits, other entertainment facilities, fairgrounds (privately owned).</t>
  </si>
  <si>
    <t>Camps</t>
  </si>
  <si>
    <t>Weekday,</t>
  </si>
  <si>
    <t>Golf courses, driving ranges</t>
  </si>
  <si>
    <t>Hotels, motels</t>
  </si>
  <si>
    <t>Property Type - Industrial</t>
  </si>
  <si>
    <t>Vacant Industrial</t>
  </si>
  <si>
    <t>Light manufacturing, small equipment manufacturing plants, small machine shops, instrument manufacturing printing plants</t>
  </si>
  <si>
    <t>Heavy industrial, heavy equipment manufacturing, large machine shops, foundries, steel fabricating plants, auto or aircraft plants</t>
  </si>
  <si>
    <t>Lumber yards, sawmills, planing mills</t>
  </si>
  <si>
    <t>Mineral processing, phosphate processing, cement plants, refineries, clay plants, rock and gravel plants.[1]</t>
  </si>
  <si>
    <t>Warehousing, distribution terminals, trucking terminals, van and storage warehousing</t>
  </si>
  <si>
    <t>For different type of Warehouses, maximum of all trip rates is used.</t>
  </si>
  <si>
    <t>Open storage, new and used building supplies, junk yards, auto wrecking, fuel storage, equipment and material storage</t>
  </si>
  <si>
    <t>Property Type - Agricultural</t>
  </si>
  <si>
    <t>Improved agricultural</t>
  </si>
  <si>
    <t>Cropland soil capability Class I</t>
  </si>
  <si>
    <t>Cropland soil capability Class II</t>
  </si>
  <si>
    <t>Cropland soil capability Class III</t>
  </si>
  <si>
    <t>Timberland - site index 90 and above</t>
  </si>
  <si>
    <t>Timberland - site index 80 to 89</t>
  </si>
  <si>
    <t>Timberland - site index 70 to 79</t>
  </si>
  <si>
    <t>Timberland - site index 60 to 69</t>
  </si>
  <si>
    <t>Timberland - site index 50 to 59</t>
  </si>
  <si>
    <t>Timberland not classified by site index to Pines</t>
  </si>
  <si>
    <t>Grazing land soil capability Class I</t>
  </si>
  <si>
    <t>Grazing land soil capability Class I1</t>
  </si>
  <si>
    <t>Grazing land soil capability Class I11</t>
  </si>
  <si>
    <t>Grazing land soil capability Class IV</t>
  </si>
  <si>
    <t>Grazing land soil capability Class V</t>
  </si>
  <si>
    <t>Grazing land soil capability Class VI</t>
  </si>
  <si>
    <t>Orchard Groves, Citrus, etc.</t>
  </si>
  <si>
    <t>Poultry, bees, tropical fish, rabbits, etc.</t>
  </si>
  <si>
    <t>Dairies, feed lots</t>
  </si>
  <si>
    <t>Ornamentals, miscellaneous agricultural</t>
  </si>
  <si>
    <t>Property Type - Institutional</t>
  </si>
  <si>
    <t>Vacant</t>
  </si>
  <si>
    <t>Churches</t>
  </si>
  <si>
    <t>Private schools and colleges</t>
  </si>
  <si>
    <t>Privately owned hospitals</t>
  </si>
  <si>
    <t>Homes for the aged</t>
  </si>
  <si>
    <t>Dwelling Units</t>
  </si>
  <si>
    <t>Orphanages, other non-profit or charitable services</t>
  </si>
  <si>
    <t>Mortuaries, cemeteries, crematoriums</t>
  </si>
  <si>
    <t>For different type of clubs, maximum of all trip rates is used.</t>
  </si>
  <si>
    <t>Sanitariums, convalescent and rest homes</t>
  </si>
  <si>
    <t>Cultural organizations, facilities</t>
  </si>
  <si>
    <t>Undefined - Reserved for future use</t>
  </si>
  <si>
    <t>Military</t>
  </si>
  <si>
    <t>For different type of parks, maximum of all trip rates is used.</t>
  </si>
  <si>
    <t>Public county schools - include all property of Board of Public Instruction</t>
  </si>
  <si>
    <t>(Trip rate of public + private schools) minus (Trip rate for private schools)</t>
  </si>
  <si>
    <t>Colleges</t>
  </si>
  <si>
    <t>Hospitals</t>
  </si>
  <si>
    <t>Counties (other than public schools, colleges, hospitals) including non-municipal government.</t>
  </si>
  <si>
    <t>State, other than military, forests, parks, recreational areas, colleges, hospitals</t>
  </si>
  <si>
    <t>Motor vehicle department office is an exception with 166.02 trips per 1000 Sq.ft GFA for weekday.</t>
  </si>
  <si>
    <t>Federal, other than military, forests, parks, recreational areas, hospitals, colleges</t>
  </si>
  <si>
    <t>Postal office is an exception with with 108.19 trips per 1000 Sq.ft GFA for weekday.</t>
  </si>
  <si>
    <t>Municipal, other than parks, recreational areas, colleges, hospitals</t>
  </si>
  <si>
    <t>Miscellaneous (Service/Industrial/Commercial)</t>
  </si>
  <si>
    <t>Leasehold interests (government owned property leased by a non-governmental lessee)</t>
  </si>
  <si>
    <t>Utility, gas and electricity, telephone and telegraph, locally assessed railroads, water and sewer service, pipelines, canals, radioltelevision communication</t>
  </si>
  <si>
    <t>Mining lands, petroleum lands, or gas lands</t>
  </si>
  <si>
    <t>Subsurface rights</t>
  </si>
  <si>
    <t>Right-of-way, streets, roads, irrigation channel, ditch, etc.</t>
  </si>
  <si>
    <t>Rivers and lakes, submerged lands</t>
  </si>
  <si>
    <t>Sewage disposal, solid waste, borrow pits, drainage reservoirs, waste land, marsh, sand dunes, swamps</t>
  </si>
  <si>
    <t>Outdoor recreational or parkland, or high-water recharge subject to classified use assessment.</t>
  </si>
  <si>
    <t>Centrally assessed</t>
  </si>
  <si>
    <t xml:space="preserve">Weekday A.M. Peak hour </t>
  </si>
  <si>
    <t>Weekday ,P.M. Peak hour</t>
  </si>
  <si>
    <t xml:space="preserve">Clubs, Lodges, union halls </t>
  </si>
  <si>
    <t>Treat like LU code #</t>
  </si>
  <si>
    <t>Airports (private or commercial), Marine terminals, piers, marinas</t>
  </si>
  <si>
    <t>Bowling alleys, pool halls, Enclosed arenas, Skating rinks</t>
  </si>
  <si>
    <t>Government (Service)  </t>
  </si>
  <si>
    <t>Forest, Parks, recreational areas</t>
  </si>
  <si>
    <t>A.M. Peak</t>
  </si>
  <si>
    <t>Midday</t>
  </si>
  <si>
    <t>P.M. Peak</t>
  </si>
  <si>
    <t>Evening</t>
  </si>
  <si>
    <t>Weekend</t>
  </si>
  <si>
    <t xml:space="preserve">Modifications from Weekday </t>
  </si>
  <si>
    <t>Weekday Total</t>
  </si>
  <si>
    <t>ITE or Other Source Data</t>
  </si>
  <si>
    <t>Vehicle Occupancy</t>
  </si>
  <si>
    <t>NHTS 2009</t>
  </si>
  <si>
    <t>Resultant Period Vehicle Trip Rates</t>
  </si>
  <si>
    <t>Resultant Period Person Trip Rates</t>
  </si>
  <si>
    <t>Key Parcel File Variable Used to Drive Trip Rates</t>
  </si>
  <si>
    <t>Residential</t>
  </si>
  <si>
    <t xml:space="preserve">Weekday - Personal Vehicle Occupancy </t>
  </si>
  <si>
    <t>Purpose  (Whytrp90)</t>
  </si>
  <si>
    <t>Unweighted</t>
  </si>
  <si>
    <t>Weighted</t>
  </si>
  <si>
    <t>TofromWork</t>
  </si>
  <si>
    <t>Work Related</t>
  </si>
  <si>
    <t xml:space="preserve">Shopping </t>
  </si>
  <si>
    <t>Family/Personal</t>
  </si>
  <si>
    <t>School/Church</t>
  </si>
  <si>
    <t>Medical/DDS</t>
  </si>
  <si>
    <t>Vacation</t>
  </si>
  <si>
    <t>Visit Friends</t>
  </si>
  <si>
    <t>Social Recreational</t>
  </si>
  <si>
    <t xml:space="preserve">Other </t>
  </si>
  <si>
    <t>N/A</t>
  </si>
  <si>
    <t>Refused</t>
  </si>
  <si>
    <t xml:space="preserve">Weekend - Personal Vehicle Occupancy </t>
  </si>
  <si>
    <t xml:space="preserve">Saturday - Personal Vehicle Occupancy </t>
  </si>
  <si>
    <t xml:space="preserve">Sunday - Personal Vehicle Occupancy </t>
  </si>
  <si>
    <t>Frequency</t>
  </si>
  <si>
    <t>Percent</t>
  </si>
  <si>
    <t>Cumulative Percent</t>
  </si>
  <si>
    <t>Total</t>
  </si>
  <si>
    <t>Ratio of Number of trips in  peak period to Number of trips in peak hour of peak period.</t>
  </si>
  <si>
    <t xml:space="preserve">AM peak Factor = </t>
  </si>
  <si>
    <t xml:space="preserve">PM peak Factor = </t>
  </si>
  <si>
    <t>AM peak periods using start time (15 min) Category</t>
  </si>
  <si>
    <t>PM peak period using start time (15 min) Category</t>
  </si>
  <si>
    <r>
      <rPr>
        <sz val="9"/>
        <color indexed="8"/>
        <rFont val="Arial"/>
        <family val="2"/>
      </rPr>
      <t>6:00 to 6:14 AM</t>
    </r>
  </si>
  <si>
    <t>3:00 to 3:14 PM</t>
  </si>
  <si>
    <r>
      <rPr>
        <sz val="9"/>
        <color indexed="8"/>
        <rFont val="Arial"/>
        <family val="2"/>
      </rPr>
      <t>6:15 to 6:29 AM</t>
    </r>
  </si>
  <si>
    <t>3:15 to 3:29 PM</t>
  </si>
  <si>
    <r>
      <rPr>
        <sz val="9"/>
        <color indexed="8"/>
        <rFont val="Arial"/>
        <family val="2"/>
      </rPr>
      <t>6:30 to 6:44 AM</t>
    </r>
  </si>
  <si>
    <t>3:30 to 3:44 PM</t>
  </si>
  <si>
    <r>
      <rPr>
        <sz val="9"/>
        <color indexed="8"/>
        <rFont val="Arial"/>
        <family val="2"/>
      </rPr>
      <t>6:45 to 6:59 AM</t>
    </r>
  </si>
  <si>
    <t>3:45 to 3:59 PM</t>
  </si>
  <si>
    <r>
      <rPr>
        <sz val="9"/>
        <color indexed="8"/>
        <rFont val="Arial"/>
        <family val="2"/>
      </rPr>
      <t>7:00 to 7:14 AM</t>
    </r>
  </si>
  <si>
    <r>
      <rPr>
        <sz val="9"/>
        <color indexed="8"/>
        <rFont val="Arial"/>
        <family val="2"/>
      </rPr>
      <t>4:00 to 4:14 PM</t>
    </r>
  </si>
  <si>
    <t>7:15 to 7:29 AM</t>
  </si>
  <si>
    <r>
      <rPr>
        <sz val="9"/>
        <color indexed="8"/>
        <rFont val="Arial"/>
        <family val="2"/>
      </rPr>
      <t>4:15 to 4:29 PM</t>
    </r>
  </si>
  <si>
    <t>7:30 to 7:44 AM</t>
  </si>
  <si>
    <r>
      <rPr>
        <sz val="9"/>
        <color indexed="8"/>
        <rFont val="Arial"/>
        <family val="2"/>
      </rPr>
      <t>4:30 to 4:44 PM</t>
    </r>
  </si>
  <si>
    <t>7:45 to 7:59 AM</t>
  </si>
  <si>
    <r>
      <rPr>
        <sz val="9"/>
        <color indexed="8"/>
        <rFont val="Arial"/>
        <family val="2"/>
      </rPr>
      <t>4:45 to 4:59 PM</t>
    </r>
  </si>
  <si>
    <t>8:00 to 8:14 AM</t>
  </si>
  <si>
    <r>
      <rPr>
        <sz val="9"/>
        <color indexed="8"/>
        <rFont val="Arial"/>
        <family val="2"/>
      </rPr>
      <t>5:00 to 5:14 PM</t>
    </r>
  </si>
  <si>
    <r>
      <rPr>
        <sz val="9"/>
        <color indexed="8"/>
        <rFont val="Arial"/>
        <family val="2"/>
      </rPr>
      <t>8:15 to 8:29 AM</t>
    </r>
  </si>
  <si>
    <r>
      <rPr>
        <sz val="9"/>
        <color indexed="8"/>
        <rFont val="Arial"/>
        <family val="2"/>
      </rPr>
      <t>5:15 to 5:29 PM</t>
    </r>
  </si>
  <si>
    <r>
      <rPr>
        <sz val="9"/>
        <color indexed="8"/>
        <rFont val="Arial"/>
        <family val="2"/>
      </rPr>
      <t>8:30 to 8:44 AM</t>
    </r>
  </si>
  <si>
    <r>
      <rPr>
        <sz val="9"/>
        <color indexed="8"/>
        <rFont val="Arial"/>
        <family val="2"/>
      </rPr>
      <t>5:30 to 5:44 PM</t>
    </r>
  </si>
  <si>
    <r>
      <rPr>
        <sz val="9"/>
        <color indexed="8"/>
        <rFont val="Arial"/>
        <family val="2"/>
      </rPr>
      <t>8:45 to 8:59 AM</t>
    </r>
  </si>
  <si>
    <r>
      <rPr>
        <sz val="9"/>
        <color indexed="8"/>
        <rFont val="Arial"/>
        <family val="2"/>
      </rPr>
      <t>5:45 to 5:59 PM</t>
    </r>
  </si>
  <si>
    <t>Vacant Residential</t>
  </si>
  <si>
    <t>Single Family</t>
  </si>
  <si>
    <t>Mobile Home</t>
  </si>
  <si>
    <t>Condominiums</t>
  </si>
  <si>
    <t>Cooperatives</t>
  </si>
  <si>
    <t>Multi-family - less than 10 units</t>
  </si>
  <si>
    <t>Multi-family - 10 units or more</t>
  </si>
  <si>
    <t>Retirement Homes</t>
  </si>
  <si>
    <t>Miscellaneous Residential (migrant camps, boarding homes, etc.)</t>
  </si>
  <si>
    <t>0=not relevant for transit, 1=Dwelling Units, 2=Building Area (1000 sq. ft.), 3= Land Area (1000 sq. ft.)</t>
  </si>
  <si>
    <t>Home</t>
  </si>
  <si>
    <t>Work</t>
  </si>
  <si>
    <t>work</t>
  </si>
  <si>
    <t>shop</t>
  </si>
  <si>
    <t>Medical Dental</t>
  </si>
  <si>
    <t>Visit Friend</t>
  </si>
  <si>
    <t>Other</t>
  </si>
  <si>
    <t>Percent of land use activity associated with each trip puropose (for purposes of determining temporal distribution of parcel trips)</t>
  </si>
  <si>
    <t>Total Check</t>
  </si>
  <si>
    <t>2009 NHTS</t>
  </si>
  <si>
    <t>Person Trips (Travel Day PT, annualized, millions)</t>
  </si>
  <si>
    <t>Trip purpose summary</t>
  </si>
  <si>
    <t>Travel Day Person Trips (Millions)</t>
  </si>
  <si>
    <t>Travel day - day of week</t>
  </si>
  <si>
    <t>All</t>
  </si>
  <si>
    <t>Monday</t>
  </si>
  <si>
    <t>Tuesday</t>
  </si>
  <si>
    <t>Wednesday</t>
  </si>
  <si>
    <t>Thursday</t>
  </si>
  <si>
    <t>Friday</t>
  </si>
  <si>
    <t>Don't know</t>
  </si>
  <si>
    <t>Not ascertained</t>
  </si>
  <si>
    <t>School/Daycare/Religious activity</t>
  </si>
  <si>
    <t>Medical/Dental services</t>
  </si>
  <si>
    <t>Shopping/Errands</t>
  </si>
  <si>
    <t>Social/Recreational</t>
  </si>
  <si>
    <t>Family personal business/Obligations</t>
  </si>
  <si>
    <t>Transport someone</t>
  </si>
  <si>
    <t>Meals</t>
  </si>
  <si>
    <t>Other reason</t>
  </si>
  <si>
    <t>Weekday Average</t>
  </si>
  <si>
    <t>Sat as % of weekday</t>
  </si>
  <si>
    <t>Sun as % of weekday</t>
  </si>
  <si>
    <t>hours * daytyp * Trip purpose summary Crosstabulation</t>
  </si>
  <si>
    <t>Count</t>
  </si>
  <si>
    <t>Purpose</t>
  </si>
  <si>
    <t>Hour of Day</t>
  </si>
  <si>
    <t>Weekdays</t>
  </si>
  <si>
    <t>-7</t>
  </si>
  <si>
    <t>-1.00</t>
  </si>
  <si>
    <t>5.00</t>
  </si>
  <si>
    <t>6.00</t>
  </si>
  <si>
    <t>7.00</t>
  </si>
  <si>
    <t>8.00</t>
  </si>
  <si>
    <t>9.00</t>
  </si>
  <si>
    <t>10.00</t>
  </si>
  <si>
    <t>11.00</t>
  </si>
  <si>
    <t>12.00</t>
  </si>
  <si>
    <t>13.00</t>
  </si>
  <si>
    <t>14.00</t>
  </si>
  <si>
    <t>15.00</t>
  </si>
  <si>
    <t>16.00</t>
  </si>
  <si>
    <t>17.00</t>
  </si>
  <si>
    <t>18.00</t>
  </si>
  <si>
    <t>19.00</t>
  </si>
  <si>
    <t>20.00</t>
  </si>
  <si>
    <t>21.00</t>
  </si>
  <si>
    <t>23.00</t>
  </si>
  <si>
    <t>-8</t>
  </si>
  <si>
    <t>4.00</t>
  </si>
  <si>
    <t>22.00</t>
  </si>
  <si>
    <t>-9</t>
  </si>
  <si>
    <t>.00</t>
  </si>
  <si>
    <t>01 = Home</t>
  </si>
  <si>
    <t>10 = Work</t>
  </si>
  <si>
    <t>20 = School/Daycare/Religious activity</t>
  </si>
  <si>
    <t>30 = Medical/Dental services</t>
  </si>
  <si>
    <t>40 = Shopping/Errands</t>
  </si>
  <si>
    <t>50 = Social/Recreational</t>
  </si>
  <si>
    <t>60 = Family personal business/Obligations</t>
  </si>
  <si>
    <t>70 = Transport someone</t>
  </si>
  <si>
    <t>80 = Meals</t>
  </si>
  <si>
    <t>90 = Misc reasons</t>
  </si>
  <si>
    <t>97 = Other reason</t>
  </si>
  <si>
    <t>RECODE</t>
  </si>
  <si>
    <t>  strttime</t>
  </si>
  <si>
    <t>  (-9 thru -1=-1) (0 thru 59=0)    (100 thru 159=1)       (200 thru 259=2)       (300 thru 359=3)</t>
  </si>
  <si>
    <t>  (400 thru 459=4)       (500 thru 559=5)       (600 thru 659=6)       (700 thru 759=7)</t>
  </si>
  <si>
    <t>  (800 thru 859=8)       (900 thru 959=9)       (1000 thru 1059=10) (1100 thru 1159=11)</t>
  </si>
  <si>
    <t>  (1200 thru 1259=12) (1300 thru 1359=13) (1400 thru 1459=14) (1500 thru 1559=15)</t>
  </si>
  <si>
    <t>  (1600 thru 1659=16) (1700 thru 1759=17) (1800 thru 1859=18) (1900 thru 1959=19)</t>
  </si>
  <si>
    <t>  (2000 thru 2059=20) (2100 thru 2159=21) (2200 thru 2259=22) (2300 thru 2359=23) into hours .</t>
  </si>
  <si>
    <t>EXECUTE.</t>
  </si>
  <si>
    <t>trptrans</t>
  </si>
  <si>
    <t>(1=7) (2 thru 6=15) (7=6) into daytyp.</t>
  </si>
  <si>
    <t>weight by wttrdfin.</t>
  </si>
  <si>
    <t>CROSSTABS</t>
  </si>
  <si>
    <t> /TABLES=hours BY daytyp by whytrp1s</t>
  </si>
  <si>
    <t>  /FORMAT=AVALUE TABLES</t>
  </si>
  <si>
    <t>  /CELLS=COUNT</t>
  </si>
  <si>
    <t>  /COUNT ROUND CELL.</t>
  </si>
  <si>
    <t>destination</t>
  </si>
  <si>
    <t>origin</t>
  </si>
  <si>
    <t>Vehicle Trips</t>
  </si>
  <si>
    <t>Church/School</t>
  </si>
  <si>
    <t>Family personal</t>
  </si>
  <si>
    <t>Temporal trip distribution assignment</t>
  </si>
  <si>
    <t>Calculated AM Peak Period</t>
  </si>
  <si>
    <t>Calculated PM Peak Period</t>
  </si>
  <si>
    <t>Day Check</t>
  </si>
  <si>
    <t>Saturday Total</t>
  </si>
  <si>
    <t>Sunday Total</t>
  </si>
  <si>
    <t>Consistency check between daily and pk pd</t>
  </si>
  <si>
    <t>All Times by Trip Type Weekday</t>
  </si>
  <si>
    <t>Weekday AM Peak Hour</t>
  </si>
  <si>
    <t>Weekday PM Peak Hour</t>
  </si>
  <si>
    <t>1000 sq.ft</t>
  </si>
  <si>
    <t>Race tracks; horse, auto, dog</t>
  </si>
  <si>
    <t>NA</t>
  </si>
  <si>
    <t>Non ITE Source</t>
  </si>
  <si>
    <t>average of 260 and 270</t>
  </si>
  <si>
    <r>
      <t>Packing plants, fruit and vegetable packing plants, meat packing plants.</t>
    </r>
    <r>
      <rPr>
        <vertAlign val="superscript"/>
        <sz val="10"/>
        <color indexed="8"/>
        <rFont val="Calibri"/>
        <family val="2"/>
      </rPr>
      <t>3</t>
    </r>
  </si>
  <si>
    <r>
      <t>Canneries, fruit and vegetable, bottlers and brewers distilleries, wineries.</t>
    </r>
    <r>
      <rPr>
        <vertAlign val="superscript"/>
        <sz val="10"/>
        <color indexed="8"/>
        <rFont val="Calibri"/>
        <family val="2"/>
      </rPr>
      <t>3</t>
    </r>
  </si>
  <si>
    <r>
      <t>Other food processing, candy factories, bakeries, potato chip factories.</t>
    </r>
    <r>
      <rPr>
        <vertAlign val="superscript"/>
        <sz val="10"/>
        <color indexed="8"/>
        <rFont val="Calibri"/>
        <family val="2"/>
      </rPr>
      <t>3</t>
    </r>
  </si>
  <si>
    <t>ITE LU - 210</t>
  </si>
  <si>
    <t>ITE LU - 240</t>
  </si>
  <si>
    <t>ITE LU - 230</t>
  </si>
  <si>
    <t>ITE LU - 220</t>
  </si>
  <si>
    <t>ITE LU - 221</t>
  </si>
  <si>
    <t>ITE LU - 222</t>
  </si>
  <si>
    <t>ITE LU - 251</t>
  </si>
  <si>
    <t>DOR_CODE</t>
  </si>
  <si>
    <t>DOR_DESC</t>
  </si>
  <si>
    <t>VAR_CODE</t>
  </si>
  <si>
    <t>GROUP_CODE</t>
  </si>
  <si>
    <t>AM_RATE</t>
  </si>
  <si>
    <t>MID_RATE</t>
  </si>
  <si>
    <t>PM_RATE</t>
  </si>
  <si>
    <t>NIGHT_RATE</t>
  </si>
  <si>
    <t>SAT_RATE</t>
  </si>
  <si>
    <t>SUN_RATE</t>
  </si>
  <si>
    <t>Group Code, 1 = Residential, 2=Visitor-based non-residential, 3=Employee-based non-residential</t>
  </si>
  <si>
    <t>Property Type (Short)</t>
  </si>
  <si>
    <t>Multi-family &lt; 10 units</t>
  </si>
  <si>
    <t>Miscellaneous Residential</t>
  </si>
  <si>
    <t xml:space="preserve">Mixed use </t>
  </si>
  <si>
    <t>Office buildings one story</t>
  </si>
  <si>
    <t>Office buildings multi-story</t>
  </si>
  <si>
    <t>Professional buildings</t>
  </si>
  <si>
    <t>Airports or Marinas</t>
  </si>
  <si>
    <t>Restaurants</t>
  </si>
  <si>
    <t>Financial institutions</t>
  </si>
  <si>
    <t>Non-Automotive Repair shops</t>
  </si>
  <si>
    <t>Vehicle Sales and Repair</t>
  </si>
  <si>
    <t>Parking Lots</t>
  </si>
  <si>
    <t>Wholesale Outlets</t>
  </si>
  <si>
    <t>Florists</t>
  </si>
  <si>
    <t>Drive-in theaters/Stadiums</t>
  </si>
  <si>
    <t>Enclosed theaters</t>
  </si>
  <si>
    <t>Nightclubs/Bars</t>
  </si>
  <si>
    <t>Bowling, Pool, Enclosed arenas</t>
  </si>
  <si>
    <t>Private Tourist Attractions</t>
  </si>
  <si>
    <t>Race Tracks</t>
  </si>
  <si>
    <t>Golf Courses</t>
  </si>
  <si>
    <t>Hotels</t>
  </si>
  <si>
    <t>Lumber Yards</t>
  </si>
  <si>
    <t>Packing plants</t>
  </si>
  <si>
    <t>Canneries/Breweries</t>
  </si>
  <si>
    <t>Other Food Processing</t>
  </si>
  <si>
    <t>Light Manufacturing</t>
  </si>
  <si>
    <t>Heavy Manufacturing</t>
  </si>
  <si>
    <t>Mineral Processing</t>
  </si>
  <si>
    <t>Warehousing</t>
  </si>
  <si>
    <t>Open Storage</t>
  </si>
  <si>
    <t>Orphanages</t>
  </si>
  <si>
    <t>Mortuaries</t>
  </si>
  <si>
    <t>Civic Clubs</t>
  </si>
  <si>
    <t>Sanitariums/Rest Homes</t>
  </si>
  <si>
    <t>Cultural Organizations</t>
  </si>
  <si>
    <t>Outdoor Recreation</t>
  </si>
  <si>
    <t>Public Schools</t>
  </si>
  <si>
    <t>County Government</t>
  </si>
  <si>
    <t>State Government</t>
  </si>
  <si>
    <t>Federal Government</t>
  </si>
  <si>
    <t>Municipal Government</t>
  </si>
  <si>
    <t>Lease Interests</t>
  </si>
  <si>
    <t>Mining</t>
  </si>
  <si>
    <t>Subsurface Rights</t>
  </si>
  <si>
    <t>Utilitys</t>
  </si>
  <si>
    <t>ROW</t>
  </si>
  <si>
    <t>Rivers and Lakes</t>
  </si>
  <si>
    <t>Reclaimed Areas</t>
  </si>
  <si>
    <t>Wellfields</t>
  </si>
  <si>
    <t>Industrial</t>
  </si>
  <si>
    <t>Agricultural</t>
  </si>
  <si>
    <t>Institutional</t>
  </si>
  <si>
    <t>Government (Service)</t>
  </si>
  <si>
    <t>Miscellaneous</t>
  </si>
  <si>
    <t xml:space="preserve">Property Display Grouping </t>
  </si>
  <si>
    <t>DISPLAY_GROUP</t>
  </si>
  <si>
    <t>Multi-family &gt;= 10 units</t>
  </si>
  <si>
    <t>Undefined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</si>
</sst>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0"/>
    <numFmt numFmtId="165" formatCode="####.0"/>
    <numFmt numFmtId="166" formatCode="0.000"/>
  </numFmts>
  <fonts count="28" x14ac:knownFonts="1">
    <font>
      <sz val="11"/>
      <color theme="1"/>
      <name val="Calibri"/>
      <family val="2"/>
      <scheme val="minor"/>
    </font>
    <font>
      <sz val="10"/>
      <name val="Arial"/>
      <family val="2"/>
    </font>
    <font>
      <b/>
      <sz val="9"/>
      <color indexed="8"/>
      <name val="Arial Bold"/>
    </font>
    <font>
      <sz val="9"/>
      <color indexed="8"/>
      <name val="Arial"/>
      <family val="2"/>
    </font>
    <font>
      <b/>
      <sz val="9"/>
      <color indexed="8"/>
      <name val="Arial"/>
      <family val="2"/>
    </font>
    <font>
      <b/>
      <sz val="10"/>
      <name val="Arial"/>
      <family val="2"/>
    </font>
    <font>
      <vertAlign val="superscript"/>
      <sz val="10"/>
      <color indexed="8"/>
      <name val="Calibri"/>
      <family val="2"/>
    </font>
    <font>
      <b/>
      <sz val="11"/>
      <color theme="1"/>
      <name val="Calibri"/>
      <family val="2"/>
      <scheme val="minor"/>
    </font>
    <font>
      <sz val="11"/>
      <color rgb="FF000000"/>
      <name val="Trebuchet MS"/>
      <family val="2"/>
    </font>
    <font>
      <sz val="12"/>
      <color rgb="FF000000"/>
      <name val="Trebuchet MS"/>
      <family val="2"/>
    </font>
    <font>
      <b/>
      <sz val="9"/>
      <color rgb="FF000000"/>
      <name val="Arial"/>
      <family val="2"/>
    </font>
    <font>
      <sz val="12"/>
      <color rgb="FF000000"/>
      <name val="Courier"/>
      <family val="3"/>
    </font>
    <font>
      <sz val="11"/>
      <color rgb="FF000000"/>
      <name val="Calibri"/>
      <family val="2"/>
      <scheme val="minor"/>
    </font>
    <font>
      <sz val="10"/>
      <color rgb="FF000000"/>
      <name val="Arial"/>
      <family val="2"/>
    </font>
    <font>
      <sz val="9"/>
      <color theme="1"/>
      <name val="Calibri"/>
      <family val="2"/>
      <scheme val="minor"/>
    </font>
    <font>
      <b/>
      <sz val="10"/>
      <color theme="1"/>
      <name val="Calibri"/>
      <family val="2"/>
      <scheme val="minor"/>
    </font>
    <font>
      <b/>
      <sz val="11"/>
      <color rgb="FF000000"/>
      <name val="Calibri"/>
      <family val="2"/>
      <scheme val="minor"/>
    </font>
    <font>
      <sz val="10"/>
      <color theme="1"/>
      <name val="Calibri"/>
      <family val="2"/>
      <scheme val="minor"/>
    </font>
    <font>
      <sz val="10"/>
      <color rgb="FF000000"/>
      <name val="Calibri"/>
      <family val="2"/>
      <scheme val="minor"/>
    </font>
    <font>
      <sz val="10"/>
      <color rgb="FFC00000"/>
      <name val="Calibri"/>
      <family val="2"/>
      <scheme val="minor"/>
    </font>
    <font>
      <b/>
      <sz val="10"/>
      <color rgb="FFC00000"/>
      <name val="Calibri"/>
      <family val="2"/>
      <scheme val="minor"/>
    </font>
    <font>
      <sz val="9"/>
      <color rgb="FFC00000"/>
      <name val="Calibri"/>
      <family val="2"/>
      <scheme val="minor"/>
    </font>
    <font>
      <sz val="11"/>
      <color rgb="FFC00000"/>
      <name val="Calibri"/>
      <family val="2"/>
      <scheme val="minor"/>
    </font>
    <font>
      <b/>
      <sz val="11"/>
      <color rgb="FFC00000"/>
      <name val="Calibri"/>
      <family val="2"/>
      <scheme val="minor"/>
    </font>
    <font>
      <b/>
      <sz val="12"/>
      <color rgb="FFC00000"/>
      <name val="Calibri"/>
      <family val="2"/>
      <scheme val="minor"/>
    </font>
    <font>
      <b/>
      <sz val="10"/>
      <color rgb="FFFF0000"/>
      <name val="Calibri"/>
      <family val="2"/>
      <scheme val="minor"/>
    </font>
    <font>
      <b/>
      <sz val="9"/>
      <color theme="1"/>
      <name val="Calibri"/>
      <family val="2"/>
      <scheme val="minor"/>
    </font>
    <font>
      <b/>
      <sz val="14"/>
      <color theme="1"/>
      <name val="Calibri"/>
      <family val="2"/>
      <scheme val="minor"/>
    </font>
  </fonts>
  <fills count="12">
    <fill>
      <patternFill patternType="none"/>
    </fill>
    <fill>
      <patternFill patternType="gray125"/>
    </fill>
    <fill>
      <patternFill patternType="solid">
        <fgColor theme="0" tint="-0.14996795556505021"/>
        <bgColor indexed="64"/>
      </patternFill>
    </fill>
    <fill>
      <patternFill patternType="solid">
        <fgColor rgb="FFFFFF00"/>
        <bgColor indexed="64"/>
      </patternFill>
    </fill>
    <fill>
      <patternFill patternType="solid">
        <fgColor theme="0" tint="-0.34998626667073579"/>
        <bgColor indexed="64"/>
      </patternFill>
    </fill>
    <fill>
      <patternFill patternType="solid">
        <fgColor rgb="FFFFFFFF"/>
        <bgColor indexed="64"/>
      </patternFill>
    </fill>
    <fill>
      <patternFill patternType="solid">
        <fgColor theme="9" tint="0.39994506668294322"/>
        <bgColor indexed="64"/>
      </patternFill>
    </fill>
    <fill>
      <patternFill patternType="solid">
        <fgColor theme="0" tint="-0.14999847407452621"/>
        <bgColor indexed="64"/>
      </patternFill>
    </fill>
    <fill>
      <patternFill patternType="solid">
        <fgColor theme="9" tint="0.39997558519241921"/>
        <bgColor indexed="64"/>
      </patternFill>
    </fill>
    <fill>
      <patternFill patternType="solid">
        <fgColor theme="3" tint="0.79998168889431442"/>
        <bgColor indexed="64"/>
      </patternFill>
    </fill>
    <fill>
      <patternFill patternType="solid">
        <fgColor theme="6" tint="0.59996337778862885"/>
        <bgColor indexed="64"/>
      </patternFill>
    </fill>
    <fill>
      <patternFill patternType="solid">
        <fgColor theme="0"/>
        <bgColor indexed="64"/>
      </patternFill>
    </fill>
  </fills>
  <borders count="74">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medium">
        <color indexed="8"/>
      </left>
      <right/>
      <top style="medium">
        <color indexed="8"/>
      </top>
      <bottom/>
      <diagonal/>
    </border>
    <border>
      <left style="medium">
        <color indexed="64"/>
      </left>
      <right style="medium">
        <color indexed="64"/>
      </right>
      <top style="medium">
        <color indexed="64"/>
      </top>
      <bottom/>
      <diagonal/>
    </border>
    <border>
      <left/>
      <right style="medium">
        <color indexed="8"/>
      </right>
      <top style="medium">
        <color indexed="8"/>
      </top>
      <bottom/>
      <diagonal/>
    </border>
    <border>
      <left style="medium">
        <color indexed="8"/>
      </left>
      <right/>
      <top style="medium">
        <color indexed="64"/>
      </top>
      <bottom/>
      <diagonal/>
    </border>
    <border>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8"/>
      </left>
      <right style="thin">
        <color indexed="8"/>
      </right>
      <top/>
      <bottom style="medium">
        <color indexed="64"/>
      </bottom>
      <diagonal/>
    </border>
    <border>
      <left style="thin">
        <color indexed="8"/>
      </left>
      <right style="thin">
        <color indexed="8"/>
      </right>
      <top/>
      <bottom style="medium">
        <color indexed="64"/>
      </bottom>
      <diagonal/>
    </border>
    <border>
      <left style="thin">
        <color indexed="8"/>
      </left>
      <right style="medium">
        <color indexed="64"/>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8"/>
      </right>
      <top style="thin">
        <color indexed="8"/>
      </top>
      <bottom style="medium">
        <color indexed="8"/>
      </bottom>
      <diagonal/>
    </border>
    <border>
      <left style="thin">
        <color indexed="8"/>
      </left>
      <right style="thin">
        <color indexed="8"/>
      </right>
      <top style="thin">
        <color indexed="8"/>
      </top>
      <bottom style="medium">
        <color indexed="8"/>
      </bottom>
      <diagonal/>
    </border>
    <border>
      <left/>
      <right style="thin">
        <color indexed="8"/>
      </right>
      <top style="medium">
        <color indexed="8"/>
      </top>
      <bottom/>
      <diagonal/>
    </border>
    <border>
      <left style="thin">
        <color indexed="8"/>
      </left>
      <right style="thin">
        <color indexed="8"/>
      </right>
      <top style="medium">
        <color indexed="8"/>
      </top>
      <bottom/>
      <diagonal/>
    </border>
    <border>
      <left/>
      <right style="thin">
        <color indexed="8"/>
      </right>
      <top/>
      <bottom/>
      <diagonal/>
    </border>
    <border>
      <left style="thin">
        <color indexed="8"/>
      </left>
      <right style="thin">
        <color indexed="8"/>
      </right>
      <top/>
      <bottom/>
      <diagonal/>
    </border>
    <border>
      <left style="thin">
        <color indexed="8"/>
      </left>
      <right style="medium">
        <color indexed="8"/>
      </right>
      <top/>
      <bottom/>
      <diagonal/>
    </border>
    <border>
      <left/>
      <right style="thin">
        <color indexed="8"/>
      </right>
      <top/>
      <bottom style="thin">
        <color indexed="8"/>
      </bottom>
      <diagonal/>
    </border>
    <border>
      <left style="thin">
        <color indexed="8"/>
      </left>
      <right style="thin">
        <color indexed="8"/>
      </right>
      <top/>
      <bottom style="thin">
        <color indexed="8"/>
      </bottom>
      <diagonal/>
    </border>
    <border>
      <left style="thin">
        <color indexed="8"/>
      </left>
      <right style="medium">
        <color indexed="8"/>
      </right>
      <top/>
      <bottom style="thin">
        <color indexed="8"/>
      </bottom>
      <diagonal/>
    </border>
    <border>
      <left/>
      <right style="thin">
        <color indexed="8"/>
      </right>
      <top style="thin">
        <color indexed="8"/>
      </top>
      <bottom/>
      <diagonal/>
    </border>
    <border>
      <left style="thin">
        <color indexed="8"/>
      </left>
      <right style="thin">
        <color indexed="8"/>
      </right>
      <top style="thin">
        <color indexed="8"/>
      </top>
      <bottom/>
      <diagonal/>
    </border>
    <border>
      <left style="thin">
        <color indexed="8"/>
      </left>
      <right/>
      <top/>
      <bottom/>
      <diagonal/>
    </border>
    <border>
      <left style="thin">
        <color indexed="8"/>
      </left>
      <right/>
      <top/>
      <bottom style="thin">
        <color indexed="8"/>
      </bottom>
      <diagonal/>
    </border>
    <border>
      <left style="thin">
        <color indexed="8"/>
      </left>
      <right/>
      <top style="thin">
        <color indexed="8"/>
      </top>
      <bottom/>
      <diagonal/>
    </border>
    <border>
      <left style="thin">
        <color indexed="8"/>
      </left>
      <right/>
      <top/>
      <bottom style="medium">
        <color indexed="8"/>
      </bottom>
      <diagonal/>
    </border>
    <border>
      <left style="thin">
        <color indexed="8"/>
      </left>
      <right/>
      <top style="medium">
        <color indexed="8"/>
      </top>
      <bottom/>
      <diagonal/>
    </border>
    <border>
      <left style="thin">
        <color indexed="64"/>
      </left>
      <right style="thin">
        <color indexed="8"/>
      </right>
      <top/>
      <bottom/>
      <diagonal/>
    </border>
    <border>
      <left style="thin">
        <color indexed="64"/>
      </left>
      <right/>
      <top style="thin">
        <color indexed="64"/>
      </top>
      <bottom style="thin">
        <color indexed="64"/>
      </bottom>
      <diagonal/>
    </border>
    <border>
      <left style="thick">
        <color indexed="64"/>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ck">
        <color indexed="64"/>
      </left>
      <right style="thin">
        <color indexed="64"/>
      </right>
      <top style="thick">
        <color indexed="64"/>
      </top>
      <bottom style="thin">
        <color indexed="64"/>
      </bottom>
      <diagonal/>
    </border>
    <border>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8"/>
      </right>
      <top style="medium">
        <color indexed="64"/>
      </top>
      <bottom style="medium">
        <color indexed="64"/>
      </bottom>
      <diagonal/>
    </border>
    <border>
      <left style="thin">
        <color indexed="64"/>
      </left>
      <right/>
      <top style="medium">
        <color indexed="64"/>
      </top>
      <bottom style="thin">
        <color indexed="64"/>
      </bottom>
      <diagonal/>
    </border>
    <border>
      <left style="thin">
        <color indexed="64"/>
      </left>
      <right/>
      <top/>
      <bottom style="thin">
        <color indexed="64"/>
      </bottom>
      <diagonal/>
    </border>
    <border>
      <left style="medium">
        <color indexed="64"/>
      </left>
      <right style="thin">
        <color indexed="64"/>
      </right>
      <top style="thin">
        <color indexed="64"/>
      </top>
      <bottom/>
      <diagonal/>
    </border>
    <border>
      <left style="thin">
        <color indexed="64"/>
      </left>
      <right/>
      <top style="thin">
        <color indexed="64"/>
      </top>
      <bottom/>
      <diagonal/>
    </border>
    <border>
      <left style="medium">
        <color indexed="8"/>
      </left>
      <right style="medium">
        <color indexed="8"/>
      </right>
      <top style="medium">
        <color indexed="8"/>
      </top>
      <bottom style="medium">
        <color indexed="8"/>
      </bottom>
      <diagonal/>
    </border>
    <border>
      <left style="thick">
        <color rgb="FF3872AC"/>
      </left>
      <right/>
      <top/>
      <bottom/>
      <diagonal/>
    </border>
    <border>
      <left style="thick">
        <color rgb="FF3872AC"/>
      </left>
      <right/>
      <top/>
      <bottom style="medium">
        <color rgb="FF3872AC"/>
      </bottom>
      <diagonal/>
    </border>
    <border>
      <left/>
      <right/>
      <top/>
      <bottom style="medium">
        <color rgb="FF3872AC"/>
      </bottom>
      <diagonal/>
    </border>
    <border>
      <left style="thin">
        <color rgb="FF3872AC"/>
      </left>
      <right style="thin">
        <color rgb="FF3872AC"/>
      </right>
      <top style="thin">
        <color rgb="FF3872AC"/>
      </top>
      <bottom style="thin">
        <color rgb="FF3872AC"/>
      </bottom>
      <diagonal/>
    </border>
    <border>
      <left style="thick">
        <color rgb="FF3872AC"/>
      </left>
      <right/>
      <top style="thick">
        <color rgb="FF3872AC"/>
      </top>
      <bottom/>
      <diagonal/>
    </border>
    <border>
      <left/>
      <right/>
      <top style="thick">
        <color rgb="FF3872AC"/>
      </top>
      <bottom/>
      <diagonal/>
    </border>
    <border>
      <left/>
      <right style="medium">
        <color rgb="FF3872AC"/>
      </right>
      <top style="thick">
        <color rgb="FF3872AC"/>
      </top>
      <bottom/>
      <diagonal/>
    </border>
    <border>
      <left/>
      <right style="medium">
        <color rgb="FF3872AC"/>
      </right>
      <top/>
      <bottom/>
      <diagonal/>
    </border>
  </borders>
  <cellStyleXfs count="5">
    <xf numFmtId="0" fontId="0" fillId="0" borderId="0"/>
    <xf numFmtId="0" fontId="1" fillId="0" borderId="0"/>
    <xf numFmtId="0" fontId="1" fillId="0" borderId="0"/>
    <xf numFmtId="0" fontId="1" fillId="0" borderId="0"/>
    <xf numFmtId="0" fontId="1" fillId="0" borderId="0"/>
  </cellStyleXfs>
  <cellXfs count="347">
    <xf numFmtId="0" fontId="0" fillId="0" borderId="0" xfId="0"/>
    <xf numFmtId="0" fontId="0" fillId="0" borderId="0" xfId="0" applyAlignment="1">
      <alignment horizontal="center"/>
    </xf>
    <xf numFmtId="0" fontId="0" fillId="0" borderId="1" xfId="0" applyBorder="1" applyAlignment="1">
      <alignment horizontal="center" wrapText="1"/>
    </xf>
    <xf numFmtId="0" fontId="0" fillId="0" borderId="1" xfId="0" applyBorder="1"/>
    <xf numFmtId="0" fontId="0" fillId="0" borderId="1" xfId="0" applyBorder="1" applyAlignment="1">
      <alignment wrapText="1"/>
    </xf>
    <xf numFmtId="0" fontId="0" fillId="0" borderId="1" xfId="0" applyBorder="1" applyAlignment="1">
      <alignment horizontal="center"/>
    </xf>
    <xf numFmtId="0" fontId="0" fillId="0" borderId="1" xfId="0" applyBorder="1" applyAlignment="1">
      <alignment horizontal="center" textRotation="90" wrapText="1"/>
    </xf>
    <xf numFmtId="0" fontId="0" fillId="0" borderId="1" xfId="0" applyBorder="1" applyAlignment="1">
      <alignment textRotation="90" wrapText="1" readingOrder="1"/>
    </xf>
    <xf numFmtId="0" fontId="7" fillId="2" borderId="1" xfId="0" applyFont="1" applyFill="1" applyBorder="1"/>
    <xf numFmtId="0" fontId="7" fillId="0" borderId="1" xfId="0" applyFont="1" applyBorder="1"/>
    <xf numFmtId="2" fontId="0" fillId="0" borderId="1" xfId="0" applyNumberFormat="1" applyBorder="1"/>
    <xf numFmtId="2" fontId="0" fillId="0" borderId="1" xfId="0" applyNumberFormat="1" applyBorder="1" applyAlignment="1">
      <alignment wrapText="1"/>
    </xf>
    <xf numFmtId="0" fontId="0" fillId="0" borderId="0" xfId="0" applyAlignment="1">
      <alignment horizontal="center" vertical="center"/>
    </xf>
    <xf numFmtId="164" fontId="0" fillId="0" borderId="2" xfId="0" applyNumberFormat="1" applyBorder="1" applyAlignment="1">
      <alignment horizontal="center" vertical="center"/>
    </xf>
    <xf numFmtId="164" fontId="0" fillId="0" borderId="0" xfId="0" applyNumberFormat="1" applyAlignment="1">
      <alignment horizontal="center"/>
    </xf>
    <xf numFmtId="0" fontId="2" fillId="0" borderId="0" xfId="1" applyFont="1" applyBorder="1" applyAlignment="1">
      <alignment vertical="center"/>
    </xf>
    <xf numFmtId="0" fontId="1" fillId="0" borderId="0" xfId="1"/>
    <xf numFmtId="0" fontId="2" fillId="0" borderId="0" xfId="3" applyFont="1" applyBorder="1" applyAlignment="1">
      <alignment vertical="center"/>
    </xf>
    <xf numFmtId="0" fontId="1" fillId="0" borderId="0" xfId="2"/>
    <xf numFmtId="0" fontId="4" fillId="0" borderId="3" xfId="1" applyFont="1" applyBorder="1" applyAlignment="1">
      <alignment horizontal="center" vertical="center" wrapText="1"/>
    </xf>
    <xf numFmtId="0" fontId="4" fillId="0" borderId="4" xfId="1" applyFont="1" applyBorder="1" applyAlignment="1">
      <alignment horizontal="center" vertical="center" wrapText="1"/>
    </xf>
    <xf numFmtId="0" fontId="4" fillId="0" borderId="5" xfId="1" applyFont="1" applyBorder="1" applyAlignment="1">
      <alignment horizontal="center" vertical="center" wrapText="1"/>
    </xf>
    <xf numFmtId="0" fontId="4" fillId="0" borderId="6" xfId="3" applyFont="1" applyBorder="1" applyAlignment="1">
      <alignment horizontal="center" vertical="center" wrapText="1"/>
    </xf>
    <xf numFmtId="0" fontId="4" fillId="0" borderId="4" xfId="3" applyFont="1" applyBorder="1" applyAlignment="1">
      <alignment horizontal="center" vertical="center" wrapText="1"/>
    </xf>
    <xf numFmtId="0" fontId="4" fillId="0" borderId="7" xfId="3" applyFont="1" applyBorder="1" applyAlignment="1">
      <alignment horizontal="center" vertical="center" wrapText="1"/>
    </xf>
    <xf numFmtId="0" fontId="1" fillId="0" borderId="0" xfId="3"/>
    <xf numFmtId="164" fontId="3" fillId="0" borderId="8" xfId="2" applyNumberFormat="1" applyFont="1" applyBorder="1" applyAlignment="1">
      <alignment horizontal="center" vertical="center"/>
    </xf>
    <xf numFmtId="165" fontId="3" fillId="0" borderId="9" xfId="2" applyNumberFormat="1" applyFont="1" applyBorder="1" applyAlignment="1">
      <alignment horizontal="center" vertical="center"/>
    </xf>
    <xf numFmtId="165" fontId="3" fillId="0" borderId="10" xfId="2" applyNumberFormat="1" applyFont="1" applyBorder="1" applyAlignment="1">
      <alignment horizontal="center" vertical="center"/>
    </xf>
    <xf numFmtId="164" fontId="3" fillId="3" borderId="8" xfId="2" applyNumberFormat="1" applyFont="1" applyFill="1" applyBorder="1" applyAlignment="1">
      <alignment horizontal="center" vertical="center"/>
    </xf>
    <xf numFmtId="165" fontId="3" fillId="3" borderId="9" xfId="2" applyNumberFormat="1" applyFont="1" applyFill="1" applyBorder="1" applyAlignment="1">
      <alignment horizontal="center" vertical="center"/>
    </xf>
    <xf numFmtId="165" fontId="3" fillId="3" borderId="10" xfId="2" applyNumberFormat="1" applyFont="1" applyFill="1" applyBorder="1" applyAlignment="1">
      <alignment horizontal="center" vertical="center"/>
    </xf>
    <xf numFmtId="164" fontId="3" fillId="0" borderId="11" xfId="2" applyNumberFormat="1" applyFont="1" applyBorder="1" applyAlignment="1">
      <alignment horizontal="center" vertical="center"/>
    </xf>
    <xf numFmtId="165" fontId="3" fillId="0" borderId="1" xfId="2" applyNumberFormat="1" applyFont="1" applyBorder="1" applyAlignment="1">
      <alignment horizontal="center" vertical="center"/>
    </xf>
    <xf numFmtId="165" fontId="3" fillId="0" borderId="12" xfId="2" applyNumberFormat="1" applyFont="1" applyBorder="1" applyAlignment="1">
      <alignment horizontal="center" vertical="center"/>
    </xf>
    <xf numFmtId="164" fontId="3" fillId="3" borderId="11" xfId="2" applyNumberFormat="1" applyFont="1" applyFill="1" applyBorder="1" applyAlignment="1">
      <alignment horizontal="center" vertical="center"/>
    </xf>
    <xf numFmtId="165" fontId="3" fillId="3" borderId="1" xfId="2" applyNumberFormat="1" applyFont="1" applyFill="1" applyBorder="1" applyAlignment="1">
      <alignment horizontal="center" vertical="center"/>
    </xf>
    <xf numFmtId="165" fontId="3" fillId="3" borderId="12" xfId="2" applyNumberFormat="1" applyFont="1" applyFill="1" applyBorder="1" applyAlignment="1">
      <alignment horizontal="center" vertical="center"/>
    </xf>
    <xf numFmtId="164" fontId="3" fillId="0" borderId="13" xfId="2" applyNumberFormat="1" applyFont="1" applyBorder="1" applyAlignment="1">
      <alignment horizontal="center" vertical="center"/>
    </xf>
    <xf numFmtId="165" fontId="3" fillId="0" borderId="14" xfId="2" applyNumberFormat="1" applyFont="1" applyBorder="1" applyAlignment="1">
      <alignment horizontal="center" vertical="center"/>
    </xf>
    <xf numFmtId="165" fontId="3" fillId="0" borderId="15" xfId="2" applyNumberFormat="1" applyFont="1" applyBorder="1" applyAlignment="1">
      <alignment horizontal="center" vertical="center"/>
    </xf>
    <xf numFmtId="164" fontId="3" fillId="0" borderId="16" xfId="2" applyNumberFormat="1" applyFont="1" applyBorder="1" applyAlignment="1">
      <alignment horizontal="center" vertical="center"/>
    </xf>
    <xf numFmtId="165" fontId="3" fillId="0" borderId="17" xfId="2" applyNumberFormat="1" applyFont="1" applyBorder="1" applyAlignment="1">
      <alignment horizontal="center" vertical="center"/>
    </xf>
    <xf numFmtId="0" fontId="5" fillId="0" borderId="18" xfId="1" applyFont="1" applyBorder="1" applyAlignment="1">
      <alignment horizontal="center" vertical="center"/>
    </xf>
    <xf numFmtId="164" fontId="3" fillId="0" borderId="19" xfId="2" applyNumberFormat="1" applyFont="1" applyBorder="1" applyAlignment="1">
      <alignment horizontal="center" vertical="center"/>
    </xf>
    <xf numFmtId="165" fontId="3" fillId="0" borderId="20" xfId="2" applyNumberFormat="1" applyFont="1" applyBorder="1" applyAlignment="1">
      <alignment horizontal="center" vertical="center"/>
    </xf>
    <xf numFmtId="0" fontId="5" fillId="0" borderId="21" xfId="3" applyFont="1" applyBorder="1" applyAlignment="1">
      <alignment horizontal="center" vertical="center"/>
    </xf>
    <xf numFmtId="166" fontId="0" fillId="0" borderId="0" xfId="0" applyNumberFormat="1"/>
    <xf numFmtId="2" fontId="0" fillId="0" borderId="1" xfId="0" applyNumberFormat="1" applyBorder="1" applyAlignment="1">
      <alignment horizontal="center" wrapText="1"/>
    </xf>
    <xf numFmtId="2" fontId="0" fillId="0" borderId="1" xfId="0" applyNumberFormat="1" applyBorder="1" applyAlignment="1">
      <alignment horizontal="center" vertical="center" wrapText="1" readingOrder="1"/>
    </xf>
    <xf numFmtId="2" fontId="0" fillId="0" borderId="1" xfId="0" applyNumberFormat="1" applyBorder="1" applyAlignment="1">
      <alignment wrapText="1" readingOrder="1"/>
    </xf>
    <xf numFmtId="2" fontId="0" fillId="4" borderId="1" xfId="0" applyNumberFormat="1" applyFill="1" applyBorder="1" applyAlignment="1">
      <alignment horizontal="center"/>
    </xf>
    <xf numFmtId="0" fontId="0" fillId="0" borderId="0" xfId="0" applyAlignment="1">
      <alignment horizontal="center" textRotation="90"/>
    </xf>
    <xf numFmtId="0" fontId="0" fillId="0" borderId="22" xfId="0" applyBorder="1" applyAlignment="1">
      <alignment horizontal="center"/>
    </xf>
    <xf numFmtId="9" fontId="0" fillId="0" borderId="1" xfId="0" applyNumberFormat="1" applyBorder="1" applyAlignment="1">
      <alignment horizontal="center" wrapText="1"/>
    </xf>
    <xf numFmtId="9" fontId="0" fillId="4" borderId="1" xfId="0" applyNumberFormat="1" applyFill="1" applyBorder="1" applyAlignment="1">
      <alignment horizontal="center"/>
    </xf>
    <xf numFmtId="0" fontId="0" fillId="0" borderId="23" xfId="0" applyBorder="1" applyAlignment="1">
      <alignment horizontal="center" wrapText="1"/>
    </xf>
    <xf numFmtId="0" fontId="8" fillId="5" borderId="0" xfId="0" applyFont="1" applyFill="1" applyBorder="1" applyAlignment="1">
      <alignment vertical="top" wrapText="1"/>
    </xf>
    <xf numFmtId="0" fontId="9" fillId="5" borderId="0" xfId="0" applyFont="1" applyFill="1" applyBorder="1"/>
    <xf numFmtId="0" fontId="9" fillId="5" borderId="0" xfId="0" applyFont="1" applyFill="1" applyBorder="1" applyAlignment="1">
      <alignment horizontal="center"/>
    </xf>
    <xf numFmtId="0" fontId="10" fillId="5" borderId="0" xfId="0" applyFont="1" applyFill="1" applyBorder="1" applyAlignment="1">
      <alignment horizontal="center" vertical="top" wrapText="1"/>
    </xf>
    <xf numFmtId="0" fontId="10" fillId="5" borderId="66" xfId="0" applyFont="1" applyFill="1" applyBorder="1" applyAlignment="1">
      <alignment horizontal="center" vertical="top" wrapText="1"/>
    </xf>
    <xf numFmtId="0" fontId="10" fillId="5" borderId="0" xfId="0" applyFont="1" applyFill="1" applyBorder="1" applyAlignment="1">
      <alignment vertical="top" wrapText="1"/>
    </xf>
    <xf numFmtId="3" fontId="10" fillId="5" borderId="0" xfId="0" applyNumberFormat="1" applyFont="1" applyFill="1" applyBorder="1" applyAlignment="1">
      <alignment vertical="top" wrapText="1"/>
    </xf>
    <xf numFmtId="0" fontId="10" fillId="5" borderId="67" xfId="0" applyFont="1" applyFill="1" applyBorder="1" applyAlignment="1">
      <alignment horizontal="center" vertical="top" wrapText="1"/>
    </xf>
    <xf numFmtId="3" fontId="10" fillId="5" borderId="68" xfId="0" applyNumberFormat="1" applyFont="1" applyFill="1" applyBorder="1" applyAlignment="1">
      <alignment vertical="top" wrapText="1"/>
    </xf>
    <xf numFmtId="0" fontId="1" fillId="0" borderId="1" xfId="4" applyFont="1" applyBorder="1" applyAlignment="1">
      <alignment horizontal="center" vertical="center"/>
    </xf>
    <xf numFmtId="3" fontId="3" fillId="0" borderId="24" xfId="4" applyNumberFormat="1" applyFont="1" applyBorder="1" applyAlignment="1">
      <alignment horizontal="center" wrapText="1"/>
    </xf>
    <xf numFmtId="3" fontId="3" fillId="0" borderId="25" xfId="4" applyNumberFormat="1" applyFont="1" applyBorder="1" applyAlignment="1">
      <alignment horizontal="center" wrapText="1"/>
    </xf>
    <xf numFmtId="0" fontId="3" fillId="0" borderId="1" xfId="4" applyFont="1" applyBorder="1" applyAlignment="1">
      <alignment horizontal="left" vertical="top" wrapText="1"/>
    </xf>
    <xf numFmtId="3" fontId="3" fillId="0" borderId="26" xfId="4" applyNumberFormat="1" applyFont="1" applyBorder="1" applyAlignment="1">
      <alignment horizontal="right" vertical="top"/>
    </xf>
    <xf numFmtId="3" fontId="3" fillId="0" borderId="27" xfId="4" applyNumberFormat="1" applyFont="1" applyBorder="1" applyAlignment="1">
      <alignment horizontal="right" vertical="top"/>
    </xf>
    <xf numFmtId="3" fontId="3" fillId="0" borderId="28" xfId="4" applyNumberFormat="1" applyFont="1" applyBorder="1" applyAlignment="1">
      <alignment horizontal="right" vertical="top"/>
    </xf>
    <xf numFmtId="3" fontId="3" fillId="0" borderId="29" xfId="4" applyNumberFormat="1" applyFont="1" applyBorder="1" applyAlignment="1">
      <alignment horizontal="right" vertical="top"/>
    </xf>
    <xf numFmtId="3" fontId="3" fillId="0" borderId="30" xfId="4" applyNumberFormat="1" applyFont="1" applyBorder="1" applyAlignment="1">
      <alignment horizontal="right" vertical="top"/>
    </xf>
    <xf numFmtId="3" fontId="3" fillId="0" borderId="31" xfId="4" applyNumberFormat="1" applyFont="1" applyBorder="1" applyAlignment="1">
      <alignment horizontal="right" vertical="top"/>
    </xf>
    <xf numFmtId="3" fontId="3" fillId="0" borderId="32" xfId="4" applyNumberFormat="1" applyFont="1" applyBorder="1" applyAlignment="1">
      <alignment horizontal="right" vertical="top"/>
    </xf>
    <xf numFmtId="3" fontId="3" fillId="0" borderId="33" xfId="4" applyNumberFormat="1" applyFont="1" applyBorder="1" applyAlignment="1">
      <alignment horizontal="right" vertical="top"/>
    </xf>
    <xf numFmtId="3" fontId="1" fillId="0" borderId="34" xfId="4" applyNumberFormat="1" applyBorder="1" applyAlignment="1">
      <alignment horizontal="center" vertical="center"/>
    </xf>
    <xf numFmtId="3" fontId="3" fillId="0" borderId="35" xfId="4" applyNumberFormat="1" applyFont="1" applyBorder="1" applyAlignment="1">
      <alignment horizontal="right" vertical="top"/>
    </xf>
    <xf numFmtId="3" fontId="1" fillId="0" borderId="28" xfId="4" applyNumberFormat="1" applyBorder="1" applyAlignment="1">
      <alignment horizontal="center" vertical="center"/>
    </xf>
    <xf numFmtId="3" fontId="1" fillId="0" borderId="31" xfId="4" applyNumberFormat="1" applyBorder="1" applyAlignment="1">
      <alignment horizontal="center" vertical="center"/>
    </xf>
    <xf numFmtId="0" fontId="3" fillId="0" borderId="1" xfId="4" applyNumberFormat="1" applyFont="1" applyBorder="1" applyAlignment="1">
      <alignment horizontal="left" vertical="top" wrapText="1"/>
    </xf>
    <xf numFmtId="3" fontId="3" fillId="0" borderId="34" xfId="4" applyNumberFormat="1" applyFont="1" applyBorder="1" applyAlignment="1">
      <alignment horizontal="right" vertical="top"/>
    </xf>
    <xf numFmtId="0" fontId="11" fillId="0" borderId="0" xfId="0" applyFont="1" applyAlignment="1">
      <alignment vertical="top" wrapText="1"/>
    </xf>
    <xf numFmtId="0" fontId="12" fillId="0" borderId="0" xfId="0" applyFont="1"/>
    <xf numFmtId="3" fontId="3" fillId="0" borderId="36" xfId="4" applyNumberFormat="1" applyFont="1" applyBorder="1" applyAlignment="1">
      <alignment horizontal="right" vertical="top"/>
    </xf>
    <xf numFmtId="3" fontId="3" fillId="0" borderId="37" xfId="4" applyNumberFormat="1" applyFont="1" applyBorder="1" applyAlignment="1">
      <alignment horizontal="right" vertical="top"/>
    </xf>
    <xf numFmtId="3" fontId="3" fillId="0" borderId="38" xfId="4" applyNumberFormat="1" applyFont="1" applyBorder="1" applyAlignment="1">
      <alignment horizontal="right" vertical="top"/>
    </xf>
    <xf numFmtId="3" fontId="0" fillId="0" borderId="0" xfId="0" applyNumberFormat="1"/>
    <xf numFmtId="3" fontId="3" fillId="0" borderId="39" xfId="4" applyNumberFormat="1" applyFont="1" applyBorder="1" applyAlignment="1">
      <alignment horizontal="center" wrapText="1"/>
    </xf>
    <xf numFmtId="3" fontId="3" fillId="0" borderId="40" xfId="4" applyNumberFormat="1" applyFont="1" applyBorder="1" applyAlignment="1">
      <alignment horizontal="right" vertical="top"/>
    </xf>
    <xf numFmtId="4" fontId="3" fillId="0" borderId="28" xfId="4" applyNumberFormat="1" applyFont="1" applyBorder="1" applyAlignment="1">
      <alignment horizontal="right" vertical="top" indent="1"/>
    </xf>
    <xf numFmtId="3" fontId="3" fillId="0" borderId="0" xfId="4" applyNumberFormat="1" applyFont="1" applyBorder="1" applyAlignment="1">
      <alignment horizontal="center" wrapText="1"/>
    </xf>
    <xf numFmtId="165" fontId="0" fillId="0" borderId="0" xfId="0" applyNumberFormat="1" applyBorder="1" applyAlignment="1">
      <alignment horizontal="center" vertical="center" textRotation="54"/>
    </xf>
    <xf numFmtId="0" fontId="0" fillId="0" borderId="0" xfId="0" applyBorder="1" applyAlignment="1">
      <alignment horizontal="center" vertical="center" textRotation="54"/>
    </xf>
    <xf numFmtId="0" fontId="3" fillId="0" borderId="0" xfId="4" applyFont="1" applyBorder="1" applyAlignment="1">
      <alignment horizontal="left"/>
    </xf>
    <xf numFmtId="0" fontId="1" fillId="0" borderId="0" xfId="4" applyFont="1" applyBorder="1" applyAlignment="1">
      <alignment horizontal="center" vertical="center"/>
    </xf>
    <xf numFmtId="3" fontId="3" fillId="0" borderId="41" xfId="4" applyNumberFormat="1" applyFont="1" applyBorder="1" applyAlignment="1">
      <alignment horizontal="right" vertical="top"/>
    </xf>
    <xf numFmtId="2" fontId="0" fillId="0" borderId="1" xfId="0" applyNumberFormat="1" applyFill="1" applyBorder="1" applyAlignment="1"/>
    <xf numFmtId="0" fontId="0" fillId="0" borderId="1" xfId="0" applyBorder="1" applyAlignment="1">
      <alignment horizontal="center" textRotation="90" wrapText="1" readingOrder="1"/>
    </xf>
    <xf numFmtId="0" fontId="9" fillId="5" borderId="69" xfId="0" applyFont="1" applyFill="1" applyBorder="1"/>
    <xf numFmtId="0" fontId="0" fillId="0" borderId="69" xfId="0" applyBorder="1"/>
    <xf numFmtId="0" fontId="0" fillId="0" borderId="1" xfId="0" applyBorder="1" applyAlignment="1">
      <alignment horizontal="center" wrapText="1" readingOrder="1"/>
    </xf>
    <xf numFmtId="0" fontId="13" fillId="0" borderId="0" xfId="0" applyFont="1" applyAlignment="1">
      <alignment vertical="top" textRotation="90" wrapText="1"/>
    </xf>
    <xf numFmtId="2" fontId="0" fillId="0" borderId="1" xfId="0" applyNumberFormat="1" applyBorder="1" applyAlignment="1">
      <alignment vertical="center" wrapText="1" readingOrder="1"/>
    </xf>
    <xf numFmtId="0" fontId="7" fillId="0" borderId="0" xfId="0" applyFont="1" applyBorder="1" applyAlignment="1">
      <alignment horizontal="center" wrapText="1"/>
    </xf>
    <xf numFmtId="2" fontId="0" fillId="0" borderId="1" xfId="0" applyNumberFormat="1" applyFont="1" applyBorder="1" applyAlignment="1">
      <alignment horizontal="center" wrapText="1"/>
    </xf>
    <xf numFmtId="9" fontId="0" fillId="0" borderId="1" xfId="0" applyNumberFormat="1" applyFont="1" applyBorder="1" applyAlignment="1">
      <alignment horizontal="center" wrapText="1"/>
    </xf>
    <xf numFmtId="9" fontId="0" fillId="0" borderId="1" xfId="0" applyNumberFormat="1" applyFont="1" applyBorder="1" applyAlignment="1">
      <alignment horizontal="center" vertical="center" wrapText="1"/>
    </xf>
    <xf numFmtId="2" fontId="0" fillId="0" borderId="1" xfId="0" applyNumberFormat="1" applyFont="1" applyFill="1" applyBorder="1" applyAlignment="1">
      <alignment vertical="center"/>
    </xf>
    <xf numFmtId="2" fontId="0" fillId="0" borderId="1" xfId="0" applyNumberFormat="1" applyFont="1" applyBorder="1" applyAlignment="1">
      <alignment horizontal="center" vertical="center" wrapText="1" readingOrder="1"/>
    </xf>
    <xf numFmtId="2" fontId="0" fillId="0" borderId="1" xfId="0" applyNumberFormat="1" applyFont="1" applyBorder="1" applyAlignment="1">
      <alignment vertical="center" wrapText="1" readingOrder="1"/>
    </xf>
    <xf numFmtId="2" fontId="0" fillId="0" borderId="1" xfId="0" applyNumberFormat="1" applyFont="1" applyBorder="1" applyAlignment="1">
      <alignment horizontal="right" vertical="center" wrapText="1" readingOrder="1"/>
    </xf>
    <xf numFmtId="2" fontId="0" fillId="4" borderId="1" xfId="0" applyNumberFormat="1" applyFont="1" applyFill="1" applyBorder="1" applyAlignment="1">
      <alignment horizontal="center"/>
    </xf>
    <xf numFmtId="9" fontId="0" fillId="4" borderId="1" xfId="0" applyNumberFormat="1" applyFont="1" applyFill="1" applyBorder="1" applyAlignment="1">
      <alignment horizontal="center"/>
    </xf>
    <xf numFmtId="9" fontId="0" fillId="4" borderId="1" xfId="0" applyNumberFormat="1" applyFont="1" applyFill="1" applyBorder="1" applyAlignment="1">
      <alignment horizontal="center" vertical="center"/>
    </xf>
    <xf numFmtId="2" fontId="0" fillId="4" borderId="1" xfId="0" applyNumberFormat="1" applyFont="1" applyFill="1" applyBorder="1" applyAlignment="1">
      <alignment horizontal="center" vertical="center"/>
    </xf>
    <xf numFmtId="2" fontId="0" fillId="4" borderId="1" xfId="0" applyNumberFormat="1" applyFont="1" applyFill="1" applyBorder="1" applyAlignment="1"/>
    <xf numFmtId="9" fontId="0" fillId="0" borderId="1" xfId="0" applyNumberFormat="1" applyFont="1" applyFill="1" applyBorder="1" applyAlignment="1">
      <alignment horizontal="center"/>
    </xf>
    <xf numFmtId="2" fontId="0" fillId="0" borderId="1" xfId="0" applyNumberFormat="1" applyFont="1" applyFill="1" applyBorder="1" applyAlignment="1">
      <alignment horizontal="center"/>
    </xf>
    <xf numFmtId="9" fontId="0" fillId="0" borderId="1" xfId="0" applyNumberFormat="1" applyFont="1" applyFill="1" applyBorder="1" applyAlignment="1">
      <alignment horizontal="center" vertical="center" wrapText="1"/>
    </xf>
    <xf numFmtId="2" fontId="0" fillId="0" borderId="1" xfId="0" applyNumberFormat="1" applyFont="1" applyBorder="1" applyAlignment="1">
      <alignment horizontal="center"/>
    </xf>
    <xf numFmtId="9" fontId="0" fillId="0" borderId="1" xfId="0" applyNumberFormat="1" applyFont="1" applyBorder="1" applyAlignment="1">
      <alignment horizontal="center"/>
    </xf>
    <xf numFmtId="2" fontId="0" fillId="4" borderId="1" xfId="0" applyNumberFormat="1" applyFont="1" applyFill="1" applyBorder="1" applyAlignment="1">
      <alignment vertical="center"/>
    </xf>
    <xf numFmtId="2" fontId="0" fillId="0" borderId="1" xfId="0" applyNumberFormat="1" applyFont="1" applyBorder="1" applyAlignment="1">
      <alignment wrapText="1" readingOrder="1"/>
    </xf>
    <xf numFmtId="2" fontId="0" fillId="0" borderId="1" xfId="0" applyNumberFormat="1" applyFont="1" applyFill="1" applyBorder="1" applyAlignment="1"/>
    <xf numFmtId="0" fontId="0" fillId="0" borderId="0" xfId="0" applyFont="1"/>
    <xf numFmtId="0" fontId="0" fillId="0" borderId="0" xfId="0" applyFont="1" applyAlignment="1">
      <alignment horizontal="center"/>
    </xf>
    <xf numFmtId="0" fontId="13" fillId="0" borderId="0" xfId="0" applyFont="1" applyAlignment="1">
      <alignment horizontal="center" textRotation="90" wrapText="1"/>
    </xf>
    <xf numFmtId="2" fontId="0" fillId="0" borderId="0" xfId="0" applyNumberFormat="1" applyBorder="1"/>
    <xf numFmtId="2" fontId="0" fillId="0" borderId="23" xfId="0" applyNumberFormat="1" applyFill="1" applyBorder="1" applyAlignment="1">
      <alignment horizontal="center" textRotation="90" wrapText="1"/>
    </xf>
    <xf numFmtId="2" fontId="0" fillId="4" borderId="23" xfId="0" applyNumberFormat="1" applyFill="1" applyBorder="1" applyAlignment="1">
      <alignment horizontal="center"/>
    </xf>
    <xf numFmtId="2" fontId="0" fillId="0" borderId="23" xfId="0" applyNumberFormat="1" applyBorder="1" applyAlignment="1">
      <alignment horizontal="center" wrapText="1"/>
    </xf>
    <xf numFmtId="2" fontId="0" fillId="0" borderId="23" xfId="0" applyNumberFormat="1" applyFont="1" applyBorder="1" applyAlignment="1">
      <alignment horizontal="center" wrapText="1"/>
    </xf>
    <xf numFmtId="2" fontId="0" fillId="4" borderId="23" xfId="0" applyNumberFormat="1" applyFont="1" applyFill="1" applyBorder="1" applyAlignment="1">
      <alignment horizontal="center"/>
    </xf>
    <xf numFmtId="0" fontId="13" fillId="0" borderId="0" xfId="0" applyFont="1" applyAlignment="1">
      <alignment horizontal="center" wrapText="1"/>
    </xf>
    <xf numFmtId="0" fontId="14" fillId="0" borderId="1" xfId="0" applyFont="1" applyBorder="1" applyAlignment="1">
      <alignment horizontal="center" vertical="center" wrapText="1"/>
    </xf>
    <xf numFmtId="0" fontId="14" fillId="0" borderId="1" xfId="0" applyFont="1" applyBorder="1" applyAlignment="1">
      <alignment horizontal="center" vertical="center"/>
    </xf>
    <xf numFmtId="0" fontId="14" fillId="0" borderId="0" xfId="0" applyFont="1" applyAlignment="1">
      <alignment horizontal="center" vertical="center"/>
    </xf>
    <xf numFmtId="0" fontId="14" fillId="0" borderId="0" xfId="0" applyFont="1" applyAlignment="1">
      <alignment horizontal="center" vertical="center" wrapText="1"/>
    </xf>
    <xf numFmtId="0" fontId="14" fillId="0" borderId="42" xfId="0" applyFont="1" applyBorder="1" applyAlignment="1">
      <alignment horizontal="center" vertical="center"/>
    </xf>
    <xf numFmtId="0" fontId="0" fillId="0" borderId="0" xfId="0" applyFont="1" applyAlignment="1">
      <alignment horizontal="center" vertical="center"/>
    </xf>
    <xf numFmtId="0" fontId="0" fillId="0" borderId="1" xfId="0" applyFont="1" applyBorder="1" applyAlignment="1">
      <alignment horizontal="center" vertical="center"/>
    </xf>
    <xf numFmtId="0" fontId="0" fillId="0" borderId="43" xfId="0" applyFont="1" applyBorder="1" applyAlignment="1">
      <alignment horizontal="center" vertical="center" textRotation="90" wrapText="1"/>
    </xf>
    <xf numFmtId="0" fontId="0" fillId="0" borderId="23" xfId="0" applyFont="1" applyBorder="1" applyAlignment="1">
      <alignment horizontal="center" vertical="center" textRotation="90" wrapText="1"/>
    </xf>
    <xf numFmtId="0" fontId="0" fillId="0" borderId="1" xfId="0" applyFont="1" applyBorder="1" applyAlignment="1">
      <alignment horizontal="center" vertical="center" textRotation="90" wrapText="1"/>
    </xf>
    <xf numFmtId="0" fontId="0" fillId="6" borderId="1" xfId="0" applyFont="1" applyFill="1" applyBorder="1" applyAlignment="1">
      <alignment horizontal="center" vertical="center" textRotation="90" wrapText="1"/>
    </xf>
    <xf numFmtId="0" fontId="0" fillId="0" borderId="44" xfId="0" applyFont="1" applyBorder="1" applyAlignment="1">
      <alignment horizontal="center" vertical="center" textRotation="90" wrapText="1"/>
    </xf>
    <xf numFmtId="2" fontId="0" fillId="4" borderId="43" xfId="0" applyNumberFormat="1" applyFont="1" applyFill="1" applyBorder="1" applyAlignment="1">
      <alignment horizontal="center" vertical="center"/>
    </xf>
    <xf numFmtId="2" fontId="0" fillId="4" borderId="23" xfId="0" applyNumberFormat="1" applyFont="1" applyFill="1" applyBorder="1" applyAlignment="1">
      <alignment horizontal="center" vertical="center"/>
    </xf>
    <xf numFmtId="2" fontId="0" fillId="4" borderId="44" xfId="0" applyNumberFormat="1" applyFont="1" applyFill="1" applyBorder="1" applyAlignment="1">
      <alignment horizontal="center" vertical="center"/>
    </xf>
    <xf numFmtId="2" fontId="0" fillId="0" borderId="43" xfId="0" applyNumberFormat="1" applyFont="1" applyBorder="1" applyAlignment="1">
      <alignment horizontal="center" vertical="center" wrapText="1"/>
    </xf>
    <xf numFmtId="2" fontId="0" fillId="0" borderId="23" xfId="0" applyNumberFormat="1" applyFont="1" applyBorder="1" applyAlignment="1">
      <alignment horizontal="center" vertical="center" wrapText="1"/>
    </xf>
    <xf numFmtId="2" fontId="0" fillId="0" borderId="1" xfId="0" applyNumberFormat="1" applyFont="1" applyBorder="1" applyAlignment="1">
      <alignment horizontal="center" vertical="center" wrapText="1"/>
    </xf>
    <xf numFmtId="2" fontId="0" fillId="6" borderId="1" xfId="0" applyNumberFormat="1" applyFont="1" applyFill="1" applyBorder="1" applyAlignment="1">
      <alignment horizontal="center" vertical="center" wrapText="1"/>
    </xf>
    <xf numFmtId="2" fontId="7" fillId="0" borderId="44" xfId="0" applyNumberFormat="1" applyFont="1" applyBorder="1" applyAlignment="1">
      <alignment horizontal="center" vertical="center" wrapText="1"/>
    </xf>
    <xf numFmtId="2" fontId="0" fillId="0" borderId="44" xfId="0" applyNumberFormat="1" applyFont="1" applyBorder="1" applyAlignment="1">
      <alignment horizontal="center" vertical="center" wrapText="1"/>
    </xf>
    <xf numFmtId="2" fontId="0" fillId="2" borderId="43" xfId="0" applyNumberFormat="1" applyFont="1" applyFill="1" applyBorder="1" applyAlignment="1">
      <alignment horizontal="center" vertical="center"/>
    </xf>
    <xf numFmtId="2" fontId="0" fillId="2" borderId="23" xfId="0" applyNumberFormat="1" applyFont="1" applyFill="1" applyBorder="1" applyAlignment="1">
      <alignment horizontal="center" vertical="center"/>
    </xf>
    <xf numFmtId="2" fontId="0" fillId="2" borderId="1" xfId="0" applyNumberFormat="1" applyFont="1" applyFill="1" applyBorder="1" applyAlignment="1">
      <alignment horizontal="center" vertical="center"/>
    </xf>
    <xf numFmtId="2" fontId="7" fillId="2" borderId="44" xfId="0" applyNumberFormat="1" applyFont="1" applyFill="1" applyBorder="1" applyAlignment="1">
      <alignment horizontal="center" vertical="center"/>
    </xf>
    <xf numFmtId="2" fontId="0" fillId="0" borderId="43" xfId="0" applyNumberFormat="1" applyFont="1" applyBorder="1" applyAlignment="1">
      <alignment horizontal="center" vertical="center"/>
    </xf>
    <xf numFmtId="2" fontId="0" fillId="0" borderId="23" xfId="0" applyNumberFormat="1" applyFont="1" applyBorder="1" applyAlignment="1">
      <alignment horizontal="center" vertical="center"/>
    </xf>
    <xf numFmtId="2" fontId="0" fillId="0" borderId="1" xfId="0" applyNumberFormat="1" applyFont="1" applyBorder="1" applyAlignment="1">
      <alignment horizontal="center" vertical="center"/>
    </xf>
    <xf numFmtId="2" fontId="7" fillId="0" borderId="1" xfId="0" applyNumberFormat="1" applyFont="1" applyBorder="1" applyAlignment="1">
      <alignment horizontal="center" vertical="center"/>
    </xf>
    <xf numFmtId="2" fontId="7" fillId="0" borderId="44" xfId="0" applyNumberFormat="1" applyFont="1" applyBorder="1" applyAlignment="1">
      <alignment horizontal="center" vertical="center"/>
    </xf>
    <xf numFmtId="2" fontId="0" fillId="0" borderId="44" xfId="0" applyNumberFormat="1" applyFont="1" applyBorder="1" applyAlignment="1">
      <alignment horizontal="center" vertical="center"/>
    </xf>
    <xf numFmtId="0" fontId="0" fillId="0" borderId="43" xfId="0" applyFont="1" applyBorder="1" applyAlignment="1">
      <alignment horizontal="center" vertical="center"/>
    </xf>
    <xf numFmtId="0" fontId="0" fillId="0" borderId="23" xfId="0" applyFont="1" applyBorder="1" applyAlignment="1">
      <alignment horizontal="center" vertical="center"/>
    </xf>
    <xf numFmtId="2" fontId="0" fillId="7" borderId="43" xfId="0" applyNumberFormat="1" applyFont="1" applyFill="1" applyBorder="1" applyAlignment="1">
      <alignment horizontal="center" vertical="center"/>
    </xf>
    <xf numFmtId="2" fontId="0" fillId="7" borderId="23" xfId="0" applyNumberFormat="1" applyFont="1" applyFill="1" applyBorder="1" applyAlignment="1">
      <alignment horizontal="center" vertical="center"/>
    </xf>
    <xf numFmtId="2" fontId="0" fillId="7" borderId="1" xfId="0" applyNumberFormat="1" applyFont="1" applyFill="1" applyBorder="1" applyAlignment="1">
      <alignment horizontal="center" vertical="center"/>
    </xf>
    <xf numFmtId="2" fontId="0" fillId="7" borderId="1" xfId="0" applyNumberFormat="1" applyFont="1" applyFill="1" applyBorder="1" applyAlignment="1">
      <alignment horizontal="center" vertical="center" wrapText="1"/>
    </xf>
    <xf numFmtId="2" fontId="0" fillId="2" borderId="44" xfId="0" applyNumberFormat="1" applyFont="1" applyFill="1" applyBorder="1" applyAlignment="1">
      <alignment horizontal="center" vertical="center"/>
    </xf>
    <xf numFmtId="0" fontId="12" fillId="0" borderId="43" xfId="0" applyFont="1" applyBorder="1" applyAlignment="1">
      <alignment horizontal="center" vertical="center"/>
    </xf>
    <xf numFmtId="0" fontId="12" fillId="0" borderId="23" xfId="0" applyFont="1" applyBorder="1" applyAlignment="1">
      <alignment horizontal="center" vertical="center"/>
    </xf>
    <xf numFmtId="0" fontId="0" fillId="0" borderId="44" xfId="0" applyFont="1" applyBorder="1" applyAlignment="1">
      <alignment horizontal="center" vertical="center"/>
    </xf>
    <xf numFmtId="2" fontId="7" fillId="7" borderId="1" xfId="0" applyNumberFormat="1" applyFont="1" applyFill="1" applyBorder="1" applyAlignment="1">
      <alignment horizontal="center" vertical="center"/>
    </xf>
    <xf numFmtId="2" fontId="7" fillId="7" borderId="44" xfId="0" applyNumberFormat="1" applyFont="1" applyFill="1" applyBorder="1" applyAlignment="1">
      <alignment horizontal="center" vertical="center"/>
    </xf>
    <xf numFmtId="2" fontId="7" fillId="4" borderId="23" xfId="0" applyNumberFormat="1" applyFont="1" applyFill="1" applyBorder="1" applyAlignment="1">
      <alignment horizontal="center" vertical="center"/>
    </xf>
    <xf numFmtId="2" fontId="7" fillId="4" borderId="1" xfId="0" applyNumberFormat="1" applyFont="1" applyFill="1" applyBorder="1" applyAlignment="1">
      <alignment horizontal="center" vertical="center"/>
    </xf>
    <xf numFmtId="2" fontId="0" fillId="8" borderId="1" xfId="0" applyNumberFormat="1" applyFont="1" applyFill="1" applyBorder="1" applyAlignment="1">
      <alignment horizontal="center" vertical="center"/>
    </xf>
    <xf numFmtId="2" fontId="7" fillId="4" borderId="44" xfId="0" applyNumberFormat="1" applyFont="1" applyFill="1" applyBorder="1" applyAlignment="1">
      <alignment horizontal="center" vertical="center"/>
    </xf>
    <xf numFmtId="2" fontId="7" fillId="0" borderId="23" xfId="0" applyNumberFormat="1" applyFont="1" applyBorder="1" applyAlignment="1">
      <alignment horizontal="center" vertical="center"/>
    </xf>
    <xf numFmtId="0" fontId="7" fillId="0" borderId="23" xfId="0" applyFont="1" applyBorder="1" applyAlignment="1">
      <alignment horizontal="center" vertical="center"/>
    </xf>
    <xf numFmtId="2" fontId="7" fillId="8" borderId="1" xfId="0" applyNumberFormat="1" applyFont="1" applyFill="1" applyBorder="1" applyAlignment="1">
      <alignment horizontal="center" vertical="center"/>
    </xf>
    <xf numFmtId="0" fontId="12" fillId="7" borderId="43" xfId="0" applyFont="1" applyFill="1" applyBorder="1" applyAlignment="1">
      <alignment horizontal="center" vertical="center"/>
    </xf>
    <xf numFmtId="0" fontId="12" fillId="7" borderId="23" xfId="0" applyFont="1" applyFill="1" applyBorder="1" applyAlignment="1">
      <alignment horizontal="center" vertical="center"/>
    </xf>
    <xf numFmtId="2" fontId="0" fillId="7" borderId="44" xfId="0" applyNumberFormat="1" applyFont="1" applyFill="1" applyBorder="1" applyAlignment="1">
      <alignment horizontal="center" vertical="center"/>
    </xf>
    <xf numFmtId="0" fontId="15" fillId="3" borderId="42" xfId="0" applyFont="1" applyFill="1" applyBorder="1" applyAlignment="1">
      <alignment horizontal="center" vertical="center" wrapText="1"/>
    </xf>
    <xf numFmtId="0" fontId="0" fillId="0" borderId="23" xfId="0" applyBorder="1" applyAlignment="1">
      <alignment horizontal="center" vertical="center"/>
    </xf>
    <xf numFmtId="0" fontId="0" fillId="4" borderId="1" xfId="0" applyFill="1" applyBorder="1" applyAlignment="1">
      <alignment horizontal="center" vertical="center"/>
    </xf>
    <xf numFmtId="2" fontId="0" fillId="0" borderId="23" xfId="0" applyNumberFormat="1" applyBorder="1" applyAlignment="1">
      <alignment horizontal="center" vertical="center"/>
    </xf>
    <xf numFmtId="2" fontId="0" fillId="0" borderId="1" xfId="0" applyNumberFormat="1" applyBorder="1" applyAlignment="1">
      <alignment horizontal="center" vertical="center"/>
    </xf>
    <xf numFmtId="2" fontId="7" fillId="0" borderId="1" xfId="0" applyNumberFormat="1" applyFont="1" applyBorder="1" applyAlignment="1">
      <alignment horizontal="center" vertical="center" wrapText="1"/>
    </xf>
    <xf numFmtId="2" fontId="0" fillId="0" borderId="1" xfId="0" applyNumberFormat="1" applyBorder="1" applyAlignment="1">
      <alignment horizontal="center" vertical="center" wrapText="1"/>
    </xf>
    <xf numFmtId="1" fontId="0" fillId="4" borderId="43" xfId="0" applyNumberFormat="1" applyFont="1" applyFill="1" applyBorder="1" applyAlignment="1">
      <alignment horizontal="center" vertical="center"/>
    </xf>
    <xf numFmtId="1" fontId="0" fillId="4" borderId="23" xfId="0" applyNumberFormat="1" applyFont="1" applyFill="1" applyBorder="1" applyAlignment="1">
      <alignment horizontal="center" vertical="center"/>
    </xf>
    <xf numFmtId="1" fontId="0" fillId="4" borderId="44" xfId="0" applyNumberFormat="1" applyFont="1" applyFill="1" applyBorder="1" applyAlignment="1">
      <alignment horizontal="center" vertical="center"/>
    </xf>
    <xf numFmtId="2" fontId="7" fillId="4" borderId="43" xfId="0" applyNumberFormat="1" applyFont="1" applyFill="1" applyBorder="1" applyAlignment="1">
      <alignment horizontal="center" vertical="center"/>
    </xf>
    <xf numFmtId="0" fontId="7" fillId="0" borderId="43" xfId="0" applyFont="1" applyBorder="1" applyAlignment="1">
      <alignment horizontal="center" vertical="center"/>
    </xf>
    <xf numFmtId="0" fontId="16" fillId="0" borderId="43" xfId="0" applyFont="1" applyBorder="1" applyAlignment="1">
      <alignment horizontal="center" vertical="center"/>
    </xf>
    <xf numFmtId="2" fontId="7" fillId="0" borderId="43" xfId="0" applyNumberFormat="1" applyFont="1" applyBorder="1" applyAlignment="1">
      <alignment horizontal="center" vertical="center"/>
    </xf>
    <xf numFmtId="2" fontId="0" fillId="4" borderId="23" xfId="0" applyNumberFormat="1" applyFill="1" applyBorder="1" applyAlignment="1">
      <alignment horizontal="center" vertical="center"/>
    </xf>
    <xf numFmtId="2" fontId="0" fillId="4" borderId="1" xfId="0" applyNumberFormat="1" applyFill="1" applyBorder="1" applyAlignment="1">
      <alignment horizontal="center" vertical="center"/>
    </xf>
    <xf numFmtId="0" fontId="14" fillId="0" borderId="1" xfId="0" applyFont="1" applyFill="1" applyBorder="1" applyAlignment="1">
      <alignment horizontal="center" vertical="center"/>
    </xf>
    <xf numFmtId="0" fontId="14" fillId="0" borderId="42" xfId="0" applyFont="1" applyFill="1" applyBorder="1" applyAlignment="1">
      <alignment horizontal="center" vertical="center"/>
    </xf>
    <xf numFmtId="0" fontId="17" fillId="0" borderId="0" xfId="0" applyFont="1" applyAlignment="1">
      <alignment horizontal="center" vertical="center"/>
    </xf>
    <xf numFmtId="0" fontId="18" fillId="0" borderId="1" xfId="0" applyFont="1" applyBorder="1" applyAlignment="1">
      <alignment horizontal="center" vertical="center" wrapText="1"/>
    </xf>
    <xf numFmtId="0" fontId="17" fillId="0" borderId="45" xfId="0" applyFont="1" applyBorder="1" applyAlignment="1">
      <alignment horizontal="center" vertical="center" wrapText="1"/>
    </xf>
    <xf numFmtId="0" fontId="17" fillId="0" borderId="1" xfId="0" applyFont="1" applyBorder="1" applyAlignment="1">
      <alignment horizontal="center" vertical="center" wrapText="1"/>
    </xf>
    <xf numFmtId="0" fontId="17" fillId="0" borderId="1" xfId="0" applyFont="1" applyFill="1" applyBorder="1" applyAlignment="1">
      <alignment horizontal="center" vertical="center" wrapText="1"/>
    </xf>
    <xf numFmtId="0" fontId="15" fillId="0" borderId="1" xfId="0" applyFont="1" applyBorder="1" applyAlignment="1">
      <alignment horizontal="center" vertical="center" wrapText="1"/>
    </xf>
    <xf numFmtId="0" fontId="15" fillId="0" borderId="46" xfId="0" applyFont="1" applyFill="1" applyBorder="1" applyAlignment="1">
      <alignment horizontal="center" vertical="center" wrapText="1"/>
    </xf>
    <xf numFmtId="0" fontId="17" fillId="0" borderId="1" xfId="0" applyFont="1" applyBorder="1" applyAlignment="1">
      <alignment horizontal="center" vertical="center"/>
    </xf>
    <xf numFmtId="0" fontId="17" fillId="0" borderId="47" xfId="0" applyFont="1" applyBorder="1" applyAlignment="1">
      <alignment horizontal="center" vertical="center" wrapText="1"/>
    </xf>
    <xf numFmtId="0" fontId="17" fillId="0" borderId="1" xfId="0" applyFont="1" applyFill="1" applyBorder="1" applyAlignment="1">
      <alignment horizontal="center" vertical="center"/>
    </xf>
    <xf numFmtId="0" fontId="18" fillId="0" borderId="1" xfId="0" applyFont="1" applyBorder="1" applyAlignment="1">
      <alignment horizontal="center" vertical="center"/>
    </xf>
    <xf numFmtId="0" fontId="17" fillId="0" borderId="0" xfId="0" applyFont="1" applyAlignment="1">
      <alignment horizontal="center" vertical="center" wrapText="1"/>
    </xf>
    <xf numFmtId="0" fontId="19" fillId="9" borderId="1" xfId="0" applyFont="1" applyFill="1" applyBorder="1" applyAlignment="1">
      <alignment horizontal="center" vertical="center" wrapText="1"/>
    </xf>
    <xf numFmtId="0" fontId="19" fillId="9" borderId="1" xfId="0" applyFont="1" applyFill="1" applyBorder="1" applyAlignment="1">
      <alignment horizontal="center" vertical="center"/>
    </xf>
    <xf numFmtId="0" fontId="20" fillId="9" borderId="1" xfId="0" applyFont="1" applyFill="1" applyBorder="1" applyAlignment="1">
      <alignment horizontal="center" vertical="center" wrapText="1"/>
    </xf>
    <xf numFmtId="0" fontId="21" fillId="9" borderId="1" xfId="0" applyFont="1" applyFill="1" applyBorder="1" applyAlignment="1">
      <alignment horizontal="center" vertical="center"/>
    </xf>
    <xf numFmtId="0" fontId="21" fillId="9" borderId="42" xfId="0" applyFont="1" applyFill="1" applyBorder="1" applyAlignment="1">
      <alignment horizontal="center" vertical="center"/>
    </xf>
    <xf numFmtId="2" fontId="22" fillId="9" borderId="43" xfId="0" applyNumberFormat="1" applyFont="1" applyFill="1" applyBorder="1" applyAlignment="1">
      <alignment horizontal="center" vertical="center"/>
    </xf>
    <xf numFmtId="2" fontId="22" fillId="9" borderId="23" xfId="0" applyNumberFormat="1" applyFont="1" applyFill="1" applyBorder="1" applyAlignment="1">
      <alignment horizontal="center" vertical="center"/>
    </xf>
    <xf numFmtId="2" fontId="22" fillId="9" borderId="1" xfId="0" applyNumberFormat="1" applyFont="1" applyFill="1" applyBorder="1" applyAlignment="1">
      <alignment horizontal="center" vertical="center"/>
    </xf>
    <xf numFmtId="2" fontId="22" fillId="9" borderId="44" xfId="0" applyNumberFormat="1" applyFont="1" applyFill="1" applyBorder="1" applyAlignment="1">
      <alignment horizontal="center" vertical="center"/>
    </xf>
    <xf numFmtId="2" fontId="23" fillId="9" borderId="1" xfId="0" applyNumberFormat="1" applyFont="1" applyFill="1" applyBorder="1" applyAlignment="1">
      <alignment horizontal="center" vertical="center" wrapText="1"/>
    </xf>
    <xf numFmtId="2" fontId="23" fillId="9" borderId="1" xfId="0" applyNumberFormat="1" applyFont="1" applyFill="1" applyBorder="1" applyAlignment="1">
      <alignment horizontal="center" vertical="center"/>
    </xf>
    <xf numFmtId="2" fontId="24" fillId="9" borderId="1" xfId="0" applyNumberFormat="1" applyFont="1" applyFill="1" applyBorder="1" applyAlignment="1">
      <alignment horizontal="center" vertical="center"/>
    </xf>
    <xf numFmtId="0" fontId="24" fillId="9" borderId="44" xfId="0" applyFont="1" applyFill="1" applyBorder="1" applyAlignment="1">
      <alignment horizontal="center" vertical="center"/>
    </xf>
    <xf numFmtId="2" fontId="24" fillId="9" borderId="44" xfId="0" applyNumberFormat="1" applyFont="1" applyFill="1" applyBorder="1" applyAlignment="1">
      <alignment horizontal="center" vertical="center"/>
    </xf>
    <xf numFmtId="0" fontId="0" fillId="7" borderId="43" xfId="0" applyFont="1" applyFill="1" applyBorder="1" applyAlignment="1">
      <alignment horizontal="center" vertical="center"/>
    </xf>
    <xf numFmtId="0" fontId="0" fillId="7" borderId="23" xfId="0" applyFont="1" applyFill="1" applyBorder="1" applyAlignment="1">
      <alignment horizontal="center" vertical="center"/>
    </xf>
    <xf numFmtId="2" fontId="0" fillId="7" borderId="1" xfId="0" applyNumberFormat="1" applyFill="1" applyBorder="1" applyAlignment="1">
      <alignment horizontal="center" vertical="center"/>
    </xf>
    <xf numFmtId="0" fontId="25" fillId="0" borderId="1" xfId="0" applyFont="1" applyBorder="1" applyAlignment="1">
      <alignment horizontal="center" vertical="center" wrapText="1"/>
    </xf>
    <xf numFmtId="0" fontId="7" fillId="0" borderId="0" xfId="0" applyFont="1" applyBorder="1" applyAlignment="1">
      <alignment horizontal="center" vertical="center" wrapText="1"/>
    </xf>
    <xf numFmtId="0" fontId="0" fillId="0" borderId="0" xfId="0" applyBorder="1" applyAlignment="1">
      <alignment horizontal="center"/>
    </xf>
    <xf numFmtId="0" fontId="0" fillId="0" borderId="0" xfId="0" applyBorder="1" applyAlignment="1"/>
    <xf numFmtId="0" fontId="0" fillId="0" borderId="0" xfId="0" applyBorder="1" applyAlignment="1">
      <alignment horizontal="center" wrapText="1"/>
    </xf>
    <xf numFmtId="0" fontId="0" fillId="0" borderId="0" xfId="0" applyBorder="1"/>
    <xf numFmtId="0" fontId="0" fillId="0" borderId="0" xfId="0" applyFont="1" applyBorder="1" applyAlignment="1">
      <alignment horizontal="center" vertical="center"/>
    </xf>
    <xf numFmtId="0" fontId="0" fillId="0" borderId="0" xfId="0" applyFont="1" applyBorder="1" applyAlignment="1">
      <alignment horizontal="center" vertical="center" textRotation="90" wrapText="1"/>
    </xf>
    <xf numFmtId="2" fontId="0" fillId="0" borderId="0" xfId="0" applyNumberFormat="1" applyFill="1" applyBorder="1" applyAlignment="1">
      <alignment horizontal="center" textRotation="90" wrapText="1"/>
    </xf>
    <xf numFmtId="0" fontId="0" fillId="0" borderId="0" xfId="0" applyBorder="1" applyAlignment="1">
      <alignment horizontal="center" textRotation="90" wrapText="1"/>
    </xf>
    <xf numFmtId="0" fontId="0" fillId="0" borderId="0" xfId="0" applyBorder="1" applyAlignment="1">
      <alignment horizontal="center" textRotation="90"/>
    </xf>
    <xf numFmtId="0" fontId="0" fillId="0" borderId="0" xfId="0" applyBorder="1" applyAlignment="1">
      <alignment horizontal="center" textRotation="90" wrapText="1" readingOrder="1"/>
    </xf>
    <xf numFmtId="0" fontId="0" fillId="0" borderId="0" xfId="0" applyBorder="1" applyAlignment="1">
      <alignment textRotation="90" wrapText="1" readingOrder="1"/>
    </xf>
    <xf numFmtId="0" fontId="0" fillId="0" borderId="0" xfId="0" applyFont="1" applyFill="1" applyBorder="1" applyAlignment="1">
      <alignment horizontal="center" vertical="center" textRotation="90" wrapText="1"/>
    </xf>
    <xf numFmtId="0" fontId="17" fillId="0" borderId="0" xfId="0" applyFont="1" applyBorder="1" applyAlignment="1">
      <alignment horizontal="right" vertical="center"/>
    </xf>
    <xf numFmtId="0" fontId="14" fillId="0" borderId="22" xfId="0" applyFont="1" applyBorder="1" applyAlignment="1">
      <alignment horizontal="center" vertical="center"/>
    </xf>
    <xf numFmtId="0" fontId="21" fillId="9" borderId="22" xfId="0" applyFont="1" applyFill="1" applyBorder="1" applyAlignment="1">
      <alignment horizontal="center" vertical="center"/>
    </xf>
    <xf numFmtId="0" fontId="14" fillId="0" borderId="22" xfId="0" applyFont="1" applyFill="1" applyBorder="1" applyAlignment="1">
      <alignment horizontal="center" vertical="center"/>
    </xf>
    <xf numFmtId="0" fontId="26" fillId="0" borderId="22" xfId="0" applyFont="1" applyBorder="1" applyAlignment="1">
      <alignment horizontal="center" vertical="center" wrapText="1"/>
    </xf>
    <xf numFmtId="2" fontId="0" fillId="0" borderId="0" xfId="0" applyNumberFormat="1"/>
    <xf numFmtId="0" fontId="0" fillId="10" borderId="0" xfId="0" applyFill="1"/>
    <xf numFmtId="0" fontId="7" fillId="10" borderId="0" xfId="0" applyFont="1" applyFill="1" applyBorder="1" applyAlignment="1">
      <alignment horizontal="center" vertical="center" wrapText="1"/>
    </xf>
    <xf numFmtId="0" fontId="0" fillId="10" borderId="0" xfId="0" applyFont="1" applyFill="1" applyBorder="1" applyAlignment="1">
      <alignment horizontal="center" vertical="center"/>
    </xf>
    <xf numFmtId="0" fontId="0" fillId="10" borderId="0" xfId="0" applyFont="1" applyFill="1" applyBorder="1" applyAlignment="1">
      <alignment horizontal="center" vertical="center" textRotation="90" wrapText="1"/>
    </xf>
    <xf numFmtId="0" fontId="0" fillId="10" borderId="0" xfId="0" applyFill="1" applyBorder="1"/>
    <xf numFmtId="0" fontId="15" fillId="0" borderId="47" xfId="0" applyFont="1" applyBorder="1" applyAlignment="1">
      <alignment horizontal="center" vertical="center" wrapText="1"/>
    </xf>
    <xf numFmtId="0" fontId="15" fillId="0" borderId="45" xfId="0" applyFont="1" applyBorder="1" applyAlignment="1">
      <alignment horizontal="center" vertical="center" wrapText="1"/>
    </xf>
    <xf numFmtId="0" fontId="7" fillId="0" borderId="42" xfId="0" applyFont="1" applyBorder="1" applyAlignment="1">
      <alignment horizontal="center" wrapText="1"/>
    </xf>
    <xf numFmtId="0" fontId="7" fillId="0" borderId="22" xfId="0" applyFont="1" applyBorder="1" applyAlignment="1">
      <alignment horizontal="center" wrapText="1"/>
    </xf>
    <xf numFmtId="0" fontId="0" fillId="0" borderId="22" xfId="0" applyBorder="1" applyAlignment="1">
      <alignment horizontal="center" wrapText="1"/>
    </xf>
    <xf numFmtId="0" fontId="0" fillId="0" borderId="23" xfId="0" applyBorder="1" applyAlignment="1">
      <alignment horizontal="center" wrapText="1"/>
    </xf>
    <xf numFmtId="0" fontId="0" fillId="0" borderId="1" xfId="0" applyBorder="1" applyAlignment="1">
      <alignment horizontal="center"/>
    </xf>
    <xf numFmtId="0" fontId="0" fillId="0" borderId="1" xfId="0" applyBorder="1" applyAlignment="1"/>
    <xf numFmtId="0" fontId="0" fillId="0" borderId="42" xfId="0" applyBorder="1" applyAlignment="1">
      <alignment horizontal="center" wrapText="1"/>
    </xf>
    <xf numFmtId="0" fontId="7" fillId="0" borderId="48" xfId="0" applyFont="1" applyBorder="1" applyAlignment="1">
      <alignment horizontal="center" vertical="center" wrapText="1"/>
    </xf>
    <xf numFmtId="0" fontId="7" fillId="0" borderId="49" xfId="0" applyFont="1" applyBorder="1" applyAlignment="1">
      <alignment horizontal="center" vertical="center" wrapText="1"/>
    </xf>
    <xf numFmtId="0" fontId="7" fillId="0" borderId="50" xfId="0" applyFont="1" applyBorder="1" applyAlignment="1">
      <alignment horizontal="center" vertical="center" wrapText="1"/>
    </xf>
    <xf numFmtId="0" fontId="7" fillId="0" borderId="51" xfId="0" applyFont="1" applyBorder="1" applyAlignment="1">
      <alignment horizontal="center" vertical="center" wrapText="1"/>
    </xf>
    <xf numFmtId="0" fontId="0" fillId="0" borderId="43" xfId="0" applyFont="1" applyBorder="1" applyAlignment="1">
      <alignment horizontal="center" vertical="center"/>
    </xf>
    <xf numFmtId="0" fontId="0" fillId="0" borderId="23" xfId="0" applyFont="1" applyBorder="1" applyAlignment="1">
      <alignment horizontal="center" vertical="center"/>
    </xf>
    <xf numFmtId="0" fontId="0" fillId="0" borderId="1" xfId="0" applyFont="1" applyBorder="1" applyAlignment="1">
      <alignment horizontal="center" vertical="center"/>
    </xf>
    <xf numFmtId="0" fontId="0" fillId="0" borderId="44" xfId="0" applyFont="1" applyBorder="1" applyAlignment="1">
      <alignment horizontal="center" vertical="center"/>
    </xf>
    <xf numFmtId="0" fontId="0" fillId="0" borderId="42" xfId="0" applyBorder="1" applyAlignment="1">
      <alignment horizontal="center"/>
    </xf>
    <xf numFmtId="0" fontId="0" fillId="0" borderId="22" xfId="0" applyBorder="1" applyAlignment="1">
      <alignment horizontal="center"/>
    </xf>
    <xf numFmtId="0" fontId="0" fillId="0" borderId="22" xfId="0" applyBorder="1" applyAlignment="1"/>
    <xf numFmtId="0" fontId="0" fillId="0" borderId="23" xfId="0" applyBorder="1" applyAlignment="1"/>
    <xf numFmtId="0" fontId="7" fillId="0" borderId="1" xfId="0" applyFont="1" applyBorder="1" applyAlignment="1">
      <alignment vertical="center" textRotation="90"/>
    </xf>
    <xf numFmtId="0" fontId="15" fillId="0" borderId="1" xfId="0" applyFont="1" applyBorder="1" applyAlignment="1">
      <alignment horizontal="center" vertical="center" wrapText="1"/>
    </xf>
    <xf numFmtId="0" fontId="7" fillId="0" borderId="1" xfId="0" applyFont="1" applyBorder="1" applyAlignment="1">
      <alignment horizontal="center" vertical="center" textRotation="90"/>
    </xf>
    <xf numFmtId="0" fontId="7" fillId="0" borderId="47" xfId="0" applyFont="1" applyBorder="1" applyAlignment="1">
      <alignment horizontal="center" vertical="center" textRotation="90"/>
    </xf>
    <xf numFmtId="0" fontId="7" fillId="0" borderId="46" xfId="0" applyFont="1" applyBorder="1" applyAlignment="1">
      <alignment horizontal="center" vertical="center" textRotation="90"/>
    </xf>
    <xf numFmtId="0" fontId="7" fillId="0" borderId="45" xfId="0" applyFont="1" applyBorder="1" applyAlignment="1">
      <alignment horizontal="center" vertical="center" textRotation="90"/>
    </xf>
    <xf numFmtId="0" fontId="7" fillId="11" borderId="1" xfId="0" applyFont="1" applyFill="1" applyBorder="1" applyAlignment="1">
      <alignment horizontal="center"/>
    </xf>
    <xf numFmtId="0" fontId="7" fillId="2" borderId="1" xfId="0" applyFont="1" applyFill="1" applyBorder="1" applyAlignment="1">
      <alignment horizontal="center"/>
    </xf>
    <xf numFmtId="0" fontId="3" fillId="0" borderId="63" xfId="1" applyFont="1" applyBorder="1" applyAlignment="1">
      <alignment horizontal="center" vertical="center" wrapText="1"/>
    </xf>
    <xf numFmtId="0" fontId="0" fillId="0" borderId="64" xfId="0" applyBorder="1" applyAlignment="1">
      <alignment horizontal="center" vertical="center" wrapText="1"/>
    </xf>
    <xf numFmtId="0" fontId="3" fillId="0" borderId="47" xfId="3" applyFont="1" applyBorder="1" applyAlignment="1">
      <alignment horizontal="center" vertical="center" wrapText="1"/>
    </xf>
    <xf numFmtId="0" fontId="3" fillId="0" borderId="64" xfId="3" applyFont="1" applyBorder="1" applyAlignment="1">
      <alignment horizontal="center" vertical="center" wrapText="1"/>
    </xf>
    <xf numFmtId="0" fontId="4" fillId="0" borderId="52" xfId="1" applyFont="1" applyBorder="1" applyAlignment="1">
      <alignment horizontal="center" vertical="center" wrapText="1"/>
    </xf>
    <xf numFmtId="0" fontId="7" fillId="0" borderId="60" xfId="0" applyFont="1" applyBorder="1" applyAlignment="1">
      <alignment horizontal="center" vertical="center" wrapText="1"/>
    </xf>
    <xf numFmtId="0" fontId="4" fillId="0" borderId="52" xfId="3" applyFont="1" applyBorder="1" applyAlignment="1">
      <alignment horizontal="center" vertical="center" wrapText="1"/>
    </xf>
    <xf numFmtId="0" fontId="4" fillId="0" borderId="53" xfId="3" applyFont="1" applyBorder="1" applyAlignment="1">
      <alignment horizontal="center" vertical="center" wrapText="1"/>
    </xf>
    <xf numFmtId="0" fontId="4" fillId="3" borderId="11" xfId="1" applyFont="1" applyFill="1" applyBorder="1" applyAlignment="1">
      <alignment horizontal="center" vertical="center" wrapText="1"/>
    </xf>
    <xf numFmtId="0" fontId="7" fillId="3" borderId="42" xfId="0" applyFont="1" applyFill="1" applyBorder="1" applyAlignment="1">
      <alignment horizontal="center" vertical="center" wrapText="1"/>
    </xf>
    <xf numFmtId="0" fontId="3" fillId="0" borderId="1" xfId="3" applyFont="1" applyBorder="1" applyAlignment="1">
      <alignment horizontal="center" vertical="center" wrapText="1"/>
    </xf>
    <xf numFmtId="0" fontId="3" fillId="0" borderId="42" xfId="3" applyFont="1" applyBorder="1" applyAlignment="1">
      <alignment horizontal="center" vertical="center" wrapText="1"/>
    </xf>
    <xf numFmtId="0" fontId="3" fillId="0" borderId="11" xfId="1" applyFont="1" applyBorder="1" applyAlignment="1">
      <alignment horizontal="center" vertical="center" wrapText="1"/>
    </xf>
    <xf numFmtId="0" fontId="0" fillId="0" borderId="42" xfId="0" applyBorder="1" applyAlignment="1">
      <alignment horizontal="center" vertical="center" wrapText="1"/>
    </xf>
    <xf numFmtId="0" fontId="4" fillId="3" borderId="1" xfId="3" applyFont="1" applyFill="1" applyBorder="1" applyAlignment="1">
      <alignment horizontal="center" vertical="center" wrapText="1"/>
    </xf>
    <xf numFmtId="0" fontId="4" fillId="3" borderId="42" xfId="3" applyFont="1" applyFill="1" applyBorder="1" applyAlignment="1">
      <alignment horizontal="center" vertical="center" wrapText="1"/>
    </xf>
    <xf numFmtId="0" fontId="2" fillId="0" borderId="3" xfId="1" applyFont="1" applyBorder="1" applyAlignment="1">
      <alignment horizontal="center" vertical="center" wrapText="1"/>
    </xf>
    <xf numFmtId="0" fontId="7" fillId="0" borderId="5" xfId="0" applyFont="1" applyBorder="1" applyAlignment="1">
      <alignment horizontal="center" vertical="center" wrapText="1"/>
    </xf>
    <xf numFmtId="0" fontId="2" fillId="0" borderId="52" xfId="3" applyFont="1" applyBorder="1" applyAlignment="1">
      <alignment horizontal="center" vertical="center"/>
    </xf>
    <xf numFmtId="0" fontId="2" fillId="0" borderId="60" xfId="3" applyFont="1" applyBorder="1" applyAlignment="1">
      <alignment horizontal="center" vertical="center"/>
    </xf>
    <xf numFmtId="0" fontId="3" fillId="0" borderId="8" xfId="1" applyFont="1" applyBorder="1" applyAlignment="1">
      <alignment horizontal="center" vertical="center" wrapText="1"/>
    </xf>
    <xf numFmtId="0" fontId="3" fillId="0" borderId="61" xfId="1" applyFont="1" applyBorder="1" applyAlignment="1">
      <alignment horizontal="center" vertical="center" wrapText="1"/>
    </xf>
    <xf numFmtId="0" fontId="4" fillId="3" borderId="45" xfId="3" applyFont="1" applyFill="1" applyBorder="1" applyAlignment="1">
      <alignment horizontal="center" vertical="center" wrapText="1"/>
    </xf>
    <xf numFmtId="0" fontId="4" fillId="3" borderId="62" xfId="3" applyFont="1" applyFill="1" applyBorder="1" applyAlignment="1">
      <alignment horizontal="center" vertical="center" wrapText="1"/>
    </xf>
    <xf numFmtId="0" fontId="2" fillId="0" borderId="52" xfId="1" applyFont="1" applyBorder="1" applyAlignment="1">
      <alignment horizontal="center" vertical="center" wrapText="1"/>
    </xf>
    <xf numFmtId="0" fontId="2" fillId="0" borderId="53" xfId="1" applyFont="1" applyBorder="1" applyAlignment="1">
      <alignment horizontal="center" vertical="center" wrapText="1"/>
    </xf>
    <xf numFmtId="0" fontId="2" fillId="0" borderId="54" xfId="1" applyFont="1" applyBorder="1" applyAlignment="1">
      <alignment horizontal="center" vertical="center" wrapText="1"/>
    </xf>
    <xf numFmtId="0" fontId="2" fillId="0" borderId="52" xfId="3" applyFont="1" applyBorder="1" applyAlignment="1">
      <alignment horizontal="center" vertical="center" wrapText="1"/>
    </xf>
    <xf numFmtId="0" fontId="2" fillId="0" borderId="53" xfId="3" applyFont="1" applyBorder="1" applyAlignment="1">
      <alignment horizontal="center" vertical="center" wrapText="1"/>
    </xf>
    <xf numFmtId="0" fontId="2" fillId="0" borderId="54" xfId="3" applyFont="1" applyBorder="1" applyAlignment="1">
      <alignment horizontal="center" vertical="center" wrapText="1"/>
    </xf>
    <xf numFmtId="0" fontId="0" fillId="0" borderId="55" xfId="0" applyBorder="1" applyAlignment="1">
      <alignment horizontal="center" vertical="center" wrapText="1"/>
    </xf>
    <xf numFmtId="0" fontId="0" fillId="0" borderId="56" xfId="0" applyBorder="1" applyAlignment="1">
      <alignment horizontal="center" vertical="center" wrapText="1"/>
    </xf>
    <xf numFmtId="0" fontId="0" fillId="0" borderId="7" xfId="0" applyBorder="1" applyAlignment="1">
      <alignment horizontal="center" vertical="center" wrapText="1"/>
    </xf>
    <xf numFmtId="0" fontId="0" fillId="0" borderId="57" xfId="0" applyBorder="1" applyAlignment="1">
      <alignment horizontal="center" vertical="center" wrapText="1"/>
    </xf>
    <xf numFmtId="0" fontId="0" fillId="0" borderId="58" xfId="0" applyBorder="1" applyAlignment="1">
      <alignment horizontal="center" vertical="center" wrapText="1"/>
    </xf>
    <xf numFmtId="0" fontId="0" fillId="0" borderId="59" xfId="0" applyBorder="1" applyAlignment="1">
      <alignment horizontal="center" vertical="center" wrapText="1"/>
    </xf>
    <xf numFmtId="0" fontId="0" fillId="0" borderId="0" xfId="0" applyAlignment="1">
      <alignment horizontal="center" vertical="center" wrapText="1"/>
    </xf>
    <xf numFmtId="166" fontId="7" fillId="0" borderId="55" xfId="0" applyNumberFormat="1" applyFont="1" applyBorder="1" applyAlignment="1">
      <alignment horizontal="center" vertical="center" wrapText="1"/>
    </xf>
    <xf numFmtId="166" fontId="7" fillId="0" borderId="7" xfId="0" applyNumberFormat="1" applyFont="1" applyBorder="1" applyAlignment="1">
      <alignment horizontal="center" vertical="center" wrapText="1"/>
    </xf>
    <xf numFmtId="166" fontId="7" fillId="0" borderId="57" xfId="0" applyNumberFormat="1" applyFont="1" applyBorder="1" applyAlignment="1">
      <alignment horizontal="center" vertical="center" wrapText="1"/>
    </xf>
    <xf numFmtId="166" fontId="7" fillId="0" borderId="59" xfId="0" applyNumberFormat="1" applyFont="1" applyBorder="1" applyAlignment="1">
      <alignment horizontal="center" vertical="center" wrapText="1"/>
    </xf>
    <xf numFmtId="0" fontId="10" fillId="5" borderId="70" xfId="0" applyFont="1" applyFill="1" applyBorder="1" applyAlignment="1">
      <alignment horizontal="center" vertical="top" wrapText="1"/>
    </xf>
    <xf numFmtId="0" fontId="10" fillId="5" borderId="66" xfId="0" applyFont="1" applyFill="1" applyBorder="1" applyAlignment="1">
      <alignment horizontal="center" vertical="top" wrapText="1"/>
    </xf>
    <xf numFmtId="0" fontId="10" fillId="5" borderId="71" xfId="0" applyFont="1" applyFill="1" applyBorder="1" applyAlignment="1">
      <alignment horizontal="center" vertical="top" wrapText="1"/>
    </xf>
    <xf numFmtId="0" fontId="10" fillId="5" borderId="72" xfId="0" applyFont="1" applyFill="1" applyBorder="1" applyAlignment="1">
      <alignment horizontal="center" vertical="top" wrapText="1"/>
    </xf>
    <xf numFmtId="0" fontId="10" fillId="5" borderId="0" xfId="0" applyFont="1" applyFill="1" applyBorder="1" applyAlignment="1">
      <alignment horizontal="center" vertical="top" wrapText="1"/>
    </xf>
    <xf numFmtId="0" fontId="10" fillId="5" borderId="73" xfId="0" applyFont="1" applyFill="1" applyBorder="1" applyAlignment="1">
      <alignment horizontal="center" vertical="top" wrapText="1"/>
    </xf>
    <xf numFmtId="0" fontId="27" fillId="0" borderId="0" xfId="0" applyFont="1" applyAlignment="1">
      <alignment horizontal="center"/>
    </xf>
    <xf numFmtId="2" fontId="0" fillId="0" borderId="65" xfId="0" applyNumberFormat="1" applyBorder="1" applyAlignment="1">
      <alignment horizontal="center" vertical="center"/>
    </xf>
    <xf numFmtId="0" fontId="0" fillId="0" borderId="65" xfId="0" applyBorder="1" applyAlignment="1">
      <alignment horizontal="center" vertical="center" textRotation="54"/>
    </xf>
    <xf numFmtId="0" fontId="3" fillId="0" borderId="1" xfId="4" applyFont="1" applyBorder="1" applyAlignment="1">
      <alignment horizontal="left" vertical="top" wrapText="1"/>
    </xf>
    <xf numFmtId="0" fontId="1" fillId="0" borderId="1" xfId="4" applyFont="1" applyBorder="1" applyAlignment="1">
      <alignment horizontal="center" vertical="center"/>
    </xf>
    <xf numFmtId="0" fontId="2" fillId="0" borderId="0" xfId="4" applyFont="1" applyBorder="1" applyAlignment="1">
      <alignment horizontal="center" vertical="center" wrapText="1"/>
    </xf>
    <xf numFmtId="0" fontId="1" fillId="0" borderId="0" xfId="4" applyFont="1" applyBorder="1" applyAlignment="1">
      <alignment horizontal="center" vertical="center"/>
    </xf>
    <xf numFmtId="3" fontId="3" fillId="0" borderId="0" xfId="4" applyNumberFormat="1" applyFont="1" applyBorder="1" applyAlignment="1">
      <alignment horizontal="center" wrapText="1"/>
    </xf>
    <xf numFmtId="0" fontId="0" fillId="0" borderId="0" xfId="0" applyAlignment="1">
      <alignment horizontal="center"/>
    </xf>
  </cellXfs>
  <cellStyles count="5">
    <cellStyle name="Normal" xfId="0" builtinId="0"/>
    <cellStyle name="Normal_peak factors" xfId="1"/>
    <cellStyle name="Normal_peak factors (weighted)" xfId="2"/>
    <cellStyle name="Normal_peak factors_1" xfId="3"/>
    <cellStyle name="Normal_Sheet1" xfId="4"/>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Weighted Occupancy By Purpose</a:t>
            </a:r>
          </a:p>
        </c:rich>
      </c:tx>
      <c:layout>
        <c:manualLayout>
          <c:xMode val="edge"/>
          <c:yMode val="edge"/>
          <c:x val="0.23146589822339622"/>
          <c:y val="4.9816731023805273E-2"/>
        </c:manualLayout>
      </c:layout>
      <c:overlay val="1"/>
    </c:title>
    <c:autoTitleDeleted val="0"/>
    <c:plotArea>
      <c:layout>
        <c:manualLayout>
          <c:layoutTarget val="inner"/>
          <c:xMode val="edge"/>
          <c:yMode val="edge"/>
          <c:x val="8.1349999789352201E-2"/>
          <c:y val="3.6732902183753212E-2"/>
          <c:w val="0.87689606214953653"/>
          <c:h val="0.7043027686055372"/>
        </c:manualLayout>
      </c:layout>
      <c:barChart>
        <c:barDir val="col"/>
        <c:grouping val="clustered"/>
        <c:varyColors val="0"/>
        <c:ser>
          <c:idx val="0"/>
          <c:order val="0"/>
          <c:tx>
            <c:v>Weekday Occupancy</c:v>
          </c:tx>
          <c:invertIfNegative val="0"/>
          <c:cat>
            <c:strRef>
              <c:f>[1]Occupancy!$B$3:$B$12</c:f>
              <c:strCache>
                <c:ptCount val="10"/>
                <c:pt idx="0">
                  <c:v>TofromWork</c:v>
                </c:pt>
                <c:pt idx="1">
                  <c:v>Work Related</c:v>
                </c:pt>
                <c:pt idx="2">
                  <c:v>Shopping </c:v>
                </c:pt>
                <c:pt idx="3">
                  <c:v>Family/Personal</c:v>
                </c:pt>
                <c:pt idx="4">
                  <c:v>School/Church</c:v>
                </c:pt>
                <c:pt idx="5">
                  <c:v>Medical/DDS</c:v>
                </c:pt>
                <c:pt idx="6">
                  <c:v>Vacation</c:v>
                </c:pt>
                <c:pt idx="7">
                  <c:v>Visit Friends</c:v>
                </c:pt>
                <c:pt idx="8">
                  <c:v>Social Recreational</c:v>
                </c:pt>
                <c:pt idx="9">
                  <c:v>Other </c:v>
                </c:pt>
              </c:strCache>
            </c:strRef>
          </c:cat>
          <c:val>
            <c:numRef>
              <c:f>[1]Occupancy!$E$3:$E$12</c:f>
              <c:numCache>
                <c:formatCode>General</c:formatCode>
                <c:ptCount val="10"/>
                <c:pt idx="0">
                  <c:v>1.33</c:v>
                </c:pt>
                <c:pt idx="1">
                  <c:v>1.48</c:v>
                </c:pt>
                <c:pt idx="2">
                  <c:v>1.78</c:v>
                </c:pt>
                <c:pt idx="3">
                  <c:v>2.13</c:v>
                </c:pt>
                <c:pt idx="4">
                  <c:v>2.08</c:v>
                </c:pt>
                <c:pt idx="5">
                  <c:v>1.76</c:v>
                </c:pt>
                <c:pt idx="6">
                  <c:v>2.9</c:v>
                </c:pt>
                <c:pt idx="7">
                  <c:v>2.0099999999999998</c:v>
                </c:pt>
                <c:pt idx="8">
                  <c:v>2.2400000000000002</c:v>
                </c:pt>
                <c:pt idx="9">
                  <c:v>1.99</c:v>
                </c:pt>
              </c:numCache>
            </c:numRef>
          </c:val>
          <c:extLst>
            <c:ext xmlns:c16="http://schemas.microsoft.com/office/drawing/2014/chart" uri="{C3380CC4-5D6E-409C-BE32-E72D297353CC}">
              <c16:uniqueId val="{00000000-EB9C-40D5-9E76-71A5E5BE34EC}"/>
            </c:ext>
          </c:extLst>
        </c:ser>
        <c:ser>
          <c:idx val="1"/>
          <c:order val="1"/>
          <c:tx>
            <c:v>Weekend Occupancy</c:v>
          </c:tx>
          <c:spPr>
            <a:pattFill prst="diagBrick">
              <a:fgClr>
                <a:srgbClr val="C0504D"/>
              </a:fgClr>
              <a:bgClr>
                <a:srgbClr val="FFFFFF"/>
              </a:bgClr>
            </a:pattFill>
            <a:ln>
              <a:solidFill>
                <a:srgbClr val="C00000"/>
              </a:solidFill>
            </a:ln>
          </c:spPr>
          <c:invertIfNegative val="0"/>
          <c:cat>
            <c:strRef>
              <c:f>[1]Occupancy!$B$3:$B$12</c:f>
              <c:strCache>
                <c:ptCount val="10"/>
                <c:pt idx="0">
                  <c:v>TofromWork</c:v>
                </c:pt>
                <c:pt idx="1">
                  <c:v>Work Related</c:v>
                </c:pt>
                <c:pt idx="2">
                  <c:v>Shopping </c:v>
                </c:pt>
                <c:pt idx="3">
                  <c:v>Family/Personal</c:v>
                </c:pt>
                <c:pt idx="4">
                  <c:v>School/Church</c:v>
                </c:pt>
                <c:pt idx="5">
                  <c:v>Medical/DDS</c:v>
                </c:pt>
                <c:pt idx="6">
                  <c:v>Vacation</c:v>
                </c:pt>
                <c:pt idx="7">
                  <c:v>Visit Friends</c:v>
                </c:pt>
                <c:pt idx="8">
                  <c:v>Social Recreational</c:v>
                </c:pt>
                <c:pt idx="9">
                  <c:v>Other </c:v>
                </c:pt>
              </c:strCache>
            </c:strRef>
          </c:cat>
          <c:val>
            <c:numRef>
              <c:f>[1]Occupancy!$E$19:$E$28</c:f>
              <c:numCache>
                <c:formatCode>General</c:formatCode>
                <c:ptCount val="10"/>
                <c:pt idx="0">
                  <c:v>1.23476525178431</c:v>
                </c:pt>
                <c:pt idx="1">
                  <c:v>1.4410415794531699</c:v>
                </c:pt>
                <c:pt idx="2">
                  <c:v>2.1217947417114398</c:v>
                </c:pt>
                <c:pt idx="3">
                  <c:v>2.0839482235843398</c:v>
                </c:pt>
                <c:pt idx="4">
                  <c:v>2.7592496670502702</c:v>
                </c:pt>
                <c:pt idx="5">
                  <c:v>1.90315485540968</c:v>
                </c:pt>
                <c:pt idx="6">
                  <c:v>2.7025198713374299</c:v>
                </c:pt>
                <c:pt idx="7">
                  <c:v>2.2996354421920402</c:v>
                </c:pt>
                <c:pt idx="8">
                  <c:v>2.4071890525141999</c:v>
                </c:pt>
                <c:pt idx="9">
                  <c:v>2.6852505620189602</c:v>
                </c:pt>
              </c:numCache>
            </c:numRef>
          </c:val>
          <c:extLst>
            <c:ext xmlns:c16="http://schemas.microsoft.com/office/drawing/2014/chart" uri="{C3380CC4-5D6E-409C-BE32-E72D297353CC}">
              <c16:uniqueId val="{00000001-EB9C-40D5-9E76-71A5E5BE34EC}"/>
            </c:ext>
          </c:extLst>
        </c:ser>
        <c:dLbls>
          <c:showLegendKey val="0"/>
          <c:showVal val="0"/>
          <c:showCatName val="0"/>
          <c:showSerName val="0"/>
          <c:showPercent val="0"/>
          <c:showBubbleSize val="0"/>
        </c:dLbls>
        <c:gapWidth val="150"/>
        <c:axId val="864557695"/>
        <c:axId val="1"/>
      </c:barChart>
      <c:catAx>
        <c:axId val="864557695"/>
        <c:scaling>
          <c:orientation val="minMax"/>
        </c:scaling>
        <c:delete val="0"/>
        <c:axPos val="b"/>
        <c:numFmt formatCode="General" sourceLinked="1"/>
        <c:majorTickMark val="out"/>
        <c:minorTickMark val="none"/>
        <c:tickLblPos val="nextTo"/>
        <c:txPr>
          <a:bodyPr rot="-5400000" vert="horz"/>
          <a:lstStyle/>
          <a:p>
            <a:pPr>
              <a:defRPr/>
            </a:pPr>
            <a:endParaRPr lang="en-US"/>
          </a:p>
        </c:txPr>
        <c:crossAx val="1"/>
        <c:crosses val="autoZero"/>
        <c:auto val="1"/>
        <c:lblAlgn val="ctr"/>
        <c:lblOffset val="100"/>
        <c:noMultiLvlLbl val="0"/>
      </c:catAx>
      <c:valAx>
        <c:axId val="1"/>
        <c:scaling>
          <c:orientation val="minMax"/>
        </c:scaling>
        <c:delete val="0"/>
        <c:axPos val="l"/>
        <c:majorGridlines/>
        <c:numFmt formatCode="General" sourceLinked="1"/>
        <c:majorTickMark val="out"/>
        <c:minorTickMark val="none"/>
        <c:tickLblPos val="nextTo"/>
        <c:crossAx val="864557695"/>
        <c:crosses val="autoZero"/>
        <c:crossBetween val="between"/>
      </c:valAx>
    </c:plotArea>
    <c:legend>
      <c:legendPos val="r"/>
      <c:layout>
        <c:manualLayout>
          <c:xMode val="edge"/>
          <c:yMode val="edge"/>
          <c:wMode val="edge"/>
          <c:hMode val="edge"/>
          <c:x val="0.10003311383829831"/>
          <c:y val="0.16717208778222095"/>
          <c:w val="0.31942215088282505"/>
          <c:h val="0.27315258367573164"/>
        </c:manualLayout>
      </c:layout>
      <c:overlay val="0"/>
    </c:legend>
    <c:plotVisOnly val="1"/>
    <c:dispBlanksAs val="gap"/>
    <c:showDLblsOverMax val="0"/>
  </c:chart>
  <c:printSettings>
    <c:headerFooter/>
    <c:pageMargins b="0.75000000000000122" l="0.70000000000000062" r="0.70000000000000062" t="0.75000000000000122"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Weighted Occupancy By Purpose</a:t>
            </a:r>
          </a:p>
        </c:rich>
      </c:tx>
      <c:layout>
        <c:manualLayout>
          <c:xMode val="edge"/>
          <c:yMode val="edge"/>
          <c:x val="0.23146589822339622"/>
          <c:y val="4.981684981684982E-2"/>
        </c:manualLayout>
      </c:layout>
      <c:overlay val="1"/>
    </c:title>
    <c:autoTitleDeleted val="0"/>
    <c:plotArea>
      <c:layout>
        <c:manualLayout>
          <c:layoutTarget val="inner"/>
          <c:xMode val="edge"/>
          <c:yMode val="edge"/>
          <c:x val="8.1349999789352201E-2"/>
          <c:y val="3.6732902183753226E-2"/>
          <c:w val="0.87689606214953686"/>
          <c:h val="0.7043027686055372"/>
        </c:manualLayout>
      </c:layout>
      <c:barChart>
        <c:barDir val="col"/>
        <c:grouping val="clustered"/>
        <c:varyColors val="0"/>
        <c:ser>
          <c:idx val="0"/>
          <c:order val="0"/>
          <c:tx>
            <c:v>Weekday Occupancy</c:v>
          </c:tx>
          <c:invertIfNegative val="0"/>
          <c:cat>
            <c:strRef>
              <c:f>[1]Occupancy!$B$3:$B$12</c:f>
              <c:strCache>
                <c:ptCount val="10"/>
                <c:pt idx="0">
                  <c:v>TofromWork</c:v>
                </c:pt>
                <c:pt idx="1">
                  <c:v>Work Related</c:v>
                </c:pt>
                <c:pt idx="2">
                  <c:v>Shopping </c:v>
                </c:pt>
                <c:pt idx="3">
                  <c:v>Family/Personal</c:v>
                </c:pt>
                <c:pt idx="4">
                  <c:v>School/Church</c:v>
                </c:pt>
                <c:pt idx="5">
                  <c:v>Medical/DDS</c:v>
                </c:pt>
                <c:pt idx="6">
                  <c:v>Vacation</c:v>
                </c:pt>
                <c:pt idx="7">
                  <c:v>Visit Friends</c:v>
                </c:pt>
                <c:pt idx="8">
                  <c:v>Social Recreational</c:v>
                </c:pt>
                <c:pt idx="9">
                  <c:v>Other </c:v>
                </c:pt>
              </c:strCache>
            </c:strRef>
          </c:cat>
          <c:val>
            <c:numRef>
              <c:f>[1]Occupancy!$E$3:$E$12</c:f>
              <c:numCache>
                <c:formatCode>General</c:formatCode>
                <c:ptCount val="10"/>
                <c:pt idx="0">
                  <c:v>1.33</c:v>
                </c:pt>
                <c:pt idx="1">
                  <c:v>1.48</c:v>
                </c:pt>
                <c:pt idx="2">
                  <c:v>1.78</c:v>
                </c:pt>
                <c:pt idx="3">
                  <c:v>2.13</c:v>
                </c:pt>
                <c:pt idx="4">
                  <c:v>2.08</c:v>
                </c:pt>
                <c:pt idx="5">
                  <c:v>1.76</c:v>
                </c:pt>
                <c:pt idx="6">
                  <c:v>2.9</c:v>
                </c:pt>
                <c:pt idx="7">
                  <c:v>2.0099999999999998</c:v>
                </c:pt>
                <c:pt idx="8">
                  <c:v>2.2400000000000002</c:v>
                </c:pt>
                <c:pt idx="9">
                  <c:v>1.99</c:v>
                </c:pt>
              </c:numCache>
            </c:numRef>
          </c:val>
          <c:extLst>
            <c:ext xmlns:c16="http://schemas.microsoft.com/office/drawing/2014/chart" uri="{C3380CC4-5D6E-409C-BE32-E72D297353CC}">
              <c16:uniqueId val="{00000000-7D22-475A-B6C6-C7B8308C4CEB}"/>
            </c:ext>
          </c:extLst>
        </c:ser>
        <c:ser>
          <c:idx val="1"/>
          <c:order val="1"/>
          <c:tx>
            <c:v>Saturday Occupancy</c:v>
          </c:tx>
          <c:spPr>
            <a:pattFill prst="diagBrick">
              <a:fgClr>
                <a:srgbClr val="C0504D"/>
              </a:fgClr>
              <a:bgClr>
                <a:srgbClr val="FFFFFF"/>
              </a:bgClr>
            </a:pattFill>
            <a:ln>
              <a:solidFill>
                <a:srgbClr val="C00000"/>
              </a:solidFill>
            </a:ln>
          </c:spPr>
          <c:invertIfNegative val="0"/>
          <c:val>
            <c:numRef>
              <c:f>[1]Occupancy!$E$35:$E$44</c:f>
              <c:numCache>
                <c:formatCode>General</c:formatCode>
                <c:ptCount val="10"/>
                <c:pt idx="0">
                  <c:v>1.0900000000000001</c:v>
                </c:pt>
                <c:pt idx="1">
                  <c:v>1.28</c:v>
                </c:pt>
                <c:pt idx="2">
                  <c:v>1.71</c:v>
                </c:pt>
                <c:pt idx="3">
                  <c:v>1.79</c:v>
                </c:pt>
                <c:pt idx="4">
                  <c:v>1.72</c:v>
                </c:pt>
                <c:pt idx="5">
                  <c:v>1.54</c:v>
                </c:pt>
                <c:pt idx="6">
                  <c:v>2.52</c:v>
                </c:pt>
                <c:pt idx="7">
                  <c:v>1.84</c:v>
                </c:pt>
                <c:pt idx="8">
                  <c:v>2.14</c:v>
                </c:pt>
                <c:pt idx="9">
                  <c:v>2.41</c:v>
                </c:pt>
              </c:numCache>
            </c:numRef>
          </c:val>
          <c:extLst>
            <c:ext xmlns:c16="http://schemas.microsoft.com/office/drawing/2014/chart" uri="{C3380CC4-5D6E-409C-BE32-E72D297353CC}">
              <c16:uniqueId val="{00000001-7D22-475A-B6C6-C7B8308C4CEB}"/>
            </c:ext>
          </c:extLst>
        </c:ser>
        <c:ser>
          <c:idx val="2"/>
          <c:order val="2"/>
          <c:tx>
            <c:v>Sunday Occupancy</c:v>
          </c:tx>
          <c:spPr>
            <a:pattFill prst="lgCheck">
              <a:fgClr>
                <a:srgbClr val="9BBB59"/>
              </a:fgClr>
              <a:bgClr>
                <a:srgbClr val="FFFFFF"/>
              </a:bgClr>
            </a:pattFill>
            <a:ln>
              <a:solidFill>
                <a:srgbClr val="92D050"/>
              </a:solidFill>
            </a:ln>
          </c:spPr>
          <c:invertIfNegative val="0"/>
          <c:val>
            <c:numRef>
              <c:f>[1]Occupancy!$E$50:$E$59</c:f>
              <c:numCache>
                <c:formatCode>General</c:formatCode>
                <c:ptCount val="10"/>
                <c:pt idx="0">
                  <c:v>1.17</c:v>
                </c:pt>
                <c:pt idx="1">
                  <c:v>1.24</c:v>
                </c:pt>
                <c:pt idx="2">
                  <c:v>1.8</c:v>
                </c:pt>
                <c:pt idx="3">
                  <c:v>1.92</c:v>
                </c:pt>
                <c:pt idx="4">
                  <c:v>2.2999999999999998</c:v>
                </c:pt>
                <c:pt idx="5">
                  <c:v>1.78</c:v>
                </c:pt>
                <c:pt idx="6">
                  <c:v>2.4700000000000002</c:v>
                </c:pt>
                <c:pt idx="7">
                  <c:v>2.02</c:v>
                </c:pt>
                <c:pt idx="8">
                  <c:v>2.15</c:v>
                </c:pt>
                <c:pt idx="9">
                  <c:v>2.33</c:v>
                </c:pt>
              </c:numCache>
            </c:numRef>
          </c:val>
          <c:extLst>
            <c:ext xmlns:c16="http://schemas.microsoft.com/office/drawing/2014/chart" uri="{C3380CC4-5D6E-409C-BE32-E72D297353CC}">
              <c16:uniqueId val="{00000002-7D22-475A-B6C6-C7B8308C4CEB}"/>
            </c:ext>
          </c:extLst>
        </c:ser>
        <c:dLbls>
          <c:showLegendKey val="0"/>
          <c:showVal val="0"/>
          <c:showCatName val="0"/>
          <c:showSerName val="0"/>
          <c:showPercent val="0"/>
          <c:showBubbleSize val="0"/>
        </c:dLbls>
        <c:gapWidth val="150"/>
        <c:axId val="864556095"/>
        <c:axId val="1"/>
      </c:barChart>
      <c:catAx>
        <c:axId val="864556095"/>
        <c:scaling>
          <c:orientation val="minMax"/>
        </c:scaling>
        <c:delete val="0"/>
        <c:axPos val="b"/>
        <c:numFmt formatCode="General" sourceLinked="1"/>
        <c:majorTickMark val="out"/>
        <c:minorTickMark val="none"/>
        <c:tickLblPos val="nextTo"/>
        <c:txPr>
          <a:bodyPr rot="-5400000" vert="horz"/>
          <a:lstStyle/>
          <a:p>
            <a:pPr>
              <a:defRPr/>
            </a:pPr>
            <a:endParaRPr lang="en-US"/>
          </a:p>
        </c:txPr>
        <c:crossAx val="1"/>
        <c:crosses val="autoZero"/>
        <c:auto val="1"/>
        <c:lblAlgn val="ctr"/>
        <c:lblOffset val="100"/>
        <c:noMultiLvlLbl val="0"/>
      </c:catAx>
      <c:valAx>
        <c:axId val="1"/>
        <c:scaling>
          <c:orientation val="minMax"/>
        </c:scaling>
        <c:delete val="0"/>
        <c:axPos val="l"/>
        <c:majorGridlines/>
        <c:numFmt formatCode="General" sourceLinked="1"/>
        <c:majorTickMark val="out"/>
        <c:minorTickMark val="none"/>
        <c:tickLblPos val="nextTo"/>
        <c:crossAx val="864556095"/>
        <c:crosses val="autoZero"/>
        <c:crossBetween val="between"/>
      </c:valAx>
    </c:plotArea>
    <c:legend>
      <c:legendPos val="r"/>
      <c:layout>
        <c:manualLayout>
          <c:xMode val="edge"/>
          <c:yMode val="edge"/>
          <c:wMode val="edge"/>
          <c:hMode val="edge"/>
          <c:x val="8.7192022345521425E-2"/>
          <c:y val="0.17889371520867584"/>
          <c:w val="0.30462270867826918"/>
          <c:h val="0.33786438233682325"/>
        </c:manualLayout>
      </c:layout>
      <c:overlay val="0"/>
    </c:legend>
    <c:plotVisOnly val="1"/>
    <c:dispBlanksAs val="gap"/>
    <c:showDLblsOverMax val="0"/>
  </c:chart>
  <c:printSettings>
    <c:headerFooter/>
    <c:pageMargins b="0.75000000000000144" l="0.70000000000000062" r="0.70000000000000062" t="0.75000000000000144" header="0.30000000000000032" footer="0.30000000000000032"/>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5</xdr:col>
      <xdr:colOff>495300</xdr:colOff>
      <xdr:row>0</xdr:row>
      <xdr:rowOff>85725</xdr:rowOff>
    </xdr:from>
    <xdr:to>
      <xdr:col>15</xdr:col>
      <xdr:colOff>333375</xdr:colOff>
      <xdr:row>23</xdr:row>
      <xdr:rowOff>38100</xdr:rowOff>
    </xdr:to>
    <xdr:graphicFrame macro="">
      <xdr:nvGraphicFramePr>
        <xdr:cNvPr id="2095" name="Chart 1">
          <a:extLst>
            <a:ext uri="{FF2B5EF4-FFF2-40B4-BE49-F238E27FC236}">
              <a16:creationId xmlns:a16="http://schemas.microsoft.com/office/drawing/2014/main" id="{129B1869-905E-4362-AC68-6806C1DAE3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419100</xdr:colOff>
      <xdr:row>28</xdr:row>
      <xdr:rowOff>38100</xdr:rowOff>
    </xdr:from>
    <xdr:to>
      <xdr:col>15</xdr:col>
      <xdr:colOff>257175</xdr:colOff>
      <xdr:row>50</xdr:row>
      <xdr:rowOff>180975</xdr:rowOff>
    </xdr:to>
    <xdr:graphicFrame macro="">
      <xdr:nvGraphicFramePr>
        <xdr:cNvPr id="2096" name="Chart 2">
          <a:extLst>
            <a:ext uri="{FF2B5EF4-FFF2-40B4-BE49-F238E27FC236}">
              <a16:creationId xmlns:a16="http://schemas.microsoft.com/office/drawing/2014/main" id="{6B275967-AA34-4975-A087-D35BB405C6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133350</xdr:colOff>
      <xdr:row>24</xdr:row>
      <xdr:rowOff>152400</xdr:rowOff>
    </xdr:from>
    <xdr:to>
      <xdr:col>6</xdr:col>
      <xdr:colOff>371475</xdr:colOff>
      <xdr:row>41</xdr:row>
      <xdr:rowOff>85725</xdr:rowOff>
    </xdr:to>
    <xdr:pic>
      <xdr:nvPicPr>
        <xdr:cNvPr id="5167" name="Picture 1">
          <a:extLst>
            <a:ext uri="{FF2B5EF4-FFF2-40B4-BE49-F238E27FC236}">
              <a16:creationId xmlns:a16="http://schemas.microsoft.com/office/drawing/2014/main" id="{2A00DAF9-DE43-4675-A520-EEE94E0AE23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3350" y="4914900"/>
          <a:ext cx="4133850" cy="3171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266700</xdr:colOff>
      <xdr:row>24</xdr:row>
      <xdr:rowOff>152400</xdr:rowOff>
    </xdr:from>
    <xdr:to>
      <xdr:col>13</xdr:col>
      <xdr:colOff>85725</xdr:colOff>
      <xdr:row>41</xdr:row>
      <xdr:rowOff>47625</xdr:rowOff>
    </xdr:to>
    <xdr:pic>
      <xdr:nvPicPr>
        <xdr:cNvPr id="5168" name="Picture 2">
          <a:extLst>
            <a:ext uri="{FF2B5EF4-FFF2-40B4-BE49-F238E27FC236}">
              <a16:creationId xmlns:a16="http://schemas.microsoft.com/office/drawing/2014/main" id="{75AE6F4E-F07A-46E1-AD7E-EABBAB793D96}"/>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038725" y="4914900"/>
          <a:ext cx="3990975" cy="3133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Documents%20and%20Settings/trana/Application%20Data/Microsoft/Excel/Trip%20Distributio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ccupancy"/>
      <sheetName val="trip distribution"/>
      <sheetName val="Sheet3"/>
    </sheetNames>
    <sheetDataSet>
      <sheetData sheetId="0">
        <row r="3">
          <cell r="B3" t="str">
            <v>TofromWork</v>
          </cell>
          <cell r="E3">
            <v>1.33</v>
          </cell>
        </row>
        <row r="4">
          <cell r="B4" t="str">
            <v>Work Related</v>
          </cell>
          <cell r="E4">
            <v>1.48</v>
          </cell>
        </row>
        <row r="5">
          <cell r="B5" t="str">
            <v xml:space="preserve">Shopping </v>
          </cell>
          <cell r="E5">
            <v>1.78</v>
          </cell>
        </row>
        <row r="6">
          <cell r="B6" t="str">
            <v>Family/Personal</v>
          </cell>
          <cell r="E6">
            <v>2.13</v>
          </cell>
        </row>
        <row r="7">
          <cell r="B7" t="str">
            <v>School/Church</v>
          </cell>
          <cell r="E7">
            <v>2.08</v>
          </cell>
        </row>
        <row r="8">
          <cell r="B8" t="str">
            <v>Medical/DDS</v>
          </cell>
          <cell r="E8">
            <v>1.76</v>
          </cell>
        </row>
        <row r="9">
          <cell r="B9" t="str">
            <v>Vacation</v>
          </cell>
          <cell r="E9">
            <v>2.9</v>
          </cell>
        </row>
        <row r="10">
          <cell r="B10" t="str">
            <v>Visit Friends</v>
          </cell>
          <cell r="E10">
            <v>2.0099999999999998</v>
          </cell>
        </row>
        <row r="11">
          <cell r="B11" t="str">
            <v>Social Recreational</v>
          </cell>
          <cell r="E11">
            <v>2.2400000000000002</v>
          </cell>
        </row>
        <row r="12">
          <cell r="B12" t="str">
            <v xml:space="preserve">Other </v>
          </cell>
          <cell r="E12">
            <v>1.99</v>
          </cell>
        </row>
        <row r="19">
          <cell r="E19">
            <v>1.23476525178431</v>
          </cell>
        </row>
        <row r="20">
          <cell r="E20">
            <v>1.4410415794531699</v>
          </cell>
        </row>
        <row r="21">
          <cell r="E21">
            <v>2.1217947417114398</v>
          </cell>
        </row>
        <row r="22">
          <cell r="E22">
            <v>2.0839482235843398</v>
          </cell>
        </row>
        <row r="23">
          <cell r="E23">
            <v>2.7592496670502702</v>
          </cell>
        </row>
        <row r="24">
          <cell r="E24">
            <v>1.90315485540968</v>
          </cell>
        </row>
        <row r="25">
          <cell r="E25">
            <v>2.7025198713374299</v>
          </cell>
        </row>
        <row r="26">
          <cell r="E26">
            <v>2.2996354421920402</v>
          </cell>
        </row>
        <row r="27">
          <cell r="E27">
            <v>2.4071890525141999</v>
          </cell>
        </row>
        <row r="28">
          <cell r="E28">
            <v>2.6852505620189602</v>
          </cell>
        </row>
        <row r="35">
          <cell r="E35">
            <v>1.0900000000000001</v>
          </cell>
        </row>
        <row r="36">
          <cell r="E36">
            <v>1.28</v>
          </cell>
        </row>
        <row r="37">
          <cell r="E37">
            <v>1.71</v>
          </cell>
        </row>
        <row r="38">
          <cell r="E38">
            <v>1.79</v>
          </cell>
        </row>
        <row r="39">
          <cell r="E39">
            <v>1.72</v>
          </cell>
        </row>
        <row r="40">
          <cell r="E40">
            <v>1.54</v>
          </cell>
        </row>
        <row r="41">
          <cell r="E41">
            <v>2.52</v>
          </cell>
        </row>
        <row r="42">
          <cell r="E42">
            <v>1.84</v>
          </cell>
        </row>
        <row r="43">
          <cell r="E43">
            <v>2.14</v>
          </cell>
        </row>
        <row r="44">
          <cell r="E44">
            <v>2.41</v>
          </cell>
        </row>
        <row r="50">
          <cell r="E50">
            <v>1.17</v>
          </cell>
        </row>
        <row r="51">
          <cell r="E51">
            <v>1.24</v>
          </cell>
        </row>
        <row r="52">
          <cell r="E52">
            <v>1.8</v>
          </cell>
        </row>
        <row r="53">
          <cell r="E53">
            <v>1.92</v>
          </cell>
        </row>
        <row r="54">
          <cell r="E54">
            <v>2.2999999999999998</v>
          </cell>
        </row>
        <row r="55">
          <cell r="E55">
            <v>1.78</v>
          </cell>
        </row>
        <row r="56">
          <cell r="E56">
            <v>2.4700000000000002</v>
          </cell>
        </row>
        <row r="57">
          <cell r="E57">
            <v>2.02</v>
          </cell>
        </row>
        <row r="58">
          <cell r="E58">
            <v>2.15</v>
          </cell>
        </row>
        <row r="59">
          <cell r="E59">
            <v>2.33</v>
          </cell>
        </row>
      </sheetData>
      <sheetData sheetId="1" refreshError="1"/>
      <sheetData sheetId="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C145"/>
  <sheetViews>
    <sheetView tabSelected="1" zoomScale="90" zoomScaleNormal="90" workbookViewId="0">
      <selection activeCell="F10" sqref="F10"/>
    </sheetView>
  </sheetViews>
  <sheetFormatPr defaultRowHeight="15" x14ac:dyDescent="0.25"/>
  <cols>
    <col min="1" max="1" width="1.7109375" customWidth="1"/>
    <col min="2" max="2" width="3" customWidth="1"/>
    <col min="3" max="3" width="7.28515625" style="208" customWidth="1"/>
    <col min="4" max="6" width="37" style="208" customWidth="1"/>
    <col min="7" max="7" width="15.140625" style="208" customWidth="1"/>
    <col min="8" max="8" width="11.140625" style="208" hidden="1" customWidth="1"/>
    <col min="9" max="9" width="11.85546875" style="208" hidden="1" customWidth="1"/>
    <col min="10" max="10" width="11" style="219" customWidth="1"/>
    <col min="11" max="11" width="11.7109375" style="219" customWidth="1"/>
    <col min="12" max="12" width="5.42578125" style="139" hidden="1" customWidth="1"/>
    <col min="13" max="13" width="3.28515625" style="139" hidden="1" customWidth="1"/>
    <col min="14" max="14" width="21.85546875" style="139" customWidth="1"/>
    <col min="15" max="21" width="11" style="142" customWidth="1"/>
    <col min="22" max="22" width="8.42578125" style="1" customWidth="1"/>
    <col min="23" max="23" width="6.85546875" style="1" customWidth="1"/>
    <col min="24" max="24" width="6.5703125" style="1" customWidth="1"/>
    <col min="25" max="25" width="6.7109375" style="1" customWidth="1"/>
    <col min="26" max="26" width="7.7109375" style="1" customWidth="1"/>
    <col min="27" max="27" width="6.7109375" style="1" customWidth="1"/>
    <col min="28" max="28" width="7.5703125" style="1" customWidth="1"/>
    <col min="29" max="29" width="6.42578125" style="1" customWidth="1"/>
    <col min="30" max="30" width="5.7109375" style="1" customWidth="1"/>
    <col min="31" max="33" width="7.140625" style="1" customWidth="1"/>
    <col min="38" max="38" width="7.28515625" customWidth="1"/>
    <col min="47" max="47" width="12.85546875" style="1" customWidth="1"/>
    <col min="48" max="48" width="11.7109375" style="1" customWidth="1"/>
    <col min="49" max="49" width="11.5703125" style="1" customWidth="1"/>
  </cols>
  <sheetData>
    <row r="1" spans="2:55" ht="15.75" thickBot="1" x14ac:dyDescent="0.3">
      <c r="T1" s="142">
        <v>2.1202541968223798</v>
      </c>
      <c r="U1" s="142">
        <v>2.8758585042161693</v>
      </c>
    </row>
    <row r="2" spans="2:55" ht="15.75" thickTop="1" x14ac:dyDescent="0.25">
      <c r="O2" s="271" t="s">
        <v>127</v>
      </c>
      <c r="P2" s="272"/>
      <c r="Q2" s="273"/>
      <c r="R2" s="273"/>
      <c r="S2" s="273"/>
      <c r="T2" s="273"/>
      <c r="U2" s="274"/>
      <c r="V2" s="106"/>
      <c r="AH2" s="279" t="s">
        <v>125</v>
      </c>
      <c r="AI2" s="280"/>
      <c r="AJ2" s="280"/>
      <c r="AK2" s="280"/>
      <c r="AL2" s="280"/>
      <c r="AM2" s="281"/>
      <c r="AN2" s="282"/>
      <c r="AO2" s="270" t="s">
        <v>130</v>
      </c>
      <c r="AP2" s="266"/>
      <c r="AQ2" s="266"/>
      <c r="AR2" s="266"/>
      <c r="AS2" s="266"/>
      <c r="AT2" s="267"/>
      <c r="AU2" s="5" t="s">
        <v>129</v>
      </c>
      <c r="AV2" s="5" t="s">
        <v>129</v>
      </c>
      <c r="AW2" s="5" t="s">
        <v>129</v>
      </c>
      <c r="AX2" s="270" t="s">
        <v>131</v>
      </c>
      <c r="AY2" s="266"/>
      <c r="AZ2" s="266"/>
      <c r="BA2" s="266"/>
      <c r="BB2" s="266"/>
      <c r="BC2" s="267"/>
    </row>
    <row r="3" spans="2:55" ht="30.75" customHeight="1" x14ac:dyDescent="0.25">
      <c r="C3" s="284" t="s">
        <v>0</v>
      </c>
      <c r="D3" s="284" t="s">
        <v>1</v>
      </c>
      <c r="E3" s="262" t="s">
        <v>328</v>
      </c>
      <c r="F3" s="262" t="s">
        <v>384</v>
      </c>
      <c r="G3" s="284" t="s">
        <v>2</v>
      </c>
      <c r="H3" s="284"/>
      <c r="I3" s="284"/>
      <c r="J3" s="284"/>
      <c r="K3" s="213" t="s">
        <v>132</v>
      </c>
      <c r="L3" s="140" t="s">
        <v>115</v>
      </c>
      <c r="M3" s="140"/>
      <c r="N3" s="140"/>
      <c r="O3" s="275" t="s">
        <v>289</v>
      </c>
      <c r="P3" s="276"/>
      <c r="Q3" s="277"/>
      <c r="R3" s="277"/>
      <c r="S3" s="277"/>
      <c r="T3" s="277"/>
      <c r="U3" s="278"/>
      <c r="V3" s="53"/>
      <c r="W3" s="264" t="s">
        <v>203</v>
      </c>
      <c r="X3" s="265"/>
      <c r="Y3" s="265"/>
      <c r="Z3" s="265"/>
      <c r="AA3" s="265"/>
      <c r="AB3" s="265"/>
      <c r="AC3" s="265"/>
      <c r="AD3" s="266"/>
      <c r="AE3" s="266"/>
      <c r="AF3" s="267"/>
      <c r="AG3" s="56"/>
      <c r="AH3" s="268" t="s">
        <v>18</v>
      </c>
      <c r="AI3" s="268"/>
      <c r="AJ3" s="268"/>
      <c r="AK3" s="268"/>
      <c r="AL3" s="5"/>
      <c r="AM3" s="268" t="s">
        <v>124</v>
      </c>
      <c r="AN3" s="269"/>
      <c r="AO3" s="268" t="s">
        <v>18</v>
      </c>
      <c r="AP3" s="268"/>
      <c r="AQ3" s="268"/>
      <c r="AR3" s="268"/>
      <c r="AS3" s="268" t="s">
        <v>124</v>
      </c>
      <c r="AT3" s="269"/>
      <c r="AU3" s="2" t="s">
        <v>128</v>
      </c>
      <c r="AV3" s="2" t="s">
        <v>128</v>
      </c>
      <c r="AW3" s="2" t="s">
        <v>128</v>
      </c>
      <c r="AX3" s="268" t="s">
        <v>18</v>
      </c>
      <c r="AY3" s="268"/>
      <c r="AZ3" s="268"/>
      <c r="BA3" s="268"/>
      <c r="BB3" s="268" t="s">
        <v>124</v>
      </c>
      <c r="BC3" s="269"/>
    </row>
    <row r="4" spans="2:55" ht="77.25" customHeight="1" x14ac:dyDescent="0.25">
      <c r="C4" s="284"/>
      <c r="D4" s="262"/>
      <c r="E4" s="263"/>
      <c r="F4" s="263"/>
      <c r="G4" s="213" t="s">
        <v>3</v>
      </c>
      <c r="H4" s="213" t="s">
        <v>4</v>
      </c>
      <c r="I4" s="213" t="s">
        <v>5</v>
      </c>
      <c r="J4" s="213" t="s">
        <v>6</v>
      </c>
      <c r="K4" s="214" t="s">
        <v>195</v>
      </c>
      <c r="L4" s="138"/>
      <c r="M4" s="141"/>
      <c r="N4" s="255" t="s">
        <v>327</v>
      </c>
      <c r="O4" s="144" t="s">
        <v>126</v>
      </c>
      <c r="P4" s="145" t="s">
        <v>300</v>
      </c>
      <c r="Q4" s="146" t="s">
        <v>301</v>
      </c>
      <c r="R4" s="147" t="s">
        <v>293</v>
      </c>
      <c r="S4" s="147" t="s">
        <v>294</v>
      </c>
      <c r="T4" s="146" t="s">
        <v>296</v>
      </c>
      <c r="U4" s="148" t="s">
        <v>297</v>
      </c>
      <c r="V4" s="131" t="s">
        <v>298</v>
      </c>
      <c r="W4" s="6" t="s">
        <v>196</v>
      </c>
      <c r="X4" s="6" t="s">
        <v>198</v>
      </c>
      <c r="Y4" s="6" t="s">
        <v>199</v>
      </c>
      <c r="Z4" s="6" t="s">
        <v>291</v>
      </c>
      <c r="AA4" s="6" t="s">
        <v>290</v>
      </c>
      <c r="AB4" s="6" t="s">
        <v>200</v>
      </c>
      <c r="AC4" s="52" t="s">
        <v>144</v>
      </c>
      <c r="AD4" s="6" t="s">
        <v>201</v>
      </c>
      <c r="AE4" s="6" t="s">
        <v>146</v>
      </c>
      <c r="AF4" s="6" t="s">
        <v>202</v>
      </c>
      <c r="AG4" s="6" t="s">
        <v>204</v>
      </c>
      <c r="AH4" s="100" t="s">
        <v>120</v>
      </c>
      <c r="AI4" s="100" t="s">
        <v>121</v>
      </c>
      <c r="AJ4" s="100" t="s">
        <v>122</v>
      </c>
      <c r="AK4" s="100" t="s">
        <v>123</v>
      </c>
      <c r="AL4" s="100" t="s">
        <v>295</v>
      </c>
      <c r="AM4" s="100" t="s">
        <v>12</v>
      </c>
      <c r="AN4" s="100" t="s">
        <v>22</v>
      </c>
      <c r="AO4" s="100" t="s">
        <v>120</v>
      </c>
      <c r="AP4" s="100" t="s">
        <v>121</v>
      </c>
      <c r="AQ4" s="100" t="s">
        <v>122</v>
      </c>
      <c r="AR4" s="100" t="s">
        <v>123</v>
      </c>
      <c r="AS4" s="7" t="s">
        <v>12</v>
      </c>
      <c r="AT4" s="7" t="s">
        <v>22</v>
      </c>
      <c r="AU4" s="2" t="s">
        <v>299</v>
      </c>
      <c r="AV4" s="2" t="s">
        <v>12</v>
      </c>
      <c r="AW4" s="2" t="s">
        <v>22</v>
      </c>
      <c r="AX4" s="100" t="s">
        <v>120</v>
      </c>
      <c r="AY4" s="100" t="s">
        <v>121</v>
      </c>
      <c r="AZ4" s="100" t="s">
        <v>122</v>
      </c>
      <c r="BA4" s="100" t="s">
        <v>123</v>
      </c>
      <c r="BB4" s="100" t="s">
        <v>12</v>
      </c>
      <c r="BC4" s="100" t="s">
        <v>22</v>
      </c>
    </row>
    <row r="5" spans="2:55" ht="15.75" customHeight="1" x14ac:dyDescent="0.25">
      <c r="B5" s="286" t="s">
        <v>133</v>
      </c>
      <c r="C5" s="190"/>
      <c r="D5" s="209" t="s">
        <v>186</v>
      </c>
      <c r="E5" s="209" t="s">
        <v>186</v>
      </c>
      <c r="F5" s="209" t="s">
        <v>133</v>
      </c>
      <c r="G5" s="211" t="s">
        <v>83</v>
      </c>
      <c r="H5" s="213"/>
      <c r="I5" s="213"/>
      <c r="J5" s="213"/>
      <c r="K5" s="212">
        <v>0</v>
      </c>
      <c r="L5" s="138">
        <f>+C5</f>
        <v>0</v>
      </c>
      <c r="M5" s="141"/>
      <c r="N5" s="252">
        <v>1</v>
      </c>
      <c r="O5" s="197">
        <v>0</v>
      </c>
      <c r="P5" s="198">
        <v>0</v>
      </c>
      <c r="Q5" s="198">
        <v>0</v>
      </c>
      <c r="R5" s="198">
        <v>0</v>
      </c>
      <c r="S5" s="198">
        <v>0</v>
      </c>
      <c r="T5" s="198">
        <v>0</v>
      </c>
      <c r="U5" s="199">
        <v>0</v>
      </c>
      <c r="V5" s="132"/>
      <c r="W5" s="55"/>
      <c r="X5" s="55"/>
      <c r="Y5" s="55"/>
      <c r="Z5" s="55"/>
      <c r="AA5" s="55"/>
      <c r="AB5" s="55"/>
      <c r="AC5" s="55"/>
      <c r="AD5" s="55"/>
      <c r="AE5" s="55"/>
      <c r="AF5" s="51"/>
      <c r="AG5" s="55"/>
      <c r="AH5" s="51"/>
      <c r="AI5" s="51"/>
      <c r="AJ5" s="51"/>
      <c r="AK5" s="51"/>
      <c r="AL5" s="51"/>
      <c r="AM5" s="51"/>
      <c r="AN5" s="51"/>
      <c r="AO5" s="51"/>
      <c r="AP5" s="51"/>
      <c r="AQ5" s="51"/>
      <c r="AR5" s="51"/>
      <c r="AS5" s="51"/>
      <c r="AT5" s="51"/>
      <c r="AU5" s="51"/>
      <c r="AV5" s="51"/>
      <c r="AW5" s="51"/>
      <c r="AX5" s="51"/>
      <c r="AY5" s="51"/>
      <c r="AZ5" s="51"/>
      <c r="BA5" s="51"/>
      <c r="BB5" s="51"/>
      <c r="BC5" s="51"/>
    </row>
    <row r="6" spans="2:55" ht="15.75" customHeight="1" x14ac:dyDescent="0.25">
      <c r="B6" s="287"/>
      <c r="C6" s="190">
        <v>1</v>
      </c>
      <c r="D6" s="209" t="s">
        <v>187</v>
      </c>
      <c r="E6" s="209" t="s">
        <v>187</v>
      </c>
      <c r="F6" s="209" t="s">
        <v>133</v>
      </c>
      <c r="G6" s="211" t="s">
        <v>83</v>
      </c>
      <c r="H6" s="213"/>
      <c r="I6" s="213"/>
      <c r="J6" s="213" t="s">
        <v>310</v>
      </c>
      <c r="K6" s="212">
        <v>1</v>
      </c>
      <c r="L6" s="138">
        <f t="shared" ref="L6:L13" si="0">+C6</f>
        <v>1</v>
      </c>
      <c r="M6" s="141"/>
      <c r="N6" s="252">
        <v>1</v>
      </c>
      <c r="O6" s="152">
        <v>9.57</v>
      </c>
      <c r="P6" s="153">
        <v>0.77</v>
      </c>
      <c r="Q6" s="154">
        <v>1.02</v>
      </c>
      <c r="R6" s="155">
        <f>+P6*T$1</f>
        <v>1.6325957315532325</v>
      </c>
      <c r="S6" s="155">
        <f>+Q6*U$1</f>
        <v>2.9333756743004926</v>
      </c>
      <c r="T6" s="154">
        <v>10.08</v>
      </c>
      <c r="U6" s="157">
        <v>8.77</v>
      </c>
      <c r="V6" s="133" t="str">
        <f>IF(+(R6+S6)&gt;O6,"fix","ok")</f>
        <v>ok</v>
      </c>
      <c r="W6" s="54">
        <v>1</v>
      </c>
      <c r="X6" s="54"/>
      <c r="Y6" s="54"/>
      <c r="Z6" s="54"/>
      <c r="AA6" s="54"/>
      <c r="AB6" s="54"/>
      <c r="AC6" s="54"/>
      <c r="AD6" s="54"/>
      <c r="AE6" s="54"/>
      <c r="AF6" s="48"/>
      <c r="AG6" s="54">
        <f t="shared" ref="AG6:AG13" si="1">SUM(W6:AF6)</f>
        <v>1</v>
      </c>
      <c r="AH6" s="99">
        <f>+SUMPRODUCT(W6:AF6,'Temp Dist by Trip Purpose'!$AA$4:$AJ$4)</f>
        <v>0.16903266269471279</v>
      </c>
      <c r="AI6" s="49">
        <f>+SUMPRODUCT(W6:AF6,'Temp Dist by Trip Purpose'!$AA$5:$AJ$5)</f>
        <v>0.41645840191141636</v>
      </c>
      <c r="AJ6" s="49">
        <f>+SUMPRODUCT(W6:AF6,'Temp Dist by Trip Purpose'!$AA$6:$AJ$6)</f>
        <v>0.24200103116712163</v>
      </c>
      <c r="AK6" s="49">
        <f>+SUMPRODUCT(W6:AF6,'Temp Dist by Trip Purpose'!$AA$7:$AJ$7)</f>
        <v>0.17164572034244618</v>
      </c>
      <c r="AL6" s="49">
        <f>SUM(AH6:AK6)</f>
        <v>0.99913781611569696</v>
      </c>
      <c r="AM6" s="50">
        <f>+SUMPRODUCT(W6:AF6,'Temp Dist by Trip Purpose'!$AA$8:$AJ$8)</f>
        <v>0.9296769240094559</v>
      </c>
      <c r="AN6" s="50">
        <f>+SUMPRODUCT(W6:AF6,'Temp Dist by Trip Purpose'!$AA$9:$AJ$9)</f>
        <v>0.88027599862606831</v>
      </c>
      <c r="AO6" s="105">
        <f>IF(R6=0,AH6*O6,R6)</f>
        <v>1.6325957315532325</v>
      </c>
      <c r="AP6" s="105">
        <f>IF(Q6=0,AI6*O6,(O6-R6-S6)*AI6/(AI6+AK6))</f>
        <v>3.5435387588349827</v>
      </c>
      <c r="AQ6" s="105">
        <f>IF(S6=0,AJ6*O6,S6)</f>
        <v>2.9333756743004926</v>
      </c>
      <c r="AR6" s="105">
        <f>IF(Q6=0,AI6*O6,(O6-R6-S6)*AK6/(AI6+AK6))</f>
        <v>1.4604898353112921</v>
      </c>
      <c r="AS6" s="50">
        <f>IF(T6=0,AM6*O6,T6)</f>
        <v>10.08</v>
      </c>
      <c r="AT6" s="50">
        <f>IF(U6=0,AN6*Q6,U6)</f>
        <v>8.77</v>
      </c>
      <c r="AU6" s="48">
        <f>SUMPRODUCT(W6:AF6,'Veh Occ'!T$3:AC$3)</f>
        <v>1.5</v>
      </c>
      <c r="AV6" s="48">
        <f>SUMPRODUCT(W6:AF6,'Veh Occ'!T$4:AC$4)</f>
        <v>2</v>
      </c>
      <c r="AW6" s="48">
        <f>SUMPRODUCT(W6:AF6,'Veh Occ'!T$5:AC$5)</f>
        <v>2</v>
      </c>
      <c r="AX6" s="49">
        <f>+AO6*$AU6</f>
        <v>2.4488935973298487</v>
      </c>
      <c r="AY6" s="49">
        <f>+AP6*$AU6</f>
        <v>5.3153081382524743</v>
      </c>
      <c r="AZ6" s="49">
        <f>+AQ6*$AU6</f>
        <v>4.4000635114507389</v>
      </c>
      <c r="BA6" s="49">
        <f>+AR6*$AU6</f>
        <v>2.1907347529669381</v>
      </c>
      <c r="BB6" s="50">
        <f>+AV6*AS6</f>
        <v>20.16</v>
      </c>
      <c r="BC6" s="50">
        <f>+AW6*AT6</f>
        <v>17.54</v>
      </c>
    </row>
    <row r="7" spans="2:55" ht="15.75" customHeight="1" x14ac:dyDescent="0.25">
      <c r="B7" s="287"/>
      <c r="C7" s="190">
        <v>2</v>
      </c>
      <c r="D7" s="209" t="s">
        <v>188</v>
      </c>
      <c r="E7" s="209" t="s">
        <v>188</v>
      </c>
      <c r="F7" s="209" t="s">
        <v>133</v>
      </c>
      <c r="G7" s="211" t="s">
        <v>83</v>
      </c>
      <c r="H7" s="213"/>
      <c r="I7" s="213"/>
      <c r="J7" s="213" t="s">
        <v>311</v>
      </c>
      <c r="K7" s="212">
        <v>1</v>
      </c>
      <c r="L7" s="138">
        <f t="shared" si="0"/>
        <v>2</v>
      </c>
      <c r="M7" s="141"/>
      <c r="N7" s="252">
        <v>1</v>
      </c>
      <c r="O7" s="152">
        <v>4.99</v>
      </c>
      <c r="P7" s="153">
        <v>0.44</v>
      </c>
      <c r="Q7" s="154">
        <v>0.6</v>
      </c>
      <c r="R7" s="155">
        <f t="shared" ref="R7:R13" si="2">+P7*T$1</f>
        <v>0.93291184660184712</v>
      </c>
      <c r="S7" s="155">
        <f t="shared" ref="S7:S13" si="3">+Q7*U$1</f>
        <v>1.7255151025297015</v>
      </c>
      <c r="T7" s="154">
        <v>5</v>
      </c>
      <c r="U7" s="157">
        <v>4.3600000000000003</v>
      </c>
      <c r="V7" s="133" t="str">
        <f t="shared" ref="V7:V13" si="4">IF(+(R7+S7)&gt;O7,"fix","ok")</f>
        <v>ok</v>
      </c>
      <c r="W7" s="54">
        <v>1</v>
      </c>
      <c r="X7" s="54"/>
      <c r="Y7" s="54"/>
      <c r="Z7" s="54"/>
      <c r="AA7" s="54"/>
      <c r="AB7" s="54"/>
      <c r="AC7" s="54"/>
      <c r="AD7" s="54"/>
      <c r="AE7" s="54"/>
      <c r="AF7" s="48"/>
      <c r="AG7" s="54">
        <f t="shared" si="1"/>
        <v>1</v>
      </c>
      <c r="AH7" s="99">
        <f>+SUMPRODUCT(W7:AF7,'Temp Dist by Trip Purpose'!$AA$4:$AJ$4)</f>
        <v>0.16903266269471279</v>
      </c>
      <c r="AI7" s="49">
        <f>+SUMPRODUCT(W7:AF7,'Temp Dist by Trip Purpose'!$AA$5:$AJ$5)</f>
        <v>0.41645840191141636</v>
      </c>
      <c r="AJ7" s="49">
        <f>+SUMPRODUCT(W7:AF7,'Temp Dist by Trip Purpose'!$AA$6:$AJ$6)</f>
        <v>0.24200103116712163</v>
      </c>
      <c r="AK7" s="49">
        <f>+SUMPRODUCT(W7:AF7,'Temp Dist by Trip Purpose'!$AA$7:$AJ$7)</f>
        <v>0.17164572034244618</v>
      </c>
      <c r="AL7" s="49">
        <f t="shared" ref="AL7:AL13" si="5">SUM(AH7:AK7)</f>
        <v>0.99913781611569696</v>
      </c>
      <c r="AM7" s="50">
        <f>+SUMPRODUCT(W7:AF7,'Temp Dist by Trip Purpose'!$AA$8:$AJ$8)</f>
        <v>0.9296769240094559</v>
      </c>
      <c r="AN7" s="50">
        <f>+SUMPRODUCT(W7:AF7,'Temp Dist by Trip Purpose'!$AA$9:$AJ$9)</f>
        <v>0.88027599862606831</v>
      </c>
      <c r="AO7" s="105">
        <f t="shared" ref="AO7:AO13" si="6">IF(R7=0,AH7*O7,R7)</f>
        <v>0.93291184660184712</v>
      </c>
      <c r="AP7" s="105">
        <f t="shared" ref="AP7:AP13" si="7">IF(Q7=0,AI7*O7,(O7-R7-S7)*AI7/(AI7+AK7))</f>
        <v>1.6510735938784238</v>
      </c>
      <c r="AQ7" s="105">
        <f t="shared" ref="AQ7:AQ13" si="8">IF(S7=0,AJ7*O7,S7)</f>
        <v>1.7255151025297015</v>
      </c>
      <c r="AR7" s="105">
        <f t="shared" ref="AR7:AR13" si="9">IF(Q7=0,AI7*O7,(O7-R7-S7)*AK7/(AI7+AK7))</f>
        <v>0.68049945699002756</v>
      </c>
      <c r="AS7" s="50">
        <f t="shared" ref="AS7:AS13" si="10">IF(T7=0,AM7*O7,T7)</f>
        <v>5</v>
      </c>
      <c r="AT7" s="50">
        <f t="shared" ref="AT7:AT13" si="11">IF(U7=0,AN7*Q7,U7)</f>
        <v>4.3600000000000003</v>
      </c>
      <c r="AU7" s="48">
        <f>SUMPRODUCT(W7:AF7,'Veh Occ'!T$3:AC$3)</f>
        <v>1.5</v>
      </c>
      <c r="AV7" s="48">
        <f>SUMPRODUCT(W7:AF7,'Veh Occ'!T$4:AC$4)</f>
        <v>2</v>
      </c>
      <c r="AW7" s="48">
        <f>SUMPRODUCT(W7:AF7,'Veh Occ'!T$5:AC$5)</f>
        <v>2</v>
      </c>
      <c r="AX7" s="49">
        <f t="shared" ref="AX7:AX13" si="12">+AO7*$AU7</f>
        <v>1.3993677699027707</v>
      </c>
      <c r="AY7" s="49">
        <f t="shared" ref="AY7:AY13" si="13">+AP7*$AU7</f>
        <v>2.4766103908176356</v>
      </c>
      <c r="AZ7" s="49">
        <f t="shared" ref="AZ7:AZ13" si="14">+AQ7*$AU7</f>
        <v>2.5882726537945522</v>
      </c>
      <c r="BA7" s="49">
        <f t="shared" ref="BA7:BA13" si="15">+AR7*$AU7</f>
        <v>1.0207491854850415</v>
      </c>
      <c r="BB7" s="50">
        <f t="shared" ref="BB7:BB13" si="16">+AV7*AS7</f>
        <v>10</v>
      </c>
      <c r="BC7" s="50">
        <f t="shared" ref="BC7:BC13" si="17">+AW7*AT7</f>
        <v>8.7200000000000006</v>
      </c>
    </row>
    <row r="8" spans="2:55" ht="15.75" customHeight="1" x14ac:dyDescent="0.25">
      <c r="B8" s="287"/>
      <c r="C8" s="190">
        <v>4</v>
      </c>
      <c r="D8" s="209" t="s">
        <v>189</v>
      </c>
      <c r="E8" s="209" t="s">
        <v>189</v>
      </c>
      <c r="F8" s="209" t="s">
        <v>133</v>
      </c>
      <c r="G8" s="211" t="s">
        <v>83</v>
      </c>
      <c r="H8" s="213"/>
      <c r="I8" s="213"/>
      <c r="J8" s="213" t="s">
        <v>312</v>
      </c>
      <c r="K8" s="212">
        <v>1</v>
      </c>
      <c r="L8" s="138">
        <f t="shared" si="0"/>
        <v>4</v>
      </c>
      <c r="M8" s="141"/>
      <c r="N8" s="252">
        <v>1</v>
      </c>
      <c r="O8" s="152">
        <v>5.81</v>
      </c>
      <c r="P8" s="153">
        <v>0.44</v>
      </c>
      <c r="Q8" s="154">
        <v>0.52</v>
      </c>
      <c r="R8" s="155">
        <f t="shared" si="2"/>
        <v>0.93291184660184712</v>
      </c>
      <c r="S8" s="155">
        <f t="shared" si="3"/>
        <v>1.495446422192408</v>
      </c>
      <c r="T8" s="154">
        <v>5.67</v>
      </c>
      <c r="U8" s="157">
        <v>4.84</v>
      </c>
      <c r="V8" s="133" t="str">
        <f t="shared" si="4"/>
        <v>ok</v>
      </c>
      <c r="W8" s="54">
        <v>1</v>
      </c>
      <c r="X8" s="54"/>
      <c r="Y8" s="54"/>
      <c r="Z8" s="54"/>
      <c r="AA8" s="54"/>
      <c r="AB8" s="54"/>
      <c r="AC8" s="54"/>
      <c r="AD8" s="54"/>
      <c r="AE8" s="54"/>
      <c r="AF8" s="48"/>
      <c r="AG8" s="54">
        <f t="shared" si="1"/>
        <v>1</v>
      </c>
      <c r="AH8" s="99">
        <f>+SUMPRODUCT(W8:AF8,'Temp Dist by Trip Purpose'!$AA$4:$AJ$4)</f>
        <v>0.16903266269471279</v>
      </c>
      <c r="AI8" s="49">
        <f>+SUMPRODUCT(W8:AF8,'Temp Dist by Trip Purpose'!$AA$5:$AJ$5)</f>
        <v>0.41645840191141636</v>
      </c>
      <c r="AJ8" s="49">
        <f>+SUMPRODUCT(W8:AF8,'Temp Dist by Trip Purpose'!$AA$6:$AJ$6)</f>
        <v>0.24200103116712163</v>
      </c>
      <c r="AK8" s="49">
        <f>+SUMPRODUCT(W8:AF8,'Temp Dist by Trip Purpose'!$AA$7:$AJ$7)</f>
        <v>0.17164572034244618</v>
      </c>
      <c r="AL8" s="49">
        <f t="shared" si="5"/>
        <v>0.99913781611569696</v>
      </c>
      <c r="AM8" s="50">
        <f>+SUMPRODUCT(W8:AF8,'Temp Dist by Trip Purpose'!$AA$8:$AJ$8)</f>
        <v>0.9296769240094559</v>
      </c>
      <c r="AN8" s="50">
        <f>+SUMPRODUCT(W8:AF8,'Temp Dist by Trip Purpose'!$AA$9:$AJ$9)</f>
        <v>0.88027599862606831</v>
      </c>
      <c r="AO8" s="105">
        <f t="shared" si="6"/>
        <v>0.93291184660184712</v>
      </c>
      <c r="AP8" s="105">
        <f t="shared" si="7"/>
        <v>2.3946662808919807</v>
      </c>
      <c r="AQ8" s="105">
        <f t="shared" si="8"/>
        <v>1.495446422192408</v>
      </c>
      <c r="AR8" s="105">
        <f t="shared" si="9"/>
        <v>0.98697545031376388</v>
      </c>
      <c r="AS8" s="50">
        <f t="shared" si="10"/>
        <v>5.67</v>
      </c>
      <c r="AT8" s="50">
        <f t="shared" si="11"/>
        <v>4.84</v>
      </c>
      <c r="AU8" s="48">
        <f>SUMPRODUCT(W8:AF8,'Veh Occ'!T$3:AC$3)</f>
        <v>1.5</v>
      </c>
      <c r="AV8" s="48">
        <f>SUMPRODUCT(W8:AF8,'Veh Occ'!T$4:AC$4)</f>
        <v>2</v>
      </c>
      <c r="AW8" s="48">
        <f>SUMPRODUCT(W8:AF8,'Veh Occ'!T$5:AC$5)</f>
        <v>2</v>
      </c>
      <c r="AX8" s="49">
        <f t="shared" si="12"/>
        <v>1.3993677699027707</v>
      </c>
      <c r="AY8" s="49">
        <f t="shared" si="13"/>
        <v>3.5919994213379711</v>
      </c>
      <c r="AZ8" s="49">
        <f t="shared" si="14"/>
        <v>2.2431696332886117</v>
      </c>
      <c r="BA8" s="49">
        <f t="shared" si="15"/>
        <v>1.4804631754706459</v>
      </c>
      <c r="BB8" s="50">
        <f t="shared" si="16"/>
        <v>11.34</v>
      </c>
      <c r="BC8" s="50">
        <f t="shared" si="17"/>
        <v>9.68</v>
      </c>
    </row>
    <row r="9" spans="2:55" ht="15.75" customHeight="1" x14ac:dyDescent="0.25">
      <c r="B9" s="287"/>
      <c r="C9" s="190">
        <v>5</v>
      </c>
      <c r="D9" s="209" t="s">
        <v>190</v>
      </c>
      <c r="E9" s="209" t="s">
        <v>190</v>
      </c>
      <c r="F9" s="209" t="s">
        <v>133</v>
      </c>
      <c r="G9" s="211" t="s">
        <v>83</v>
      </c>
      <c r="H9" s="213"/>
      <c r="I9" s="213"/>
      <c r="J9" s="213" t="s">
        <v>313</v>
      </c>
      <c r="K9" s="212">
        <v>1</v>
      </c>
      <c r="L9" s="138">
        <f t="shared" si="0"/>
        <v>5</v>
      </c>
      <c r="M9" s="141"/>
      <c r="N9" s="252">
        <v>1</v>
      </c>
      <c r="O9" s="152">
        <v>6.65</v>
      </c>
      <c r="P9" s="153">
        <v>0.55000000000000004</v>
      </c>
      <c r="Q9" s="154">
        <v>0.67</v>
      </c>
      <c r="R9" s="155">
        <f t="shared" si="2"/>
        <v>1.1661398082523089</v>
      </c>
      <c r="S9" s="155">
        <f t="shared" si="3"/>
        <v>1.9268251978248336</v>
      </c>
      <c r="T9" s="154">
        <v>6.39</v>
      </c>
      <c r="U9" s="157">
        <v>5.86</v>
      </c>
      <c r="V9" s="133" t="str">
        <f t="shared" si="4"/>
        <v>ok</v>
      </c>
      <c r="W9" s="54">
        <v>1</v>
      </c>
      <c r="X9" s="54"/>
      <c r="Y9" s="54"/>
      <c r="Z9" s="54"/>
      <c r="AA9" s="54"/>
      <c r="AB9" s="54"/>
      <c r="AC9" s="54"/>
      <c r="AD9" s="54"/>
      <c r="AE9" s="54"/>
      <c r="AF9" s="48"/>
      <c r="AG9" s="54">
        <f t="shared" si="1"/>
        <v>1</v>
      </c>
      <c r="AH9" s="99">
        <f>+SUMPRODUCT(W9:AF9,'Temp Dist by Trip Purpose'!$AA$4:$AJ$4)</f>
        <v>0.16903266269471279</v>
      </c>
      <c r="AI9" s="49">
        <f>+SUMPRODUCT(W9:AF9,'Temp Dist by Trip Purpose'!$AA$5:$AJ$5)</f>
        <v>0.41645840191141636</v>
      </c>
      <c r="AJ9" s="49">
        <f>+SUMPRODUCT(W9:AF9,'Temp Dist by Trip Purpose'!$AA$6:$AJ$6)</f>
        <v>0.24200103116712163</v>
      </c>
      <c r="AK9" s="49">
        <f>+SUMPRODUCT(W9:AF9,'Temp Dist by Trip Purpose'!$AA$7:$AJ$7)</f>
        <v>0.17164572034244618</v>
      </c>
      <c r="AL9" s="49">
        <f t="shared" si="5"/>
        <v>0.99913781611569696</v>
      </c>
      <c r="AM9" s="50">
        <f>+SUMPRODUCT(W9:AF9,'Temp Dist by Trip Purpose'!$AA$8:$AJ$8)</f>
        <v>0.9296769240094559</v>
      </c>
      <c r="AN9" s="50">
        <f>+SUMPRODUCT(W9:AF9,'Temp Dist by Trip Purpose'!$AA$9:$AJ$9)</f>
        <v>0.88027599862606831</v>
      </c>
      <c r="AO9" s="105">
        <f t="shared" si="6"/>
        <v>1.1661398082523089</v>
      </c>
      <c r="AP9" s="105">
        <f t="shared" si="7"/>
        <v>2.518868773500369</v>
      </c>
      <c r="AQ9" s="105">
        <f t="shared" si="8"/>
        <v>1.9268251978248336</v>
      </c>
      <c r="AR9" s="105">
        <f t="shared" si="9"/>
        <v>1.0381662204224884</v>
      </c>
      <c r="AS9" s="50">
        <f t="shared" si="10"/>
        <v>6.39</v>
      </c>
      <c r="AT9" s="50">
        <f t="shared" si="11"/>
        <v>5.86</v>
      </c>
      <c r="AU9" s="48">
        <f>SUMPRODUCT(W9:AF9,'Veh Occ'!T$3:AC$3)</f>
        <v>1.5</v>
      </c>
      <c r="AV9" s="48">
        <f>SUMPRODUCT(W9:AF9,'Veh Occ'!T$4:AC$4)</f>
        <v>2</v>
      </c>
      <c r="AW9" s="48">
        <f>SUMPRODUCT(W9:AF9,'Veh Occ'!T$5:AC$5)</f>
        <v>2</v>
      </c>
      <c r="AX9" s="49">
        <f t="shared" si="12"/>
        <v>1.7492097123784633</v>
      </c>
      <c r="AY9" s="49">
        <f t="shared" si="13"/>
        <v>3.7783031602505535</v>
      </c>
      <c r="AZ9" s="49">
        <f t="shared" si="14"/>
        <v>2.8902377967372503</v>
      </c>
      <c r="BA9" s="49">
        <f t="shared" si="15"/>
        <v>1.5572493306337325</v>
      </c>
      <c r="BB9" s="50">
        <f t="shared" si="16"/>
        <v>12.78</v>
      </c>
      <c r="BC9" s="50">
        <f t="shared" si="17"/>
        <v>11.72</v>
      </c>
    </row>
    <row r="10" spans="2:55" ht="15.75" customHeight="1" x14ac:dyDescent="0.25">
      <c r="B10" s="287"/>
      <c r="C10" s="190">
        <v>3</v>
      </c>
      <c r="D10" s="209" t="s">
        <v>192</v>
      </c>
      <c r="E10" s="209" t="s">
        <v>386</v>
      </c>
      <c r="F10" s="209" t="s">
        <v>133</v>
      </c>
      <c r="G10" s="211" t="s">
        <v>83</v>
      </c>
      <c r="H10" s="213"/>
      <c r="I10" s="213"/>
      <c r="J10" s="213" t="s">
        <v>314</v>
      </c>
      <c r="K10" s="212">
        <v>1</v>
      </c>
      <c r="L10" s="138">
        <f t="shared" si="0"/>
        <v>3</v>
      </c>
      <c r="M10" s="141"/>
      <c r="N10" s="252">
        <v>1</v>
      </c>
      <c r="O10" s="152">
        <v>6.59</v>
      </c>
      <c r="P10" s="153">
        <v>0.51</v>
      </c>
      <c r="Q10" s="154">
        <v>0.62</v>
      </c>
      <c r="R10" s="155">
        <f t="shared" si="2"/>
        <v>1.0813296403794137</v>
      </c>
      <c r="S10" s="155">
        <f t="shared" si="3"/>
        <v>1.7830322726140249</v>
      </c>
      <c r="T10" s="154">
        <v>7.16</v>
      </c>
      <c r="U10" s="157">
        <v>6.07</v>
      </c>
      <c r="V10" s="133" t="str">
        <f t="shared" si="4"/>
        <v>ok</v>
      </c>
      <c r="W10" s="54">
        <v>1</v>
      </c>
      <c r="X10" s="54"/>
      <c r="Y10" s="54"/>
      <c r="Z10" s="54"/>
      <c r="AA10" s="54"/>
      <c r="AB10" s="54"/>
      <c r="AC10" s="54"/>
      <c r="AD10" s="54"/>
      <c r="AE10" s="54"/>
      <c r="AF10" s="48"/>
      <c r="AG10" s="54">
        <f t="shared" si="1"/>
        <v>1</v>
      </c>
      <c r="AH10" s="99">
        <f>+SUMPRODUCT(W10:AF10,'Temp Dist by Trip Purpose'!$AA$4:$AJ$4)</f>
        <v>0.16903266269471279</v>
      </c>
      <c r="AI10" s="49">
        <f>+SUMPRODUCT(W10:AF10,'Temp Dist by Trip Purpose'!$AA$5:$AJ$5)</f>
        <v>0.41645840191141636</v>
      </c>
      <c r="AJ10" s="49">
        <f>+SUMPRODUCT(W10:AF10,'Temp Dist by Trip Purpose'!$AA$6:$AJ$6)</f>
        <v>0.24200103116712163</v>
      </c>
      <c r="AK10" s="49">
        <f>+SUMPRODUCT(W10:AF10,'Temp Dist by Trip Purpose'!$AA$7:$AJ$7)</f>
        <v>0.17164572034244618</v>
      </c>
      <c r="AL10" s="49">
        <f t="shared" si="5"/>
        <v>0.99913781611569696</v>
      </c>
      <c r="AM10" s="50">
        <f>+SUMPRODUCT(W10:AF10,'Temp Dist by Trip Purpose'!$AA$8:$AJ$8)</f>
        <v>0.9296769240094559</v>
      </c>
      <c r="AN10" s="50">
        <f>+SUMPRODUCT(W10:AF10,'Temp Dist by Trip Purpose'!$AA$9:$AJ$9)</f>
        <v>0.88027599862606831</v>
      </c>
      <c r="AO10" s="105">
        <f t="shared" si="6"/>
        <v>1.0813296403794137</v>
      </c>
      <c r="AP10" s="105">
        <f t="shared" si="7"/>
        <v>2.6382628944493316</v>
      </c>
      <c r="AQ10" s="105">
        <f t="shared" si="8"/>
        <v>1.7830322726140249</v>
      </c>
      <c r="AR10" s="105">
        <f t="shared" si="9"/>
        <v>1.0873751925572297</v>
      </c>
      <c r="AS10" s="50">
        <f t="shared" si="10"/>
        <v>7.16</v>
      </c>
      <c r="AT10" s="50">
        <f t="shared" si="11"/>
        <v>6.07</v>
      </c>
      <c r="AU10" s="48">
        <f>SUMPRODUCT(W10:AF10,'Veh Occ'!T$3:AC$3)</f>
        <v>1.5</v>
      </c>
      <c r="AV10" s="48">
        <f>SUMPRODUCT(W10:AF10,'Veh Occ'!T$4:AC$4)</f>
        <v>2</v>
      </c>
      <c r="AW10" s="48">
        <f>SUMPRODUCT(W10:AF10,'Veh Occ'!T$5:AC$5)</f>
        <v>2</v>
      </c>
      <c r="AX10" s="49">
        <f t="shared" si="12"/>
        <v>1.6219944605691206</v>
      </c>
      <c r="AY10" s="49">
        <f t="shared" si="13"/>
        <v>3.9573943416739974</v>
      </c>
      <c r="AZ10" s="49">
        <f t="shared" si="14"/>
        <v>2.6745484089210372</v>
      </c>
      <c r="BA10" s="49">
        <f t="shared" si="15"/>
        <v>1.6310627888358447</v>
      </c>
      <c r="BB10" s="50">
        <f t="shared" si="16"/>
        <v>14.32</v>
      </c>
      <c r="BC10" s="50">
        <f t="shared" si="17"/>
        <v>12.14</v>
      </c>
    </row>
    <row r="11" spans="2:55" ht="15.75" customHeight="1" x14ac:dyDescent="0.25">
      <c r="B11" s="287"/>
      <c r="C11" s="190">
        <v>8</v>
      </c>
      <c r="D11" s="209" t="s">
        <v>191</v>
      </c>
      <c r="E11" s="209" t="s">
        <v>329</v>
      </c>
      <c r="F11" s="209" t="s">
        <v>133</v>
      </c>
      <c r="G11" s="211" t="s">
        <v>83</v>
      </c>
      <c r="H11" s="213"/>
      <c r="I11" s="213"/>
      <c r="J11" s="213" t="s">
        <v>315</v>
      </c>
      <c r="K11" s="212">
        <v>1</v>
      </c>
      <c r="L11" s="138">
        <f t="shared" si="0"/>
        <v>8</v>
      </c>
      <c r="M11" s="141"/>
      <c r="N11" s="252">
        <v>1</v>
      </c>
      <c r="O11" s="152">
        <v>4.2</v>
      </c>
      <c r="P11" s="153">
        <v>0.34</v>
      </c>
      <c r="Q11" s="154">
        <v>0.4</v>
      </c>
      <c r="R11" s="155">
        <f t="shared" si="2"/>
        <v>0.72088642691960914</v>
      </c>
      <c r="S11" s="155">
        <f t="shared" si="3"/>
        <v>1.1503434016864678</v>
      </c>
      <c r="T11" s="154">
        <v>4.9800000000000004</v>
      </c>
      <c r="U11" s="157">
        <v>3.65</v>
      </c>
      <c r="V11" s="133" t="str">
        <f t="shared" si="4"/>
        <v>ok</v>
      </c>
      <c r="W11" s="54">
        <v>1</v>
      </c>
      <c r="X11" s="54"/>
      <c r="Y11" s="54"/>
      <c r="Z11" s="54"/>
      <c r="AA11" s="54"/>
      <c r="AB11" s="54"/>
      <c r="AC11" s="54"/>
      <c r="AD11" s="54"/>
      <c r="AE11" s="54"/>
      <c r="AF11" s="48"/>
      <c r="AG11" s="54">
        <f t="shared" si="1"/>
        <v>1</v>
      </c>
      <c r="AH11" s="99">
        <f>+SUMPRODUCT(W11:AF11,'Temp Dist by Trip Purpose'!$AA$4:$AJ$4)</f>
        <v>0.16903266269471279</v>
      </c>
      <c r="AI11" s="49">
        <f>+SUMPRODUCT(W11:AF11,'Temp Dist by Trip Purpose'!$AA$5:$AJ$5)</f>
        <v>0.41645840191141636</v>
      </c>
      <c r="AJ11" s="49">
        <f>+SUMPRODUCT(W11:AF11,'Temp Dist by Trip Purpose'!$AA$6:$AJ$6)</f>
        <v>0.24200103116712163</v>
      </c>
      <c r="AK11" s="49">
        <f>+SUMPRODUCT(W11:AF11,'Temp Dist by Trip Purpose'!$AA$7:$AJ$7)</f>
        <v>0.17164572034244618</v>
      </c>
      <c r="AL11" s="49">
        <f t="shared" si="5"/>
        <v>0.99913781611569696</v>
      </c>
      <c r="AM11" s="50">
        <f>+SUMPRODUCT(W11:AF11,'Temp Dist by Trip Purpose'!$AA$8:$AJ$8)</f>
        <v>0.9296769240094559</v>
      </c>
      <c r="AN11" s="50">
        <f>+SUMPRODUCT(W11:AF11,'Temp Dist by Trip Purpose'!$AA$9:$AJ$9)</f>
        <v>0.88027599862606831</v>
      </c>
      <c r="AO11" s="105">
        <f t="shared" si="6"/>
        <v>0.72088642691960914</v>
      </c>
      <c r="AP11" s="105">
        <f t="shared" si="7"/>
        <v>1.6490887706769835</v>
      </c>
      <c r="AQ11" s="105">
        <f t="shared" si="8"/>
        <v>1.1503434016864678</v>
      </c>
      <c r="AR11" s="105">
        <f t="shared" si="9"/>
        <v>0.67968140071694005</v>
      </c>
      <c r="AS11" s="50">
        <f t="shared" si="10"/>
        <v>4.9800000000000004</v>
      </c>
      <c r="AT11" s="50">
        <f t="shared" si="11"/>
        <v>3.65</v>
      </c>
      <c r="AU11" s="48">
        <f>SUMPRODUCT(W11:AF11,'Veh Occ'!T$3:AC$3)</f>
        <v>1.5</v>
      </c>
      <c r="AV11" s="48">
        <f>SUMPRODUCT(W11:AF11,'Veh Occ'!T$4:AC$4)</f>
        <v>2</v>
      </c>
      <c r="AW11" s="48">
        <f>SUMPRODUCT(W11:AF11,'Veh Occ'!T$5:AC$5)</f>
        <v>2</v>
      </c>
      <c r="AX11" s="49">
        <f t="shared" si="12"/>
        <v>1.0813296403794137</v>
      </c>
      <c r="AY11" s="49">
        <f t="shared" si="13"/>
        <v>2.4736331560154752</v>
      </c>
      <c r="AZ11" s="49">
        <f t="shared" si="14"/>
        <v>1.7255151025297017</v>
      </c>
      <c r="BA11" s="49">
        <f t="shared" si="15"/>
        <v>1.0195221010754101</v>
      </c>
      <c r="BB11" s="50">
        <f t="shared" si="16"/>
        <v>9.9600000000000009</v>
      </c>
      <c r="BC11" s="50">
        <f t="shared" si="17"/>
        <v>7.3</v>
      </c>
    </row>
    <row r="12" spans="2:55" ht="15.75" customHeight="1" x14ac:dyDescent="0.25">
      <c r="B12" s="287"/>
      <c r="C12" s="190">
        <v>6</v>
      </c>
      <c r="D12" s="209" t="s">
        <v>193</v>
      </c>
      <c r="E12" s="209" t="s">
        <v>193</v>
      </c>
      <c r="F12" s="209" t="s">
        <v>133</v>
      </c>
      <c r="G12" s="211" t="s">
        <v>83</v>
      </c>
      <c r="H12" s="213"/>
      <c r="I12" s="213"/>
      <c r="J12" s="213" t="s">
        <v>316</v>
      </c>
      <c r="K12" s="212">
        <v>1</v>
      </c>
      <c r="L12" s="138">
        <f t="shared" si="0"/>
        <v>6</v>
      </c>
      <c r="M12" s="141"/>
      <c r="N12" s="252">
        <v>1</v>
      </c>
      <c r="O12" s="168">
        <v>3.71</v>
      </c>
      <c r="P12" s="169">
        <v>0.28999999999999998</v>
      </c>
      <c r="Q12" s="164">
        <v>0.34</v>
      </c>
      <c r="R12" s="182">
        <f>P12*T$1</f>
        <v>0.61487371707849015</v>
      </c>
      <c r="S12" s="182">
        <f>Q12*U$1</f>
        <v>0.97779189143349765</v>
      </c>
      <c r="T12" s="164">
        <v>2.77</v>
      </c>
      <c r="U12" s="167">
        <v>2.33</v>
      </c>
      <c r="V12" s="133" t="str">
        <f t="shared" si="4"/>
        <v>ok</v>
      </c>
      <c r="W12" s="54">
        <v>1</v>
      </c>
      <c r="X12" s="54"/>
      <c r="Y12" s="54"/>
      <c r="Z12" s="54"/>
      <c r="AA12" s="54"/>
      <c r="AB12" s="54"/>
      <c r="AC12" s="54"/>
      <c r="AD12" s="54"/>
      <c r="AE12" s="54"/>
      <c r="AF12" s="48"/>
      <c r="AG12" s="54">
        <f t="shared" si="1"/>
        <v>1</v>
      </c>
      <c r="AH12" s="99">
        <f>+SUMPRODUCT(W12:AF12,'Temp Dist by Trip Purpose'!$AA$4:$AJ$4)</f>
        <v>0.16903266269471279</v>
      </c>
      <c r="AI12" s="49">
        <f>+SUMPRODUCT(W12:AF12,'Temp Dist by Trip Purpose'!$AA$5:$AJ$5)</f>
        <v>0.41645840191141636</v>
      </c>
      <c r="AJ12" s="49">
        <f>+SUMPRODUCT(W12:AF12,'Temp Dist by Trip Purpose'!$AA$6:$AJ$6)</f>
        <v>0.24200103116712163</v>
      </c>
      <c r="AK12" s="49">
        <f>+SUMPRODUCT(W12:AF12,'Temp Dist by Trip Purpose'!$AA$7:$AJ$7)</f>
        <v>0.17164572034244618</v>
      </c>
      <c r="AL12" s="49">
        <f t="shared" si="5"/>
        <v>0.99913781611569696</v>
      </c>
      <c r="AM12" s="50">
        <f>+SUMPRODUCT(W12:AF12,'Temp Dist by Trip Purpose'!$AA$8:$AJ$8)</f>
        <v>0.9296769240094559</v>
      </c>
      <c r="AN12" s="50">
        <f>+SUMPRODUCT(W12:AF12,'Temp Dist by Trip Purpose'!$AA$9:$AJ$9)</f>
        <v>0.88027599862606831</v>
      </c>
      <c r="AO12" s="105">
        <f t="shared" si="6"/>
        <v>0.61487371707849015</v>
      </c>
      <c r="AP12" s="105">
        <f t="shared" si="7"/>
        <v>1.4993632311431864</v>
      </c>
      <c r="AQ12" s="105">
        <f t="shared" si="8"/>
        <v>0.97779189143349765</v>
      </c>
      <c r="AR12" s="105">
        <f t="shared" si="9"/>
        <v>0.61797116034482591</v>
      </c>
      <c r="AS12" s="50">
        <f t="shared" si="10"/>
        <v>2.77</v>
      </c>
      <c r="AT12" s="50">
        <f t="shared" si="11"/>
        <v>2.33</v>
      </c>
      <c r="AU12" s="48">
        <f>SUMPRODUCT(W12:AF12,'Veh Occ'!T$3:AC$3)</f>
        <v>1.5</v>
      </c>
      <c r="AV12" s="48">
        <f>SUMPRODUCT(W12:AF12,'Veh Occ'!T$4:AC$4)</f>
        <v>2</v>
      </c>
      <c r="AW12" s="48">
        <f>SUMPRODUCT(W12:AF12,'Veh Occ'!T$5:AC$5)</f>
        <v>2</v>
      </c>
      <c r="AX12" s="49">
        <f t="shared" si="12"/>
        <v>0.92231057561773522</v>
      </c>
      <c r="AY12" s="49">
        <f t="shared" si="13"/>
        <v>2.2490448467147797</v>
      </c>
      <c r="AZ12" s="49">
        <f t="shared" si="14"/>
        <v>1.4666878371502465</v>
      </c>
      <c r="BA12" s="49">
        <f t="shared" si="15"/>
        <v>0.92695674051723886</v>
      </c>
      <c r="BB12" s="50">
        <f t="shared" si="16"/>
        <v>5.54</v>
      </c>
      <c r="BC12" s="50">
        <f t="shared" si="17"/>
        <v>4.66</v>
      </c>
    </row>
    <row r="13" spans="2:55" ht="33" customHeight="1" x14ac:dyDescent="0.25">
      <c r="B13" s="288"/>
      <c r="C13" s="190">
        <v>7</v>
      </c>
      <c r="D13" s="209" t="s">
        <v>194</v>
      </c>
      <c r="E13" s="209" t="s">
        <v>330</v>
      </c>
      <c r="F13" s="209" t="s">
        <v>133</v>
      </c>
      <c r="G13" s="211" t="s">
        <v>83</v>
      </c>
      <c r="H13" s="213"/>
      <c r="I13" s="213"/>
      <c r="J13" s="213" t="s">
        <v>306</v>
      </c>
      <c r="K13" s="212">
        <v>1</v>
      </c>
      <c r="L13" s="138">
        <f t="shared" si="0"/>
        <v>7</v>
      </c>
      <c r="M13" s="141"/>
      <c r="N13" s="252">
        <v>1</v>
      </c>
      <c r="O13" s="152">
        <v>5.33</v>
      </c>
      <c r="P13" s="153">
        <v>0.44</v>
      </c>
      <c r="Q13" s="154">
        <v>0.51500000000000001</v>
      </c>
      <c r="R13" s="155">
        <f t="shared" si="2"/>
        <v>0.93291184660184712</v>
      </c>
      <c r="S13" s="155">
        <f t="shared" si="3"/>
        <v>1.4810671296713271</v>
      </c>
      <c r="T13" s="154">
        <v>4.9450000000000003</v>
      </c>
      <c r="U13" s="157">
        <v>4.01</v>
      </c>
      <c r="V13" s="134" t="str">
        <f t="shared" si="4"/>
        <v>ok</v>
      </c>
      <c r="W13" s="108">
        <v>1</v>
      </c>
      <c r="X13" s="108"/>
      <c r="Y13" s="108"/>
      <c r="Z13" s="108"/>
      <c r="AA13" s="108"/>
      <c r="AB13" s="108"/>
      <c r="AC13" s="108"/>
      <c r="AD13" s="108"/>
      <c r="AE13" s="108"/>
      <c r="AF13" s="107"/>
      <c r="AG13" s="109">
        <f t="shared" si="1"/>
        <v>1</v>
      </c>
      <c r="AH13" s="110">
        <f>+SUMPRODUCT(W13:AF13,'Temp Dist by Trip Purpose'!$AA$4:$AJ$4)</f>
        <v>0.16903266269471279</v>
      </c>
      <c r="AI13" s="111">
        <f>+SUMPRODUCT(W13:AF13,'Temp Dist by Trip Purpose'!$AA$5:$AJ$5)</f>
        <v>0.41645840191141636</v>
      </c>
      <c r="AJ13" s="111">
        <f>+SUMPRODUCT(W13:AF13,'Temp Dist by Trip Purpose'!$AA$6:$AJ$6)</f>
        <v>0.24200103116712163</v>
      </c>
      <c r="AK13" s="111">
        <f>+SUMPRODUCT(W13:AF13,'Temp Dist by Trip Purpose'!$AA$7:$AJ$7)</f>
        <v>0.17164572034244618</v>
      </c>
      <c r="AL13" s="111">
        <f t="shared" si="5"/>
        <v>0.99913781611569696</v>
      </c>
      <c r="AM13" s="112">
        <f>+SUMPRODUCT(W13:AF13,'Temp Dist by Trip Purpose'!$AA$8:$AJ$8)</f>
        <v>0.9296769240094559</v>
      </c>
      <c r="AN13" s="112">
        <f>+SUMPRODUCT(W13:AF13,'Temp Dist by Trip Purpose'!$AA$9:$AJ$9)</f>
        <v>0.88027599862606831</v>
      </c>
      <c r="AO13" s="113">
        <f t="shared" si="6"/>
        <v>0.93291184660184712</v>
      </c>
      <c r="AP13" s="113">
        <f t="shared" si="7"/>
        <v>2.064942940422299</v>
      </c>
      <c r="AQ13" s="113">
        <f t="shared" si="8"/>
        <v>1.4810671296713271</v>
      </c>
      <c r="AR13" s="113">
        <f t="shared" si="9"/>
        <v>0.85107808330452661</v>
      </c>
      <c r="AS13" s="113">
        <f t="shared" si="10"/>
        <v>4.9450000000000003</v>
      </c>
      <c r="AT13" s="113">
        <f t="shared" si="11"/>
        <v>4.01</v>
      </c>
      <c r="AU13" s="48">
        <f>SUMPRODUCT(W13:AF13,'Veh Occ'!T$3:AC$3)</f>
        <v>1.5</v>
      </c>
      <c r="AV13" s="48">
        <f>SUMPRODUCT(W13:AF13,'Veh Occ'!T$4:AC$4)</f>
        <v>2</v>
      </c>
      <c r="AW13" s="48">
        <f>SUMPRODUCT(W13:AF13,'Veh Occ'!T$5:AC$5)</f>
        <v>2</v>
      </c>
      <c r="AX13" s="49">
        <f t="shared" si="12"/>
        <v>1.3993677699027707</v>
      </c>
      <c r="AY13" s="49">
        <f t="shared" si="13"/>
        <v>3.0974144106334487</v>
      </c>
      <c r="AZ13" s="49">
        <f t="shared" si="14"/>
        <v>2.2216006945069906</v>
      </c>
      <c r="BA13" s="49">
        <f t="shared" si="15"/>
        <v>1.2766171249567899</v>
      </c>
      <c r="BB13" s="50">
        <f t="shared" si="16"/>
        <v>9.89</v>
      </c>
      <c r="BC13" s="50">
        <f t="shared" si="17"/>
        <v>8.02</v>
      </c>
    </row>
    <row r="14" spans="2:55" x14ac:dyDescent="0.25">
      <c r="B14" s="283" t="s">
        <v>7</v>
      </c>
      <c r="C14" s="211">
        <v>10</v>
      </c>
      <c r="D14" s="210" t="s">
        <v>8</v>
      </c>
      <c r="E14" s="210" t="s">
        <v>8</v>
      </c>
      <c r="F14" s="210" t="s">
        <v>7</v>
      </c>
      <c r="G14" s="215" t="s">
        <v>14</v>
      </c>
      <c r="H14" s="215"/>
      <c r="I14" s="215"/>
      <c r="J14" s="211"/>
      <c r="K14" s="211">
        <v>0</v>
      </c>
      <c r="L14" s="138">
        <v>10</v>
      </c>
      <c r="M14" s="141"/>
      <c r="N14" s="252">
        <v>3</v>
      </c>
      <c r="O14" s="197">
        <v>0</v>
      </c>
      <c r="P14" s="198">
        <v>0</v>
      </c>
      <c r="Q14" s="198">
        <v>0</v>
      </c>
      <c r="R14" s="198">
        <v>0</v>
      </c>
      <c r="S14" s="198">
        <v>0</v>
      </c>
      <c r="T14" s="198">
        <v>0</v>
      </c>
      <c r="U14" s="199">
        <v>0</v>
      </c>
      <c r="V14" s="135"/>
      <c r="W14" s="115"/>
      <c r="X14" s="115"/>
      <c r="Y14" s="115"/>
      <c r="Z14" s="115"/>
      <c r="AA14" s="115"/>
      <c r="AB14" s="115"/>
      <c r="AC14" s="115"/>
      <c r="AD14" s="115"/>
      <c r="AE14" s="115"/>
      <c r="AF14" s="114"/>
      <c r="AG14" s="116"/>
      <c r="AH14" s="117"/>
      <c r="AI14" s="117"/>
      <c r="AJ14" s="117"/>
      <c r="AK14" s="117"/>
      <c r="AL14" s="117"/>
      <c r="AM14" s="117"/>
      <c r="AN14" s="117"/>
      <c r="AO14" s="118"/>
      <c r="AP14" s="118"/>
      <c r="AQ14" s="118"/>
      <c r="AR14" s="118"/>
      <c r="AS14" s="118"/>
      <c r="AT14" s="118"/>
      <c r="AU14" s="114"/>
      <c r="AV14" s="114"/>
      <c r="AW14" s="114"/>
      <c r="AX14" s="114"/>
      <c r="AY14" s="114"/>
      <c r="AZ14" s="114"/>
      <c r="BA14" s="114"/>
      <c r="BB14" s="114"/>
      <c r="BC14" s="114"/>
    </row>
    <row r="15" spans="2:55" x14ac:dyDescent="0.25">
      <c r="B15" s="283"/>
      <c r="C15" s="211">
        <v>11</v>
      </c>
      <c r="D15" s="211" t="s">
        <v>9</v>
      </c>
      <c r="E15" s="211" t="s">
        <v>9</v>
      </c>
      <c r="F15" s="211" t="s">
        <v>7</v>
      </c>
      <c r="G15" s="215" t="s">
        <v>14</v>
      </c>
      <c r="H15" s="215"/>
      <c r="I15" s="215"/>
      <c r="J15" s="211"/>
      <c r="K15" s="211">
        <v>2</v>
      </c>
      <c r="L15" s="138">
        <v>16</v>
      </c>
      <c r="M15" s="141">
        <f t="shared" ref="M15:M33" si="18">IF(L15=C15,1,0)</f>
        <v>0</v>
      </c>
      <c r="N15" s="252">
        <v>2</v>
      </c>
      <c r="O15" s="158">
        <v>22.88</v>
      </c>
      <c r="P15" s="159">
        <v>2.14</v>
      </c>
      <c r="Q15" s="160">
        <v>2.81</v>
      </c>
      <c r="R15" s="160">
        <f t="shared" ref="R15:S17" si="19">+P15*T$1</f>
        <v>4.5373439811998928</v>
      </c>
      <c r="S15" s="160">
        <f t="shared" si="19"/>
        <v>8.0811623968474358</v>
      </c>
      <c r="T15" s="160">
        <v>25.4</v>
      </c>
      <c r="U15" s="161">
        <v>28.44</v>
      </c>
      <c r="V15" s="134" t="str">
        <f>IF(+(R15+S15)&gt;O15,"fix","ok")</f>
        <v>ok</v>
      </c>
      <c r="W15" s="119"/>
      <c r="X15" s="119">
        <v>0.1</v>
      </c>
      <c r="Y15" s="119">
        <v>0.9</v>
      </c>
      <c r="Z15" s="119"/>
      <c r="AA15" s="119"/>
      <c r="AB15" s="119"/>
      <c r="AC15" s="119"/>
      <c r="AD15" s="119"/>
      <c r="AE15" s="119"/>
      <c r="AF15" s="120"/>
      <c r="AG15" s="121">
        <f t="shared" ref="AG15:AG29" si="20">SUM(W15:AF15)</f>
        <v>1</v>
      </c>
      <c r="AH15" s="110">
        <f>+SUMPRODUCT(W15:AF15,'Temp Dist by Trip Purpose'!$AA$4:$AJ$4)</f>
        <v>0.25092737389054443</v>
      </c>
      <c r="AI15" s="111">
        <f>+SUMPRODUCT(W15:AF15,'Temp Dist by Trip Purpose'!$AA$5:$AJ$5)</f>
        <v>0.45118549524698892</v>
      </c>
      <c r="AJ15" s="111">
        <f>+SUMPRODUCT(W15:AF15,'Temp Dist by Trip Purpose'!$AA$6:$AJ$6)</f>
        <v>0.19100043814221412</v>
      </c>
      <c r="AK15" s="111">
        <f>+SUMPRODUCT(W15:AF15,'Temp Dist by Trip Purpose'!$AA$7:$AJ$7)</f>
        <v>9.9074124236137553E-2</v>
      </c>
      <c r="AL15" s="111">
        <f t="shared" ref="AL15:AL29" si="21">SUM(AH15:AK15)</f>
        <v>0.99218743151588507</v>
      </c>
      <c r="AM15" s="112">
        <f>+SUMPRODUCT(W15:AF15,'Temp Dist by Trip Purpose'!$AA$8:$AJ$8)</f>
        <v>0.29974988570542765</v>
      </c>
      <c r="AN15" s="112">
        <f>+SUMPRODUCT(W15:AF15,'Temp Dist by Trip Purpose'!$AA$9:$AJ$9)</f>
        <v>1.285497445922273</v>
      </c>
      <c r="AO15" s="112">
        <f t="shared" ref="AO15:AO29" si="22">IF(R15=0,AH15*O15,R15)</f>
        <v>4.5373439811998928</v>
      </c>
      <c r="AP15" s="112">
        <f t="shared" ref="AP15:AP29" si="23">IF(Q15=0,AI15*O15,(O15-R15-S15)*AI15/(AI15+AK15))</f>
        <v>8.4139139378307704</v>
      </c>
      <c r="AQ15" s="112">
        <f t="shared" ref="AQ15:AQ29" si="24">IF(S15=0,AJ15*O15,S15)</f>
        <v>8.0811623968474358</v>
      </c>
      <c r="AR15" s="112">
        <f t="shared" ref="AR15:AR29" si="25">IF(Q15=0,AI15*O15,(O15-R15-S15)*AK15/(AI15+AK15))</f>
        <v>1.8475796841219005</v>
      </c>
      <c r="AS15" s="112">
        <f t="shared" ref="AS15:AS29" si="26">IF(T15=0,AM15*O15,T15)</f>
        <v>25.4</v>
      </c>
      <c r="AT15" s="112">
        <f t="shared" ref="AT15:AT29" si="27">IF(U15=0,AN15*Q15,U15)</f>
        <v>28.44</v>
      </c>
      <c r="AU15" s="48">
        <f>SUMPRODUCT(W15:AF15,'Veh Occ'!T$3:AC$3)</f>
        <v>1.9870000000000001</v>
      </c>
      <c r="AV15" s="48">
        <f>SUMPRODUCT(W15:AF15,'Veh Occ'!T$4:AC$4)</f>
        <v>1.671</v>
      </c>
      <c r="AW15" s="48">
        <f>SUMPRODUCT(W15:AF15,'Veh Occ'!T$5:AC$5)</f>
        <v>2.1869999999999998</v>
      </c>
      <c r="AX15" s="49">
        <f t="shared" ref="AX15:AX29" si="28">+AO15*$AU15</f>
        <v>9.0157024906441876</v>
      </c>
      <c r="AY15" s="49">
        <f t="shared" ref="AY15:AY29" si="29">+AP15*$AU15</f>
        <v>16.71844699446974</v>
      </c>
      <c r="AZ15" s="49">
        <f t="shared" ref="AZ15:AZ29" si="30">+AQ15*$AU15</f>
        <v>16.057269682535857</v>
      </c>
      <c r="BA15" s="49">
        <f t="shared" ref="BA15:BA29" si="31">+AR15*$AU15</f>
        <v>3.6711408323502166</v>
      </c>
      <c r="BB15" s="50">
        <f t="shared" ref="BB15:BB29" si="32">+AV15*AS15</f>
        <v>42.443399999999997</v>
      </c>
      <c r="BC15" s="50">
        <f t="shared" ref="BC15:BC29" si="33">+AW15*AT15</f>
        <v>62.198279999999997</v>
      </c>
    </row>
    <row r="16" spans="2:55" ht="27.75" customHeight="1" x14ac:dyDescent="0.25">
      <c r="B16" s="283"/>
      <c r="C16" s="211">
        <v>12</v>
      </c>
      <c r="D16" s="211" t="s">
        <v>10</v>
      </c>
      <c r="E16" s="211" t="s">
        <v>331</v>
      </c>
      <c r="F16" s="211" t="s">
        <v>7</v>
      </c>
      <c r="G16" s="215" t="s">
        <v>14</v>
      </c>
      <c r="H16" s="215"/>
      <c r="I16" s="215"/>
      <c r="J16" s="211"/>
      <c r="K16" s="211">
        <v>2</v>
      </c>
      <c r="L16" s="138">
        <v>12</v>
      </c>
      <c r="M16" s="141">
        <f t="shared" si="18"/>
        <v>1</v>
      </c>
      <c r="N16" s="252">
        <v>2</v>
      </c>
      <c r="O16" s="162">
        <v>17.225000000000001</v>
      </c>
      <c r="P16" s="163">
        <v>1.97</v>
      </c>
      <c r="Q16" s="164">
        <v>2.27</v>
      </c>
      <c r="R16" s="155">
        <f t="shared" si="19"/>
        <v>4.1769007677400882</v>
      </c>
      <c r="S16" s="155">
        <f t="shared" si="19"/>
        <v>6.528198804570704</v>
      </c>
      <c r="T16" s="165">
        <v>3.05</v>
      </c>
      <c r="U16" s="166">
        <v>3.42</v>
      </c>
      <c r="V16" s="134" t="str">
        <f t="shared" ref="V16:V22" si="34">IF(+(R16+S16)&gt;O16,"fix","ok")</f>
        <v>ok</v>
      </c>
      <c r="W16" s="123">
        <v>0.2</v>
      </c>
      <c r="X16" s="123">
        <v>0.1</v>
      </c>
      <c r="Y16" s="123">
        <v>0.4</v>
      </c>
      <c r="Z16" s="123">
        <v>0.3</v>
      </c>
      <c r="AA16" s="123"/>
      <c r="AB16" s="123"/>
      <c r="AC16" s="123"/>
      <c r="AD16" s="123"/>
      <c r="AE16" s="123"/>
      <c r="AF16" s="122"/>
      <c r="AG16" s="109">
        <f t="shared" si="20"/>
        <v>1</v>
      </c>
      <c r="AH16" s="110">
        <f>+SUMPRODUCT(W16:AF16,'Temp Dist by Trip Purpose'!$AA$4:$AJ$4)</f>
        <v>0.18405724599335863</v>
      </c>
      <c r="AI16" s="111">
        <f>+SUMPRODUCT(W16:AF16,'Temp Dist by Trip Purpose'!$AA$5:$AJ$5)</f>
        <v>0.51444159231839892</v>
      </c>
      <c r="AJ16" s="111">
        <f>+SUMPRODUCT(W16:AF16,'Temp Dist by Trip Purpose'!$AA$6:$AJ$6)</f>
        <v>0.19979327894922294</v>
      </c>
      <c r="AK16" s="111">
        <f>+SUMPRODUCT(W16:AF16,'Temp Dist by Trip Purpose'!$AA$7:$AJ$7)</f>
        <v>9.3653285719769774E-2</v>
      </c>
      <c r="AL16" s="111">
        <f t="shared" si="21"/>
        <v>0.99194540298075018</v>
      </c>
      <c r="AM16" s="112">
        <f>+SUMPRODUCT(W16:AF16,'Temp Dist by Trip Purpose'!$AA$8:$AJ$8)</f>
        <v>0.39639591583714906</v>
      </c>
      <c r="AN16" s="112">
        <f>+SUMPRODUCT(W16:AF16,'Temp Dist by Trip Purpose'!$AA$9:$AJ$9)</f>
        <v>0.78452471988576145</v>
      </c>
      <c r="AO16" s="112">
        <f t="shared" si="22"/>
        <v>4.1769007677400882</v>
      </c>
      <c r="AP16" s="112">
        <f t="shared" si="23"/>
        <v>5.515764198834967</v>
      </c>
      <c r="AQ16" s="112">
        <f t="shared" si="24"/>
        <v>6.528198804570704</v>
      </c>
      <c r="AR16" s="112">
        <f t="shared" si="25"/>
        <v>1.0041362288542415</v>
      </c>
      <c r="AS16" s="112">
        <f t="shared" si="26"/>
        <v>3.05</v>
      </c>
      <c r="AT16" s="112">
        <f t="shared" si="27"/>
        <v>3.42</v>
      </c>
      <c r="AU16" s="48">
        <f>SUMPRODUCT(W16:AF16,'Veh Occ'!T$3:AC$3)</f>
        <v>1.7750000000000001</v>
      </c>
      <c r="AV16" s="48">
        <f>SUMPRODUCT(W16:AF16,'Veh Occ'!T$4:AC$4)</f>
        <v>1.673</v>
      </c>
      <c r="AW16" s="48">
        <f>SUMPRODUCT(W16:AF16,'Veh Occ'!T$5:AC$5)</f>
        <v>1.9709999999999999</v>
      </c>
      <c r="AX16" s="49">
        <f t="shared" si="28"/>
        <v>7.4139988627386568</v>
      </c>
      <c r="AY16" s="49">
        <f t="shared" si="29"/>
        <v>9.7904814529320667</v>
      </c>
      <c r="AZ16" s="49">
        <f t="shared" si="30"/>
        <v>11.587552878113</v>
      </c>
      <c r="BA16" s="49">
        <f t="shared" si="31"/>
        <v>1.7823418062162788</v>
      </c>
      <c r="BB16" s="50">
        <f t="shared" si="32"/>
        <v>5.1026499999999997</v>
      </c>
      <c r="BC16" s="50">
        <f t="shared" si="33"/>
        <v>6.7408199999999994</v>
      </c>
    </row>
    <row r="17" spans="2:55" x14ac:dyDescent="0.25">
      <c r="B17" s="283"/>
      <c r="C17" s="211">
        <v>13</v>
      </c>
      <c r="D17" s="211" t="s">
        <v>11</v>
      </c>
      <c r="E17" s="211" t="s">
        <v>11</v>
      </c>
      <c r="F17" s="211" t="s">
        <v>7</v>
      </c>
      <c r="G17" s="215" t="s">
        <v>14</v>
      </c>
      <c r="H17" s="215" t="s">
        <v>12</v>
      </c>
      <c r="I17" s="215">
        <v>25.4</v>
      </c>
      <c r="J17" s="211"/>
      <c r="K17" s="211">
        <v>2</v>
      </c>
      <c r="L17" s="138">
        <v>13</v>
      </c>
      <c r="M17" s="141">
        <f t="shared" si="18"/>
        <v>1</v>
      </c>
      <c r="N17" s="252">
        <v>2</v>
      </c>
      <c r="O17" s="158">
        <v>22.88</v>
      </c>
      <c r="P17" s="159">
        <v>2.14</v>
      </c>
      <c r="Q17" s="160">
        <v>2.81</v>
      </c>
      <c r="R17" s="160">
        <f t="shared" si="19"/>
        <v>4.5373439811998928</v>
      </c>
      <c r="S17" s="160">
        <f t="shared" si="19"/>
        <v>8.0811623968474358</v>
      </c>
      <c r="T17" s="160">
        <v>25.4</v>
      </c>
      <c r="U17" s="161">
        <v>28.44</v>
      </c>
      <c r="V17" s="134" t="str">
        <f t="shared" si="34"/>
        <v>ok</v>
      </c>
      <c r="W17" s="123"/>
      <c r="X17" s="123">
        <v>0.1</v>
      </c>
      <c r="Y17" s="123">
        <v>0.9</v>
      </c>
      <c r="Z17" s="123"/>
      <c r="AA17" s="123"/>
      <c r="AB17" s="123"/>
      <c r="AC17" s="123"/>
      <c r="AD17" s="123"/>
      <c r="AE17" s="123"/>
      <c r="AF17" s="122"/>
      <c r="AG17" s="109">
        <f t="shared" si="20"/>
        <v>1</v>
      </c>
      <c r="AH17" s="110">
        <f>+SUMPRODUCT(W17:AF17,'Temp Dist by Trip Purpose'!$AA$4:$AJ$4)</f>
        <v>0.25092737389054443</v>
      </c>
      <c r="AI17" s="111">
        <f>+SUMPRODUCT(W17:AF17,'Temp Dist by Trip Purpose'!$AA$5:$AJ$5)</f>
        <v>0.45118549524698892</v>
      </c>
      <c r="AJ17" s="111">
        <f>+SUMPRODUCT(W17:AF17,'Temp Dist by Trip Purpose'!$AA$6:$AJ$6)</f>
        <v>0.19100043814221412</v>
      </c>
      <c r="AK17" s="111">
        <f>+SUMPRODUCT(W17:AF17,'Temp Dist by Trip Purpose'!$AA$7:$AJ$7)</f>
        <v>9.9074124236137553E-2</v>
      </c>
      <c r="AL17" s="111">
        <f t="shared" si="21"/>
        <v>0.99218743151588507</v>
      </c>
      <c r="AM17" s="112">
        <f>+SUMPRODUCT(W17:AF17,'Temp Dist by Trip Purpose'!$AA$8:$AJ$8)</f>
        <v>0.29974988570542765</v>
      </c>
      <c r="AN17" s="112">
        <f>+SUMPRODUCT(W17:AF17,'Temp Dist by Trip Purpose'!$AA$9:$AJ$9)</f>
        <v>1.285497445922273</v>
      </c>
      <c r="AO17" s="112">
        <f t="shared" si="22"/>
        <v>4.5373439811998928</v>
      </c>
      <c r="AP17" s="112">
        <f t="shared" si="23"/>
        <v>8.4139139378307704</v>
      </c>
      <c r="AQ17" s="112">
        <f t="shared" si="24"/>
        <v>8.0811623968474358</v>
      </c>
      <c r="AR17" s="112">
        <f t="shared" si="25"/>
        <v>1.8475796841219005</v>
      </c>
      <c r="AS17" s="112">
        <f t="shared" si="26"/>
        <v>25.4</v>
      </c>
      <c r="AT17" s="112">
        <f t="shared" si="27"/>
        <v>28.44</v>
      </c>
      <c r="AU17" s="48">
        <f>SUMPRODUCT(W17:AF17,'Veh Occ'!T$3:AC$3)</f>
        <v>1.9870000000000001</v>
      </c>
      <c r="AV17" s="48">
        <f>SUMPRODUCT(W17:AF17,'Veh Occ'!T$4:AC$4)</f>
        <v>1.671</v>
      </c>
      <c r="AW17" s="48">
        <f>SUMPRODUCT(W17:AF17,'Veh Occ'!T$5:AC$5)</f>
        <v>2.1869999999999998</v>
      </c>
      <c r="AX17" s="49">
        <f t="shared" si="28"/>
        <v>9.0157024906441876</v>
      </c>
      <c r="AY17" s="49">
        <f t="shared" si="29"/>
        <v>16.71844699446974</v>
      </c>
      <c r="AZ17" s="49">
        <f t="shared" si="30"/>
        <v>16.057269682535857</v>
      </c>
      <c r="BA17" s="49">
        <f t="shared" si="31"/>
        <v>3.6711408323502166</v>
      </c>
      <c r="BB17" s="50">
        <f t="shared" si="32"/>
        <v>42.443399999999997</v>
      </c>
      <c r="BC17" s="50">
        <f t="shared" si="33"/>
        <v>62.198279999999997</v>
      </c>
    </row>
    <row r="18" spans="2:55" x14ac:dyDescent="0.25">
      <c r="B18" s="283"/>
      <c r="C18" s="211">
        <v>14</v>
      </c>
      <c r="D18" s="211" t="s">
        <v>13</v>
      </c>
      <c r="E18" s="211" t="s">
        <v>13</v>
      </c>
      <c r="F18" s="211" t="s">
        <v>7</v>
      </c>
      <c r="G18" s="215" t="s">
        <v>14</v>
      </c>
      <c r="H18" s="215" t="s">
        <v>12</v>
      </c>
      <c r="I18" s="215">
        <v>177.59</v>
      </c>
      <c r="J18" s="211"/>
      <c r="K18" s="211">
        <v>2</v>
      </c>
      <c r="L18" s="138">
        <v>14</v>
      </c>
      <c r="M18" s="141">
        <f t="shared" si="18"/>
        <v>1</v>
      </c>
      <c r="N18" s="252">
        <v>2</v>
      </c>
      <c r="O18" s="162">
        <v>102.24</v>
      </c>
      <c r="P18" s="163">
        <v>10.050000000000001</v>
      </c>
      <c r="Q18" s="164">
        <v>11.85</v>
      </c>
      <c r="R18" s="155">
        <f t="shared" ref="R18:S22" si="35">+P18*T$1</f>
        <v>21.308554678064919</v>
      </c>
      <c r="S18" s="155">
        <f t="shared" si="35"/>
        <v>34.078923274961603</v>
      </c>
      <c r="T18" s="143">
        <v>177.59</v>
      </c>
      <c r="U18" s="167">
        <v>166.44</v>
      </c>
      <c r="V18" s="134" t="str">
        <f t="shared" si="34"/>
        <v>ok</v>
      </c>
      <c r="W18" s="123"/>
      <c r="X18" s="123">
        <v>0.1</v>
      </c>
      <c r="Y18" s="123">
        <v>0.9</v>
      </c>
      <c r="Z18" s="123"/>
      <c r="AA18" s="123"/>
      <c r="AB18" s="123"/>
      <c r="AC18" s="123"/>
      <c r="AD18" s="123"/>
      <c r="AE18" s="123"/>
      <c r="AF18" s="122"/>
      <c r="AG18" s="109">
        <f t="shared" si="20"/>
        <v>1</v>
      </c>
      <c r="AH18" s="110">
        <f>+SUMPRODUCT(W18:AF18,'Temp Dist by Trip Purpose'!$AA$4:$AJ$4)</f>
        <v>0.25092737389054443</v>
      </c>
      <c r="AI18" s="111">
        <f>+SUMPRODUCT(W18:AF18,'Temp Dist by Trip Purpose'!$AA$5:$AJ$5)</f>
        <v>0.45118549524698892</v>
      </c>
      <c r="AJ18" s="111">
        <f>+SUMPRODUCT(W18:AF18,'Temp Dist by Trip Purpose'!$AA$6:$AJ$6)</f>
        <v>0.19100043814221412</v>
      </c>
      <c r="AK18" s="111">
        <f>+SUMPRODUCT(W18:AF18,'Temp Dist by Trip Purpose'!$AA$7:$AJ$7)</f>
        <v>9.9074124236137553E-2</v>
      </c>
      <c r="AL18" s="111">
        <f t="shared" si="21"/>
        <v>0.99218743151588507</v>
      </c>
      <c r="AM18" s="112">
        <f>+SUMPRODUCT(W18:AF18,'Temp Dist by Trip Purpose'!$AA$8:$AJ$8)</f>
        <v>0.29974988570542765</v>
      </c>
      <c r="AN18" s="112">
        <f>+SUMPRODUCT(W18:AF18,'Temp Dist by Trip Purpose'!$AA$9:$AJ$9)</f>
        <v>1.285497445922273</v>
      </c>
      <c r="AO18" s="112">
        <f t="shared" si="22"/>
        <v>21.308554678064919</v>
      </c>
      <c r="AP18" s="112">
        <f t="shared" si="23"/>
        <v>38.416735691401058</v>
      </c>
      <c r="AQ18" s="112">
        <f t="shared" si="24"/>
        <v>34.078923274961603</v>
      </c>
      <c r="AR18" s="112">
        <f t="shared" si="25"/>
        <v>8.4357863555724055</v>
      </c>
      <c r="AS18" s="112">
        <f t="shared" si="26"/>
        <v>177.59</v>
      </c>
      <c r="AT18" s="112">
        <f t="shared" si="27"/>
        <v>166.44</v>
      </c>
      <c r="AU18" s="48">
        <f>SUMPRODUCT(W18:AF18,'Veh Occ'!T$3:AC$3)</f>
        <v>1.9870000000000001</v>
      </c>
      <c r="AV18" s="48">
        <f>SUMPRODUCT(W18:AF18,'Veh Occ'!T$4:AC$4)</f>
        <v>1.671</v>
      </c>
      <c r="AW18" s="48">
        <f>SUMPRODUCT(W18:AF18,'Veh Occ'!T$5:AC$5)</f>
        <v>2.1869999999999998</v>
      </c>
      <c r="AX18" s="49">
        <f t="shared" si="28"/>
        <v>42.340098145314997</v>
      </c>
      <c r="AY18" s="49">
        <f t="shared" si="29"/>
        <v>76.334053818813913</v>
      </c>
      <c r="AZ18" s="49">
        <f t="shared" si="30"/>
        <v>67.714820547348708</v>
      </c>
      <c r="BA18" s="49">
        <f t="shared" si="31"/>
        <v>16.761907488522372</v>
      </c>
      <c r="BB18" s="50">
        <f t="shared" si="32"/>
        <v>296.75289000000004</v>
      </c>
      <c r="BC18" s="50">
        <f t="shared" si="33"/>
        <v>364.00427999999999</v>
      </c>
    </row>
    <row r="19" spans="2:55" x14ac:dyDescent="0.25">
      <c r="B19" s="283"/>
      <c r="C19" s="211">
        <v>15</v>
      </c>
      <c r="D19" s="211" t="s">
        <v>15</v>
      </c>
      <c r="E19" s="211" t="s">
        <v>15</v>
      </c>
      <c r="F19" s="211" t="s">
        <v>7</v>
      </c>
      <c r="G19" s="215" t="s">
        <v>14</v>
      </c>
      <c r="H19" s="215" t="s">
        <v>12</v>
      </c>
      <c r="I19" s="215">
        <v>49.97</v>
      </c>
      <c r="J19" s="211"/>
      <c r="K19" s="211">
        <v>2</v>
      </c>
      <c r="L19" s="138">
        <v>15</v>
      </c>
      <c r="M19" s="141">
        <f t="shared" si="18"/>
        <v>1</v>
      </c>
      <c r="N19" s="252">
        <v>2</v>
      </c>
      <c r="O19" s="162">
        <v>42.94</v>
      </c>
      <c r="P19" s="163">
        <v>1</v>
      </c>
      <c r="Q19" s="164">
        <v>3.73</v>
      </c>
      <c r="R19" s="155">
        <f t="shared" si="35"/>
        <v>2.1202541968223798</v>
      </c>
      <c r="S19" s="155">
        <f t="shared" si="35"/>
        <v>10.726952220726311</v>
      </c>
      <c r="T19" s="143">
        <v>49.97</v>
      </c>
      <c r="U19" s="167">
        <v>25.24</v>
      </c>
      <c r="V19" s="134" t="str">
        <f t="shared" si="34"/>
        <v>ok</v>
      </c>
      <c r="W19" s="123"/>
      <c r="X19" s="123">
        <v>0.1</v>
      </c>
      <c r="Y19" s="123">
        <v>0.9</v>
      </c>
      <c r="Z19" s="123"/>
      <c r="AA19" s="123"/>
      <c r="AB19" s="123"/>
      <c r="AC19" s="123"/>
      <c r="AD19" s="123"/>
      <c r="AE19" s="123"/>
      <c r="AF19" s="122"/>
      <c r="AG19" s="109">
        <f t="shared" si="20"/>
        <v>1</v>
      </c>
      <c r="AH19" s="110">
        <f>+SUMPRODUCT(W19:AF19,'Temp Dist by Trip Purpose'!$AA$4:$AJ$4)</f>
        <v>0.25092737389054443</v>
      </c>
      <c r="AI19" s="111">
        <f>+SUMPRODUCT(W19:AF19,'Temp Dist by Trip Purpose'!$AA$5:$AJ$5)</f>
        <v>0.45118549524698892</v>
      </c>
      <c r="AJ19" s="111">
        <f>+SUMPRODUCT(W19:AF19,'Temp Dist by Trip Purpose'!$AA$6:$AJ$6)</f>
        <v>0.19100043814221412</v>
      </c>
      <c r="AK19" s="111">
        <f>+SUMPRODUCT(W19:AF19,'Temp Dist by Trip Purpose'!$AA$7:$AJ$7)</f>
        <v>9.9074124236137553E-2</v>
      </c>
      <c r="AL19" s="111">
        <f t="shared" si="21"/>
        <v>0.99218743151588507</v>
      </c>
      <c r="AM19" s="112">
        <f>+SUMPRODUCT(W19:AF19,'Temp Dist by Trip Purpose'!$AA$8:$AJ$8)</f>
        <v>0.29974988570542765</v>
      </c>
      <c r="AN19" s="112">
        <f>+SUMPRODUCT(W19:AF19,'Temp Dist by Trip Purpose'!$AA$9:$AJ$9)</f>
        <v>1.285497445922273</v>
      </c>
      <c r="AO19" s="112">
        <f t="shared" si="22"/>
        <v>2.1202541968223798</v>
      </c>
      <c r="AP19" s="112">
        <f t="shared" si="23"/>
        <v>24.67459267430408</v>
      </c>
      <c r="AQ19" s="112">
        <f t="shared" si="24"/>
        <v>10.726952220726311</v>
      </c>
      <c r="AR19" s="112">
        <f t="shared" si="25"/>
        <v>5.4182009081472273</v>
      </c>
      <c r="AS19" s="112">
        <f t="shared" si="26"/>
        <v>49.97</v>
      </c>
      <c r="AT19" s="112">
        <f t="shared" si="27"/>
        <v>25.24</v>
      </c>
      <c r="AU19" s="48">
        <f>SUMPRODUCT(W19:AF19,'Veh Occ'!T$3:AC$3)</f>
        <v>1.9870000000000001</v>
      </c>
      <c r="AV19" s="48">
        <f>SUMPRODUCT(W19:AF19,'Veh Occ'!T$4:AC$4)</f>
        <v>1.671</v>
      </c>
      <c r="AW19" s="48">
        <f>SUMPRODUCT(W19:AF19,'Veh Occ'!T$5:AC$5)</f>
        <v>2.1869999999999998</v>
      </c>
      <c r="AX19" s="49">
        <f t="shared" si="28"/>
        <v>4.2129450890860687</v>
      </c>
      <c r="AY19" s="49">
        <f t="shared" si="29"/>
        <v>49.028415643842209</v>
      </c>
      <c r="AZ19" s="49">
        <f t="shared" si="30"/>
        <v>21.314454062583181</v>
      </c>
      <c r="BA19" s="49">
        <f t="shared" si="31"/>
        <v>10.765965204488541</v>
      </c>
      <c r="BB19" s="50">
        <f t="shared" si="32"/>
        <v>83.499870000000001</v>
      </c>
      <c r="BC19" s="50">
        <f t="shared" si="33"/>
        <v>55.199879999999993</v>
      </c>
    </row>
    <row r="20" spans="2:55" x14ac:dyDescent="0.25">
      <c r="B20" s="283"/>
      <c r="C20" s="211">
        <v>16</v>
      </c>
      <c r="D20" s="211" t="s">
        <v>16</v>
      </c>
      <c r="E20" s="211" t="s">
        <v>16</v>
      </c>
      <c r="F20" s="211" t="s">
        <v>7</v>
      </c>
      <c r="G20" s="215" t="s">
        <v>14</v>
      </c>
      <c r="H20" s="215" t="s">
        <v>12</v>
      </c>
      <c r="I20" s="215">
        <v>49.97</v>
      </c>
      <c r="J20" s="211"/>
      <c r="K20" s="211">
        <v>2</v>
      </c>
      <c r="L20" s="138">
        <v>16</v>
      </c>
      <c r="M20" s="141">
        <f t="shared" si="18"/>
        <v>1</v>
      </c>
      <c r="N20" s="252">
        <v>2</v>
      </c>
      <c r="O20" s="162">
        <v>42.94</v>
      </c>
      <c r="P20" s="163">
        <v>1</v>
      </c>
      <c r="Q20" s="164">
        <v>3.73</v>
      </c>
      <c r="R20" s="155">
        <f t="shared" si="35"/>
        <v>2.1202541968223798</v>
      </c>
      <c r="S20" s="155">
        <f t="shared" si="35"/>
        <v>10.726952220726311</v>
      </c>
      <c r="T20" s="143">
        <v>49.97</v>
      </c>
      <c r="U20" s="167">
        <v>25.24</v>
      </c>
      <c r="V20" s="134" t="str">
        <f t="shared" si="34"/>
        <v>ok</v>
      </c>
      <c r="W20" s="123"/>
      <c r="X20" s="123">
        <v>0.1</v>
      </c>
      <c r="Y20" s="123">
        <v>0.9</v>
      </c>
      <c r="Z20" s="123"/>
      <c r="AA20" s="123"/>
      <c r="AB20" s="123"/>
      <c r="AC20" s="123"/>
      <c r="AD20" s="123"/>
      <c r="AE20" s="123"/>
      <c r="AF20" s="122"/>
      <c r="AG20" s="109">
        <f t="shared" si="20"/>
        <v>1</v>
      </c>
      <c r="AH20" s="110">
        <f>+SUMPRODUCT(W20:AF20,'Temp Dist by Trip Purpose'!$AA$4:$AJ$4)</f>
        <v>0.25092737389054443</v>
      </c>
      <c r="AI20" s="111">
        <f>+SUMPRODUCT(W20:AF20,'Temp Dist by Trip Purpose'!$AA$5:$AJ$5)</f>
        <v>0.45118549524698892</v>
      </c>
      <c r="AJ20" s="111">
        <f>+SUMPRODUCT(W20:AF20,'Temp Dist by Trip Purpose'!$AA$6:$AJ$6)</f>
        <v>0.19100043814221412</v>
      </c>
      <c r="AK20" s="111">
        <f>+SUMPRODUCT(W20:AF20,'Temp Dist by Trip Purpose'!$AA$7:$AJ$7)</f>
        <v>9.9074124236137553E-2</v>
      </c>
      <c r="AL20" s="111">
        <f t="shared" si="21"/>
        <v>0.99218743151588507</v>
      </c>
      <c r="AM20" s="112">
        <f>+SUMPRODUCT(W20:AF20,'Temp Dist by Trip Purpose'!$AA$8:$AJ$8)</f>
        <v>0.29974988570542765</v>
      </c>
      <c r="AN20" s="112">
        <f>+SUMPRODUCT(W20:AF20,'Temp Dist by Trip Purpose'!$AA$9:$AJ$9)</f>
        <v>1.285497445922273</v>
      </c>
      <c r="AO20" s="112">
        <f t="shared" si="22"/>
        <v>2.1202541968223798</v>
      </c>
      <c r="AP20" s="112">
        <f t="shared" si="23"/>
        <v>24.67459267430408</v>
      </c>
      <c r="AQ20" s="112">
        <f t="shared" si="24"/>
        <v>10.726952220726311</v>
      </c>
      <c r="AR20" s="112">
        <f t="shared" si="25"/>
        <v>5.4182009081472273</v>
      </c>
      <c r="AS20" s="112">
        <f t="shared" si="26"/>
        <v>49.97</v>
      </c>
      <c r="AT20" s="112">
        <f t="shared" si="27"/>
        <v>25.24</v>
      </c>
      <c r="AU20" s="48">
        <f>SUMPRODUCT(W20:AF20,'Veh Occ'!T$3:AC$3)</f>
        <v>1.9870000000000001</v>
      </c>
      <c r="AV20" s="48">
        <f>SUMPRODUCT(W20:AF20,'Veh Occ'!T$4:AC$4)</f>
        <v>1.671</v>
      </c>
      <c r="AW20" s="48">
        <f>SUMPRODUCT(W20:AF20,'Veh Occ'!T$5:AC$5)</f>
        <v>2.1869999999999998</v>
      </c>
      <c r="AX20" s="49">
        <f t="shared" si="28"/>
        <v>4.2129450890860687</v>
      </c>
      <c r="AY20" s="49">
        <f t="shared" si="29"/>
        <v>49.028415643842209</v>
      </c>
      <c r="AZ20" s="49">
        <f t="shared" si="30"/>
        <v>21.314454062583181</v>
      </c>
      <c r="BA20" s="49">
        <f t="shared" si="31"/>
        <v>10.765965204488541</v>
      </c>
      <c r="BB20" s="50">
        <f t="shared" si="32"/>
        <v>83.499870000000001</v>
      </c>
      <c r="BC20" s="50">
        <f t="shared" si="33"/>
        <v>55.199879999999993</v>
      </c>
    </row>
    <row r="21" spans="2:55" ht="27.75" customHeight="1" x14ac:dyDescent="0.25">
      <c r="B21" s="283"/>
      <c r="C21" s="211">
        <v>17</v>
      </c>
      <c r="D21" s="211" t="s">
        <v>17</v>
      </c>
      <c r="E21" s="211" t="s">
        <v>332</v>
      </c>
      <c r="F21" s="211" t="s">
        <v>7</v>
      </c>
      <c r="G21" s="215" t="s">
        <v>14</v>
      </c>
      <c r="H21" s="215" t="s">
        <v>18</v>
      </c>
      <c r="I21" s="215">
        <v>11.57</v>
      </c>
      <c r="J21" s="211"/>
      <c r="K21" s="211">
        <v>2</v>
      </c>
      <c r="L21" s="138">
        <v>17</v>
      </c>
      <c r="M21" s="141">
        <f t="shared" si="18"/>
        <v>1</v>
      </c>
      <c r="N21" s="252">
        <v>3</v>
      </c>
      <c r="O21" s="168">
        <v>11.57</v>
      </c>
      <c r="P21" s="169">
        <v>1.8</v>
      </c>
      <c r="Q21" s="164">
        <v>1.73</v>
      </c>
      <c r="R21" s="155">
        <f t="shared" si="35"/>
        <v>3.8164575542802837</v>
      </c>
      <c r="S21" s="155">
        <f t="shared" si="35"/>
        <v>4.9752352122939731</v>
      </c>
      <c r="T21" s="165">
        <v>2.0499999999999998</v>
      </c>
      <c r="U21" s="166">
        <v>2.2999999999999998</v>
      </c>
      <c r="V21" s="134" t="str">
        <f t="shared" si="34"/>
        <v>ok</v>
      </c>
      <c r="W21" s="123"/>
      <c r="X21" s="123">
        <v>0.3</v>
      </c>
      <c r="Y21" s="123"/>
      <c r="Z21" s="123">
        <v>0.5</v>
      </c>
      <c r="AA21" s="123"/>
      <c r="AB21" s="123">
        <v>0.2</v>
      </c>
      <c r="AC21" s="123"/>
      <c r="AD21" s="123"/>
      <c r="AE21" s="123"/>
      <c r="AF21" s="122"/>
      <c r="AG21" s="109">
        <f t="shared" si="20"/>
        <v>1</v>
      </c>
      <c r="AH21" s="110">
        <f>+SUMPRODUCT(W21:AF21,'Temp Dist by Trip Purpose'!$AA$4:$AJ$4)</f>
        <v>8.6940258937808726E-2</v>
      </c>
      <c r="AI21" s="111">
        <f>+SUMPRODUCT(W21:AF21,'Temp Dist by Trip Purpose'!$AA$5:$AJ$5)</f>
        <v>0.55422514796203703</v>
      </c>
      <c r="AJ21" s="111">
        <f>+SUMPRODUCT(W21:AF21,'Temp Dist by Trip Purpose'!$AA$6:$AJ$6)</f>
        <v>0.23931343308850414</v>
      </c>
      <c r="AK21" s="111">
        <f>+SUMPRODUCT(W21:AF21,'Temp Dist by Trip Purpose'!$AA$7:$AJ$7)</f>
        <v>9.6004831823159137E-2</v>
      </c>
      <c r="AL21" s="111">
        <f t="shared" si="21"/>
        <v>0.97648367181150908</v>
      </c>
      <c r="AM21" s="112">
        <f>+SUMPRODUCT(W21:AF21,'Temp Dist by Trip Purpose'!$AA$8:$AJ$8)</f>
        <v>0.51648112456493145</v>
      </c>
      <c r="AN21" s="112">
        <f>+SUMPRODUCT(W21:AF21,'Temp Dist by Trip Purpose'!$AA$9:$AJ$9)</f>
        <v>0.35011203981954042</v>
      </c>
      <c r="AO21" s="112">
        <f t="shared" si="22"/>
        <v>3.8164575542802837</v>
      </c>
      <c r="AP21" s="112">
        <f t="shared" si="23"/>
        <v>2.3680971124063777</v>
      </c>
      <c r="AQ21" s="112">
        <f t="shared" si="24"/>
        <v>4.9752352122939731</v>
      </c>
      <c r="AR21" s="112">
        <f t="shared" si="25"/>
        <v>0.41021012101936577</v>
      </c>
      <c r="AS21" s="112">
        <f t="shared" si="26"/>
        <v>2.0499999999999998</v>
      </c>
      <c r="AT21" s="112">
        <f t="shared" si="27"/>
        <v>2.2999999999999998</v>
      </c>
      <c r="AU21" s="48">
        <f>SUMPRODUCT(W21:AF21,'Veh Occ'!T$3:AC$3)</f>
        <v>1.673</v>
      </c>
      <c r="AV21" s="48">
        <f>SUMPRODUCT(W21:AF21,'Veh Occ'!T$4:AC$4)</f>
        <v>1.5670000000000002</v>
      </c>
      <c r="AW21" s="48">
        <f>SUMPRODUCT(W21:AF21,'Veh Occ'!T$5:AC$5)</f>
        <v>1.671</v>
      </c>
      <c r="AX21" s="49">
        <f t="shared" si="28"/>
        <v>6.3849334883109146</v>
      </c>
      <c r="AY21" s="49">
        <f t="shared" si="29"/>
        <v>3.96182646905587</v>
      </c>
      <c r="AZ21" s="49">
        <f t="shared" si="30"/>
        <v>8.3235685101678172</v>
      </c>
      <c r="BA21" s="49">
        <f t="shared" si="31"/>
        <v>0.68628153246539891</v>
      </c>
      <c r="BB21" s="50">
        <f t="shared" si="32"/>
        <v>3.2123500000000003</v>
      </c>
      <c r="BC21" s="50">
        <f t="shared" si="33"/>
        <v>3.8432999999999997</v>
      </c>
    </row>
    <row r="22" spans="2:55" ht="28.5" customHeight="1" x14ac:dyDescent="0.25">
      <c r="B22" s="283"/>
      <c r="C22" s="211">
        <v>18</v>
      </c>
      <c r="D22" s="211" t="s">
        <v>19</v>
      </c>
      <c r="E22" s="211" t="s">
        <v>333</v>
      </c>
      <c r="F22" s="211" t="s">
        <v>7</v>
      </c>
      <c r="G22" s="215"/>
      <c r="H22" s="215"/>
      <c r="I22" s="215"/>
      <c r="J22" s="211"/>
      <c r="K22" s="211">
        <v>2</v>
      </c>
      <c r="L22" s="138">
        <v>17</v>
      </c>
      <c r="M22" s="141">
        <f t="shared" si="18"/>
        <v>0</v>
      </c>
      <c r="N22" s="252">
        <v>3</v>
      </c>
      <c r="O22" s="170">
        <v>23.14</v>
      </c>
      <c r="P22" s="171">
        <v>3.6</v>
      </c>
      <c r="Q22" s="172">
        <v>3.46</v>
      </c>
      <c r="R22" s="173">
        <f t="shared" si="35"/>
        <v>7.6329151085605673</v>
      </c>
      <c r="S22" s="173">
        <f t="shared" si="35"/>
        <v>9.9504704245879463</v>
      </c>
      <c r="T22" s="178">
        <v>4.0999999999999996</v>
      </c>
      <c r="U22" s="179">
        <v>4.5999999999999996</v>
      </c>
      <c r="V22" s="134" t="str">
        <f t="shared" si="34"/>
        <v>ok</v>
      </c>
      <c r="W22" s="119"/>
      <c r="X22" s="119">
        <v>0.3</v>
      </c>
      <c r="Y22" s="119"/>
      <c r="Z22" s="119">
        <v>0.5</v>
      </c>
      <c r="AA22" s="119"/>
      <c r="AB22" s="119">
        <v>0.2</v>
      </c>
      <c r="AC22" s="119"/>
      <c r="AD22" s="119"/>
      <c r="AE22" s="119"/>
      <c r="AF22" s="120"/>
      <c r="AG22" s="121">
        <f t="shared" si="20"/>
        <v>1</v>
      </c>
      <c r="AH22" s="110">
        <f>+SUMPRODUCT(W22:AF22,'Temp Dist by Trip Purpose'!$AA$4:$AJ$4)</f>
        <v>8.6940258937808726E-2</v>
      </c>
      <c r="AI22" s="111">
        <f>+SUMPRODUCT(W22:AF22,'Temp Dist by Trip Purpose'!$AA$5:$AJ$5)</f>
        <v>0.55422514796203703</v>
      </c>
      <c r="AJ22" s="111">
        <f>+SUMPRODUCT(W22:AF22,'Temp Dist by Trip Purpose'!$AA$6:$AJ$6)</f>
        <v>0.23931343308850414</v>
      </c>
      <c r="AK22" s="111">
        <f>+SUMPRODUCT(W22:AF22,'Temp Dist by Trip Purpose'!$AA$7:$AJ$7)</f>
        <v>9.6004831823159137E-2</v>
      </c>
      <c r="AL22" s="111">
        <f t="shared" si="21"/>
        <v>0.97648367181150908</v>
      </c>
      <c r="AM22" s="112">
        <f>+SUMPRODUCT(W22:AF22,'Temp Dist by Trip Purpose'!$AA$8:$AJ$8)</f>
        <v>0.51648112456493145</v>
      </c>
      <c r="AN22" s="112">
        <f>+SUMPRODUCT(W22:AF22,'Temp Dist by Trip Purpose'!$AA$9:$AJ$9)</f>
        <v>0.35011203981954042</v>
      </c>
      <c r="AO22" s="112">
        <f t="shared" si="22"/>
        <v>7.6329151085605673</v>
      </c>
      <c r="AP22" s="112">
        <f t="shared" si="23"/>
        <v>4.7361942248127553</v>
      </c>
      <c r="AQ22" s="112">
        <f t="shared" si="24"/>
        <v>9.9504704245879463</v>
      </c>
      <c r="AR22" s="112">
        <f t="shared" si="25"/>
        <v>0.82042024203873154</v>
      </c>
      <c r="AS22" s="112">
        <f t="shared" si="26"/>
        <v>4.0999999999999996</v>
      </c>
      <c r="AT22" s="112">
        <f t="shared" si="27"/>
        <v>4.5999999999999996</v>
      </c>
      <c r="AU22" s="48">
        <f>SUMPRODUCT(W22:AF22,'Veh Occ'!T$3:AC$3)</f>
        <v>1.673</v>
      </c>
      <c r="AV22" s="48">
        <f>SUMPRODUCT(W22:AF22,'Veh Occ'!T$4:AC$4)</f>
        <v>1.5670000000000002</v>
      </c>
      <c r="AW22" s="48">
        <f>SUMPRODUCT(W22:AF22,'Veh Occ'!T$5:AC$5)</f>
        <v>1.671</v>
      </c>
      <c r="AX22" s="49">
        <f t="shared" si="28"/>
        <v>12.769866976621829</v>
      </c>
      <c r="AY22" s="49">
        <f t="shared" si="29"/>
        <v>7.92365293811174</v>
      </c>
      <c r="AZ22" s="49">
        <f t="shared" si="30"/>
        <v>16.647137020335634</v>
      </c>
      <c r="BA22" s="49">
        <f t="shared" si="31"/>
        <v>1.3725630649307978</v>
      </c>
      <c r="BB22" s="50">
        <f t="shared" si="32"/>
        <v>6.4247000000000005</v>
      </c>
      <c r="BC22" s="50">
        <f t="shared" si="33"/>
        <v>7.6865999999999994</v>
      </c>
    </row>
    <row r="23" spans="2:55" x14ac:dyDescent="0.25">
      <c r="B23" s="283"/>
      <c r="C23" s="211">
        <v>19</v>
      </c>
      <c r="D23" s="211" t="s">
        <v>20</v>
      </c>
      <c r="E23" s="211" t="s">
        <v>334</v>
      </c>
      <c r="F23" s="211" t="s">
        <v>7</v>
      </c>
      <c r="G23" s="215" t="s">
        <v>14</v>
      </c>
      <c r="H23" s="215" t="s">
        <v>18</v>
      </c>
      <c r="I23" s="215">
        <v>11.01</v>
      </c>
      <c r="J23" s="211"/>
      <c r="K23" s="211">
        <v>2</v>
      </c>
      <c r="L23" s="138">
        <v>19</v>
      </c>
      <c r="M23" s="141">
        <f t="shared" si="18"/>
        <v>1</v>
      </c>
      <c r="N23" s="252">
        <v>2</v>
      </c>
      <c r="O23" s="168">
        <v>11.01</v>
      </c>
      <c r="P23" s="169">
        <v>1.55</v>
      </c>
      <c r="Q23" s="164">
        <v>1.49</v>
      </c>
      <c r="R23" s="155">
        <f t="shared" ref="R23:S27" si="36">+P23*T$1</f>
        <v>3.2863940050746887</v>
      </c>
      <c r="S23" s="155">
        <f t="shared" si="36"/>
        <v>4.2850291712820923</v>
      </c>
      <c r="T23" s="164">
        <v>2.37</v>
      </c>
      <c r="U23" s="167">
        <v>0.98</v>
      </c>
      <c r="V23" s="134" t="str">
        <f t="shared" ref="V23:V29" si="37">IF(+(R23+S23)&gt;O23,"fix","ok")</f>
        <v>ok</v>
      </c>
      <c r="W23" s="123"/>
      <c r="X23" s="123">
        <v>0.3</v>
      </c>
      <c r="Y23" s="123"/>
      <c r="Z23" s="123">
        <v>0.5</v>
      </c>
      <c r="AA23" s="123"/>
      <c r="AB23" s="123">
        <v>0.2</v>
      </c>
      <c r="AC23" s="123"/>
      <c r="AD23" s="123"/>
      <c r="AE23" s="123"/>
      <c r="AF23" s="122"/>
      <c r="AG23" s="109">
        <f t="shared" si="20"/>
        <v>1</v>
      </c>
      <c r="AH23" s="110">
        <f>+SUMPRODUCT(W23:AF23,'Temp Dist by Trip Purpose'!$AA$4:$AJ$4)</f>
        <v>8.6940258937808726E-2</v>
      </c>
      <c r="AI23" s="111">
        <f>+SUMPRODUCT(W23:AF23,'Temp Dist by Trip Purpose'!$AA$5:$AJ$5)</f>
        <v>0.55422514796203703</v>
      </c>
      <c r="AJ23" s="111">
        <f>+SUMPRODUCT(W23:AF23,'Temp Dist by Trip Purpose'!$AA$6:$AJ$6)</f>
        <v>0.23931343308850414</v>
      </c>
      <c r="AK23" s="111">
        <f>+SUMPRODUCT(W23:AF23,'Temp Dist by Trip Purpose'!$AA$7:$AJ$7)</f>
        <v>9.6004831823159137E-2</v>
      </c>
      <c r="AL23" s="111">
        <f t="shared" si="21"/>
        <v>0.97648367181150908</v>
      </c>
      <c r="AM23" s="112">
        <f>+SUMPRODUCT(W23:AF23,'Temp Dist by Trip Purpose'!$AA$8:$AJ$8)</f>
        <v>0.51648112456493145</v>
      </c>
      <c r="AN23" s="112">
        <f>+SUMPRODUCT(W23:AF23,'Temp Dist by Trip Purpose'!$AA$9:$AJ$9)</f>
        <v>0.35011203981954042</v>
      </c>
      <c r="AO23" s="112">
        <f t="shared" si="22"/>
        <v>3.2863940050746887</v>
      </c>
      <c r="AP23" s="112">
        <f t="shared" si="23"/>
        <v>2.9308795474057634</v>
      </c>
      <c r="AQ23" s="112">
        <f t="shared" si="24"/>
        <v>4.2850291712820923</v>
      </c>
      <c r="AR23" s="112">
        <f t="shared" si="25"/>
        <v>0.50769727623745564</v>
      </c>
      <c r="AS23" s="112">
        <f t="shared" si="26"/>
        <v>2.37</v>
      </c>
      <c r="AT23" s="112">
        <f t="shared" si="27"/>
        <v>0.98</v>
      </c>
      <c r="AU23" s="48">
        <f>SUMPRODUCT(W23:AF23,'Veh Occ'!T$3:AC$3)</f>
        <v>1.673</v>
      </c>
      <c r="AV23" s="48">
        <f>SUMPRODUCT(W23:AF23,'Veh Occ'!T$4:AC$4)</f>
        <v>1.5670000000000002</v>
      </c>
      <c r="AW23" s="48">
        <f>SUMPRODUCT(W23:AF23,'Veh Occ'!T$5:AC$5)</f>
        <v>1.671</v>
      </c>
      <c r="AX23" s="49">
        <f t="shared" si="28"/>
        <v>5.4981371704899544</v>
      </c>
      <c r="AY23" s="49">
        <f t="shared" si="29"/>
        <v>4.9033614828098422</v>
      </c>
      <c r="AZ23" s="49">
        <f t="shared" si="30"/>
        <v>7.1688538035549403</v>
      </c>
      <c r="BA23" s="49">
        <f t="shared" si="31"/>
        <v>0.84937754314526326</v>
      </c>
      <c r="BB23" s="50">
        <f t="shared" si="32"/>
        <v>3.7137900000000004</v>
      </c>
      <c r="BC23" s="50">
        <f t="shared" si="33"/>
        <v>1.63758</v>
      </c>
    </row>
    <row r="24" spans="2:55" ht="27.75" customHeight="1" x14ac:dyDescent="0.25">
      <c r="B24" s="283"/>
      <c r="C24" s="220">
        <v>20</v>
      </c>
      <c r="D24" s="220" t="s">
        <v>116</v>
      </c>
      <c r="E24" s="220" t="s">
        <v>335</v>
      </c>
      <c r="F24" s="211" t="s">
        <v>7</v>
      </c>
      <c r="G24" s="221" t="s">
        <v>302</v>
      </c>
      <c r="H24" s="221" t="s">
        <v>22</v>
      </c>
      <c r="I24" s="221">
        <v>0.79</v>
      </c>
      <c r="J24" s="222" t="s">
        <v>305</v>
      </c>
      <c r="K24" s="220">
        <v>3</v>
      </c>
      <c r="L24" s="223">
        <v>20</v>
      </c>
      <c r="M24" s="224">
        <f t="shared" si="18"/>
        <v>1</v>
      </c>
      <c r="N24" s="253">
        <v>2</v>
      </c>
      <c r="O24" s="225">
        <v>1.377</v>
      </c>
      <c r="P24" s="226" t="s">
        <v>304</v>
      </c>
      <c r="Q24" s="227" t="s">
        <v>304</v>
      </c>
      <c r="R24" s="229">
        <v>0.23</v>
      </c>
      <c r="S24" s="229">
        <v>0.34</v>
      </c>
      <c r="T24" s="231">
        <v>0.2467</v>
      </c>
      <c r="U24" s="232">
        <v>0.2737</v>
      </c>
      <c r="V24" s="134" t="str">
        <f t="shared" si="37"/>
        <v>ok</v>
      </c>
      <c r="W24" s="123"/>
      <c r="X24" s="123">
        <v>0.2</v>
      </c>
      <c r="Y24" s="123"/>
      <c r="Z24" s="123"/>
      <c r="AA24" s="123"/>
      <c r="AB24" s="123"/>
      <c r="AC24" s="123">
        <v>0.2</v>
      </c>
      <c r="AD24" s="123"/>
      <c r="AE24" s="123">
        <v>0.6</v>
      </c>
      <c r="AF24" s="122"/>
      <c r="AG24" s="109">
        <f t="shared" si="20"/>
        <v>1</v>
      </c>
      <c r="AH24" s="110">
        <f>+SUMPRODUCT(W24:AF24,'Temp Dist by Trip Purpose'!$AA$4:$AJ$4)</f>
        <v>7.0952913127889372E-2</v>
      </c>
      <c r="AI24" s="111">
        <f>+SUMPRODUCT(W24:AF24,'Temp Dist by Trip Purpose'!$AA$5:$AJ$5)</f>
        <v>0.49017827457075042</v>
      </c>
      <c r="AJ24" s="111">
        <f>+SUMPRODUCT(W24:AF24,'Temp Dist by Trip Purpose'!$AA$6:$AJ$6)</f>
        <v>0.25724137785047996</v>
      </c>
      <c r="AK24" s="111">
        <f>+SUMPRODUCT(W24:AF24,'Temp Dist by Trip Purpose'!$AA$7:$AJ$7)</f>
        <v>0.16595477706511227</v>
      </c>
      <c r="AL24" s="111">
        <f t="shared" si="21"/>
        <v>0.98432734261423205</v>
      </c>
      <c r="AM24" s="112">
        <f>+SUMPRODUCT(W24:AF24,'Temp Dist by Trip Purpose'!$AA$8:$AJ$8)</f>
        <v>1.2233365561718812</v>
      </c>
      <c r="AN24" s="112">
        <f>+SUMPRODUCT(W24:AF24,'Temp Dist by Trip Purpose'!$AA$9:$AJ$9)</f>
        <v>0.87962986735387472</v>
      </c>
      <c r="AO24" s="112">
        <f t="shared" si="22"/>
        <v>0.23</v>
      </c>
      <c r="AP24" s="112">
        <f t="shared" si="23"/>
        <v>0.60288666542914704</v>
      </c>
      <c r="AQ24" s="112">
        <f t="shared" si="24"/>
        <v>0.34</v>
      </c>
      <c r="AR24" s="112">
        <f t="shared" si="25"/>
        <v>0.20411333457085301</v>
      </c>
      <c r="AS24" s="112">
        <f t="shared" si="26"/>
        <v>0.2467</v>
      </c>
      <c r="AT24" s="112">
        <f t="shared" si="27"/>
        <v>0.2737</v>
      </c>
      <c r="AU24" s="48">
        <f>SUMPRODUCT(W24:AF24,'Veh Occ'!T$3:AC$3)</f>
        <v>1.8559999999999999</v>
      </c>
      <c r="AV24" s="48">
        <f>SUMPRODUCT(W24:AF24,'Veh Occ'!T$4:AC$4)</f>
        <v>1.804</v>
      </c>
      <c r="AW24" s="48">
        <f>SUMPRODUCT(W24:AF24,'Veh Occ'!T$5:AC$5)</f>
        <v>1.8180000000000001</v>
      </c>
      <c r="AX24" s="49">
        <f t="shared" si="28"/>
        <v>0.42687999999999998</v>
      </c>
      <c r="AY24" s="49">
        <f t="shared" si="29"/>
        <v>1.1189576510364969</v>
      </c>
      <c r="AZ24" s="49">
        <f t="shared" si="30"/>
        <v>0.63104000000000005</v>
      </c>
      <c r="BA24" s="49">
        <f t="shared" si="31"/>
        <v>0.37883434896350315</v>
      </c>
      <c r="BB24" s="50">
        <f t="shared" si="32"/>
        <v>0.44504680000000002</v>
      </c>
      <c r="BC24" s="50">
        <f t="shared" si="33"/>
        <v>0.49758659999999999</v>
      </c>
    </row>
    <row r="25" spans="2:55" ht="16.5" customHeight="1" x14ac:dyDescent="0.25">
      <c r="B25" s="283"/>
      <c r="C25" s="211">
        <v>21</v>
      </c>
      <c r="D25" s="211" t="s">
        <v>24</v>
      </c>
      <c r="E25" s="211" t="s">
        <v>336</v>
      </c>
      <c r="F25" s="211" t="s">
        <v>7</v>
      </c>
      <c r="G25" s="215" t="s">
        <v>14</v>
      </c>
      <c r="H25" s="215" t="s">
        <v>12</v>
      </c>
      <c r="I25" s="215">
        <v>158.37</v>
      </c>
      <c r="J25" s="211"/>
      <c r="K25" s="211">
        <v>2</v>
      </c>
      <c r="L25" s="138">
        <v>21</v>
      </c>
      <c r="M25" s="141">
        <f t="shared" si="18"/>
        <v>1</v>
      </c>
      <c r="N25" s="252">
        <v>2</v>
      </c>
      <c r="O25" s="162">
        <v>127.15</v>
      </c>
      <c r="P25" s="163">
        <v>13.53</v>
      </c>
      <c r="Q25" s="164">
        <v>18.489999999999998</v>
      </c>
      <c r="R25" s="155">
        <f t="shared" si="36"/>
        <v>28.687039283006797</v>
      </c>
      <c r="S25" s="155">
        <f t="shared" si="36"/>
        <v>53.174623742956967</v>
      </c>
      <c r="T25" s="143">
        <v>158.37</v>
      </c>
      <c r="U25" s="167">
        <v>131.84</v>
      </c>
      <c r="V25" s="134" t="str">
        <f t="shared" si="37"/>
        <v>ok</v>
      </c>
      <c r="W25" s="123"/>
      <c r="X25" s="123">
        <v>0.1</v>
      </c>
      <c r="Y25" s="123"/>
      <c r="Z25" s="123">
        <v>0.7</v>
      </c>
      <c r="AA25" s="123"/>
      <c r="AB25" s="123"/>
      <c r="AC25" s="123"/>
      <c r="AD25" s="123"/>
      <c r="AE25" s="123">
        <v>0.2</v>
      </c>
      <c r="AF25" s="122"/>
      <c r="AG25" s="109">
        <f t="shared" si="20"/>
        <v>1</v>
      </c>
      <c r="AH25" s="110">
        <f>+SUMPRODUCT(W25:AF25,'Temp Dist by Trip Purpose'!$AA$4:$AJ$4)</f>
        <v>0.1037170851036605</v>
      </c>
      <c r="AI25" s="111">
        <f>+SUMPRODUCT(W25:AF25,'Temp Dist by Trip Purpose'!$AA$5:$AJ$5)</f>
        <v>0.62279364139463578</v>
      </c>
      <c r="AJ25" s="111">
        <f>+SUMPRODUCT(W25:AF25,'Temp Dist by Trip Purpose'!$AA$6:$AJ$6)</f>
        <v>0.19187102129859274</v>
      </c>
      <c r="AK25" s="111">
        <f>+SUMPRODUCT(W25:AF25,'Temp Dist by Trip Purpose'!$AA$7:$AJ$7)</f>
        <v>7.3471572773204916E-2</v>
      </c>
      <c r="AL25" s="111">
        <f t="shared" si="21"/>
        <v>0.9918533205700939</v>
      </c>
      <c r="AM25" s="112">
        <f>+SUMPRODUCT(W25:AF25,'Temp Dist by Trip Purpose'!$AA$8:$AJ$8)</f>
        <v>0.48838944862942224</v>
      </c>
      <c r="AN25" s="112">
        <f>+SUMPRODUCT(W25:AF25,'Temp Dist by Trip Purpose'!$AA$9:$AJ$9)</f>
        <v>0.31323443763483738</v>
      </c>
      <c r="AO25" s="112">
        <f t="shared" si="22"/>
        <v>28.687039283006797</v>
      </c>
      <c r="AP25" s="112">
        <f t="shared" si="23"/>
        <v>40.509403202740245</v>
      </c>
      <c r="AQ25" s="112">
        <f t="shared" si="24"/>
        <v>53.174623742956967</v>
      </c>
      <c r="AR25" s="112">
        <f t="shared" si="25"/>
        <v>4.7789337712959927</v>
      </c>
      <c r="AS25" s="112">
        <f t="shared" si="26"/>
        <v>158.37</v>
      </c>
      <c r="AT25" s="112">
        <f t="shared" si="27"/>
        <v>131.84</v>
      </c>
      <c r="AU25" s="48">
        <f>SUMPRODUCT(W25:AF25,'Veh Occ'!T$3:AC$3)</f>
        <v>1.7469999999999999</v>
      </c>
      <c r="AV25" s="48">
        <f>SUMPRODUCT(W25:AF25,'Veh Occ'!T$4:AC$4)</f>
        <v>1.601</v>
      </c>
      <c r="AW25" s="48">
        <f>SUMPRODUCT(W25:AF25,'Veh Occ'!T$5:AC$5)</f>
        <v>1.7629999999999999</v>
      </c>
      <c r="AX25" s="49">
        <f t="shared" si="28"/>
        <v>50.116257627412871</v>
      </c>
      <c r="AY25" s="49">
        <f t="shared" si="29"/>
        <v>70.76992739518721</v>
      </c>
      <c r="AZ25" s="49">
        <f t="shared" si="30"/>
        <v>92.896067678945812</v>
      </c>
      <c r="BA25" s="49">
        <f t="shared" si="31"/>
        <v>8.3487972984540981</v>
      </c>
      <c r="BB25" s="50">
        <f t="shared" si="32"/>
        <v>253.55037000000002</v>
      </c>
      <c r="BC25" s="50">
        <f t="shared" si="33"/>
        <v>232.43392</v>
      </c>
    </row>
    <row r="26" spans="2:55" ht="18" customHeight="1" x14ac:dyDescent="0.25">
      <c r="B26" s="283"/>
      <c r="C26" s="211">
        <v>22</v>
      </c>
      <c r="D26" s="211" t="s">
        <v>25</v>
      </c>
      <c r="E26" s="211" t="s">
        <v>25</v>
      </c>
      <c r="F26" s="211" t="s">
        <v>7</v>
      </c>
      <c r="G26" s="215" t="s">
        <v>14</v>
      </c>
      <c r="H26" s="215" t="s">
        <v>12</v>
      </c>
      <c r="I26" s="215">
        <v>722.03</v>
      </c>
      <c r="J26" s="211"/>
      <c r="K26" s="211">
        <v>2</v>
      </c>
      <c r="L26" s="138">
        <v>22</v>
      </c>
      <c r="M26" s="141">
        <f t="shared" si="18"/>
        <v>1</v>
      </c>
      <c r="N26" s="252">
        <v>2</v>
      </c>
      <c r="O26" s="162">
        <v>496.12</v>
      </c>
      <c r="P26" s="163">
        <v>54.81</v>
      </c>
      <c r="Q26" s="164">
        <v>46.14</v>
      </c>
      <c r="R26" s="155">
        <f t="shared" si="36"/>
        <v>116.21113252783464</v>
      </c>
      <c r="S26" s="155">
        <f t="shared" si="36"/>
        <v>132.69211138453406</v>
      </c>
      <c r="T26" s="143">
        <v>722.03</v>
      </c>
      <c r="U26" s="167">
        <v>542.72</v>
      </c>
      <c r="V26" s="134" t="str">
        <f t="shared" si="37"/>
        <v>ok</v>
      </c>
      <c r="W26" s="123"/>
      <c r="X26" s="123">
        <v>0.1</v>
      </c>
      <c r="Y26" s="123"/>
      <c r="Z26" s="123">
        <v>0.7</v>
      </c>
      <c r="AA26" s="123"/>
      <c r="AB26" s="123"/>
      <c r="AC26" s="123"/>
      <c r="AD26" s="123"/>
      <c r="AE26" s="123">
        <v>0.2</v>
      </c>
      <c r="AF26" s="122"/>
      <c r="AG26" s="109">
        <f t="shared" si="20"/>
        <v>1</v>
      </c>
      <c r="AH26" s="110">
        <f>+SUMPRODUCT(W26:AF26,'Temp Dist by Trip Purpose'!$AA$4:$AJ$4)</f>
        <v>0.1037170851036605</v>
      </c>
      <c r="AI26" s="111">
        <f>+SUMPRODUCT(W26:AF26,'Temp Dist by Trip Purpose'!$AA$5:$AJ$5)</f>
        <v>0.62279364139463578</v>
      </c>
      <c r="AJ26" s="111">
        <f>+SUMPRODUCT(W26:AF26,'Temp Dist by Trip Purpose'!$AA$6:$AJ$6)</f>
        <v>0.19187102129859274</v>
      </c>
      <c r="AK26" s="111">
        <f>+SUMPRODUCT(W26:AF26,'Temp Dist by Trip Purpose'!$AA$7:$AJ$7)</f>
        <v>7.3471572773204916E-2</v>
      </c>
      <c r="AL26" s="111">
        <f t="shared" si="21"/>
        <v>0.9918533205700939</v>
      </c>
      <c r="AM26" s="112">
        <f>+SUMPRODUCT(W26:AF26,'Temp Dist by Trip Purpose'!$AA$8:$AJ$8)</f>
        <v>0.48838944862942224</v>
      </c>
      <c r="AN26" s="112">
        <f>+SUMPRODUCT(W26:AF26,'Temp Dist by Trip Purpose'!$AA$9:$AJ$9)</f>
        <v>0.31323443763483738</v>
      </c>
      <c r="AO26" s="112">
        <f t="shared" si="22"/>
        <v>116.21113252783464</v>
      </c>
      <c r="AP26" s="112">
        <f t="shared" si="23"/>
        <v>221.12985196539032</v>
      </c>
      <c r="AQ26" s="112">
        <f t="shared" si="24"/>
        <v>132.69211138453406</v>
      </c>
      <c r="AR26" s="112">
        <f t="shared" si="25"/>
        <v>26.086904122240991</v>
      </c>
      <c r="AS26" s="112">
        <f t="shared" si="26"/>
        <v>722.03</v>
      </c>
      <c r="AT26" s="112">
        <f t="shared" si="27"/>
        <v>542.72</v>
      </c>
      <c r="AU26" s="48">
        <f>SUMPRODUCT(W26:AF26,'Veh Occ'!T$3:AC$3)</f>
        <v>1.7469999999999999</v>
      </c>
      <c r="AV26" s="48">
        <f>SUMPRODUCT(W26:AF26,'Veh Occ'!T$4:AC$4)</f>
        <v>1.601</v>
      </c>
      <c r="AW26" s="48">
        <f>SUMPRODUCT(W26:AF26,'Veh Occ'!T$5:AC$5)</f>
        <v>1.7629999999999999</v>
      </c>
      <c r="AX26" s="49">
        <f t="shared" si="28"/>
        <v>203.02084852612708</v>
      </c>
      <c r="AY26" s="49">
        <f t="shared" si="29"/>
        <v>386.31385138353687</v>
      </c>
      <c r="AZ26" s="49">
        <f t="shared" si="30"/>
        <v>231.81311858878098</v>
      </c>
      <c r="BA26" s="49">
        <f t="shared" si="31"/>
        <v>45.57382150155501</v>
      </c>
      <c r="BB26" s="50">
        <f t="shared" si="32"/>
        <v>1155.97003</v>
      </c>
      <c r="BC26" s="50">
        <f t="shared" si="33"/>
        <v>956.81535999999994</v>
      </c>
    </row>
    <row r="27" spans="2:55" ht="43.5" customHeight="1" x14ac:dyDescent="0.25">
      <c r="B27" s="283"/>
      <c r="C27" s="211">
        <v>23</v>
      </c>
      <c r="D27" s="211" t="s">
        <v>26</v>
      </c>
      <c r="E27" s="211" t="s">
        <v>337</v>
      </c>
      <c r="F27" s="211" t="s">
        <v>7</v>
      </c>
      <c r="G27" s="215" t="s">
        <v>14</v>
      </c>
      <c r="H27" s="215" t="s">
        <v>18</v>
      </c>
      <c r="I27" s="215">
        <v>148.15</v>
      </c>
      <c r="J27" s="211"/>
      <c r="K27" s="211">
        <v>2</v>
      </c>
      <c r="L27" s="138">
        <v>23</v>
      </c>
      <c r="M27" s="141">
        <f t="shared" si="18"/>
        <v>1</v>
      </c>
      <c r="N27" s="252">
        <v>2</v>
      </c>
      <c r="O27" s="168">
        <v>148.15</v>
      </c>
      <c r="P27" s="169">
        <v>17.309999999999999</v>
      </c>
      <c r="Q27" s="164">
        <v>26.69</v>
      </c>
      <c r="R27" s="155">
        <f t="shared" si="36"/>
        <v>36.701600146995389</v>
      </c>
      <c r="S27" s="155">
        <f t="shared" si="36"/>
        <v>76.756663477529557</v>
      </c>
      <c r="T27" s="164">
        <v>86.32</v>
      </c>
      <c r="U27" s="167">
        <v>31.9</v>
      </c>
      <c r="V27" s="134" t="str">
        <f t="shared" si="37"/>
        <v>ok</v>
      </c>
      <c r="W27" s="123"/>
      <c r="X27" s="123">
        <v>0.2</v>
      </c>
      <c r="Y27" s="123"/>
      <c r="Z27" s="123">
        <v>0.8</v>
      </c>
      <c r="AA27" s="123"/>
      <c r="AB27" s="123"/>
      <c r="AC27" s="123"/>
      <c r="AD27" s="123"/>
      <c r="AE27" s="123"/>
      <c r="AF27" s="122"/>
      <c r="AG27" s="109">
        <f t="shared" si="20"/>
        <v>1</v>
      </c>
      <c r="AH27" s="110">
        <f>+SUMPRODUCT(W27:AF27,'Temp Dist by Trip Purpose'!$AA$4:$AJ$4)</f>
        <v>0.10600160073455421</v>
      </c>
      <c r="AI27" s="111">
        <f>+SUMPRODUCT(W27:AF27,'Temp Dist by Trip Purpose'!$AA$5:$AJ$5)</f>
        <v>0.63601758824765653</v>
      </c>
      <c r="AJ27" s="111">
        <f>+SUMPRODUCT(W27:AF27,'Temp Dist by Trip Purpose'!$AA$6:$AJ$6)</f>
        <v>0.19579985886546988</v>
      </c>
      <c r="AK27" s="111">
        <f>+SUMPRODUCT(W27:AF27,'Temp Dist by Trip Purpose'!$AA$7:$AJ$7)</f>
        <v>4.6481545440487923E-2</v>
      </c>
      <c r="AL27" s="111">
        <f t="shared" si="21"/>
        <v>0.98430059328816855</v>
      </c>
      <c r="AM27" s="112">
        <f>+SUMPRODUCT(W27:AF27,'Temp Dist by Trip Purpose'!$AA$8:$AJ$8)</f>
        <v>0.22240273864348697</v>
      </c>
      <c r="AN27" s="112">
        <f>+SUMPRODUCT(W27:AF27,'Temp Dist by Trip Purpose'!$AA$9:$AJ$9)</f>
        <v>0.10970899649421831</v>
      </c>
      <c r="AO27" s="112">
        <f t="shared" si="22"/>
        <v>36.701600146995389</v>
      </c>
      <c r="AP27" s="112">
        <f t="shared" si="23"/>
        <v>32.329058620805725</v>
      </c>
      <c r="AQ27" s="112">
        <f t="shared" si="24"/>
        <v>76.756663477529557</v>
      </c>
      <c r="AR27" s="112">
        <f t="shared" si="25"/>
        <v>2.3626777546693356</v>
      </c>
      <c r="AS27" s="112">
        <f t="shared" si="26"/>
        <v>86.32</v>
      </c>
      <c r="AT27" s="112">
        <f t="shared" si="27"/>
        <v>31.9</v>
      </c>
      <c r="AU27" s="48">
        <f>SUMPRODUCT(W27:AF27,'Veh Occ'!T$3:AC$3)</f>
        <v>1.6380000000000001</v>
      </c>
      <c r="AV27" s="48">
        <f>SUMPRODUCT(W27:AF27,'Veh Occ'!T$4:AC$4)</f>
        <v>1.4780000000000002</v>
      </c>
      <c r="AW27" s="48">
        <f>SUMPRODUCT(W27:AF27,'Veh Occ'!T$5:AC$5)</f>
        <v>1.6580000000000001</v>
      </c>
      <c r="AX27" s="49">
        <f t="shared" si="28"/>
        <v>60.117221040778453</v>
      </c>
      <c r="AY27" s="49">
        <f t="shared" si="29"/>
        <v>52.954998020879785</v>
      </c>
      <c r="AZ27" s="49">
        <f t="shared" si="30"/>
        <v>125.72741477619343</v>
      </c>
      <c r="BA27" s="49">
        <f t="shared" si="31"/>
        <v>3.8700661621483721</v>
      </c>
      <c r="BB27" s="50">
        <f t="shared" si="32"/>
        <v>127.58096</v>
      </c>
      <c r="BC27" s="50">
        <f t="shared" si="33"/>
        <v>52.8902</v>
      </c>
    </row>
    <row r="28" spans="2:55" x14ac:dyDescent="0.25">
      <c r="B28" s="283"/>
      <c r="C28" s="211">
        <v>24</v>
      </c>
      <c r="D28" s="211" t="s">
        <v>27</v>
      </c>
      <c r="E28" s="211" t="s">
        <v>27</v>
      </c>
      <c r="F28" s="211" t="s">
        <v>7</v>
      </c>
      <c r="G28" s="215" t="s">
        <v>14</v>
      </c>
      <c r="H28" s="215"/>
      <c r="I28" s="215"/>
      <c r="J28" s="211"/>
      <c r="K28" s="211">
        <v>2</v>
      </c>
      <c r="L28" s="138">
        <v>17</v>
      </c>
      <c r="M28" s="141">
        <f t="shared" si="18"/>
        <v>0</v>
      </c>
      <c r="N28" s="252">
        <v>2</v>
      </c>
      <c r="O28" s="234">
        <v>11.01</v>
      </c>
      <c r="P28" s="235">
        <v>1.55</v>
      </c>
      <c r="Q28" s="172">
        <v>1.49</v>
      </c>
      <c r="R28" s="173">
        <f>+P28*T$1</f>
        <v>3.2863940050746887</v>
      </c>
      <c r="S28" s="173">
        <f>+Q28*U$1</f>
        <v>4.2850291712820923</v>
      </c>
      <c r="T28" s="172">
        <v>2.37</v>
      </c>
      <c r="U28" s="189">
        <v>0.98</v>
      </c>
      <c r="V28" s="134" t="str">
        <f t="shared" si="37"/>
        <v>ok</v>
      </c>
      <c r="W28" s="119"/>
      <c r="X28" s="119">
        <v>0.2</v>
      </c>
      <c r="Y28" s="119"/>
      <c r="Z28" s="119">
        <v>0.8</v>
      </c>
      <c r="AA28" s="119"/>
      <c r="AB28" s="119"/>
      <c r="AC28" s="119"/>
      <c r="AD28" s="119"/>
      <c r="AE28" s="119"/>
      <c r="AF28" s="120"/>
      <c r="AG28" s="121">
        <f t="shared" si="20"/>
        <v>1</v>
      </c>
      <c r="AH28" s="110">
        <f>+SUMPRODUCT(W28:AF28,'Temp Dist by Trip Purpose'!$AA$4:$AJ$4)</f>
        <v>0.10600160073455421</v>
      </c>
      <c r="AI28" s="111">
        <f>+SUMPRODUCT(W28:AF28,'Temp Dist by Trip Purpose'!$AA$5:$AJ$5)</f>
        <v>0.63601758824765653</v>
      </c>
      <c r="AJ28" s="111">
        <f>+SUMPRODUCT(W28:AF28,'Temp Dist by Trip Purpose'!$AA$6:$AJ$6)</f>
        <v>0.19579985886546988</v>
      </c>
      <c r="AK28" s="111">
        <f>+SUMPRODUCT(W28:AF28,'Temp Dist by Trip Purpose'!$AA$7:$AJ$7)</f>
        <v>4.6481545440487923E-2</v>
      </c>
      <c r="AL28" s="111">
        <f t="shared" si="21"/>
        <v>0.98430059328816855</v>
      </c>
      <c r="AM28" s="112">
        <f>+SUMPRODUCT(W28:AF28,'Temp Dist by Trip Purpose'!$AA$8:$AJ$8)</f>
        <v>0.22240273864348697</v>
      </c>
      <c r="AN28" s="112">
        <f>+SUMPRODUCT(W28:AF28,'Temp Dist by Trip Purpose'!$AA$9:$AJ$9)</f>
        <v>0.10970899649421831</v>
      </c>
      <c r="AO28" s="112">
        <f t="shared" si="22"/>
        <v>3.2863940050746887</v>
      </c>
      <c r="AP28" s="112">
        <f t="shared" si="23"/>
        <v>3.2043928415844047</v>
      </c>
      <c r="AQ28" s="112">
        <f t="shared" si="24"/>
        <v>4.2850291712820923</v>
      </c>
      <c r="AR28" s="112">
        <f t="shared" si="25"/>
        <v>0.2341839820588146</v>
      </c>
      <c r="AS28" s="112">
        <f t="shared" si="26"/>
        <v>2.37</v>
      </c>
      <c r="AT28" s="112">
        <f t="shared" si="27"/>
        <v>0.98</v>
      </c>
      <c r="AU28" s="48">
        <f>SUMPRODUCT(W28:AF28,'Veh Occ'!T$3:AC$3)</f>
        <v>1.6380000000000001</v>
      </c>
      <c r="AV28" s="48">
        <f>SUMPRODUCT(W28:AF28,'Veh Occ'!T$4:AC$4)</f>
        <v>1.4780000000000002</v>
      </c>
      <c r="AW28" s="48">
        <f>SUMPRODUCT(W28:AF28,'Veh Occ'!T$5:AC$5)</f>
        <v>1.6580000000000001</v>
      </c>
      <c r="AX28" s="49">
        <f t="shared" si="28"/>
        <v>5.3831133803123405</v>
      </c>
      <c r="AY28" s="49">
        <f t="shared" si="29"/>
        <v>5.248795474515255</v>
      </c>
      <c r="AZ28" s="49">
        <f t="shared" si="30"/>
        <v>7.0188777825600672</v>
      </c>
      <c r="BA28" s="49">
        <f t="shared" si="31"/>
        <v>0.38359336261233834</v>
      </c>
      <c r="BB28" s="50">
        <f t="shared" si="32"/>
        <v>3.5028600000000005</v>
      </c>
      <c r="BC28" s="50">
        <f t="shared" si="33"/>
        <v>1.6248400000000001</v>
      </c>
    </row>
    <row r="29" spans="2:55" ht="37.5" customHeight="1" x14ac:dyDescent="0.25">
      <c r="B29" s="283"/>
      <c r="C29" s="211">
        <v>25</v>
      </c>
      <c r="D29" s="211" t="s">
        <v>28</v>
      </c>
      <c r="E29" s="211" t="s">
        <v>338</v>
      </c>
      <c r="F29" s="211" t="s">
        <v>7</v>
      </c>
      <c r="G29" s="215" t="s">
        <v>14</v>
      </c>
      <c r="H29" s="215"/>
      <c r="I29" s="215"/>
      <c r="J29" s="211"/>
      <c r="K29" s="211">
        <v>2</v>
      </c>
      <c r="L29" s="138">
        <v>19</v>
      </c>
      <c r="M29" s="141">
        <f t="shared" si="18"/>
        <v>0</v>
      </c>
      <c r="N29" s="252">
        <v>2</v>
      </c>
      <c r="O29" s="158">
        <v>44.32</v>
      </c>
      <c r="P29" s="159">
        <v>6.84</v>
      </c>
      <c r="Q29" s="160">
        <v>5.0199999999999996</v>
      </c>
      <c r="R29" s="160">
        <f>+P29*T1</f>
        <v>14.502538706265078</v>
      </c>
      <c r="S29" s="160">
        <f>+Q29*U1</f>
        <v>14.436809691165168</v>
      </c>
      <c r="T29" s="160">
        <v>42.04</v>
      </c>
      <c r="U29" s="174">
        <v>26.43</v>
      </c>
      <c r="V29" s="134" t="str">
        <f t="shared" si="37"/>
        <v>ok</v>
      </c>
      <c r="W29" s="119"/>
      <c r="X29" s="119">
        <v>0.1</v>
      </c>
      <c r="Y29" s="119">
        <v>0.4</v>
      </c>
      <c r="Z29" s="119">
        <v>0.5</v>
      </c>
      <c r="AA29" s="119"/>
      <c r="AB29" s="119"/>
      <c r="AC29" s="119"/>
      <c r="AD29" s="119"/>
      <c r="AE29" s="119"/>
      <c r="AF29" s="120"/>
      <c r="AG29" s="121">
        <f t="shared" si="20"/>
        <v>1</v>
      </c>
      <c r="AH29" s="110">
        <f>+SUMPRODUCT(W29:AF29,'Temp Dist by Trip Purpose'!$AA$4:$AJ$4)</f>
        <v>0.17412012022332507</v>
      </c>
      <c r="AI29" s="111">
        <f>+SUMPRODUCT(W29:AF29,'Temp Dist by Trip Purpose'!$AA$5:$AJ$5)</f>
        <v>0.56988227074124265</v>
      </c>
      <c r="AJ29" s="111">
        <f>+SUMPRODUCT(W29:AF29,'Temp Dist by Trip Purpose'!$AA$6:$AJ$6)</f>
        <v>0.18254628834712899</v>
      </c>
      <c r="AK29" s="111">
        <f>+SUMPRODUCT(W29:AF29,'Temp Dist by Trip Purpose'!$AA$7:$AJ$7)</f>
        <v>6.5443260027210445E-2</v>
      </c>
      <c r="AL29" s="111">
        <f t="shared" si="21"/>
        <v>0.99199193933890706</v>
      </c>
      <c r="AM29" s="112">
        <f>+SUMPRODUCT(W29:AF29,'Temp Dist by Trip Purpose'!$AA$8:$AJ$8)</f>
        <v>0.25021435671722725</v>
      </c>
      <c r="AN29" s="112">
        <f>+SUMPRODUCT(W29:AF29,'Temp Dist by Trip Purpose'!$AA$9:$AJ$9)</f>
        <v>0.62560192202348852</v>
      </c>
      <c r="AO29" s="112">
        <f t="shared" si="22"/>
        <v>14.502538706265078</v>
      </c>
      <c r="AP29" s="112">
        <f t="shared" si="23"/>
        <v>13.796329969851127</v>
      </c>
      <c r="AQ29" s="112">
        <f t="shared" si="24"/>
        <v>14.436809691165168</v>
      </c>
      <c r="AR29" s="112">
        <f t="shared" si="25"/>
        <v>1.5843216327186262</v>
      </c>
      <c r="AS29" s="112">
        <f t="shared" si="26"/>
        <v>42.04</v>
      </c>
      <c r="AT29" s="112">
        <f t="shared" si="27"/>
        <v>26.43</v>
      </c>
      <c r="AU29" s="48">
        <f>SUMPRODUCT(W29:AF29,'Veh Occ'!T$3:AC$3)</f>
        <v>1.827</v>
      </c>
      <c r="AV29" s="48">
        <f>SUMPRODUCT(W29:AF29,'Veh Occ'!T$4:AC$4)</f>
        <v>1.581</v>
      </c>
      <c r="AW29" s="48">
        <f>SUMPRODUCT(W29:AF29,'Veh Occ'!T$5:AC$5)</f>
        <v>1.927</v>
      </c>
      <c r="AX29" s="49">
        <f t="shared" si="28"/>
        <v>26.496138216346296</v>
      </c>
      <c r="AY29" s="49">
        <f t="shared" si="29"/>
        <v>25.205894854918011</v>
      </c>
      <c r="AZ29" s="49">
        <f t="shared" si="30"/>
        <v>26.376051305758761</v>
      </c>
      <c r="BA29" s="49">
        <f t="shared" si="31"/>
        <v>2.89455562297693</v>
      </c>
      <c r="BB29" s="50">
        <f t="shared" si="32"/>
        <v>66.465239999999994</v>
      </c>
      <c r="BC29" s="50">
        <f t="shared" si="33"/>
        <v>50.930610000000001</v>
      </c>
    </row>
    <row r="30" spans="2:55" x14ac:dyDescent="0.25">
      <c r="B30" s="283"/>
      <c r="C30" s="211">
        <v>26</v>
      </c>
      <c r="D30" s="211" t="s">
        <v>29</v>
      </c>
      <c r="E30" s="211" t="s">
        <v>29</v>
      </c>
      <c r="F30" s="211" t="s">
        <v>7</v>
      </c>
      <c r="G30" s="215" t="s">
        <v>302</v>
      </c>
      <c r="H30" s="215" t="s">
        <v>18</v>
      </c>
      <c r="I30" s="215">
        <v>168.56</v>
      </c>
      <c r="J30" s="211"/>
      <c r="K30" s="211">
        <v>0</v>
      </c>
      <c r="L30" s="138">
        <v>29</v>
      </c>
      <c r="M30" s="141">
        <f t="shared" si="18"/>
        <v>0</v>
      </c>
      <c r="N30" s="252">
        <v>2</v>
      </c>
      <c r="O30" s="149">
        <v>0.48</v>
      </c>
      <c r="P30" s="192" t="s">
        <v>304</v>
      </c>
      <c r="Q30" s="192" t="s">
        <v>304</v>
      </c>
      <c r="R30" s="180">
        <v>0.08</v>
      </c>
      <c r="S30" s="181">
        <v>0.12</v>
      </c>
      <c r="T30" s="117">
        <v>0.56999999999999995</v>
      </c>
      <c r="U30" s="151">
        <v>0.79</v>
      </c>
      <c r="V30" s="135"/>
      <c r="W30" s="115"/>
      <c r="X30" s="115"/>
      <c r="Y30" s="115"/>
      <c r="Z30" s="115"/>
      <c r="AA30" s="115"/>
      <c r="AB30" s="115"/>
      <c r="AC30" s="115"/>
      <c r="AD30" s="115"/>
      <c r="AE30" s="115"/>
      <c r="AF30" s="114"/>
      <c r="AG30" s="116"/>
      <c r="AH30" s="117"/>
      <c r="AI30" s="117"/>
      <c r="AJ30" s="117"/>
      <c r="AK30" s="117"/>
      <c r="AL30" s="117"/>
      <c r="AM30" s="117"/>
      <c r="AN30" s="117"/>
      <c r="AO30" s="124"/>
      <c r="AP30" s="124"/>
      <c r="AQ30" s="124"/>
      <c r="AR30" s="124"/>
      <c r="AS30" s="124"/>
      <c r="AT30" s="124"/>
      <c r="AU30" s="114"/>
      <c r="AV30" s="114"/>
      <c r="AW30" s="114"/>
      <c r="AX30" s="114"/>
      <c r="AY30" s="114"/>
      <c r="AZ30" s="114"/>
      <c r="BA30" s="114"/>
      <c r="BB30" s="114"/>
      <c r="BC30" s="114"/>
    </row>
    <row r="31" spans="2:55" ht="76.5" x14ac:dyDescent="0.25">
      <c r="B31" s="283"/>
      <c r="C31" s="216">
        <v>27</v>
      </c>
      <c r="D31" s="211" t="s">
        <v>30</v>
      </c>
      <c r="E31" s="211" t="s">
        <v>339</v>
      </c>
      <c r="F31" s="211" t="s">
        <v>7</v>
      </c>
      <c r="G31" s="215" t="s">
        <v>14</v>
      </c>
      <c r="H31" s="215" t="s">
        <v>18</v>
      </c>
      <c r="I31" s="215">
        <v>47.625</v>
      </c>
      <c r="J31" s="211"/>
      <c r="K31" s="211">
        <v>2</v>
      </c>
      <c r="L31" s="138">
        <v>29</v>
      </c>
      <c r="M31" s="141">
        <f t="shared" si="18"/>
        <v>0</v>
      </c>
      <c r="N31" s="252">
        <v>2</v>
      </c>
      <c r="O31" s="158">
        <v>47.625</v>
      </c>
      <c r="P31" s="159">
        <v>3.31</v>
      </c>
      <c r="Q31" s="160">
        <v>4.6100000000000003</v>
      </c>
      <c r="R31" s="160">
        <f>+P31*T$1</f>
        <v>7.0180413914820772</v>
      </c>
      <c r="S31" s="160">
        <f>+Q31*U$1</f>
        <v>13.257707704436541</v>
      </c>
      <c r="T31" s="160">
        <f>+T33</f>
        <v>1.59</v>
      </c>
      <c r="U31" s="174">
        <f>+U33</f>
        <v>2.2999999999999998</v>
      </c>
      <c r="V31" s="134" t="str">
        <f>IF(+(R31+S31)&gt;O31,"fix","ok")</f>
        <v>ok</v>
      </c>
      <c r="W31" s="119"/>
      <c r="X31" s="119">
        <v>0.1</v>
      </c>
      <c r="Y31" s="119">
        <v>0.2</v>
      </c>
      <c r="Z31" s="119">
        <v>0.7</v>
      </c>
      <c r="AA31" s="119"/>
      <c r="AB31" s="119"/>
      <c r="AC31" s="119"/>
      <c r="AD31" s="119"/>
      <c r="AE31" s="119"/>
      <c r="AF31" s="120"/>
      <c r="AG31" s="121">
        <f>SUM(W31:AF31)</f>
        <v>1</v>
      </c>
      <c r="AH31" s="110">
        <f>+SUMPRODUCT(W31:AF31,'Temp Dist by Trip Purpose'!$AA$4:$AJ$4)</f>
        <v>0.14339721875643732</v>
      </c>
      <c r="AI31" s="111">
        <f>+SUMPRODUCT(W31:AF31,'Temp Dist by Trip Purpose'!$AA$5:$AJ$5)</f>
        <v>0.61736098093894409</v>
      </c>
      <c r="AJ31" s="111">
        <f>+SUMPRODUCT(W31:AF31,'Temp Dist by Trip Purpose'!$AA$6:$AJ$6)</f>
        <v>0.17916462842909492</v>
      </c>
      <c r="AK31" s="111">
        <f>+SUMPRODUCT(W31:AF31,'Temp Dist by Trip Purpose'!$AA$7:$AJ$7)</f>
        <v>5.1990914343639602E-2</v>
      </c>
      <c r="AL31" s="111">
        <f>SUM(AH31:AK31)</f>
        <v>0.99191374246811581</v>
      </c>
      <c r="AM31" s="112">
        <f>+SUMPRODUCT(W31:AF31,'Temp Dist by Trip Purpose'!$AA$8:$AJ$8)</f>
        <v>0.23040014512194712</v>
      </c>
      <c r="AN31" s="112">
        <f>+SUMPRODUCT(W31:AF31,'Temp Dist by Trip Purpose'!$AA$9:$AJ$9)</f>
        <v>0.36164371246397486</v>
      </c>
      <c r="AO31" s="112">
        <f>IF(R31=0,AH31*O31,R31)</f>
        <v>7.0180413914820772</v>
      </c>
      <c r="AP31" s="112">
        <f>IF(Q31=0,AI31*O31,(O31-R31-S31)*AI31/(AI31+AK31))</f>
        <v>25.224938459255171</v>
      </c>
      <c r="AQ31" s="112">
        <f>IF(S31=0,AJ31*O31,S31)</f>
        <v>13.257707704436541</v>
      </c>
      <c r="AR31" s="112">
        <f>IF(Q31=0,AI31*O31,(O31-R31-S31)*AK31/(AI31+AK31))</f>
        <v>2.1243124448262107</v>
      </c>
      <c r="AS31" s="112">
        <f>IF(T31=0,AM31*O31,T31)</f>
        <v>1.59</v>
      </c>
      <c r="AT31" s="112">
        <f>IF(U31=0,AN31*Q31,U31)</f>
        <v>2.2999999999999998</v>
      </c>
      <c r="AU31" s="48">
        <f>SUMPRODUCT(W31:AF31,'Veh Occ'!T$3:AC$3)</f>
        <v>1.7629999999999999</v>
      </c>
      <c r="AV31" s="48">
        <f>SUMPRODUCT(W31:AF31,'Veh Occ'!T$4:AC$4)</f>
        <v>1.5449999999999999</v>
      </c>
      <c r="AW31" s="48">
        <f>SUMPRODUCT(W31:AF31,'Veh Occ'!T$5:AC$5)</f>
        <v>1.823</v>
      </c>
      <c r="AX31" s="49">
        <f>+AO31*$AU31</f>
        <v>12.372806973182902</v>
      </c>
      <c r="AY31" s="49">
        <f>+AP31*$AU31</f>
        <v>44.471566503666864</v>
      </c>
      <c r="AZ31" s="49">
        <f>+AQ31*$AU31</f>
        <v>23.37333868292162</v>
      </c>
      <c r="BA31" s="49">
        <f>+AR31*$AU31</f>
        <v>3.7451628402286095</v>
      </c>
      <c r="BB31" s="50">
        <f>+AV31*AS31</f>
        <v>2.45655</v>
      </c>
      <c r="BC31" s="50">
        <f>+AW31*AT31</f>
        <v>4.1928999999999998</v>
      </c>
    </row>
    <row r="32" spans="2:55" ht="25.5" x14ac:dyDescent="0.25">
      <c r="B32" s="283"/>
      <c r="C32" s="211">
        <v>28</v>
      </c>
      <c r="D32" s="211" t="s">
        <v>31</v>
      </c>
      <c r="E32" s="211" t="s">
        <v>340</v>
      </c>
      <c r="F32" s="211" t="s">
        <v>7</v>
      </c>
      <c r="G32" s="215" t="s">
        <v>23</v>
      </c>
      <c r="H32" s="215" t="s">
        <v>18</v>
      </c>
      <c r="I32" s="215" t="s">
        <v>32</v>
      </c>
      <c r="J32" s="211"/>
      <c r="K32" s="211">
        <v>0</v>
      </c>
      <c r="L32" s="138">
        <v>10</v>
      </c>
      <c r="M32" s="141">
        <f t="shared" si="18"/>
        <v>0</v>
      </c>
      <c r="N32" s="252">
        <v>2</v>
      </c>
      <c r="O32" s="149" t="s">
        <v>32</v>
      </c>
      <c r="P32" s="150">
        <v>0.08</v>
      </c>
      <c r="Q32" s="117">
        <v>0.105</v>
      </c>
      <c r="R32" s="117">
        <f t="shared" ref="R32:R53" si="38">+P32*T$1</f>
        <v>0.16962033574579038</v>
      </c>
      <c r="S32" s="117">
        <f t="shared" ref="S32:S53" si="39">+Q32*U$1</f>
        <v>0.30196514294269777</v>
      </c>
      <c r="T32" s="117">
        <v>0.83</v>
      </c>
      <c r="U32" s="151">
        <v>0.74</v>
      </c>
      <c r="V32" s="135"/>
      <c r="W32" s="115"/>
      <c r="X32" s="115"/>
      <c r="Y32" s="115"/>
      <c r="Z32" s="115"/>
      <c r="AA32" s="115"/>
      <c r="AB32" s="115"/>
      <c r="AC32" s="115"/>
      <c r="AD32" s="115"/>
      <c r="AE32" s="115"/>
      <c r="AF32" s="114"/>
      <c r="AG32" s="116"/>
      <c r="AH32" s="117"/>
      <c r="AI32" s="117"/>
      <c r="AJ32" s="117"/>
      <c r="AK32" s="117"/>
      <c r="AL32" s="117"/>
      <c r="AM32" s="117"/>
      <c r="AN32" s="117"/>
      <c r="AO32" s="118"/>
      <c r="AP32" s="118"/>
      <c r="AQ32" s="118"/>
      <c r="AR32" s="118"/>
      <c r="AS32" s="118"/>
      <c r="AT32" s="118"/>
      <c r="AU32" s="114"/>
      <c r="AV32" s="114"/>
      <c r="AW32" s="114"/>
      <c r="AX32" s="114"/>
      <c r="AY32" s="114"/>
      <c r="AZ32" s="114"/>
      <c r="BA32" s="114"/>
      <c r="BB32" s="114"/>
      <c r="BC32" s="114"/>
    </row>
    <row r="33" spans="2:55" ht="25.5" x14ac:dyDescent="0.25">
      <c r="B33" s="283"/>
      <c r="C33" s="211">
        <v>29</v>
      </c>
      <c r="D33" s="211" t="s">
        <v>33</v>
      </c>
      <c r="E33" s="211" t="s">
        <v>341</v>
      </c>
      <c r="F33" s="211" t="s">
        <v>7</v>
      </c>
      <c r="G33" s="215" t="s">
        <v>14</v>
      </c>
      <c r="H33" s="215" t="s">
        <v>18</v>
      </c>
      <c r="I33" s="215">
        <v>6.73</v>
      </c>
      <c r="J33" s="211"/>
      <c r="K33" s="211">
        <v>2</v>
      </c>
      <c r="L33" s="138">
        <v>29</v>
      </c>
      <c r="M33" s="141">
        <f t="shared" si="18"/>
        <v>1</v>
      </c>
      <c r="N33" s="252">
        <v>2</v>
      </c>
      <c r="O33" s="168">
        <v>6.73</v>
      </c>
      <c r="P33" s="169">
        <v>0.57999999999999996</v>
      </c>
      <c r="Q33" s="164">
        <v>0.52</v>
      </c>
      <c r="R33" s="182">
        <f t="shared" si="38"/>
        <v>1.2297474341569803</v>
      </c>
      <c r="S33" s="182">
        <f t="shared" si="39"/>
        <v>1.495446422192408</v>
      </c>
      <c r="T33" s="164">
        <v>1.59</v>
      </c>
      <c r="U33" s="167">
        <v>2.2999999999999998</v>
      </c>
      <c r="V33" s="134" t="str">
        <f>IF(+(R33+S33)&gt;O33,"fix","ok")</f>
        <v>ok</v>
      </c>
      <c r="W33" s="123"/>
      <c r="X33" s="123">
        <v>0.2</v>
      </c>
      <c r="Y33" s="123">
        <v>0.2</v>
      </c>
      <c r="Z33" s="123">
        <v>0.6</v>
      </c>
      <c r="AA33" s="123"/>
      <c r="AB33" s="123"/>
      <c r="AC33" s="123"/>
      <c r="AD33" s="123"/>
      <c r="AE33" s="123"/>
      <c r="AF33" s="122"/>
      <c r="AG33" s="109">
        <f t="shared" ref="AG33:AG39" si="40">SUM(W33:AF33)</f>
        <v>1</v>
      </c>
      <c r="AH33" s="110">
        <f>+SUMPRODUCT(W33:AF33,'Temp Dist by Trip Purpose'!$AA$4:$AJ$4)</f>
        <v>0.13672450220144194</v>
      </c>
      <c r="AI33" s="111">
        <f>+SUMPRODUCT(W33:AF33,'Temp Dist by Trip Purpose'!$AA$5:$AJ$5)</f>
        <v>0.58853887804995497</v>
      </c>
      <c r="AJ33" s="111">
        <f>+SUMPRODUCT(W33:AF33,'Temp Dist by Trip Purpose'!$AA$6:$AJ$6)</f>
        <v>0.19918151878350396</v>
      </c>
      <c r="AK33" s="111">
        <f>+SUMPRODUCT(W33:AF33,'Temp Dist by Trip Purpose'!$AA$7:$AJ$7)</f>
        <v>5.9933891124058766E-2</v>
      </c>
      <c r="AL33" s="111">
        <f t="shared" ref="AL33:AL39" si="41">SUM(AH33:AK33)</f>
        <v>0.98437879015895968</v>
      </c>
      <c r="AM33" s="112">
        <f>+SUMPRODUCT(W33:AF33,'Temp Dist by Trip Purpose'!$AA$8:$AJ$8)</f>
        <v>0.24221695023876716</v>
      </c>
      <c r="AN33" s="112">
        <f>+SUMPRODUCT(W33:AF33,'Temp Dist by Trip Purpose'!$AA$9:$AJ$9)</f>
        <v>0.37366720605373199</v>
      </c>
      <c r="AO33" s="112">
        <f t="shared" ref="AO33:AO39" si="42">IF(R33=0,AH33*O33,R33)</f>
        <v>1.2297474341569803</v>
      </c>
      <c r="AP33" s="112">
        <f t="shared" ref="AP33:AP39" si="43">IF(Q33=0,AI33*O33,(O33-R33-S33)*AI33/(AI33+AK33))</f>
        <v>3.6346693749282402</v>
      </c>
      <c r="AQ33" s="112">
        <f t="shared" ref="AQ33:AQ39" si="44">IF(S33=0,AJ33*O33,S33)</f>
        <v>1.495446422192408</v>
      </c>
      <c r="AR33" s="112">
        <f t="shared" ref="AR33:AR39" si="45">IF(Q33=0,AI33*O33,(O33-R33-S33)*AK33/(AI33+AK33))</f>
        <v>0.37013676872237106</v>
      </c>
      <c r="AS33" s="125">
        <f t="shared" ref="AS33:AS39" si="46">IF(T33=0,AM33*O33,T33)</f>
        <v>1.59</v>
      </c>
      <c r="AT33" s="125">
        <f t="shared" ref="AT33:AT39" si="47">IF(U33=0,AN33*Q33,U33)</f>
        <v>2.2999999999999998</v>
      </c>
      <c r="AU33" s="48">
        <f>SUMPRODUCT(W33:AF33,'Veh Occ'!T$3:AC$3)</f>
        <v>1.702</v>
      </c>
      <c r="AV33" s="48">
        <f>SUMPRODUCT(W33:AF33,'Veh Occ'!T$4:AC$4)</f>
        <v>1.514</v>
      </c>
      <c r="AW33" s="48">
        <f>SUMPRODUCT(W33:AF33,'Veh Occ'!T$5:AC$5)</f>
        <v>1.762</v>
      </c>
      <c r="AX33" s="49">
        <f t="shared" ref="AX33:AX39" si="48">+AO33*$AU33</f>
        <v>2.0930301329351804</v>
      </c>
      <c r="AY33" s="49">
        <f t="shared" ref="AY33:AY39" si="49">+AP33*$AU33</f>
        <v>6.186207276127865</v>
      </c>
      <c r="AZ33" s="49">
        <f t="shared" ref="AZ33:AZ39" si="50">+AQ33*$AU33</f>
        <v>2.5452498105714785</v>
      </c>
      <c r="BA33" s="49">
        <f t="shared" ref="BA33:BA39" si="51">+AR33*$AU33</f>
        <v>0.62997278036547555</v>
      </c>
      <c r="BB33" s="50">
        <f t="shared" ref="BB33:BB39" si="52">+AV33*AS33</f>
        <v>2.40726</v>
      </c>
      <c r="BC33" s="50">
        <f t="shared" ref="BC33:BC39" si="53">+AW33*AT33</f>
        <v>4.0526</v>
      </c>
    </row>
    <row r="34" spans="2:55" x14ac:dyDescent="0.25">
      <c r="B34" s="283"/>
      <c r="C34" s="211">
        <v>30</v>
      </c>
      <c r="D34" s="211" t="s">
        <v>34</v>
      </c>
      <c r="E34" s="211" t="s">
        <v>342</v>
      </c>
      <c r="F34" s="211" t="s">
        <v>7</v>
      </c>
      <c r="G34" s="215" t="s">
        <v>14</v>
      </c>
      <c r="H34" s="215" t="s">
        <v>12</v>
      </c>
      <c r="I34" s="215">
        <v>57.38</v>
      </c>
      <c r="J34" s="211"/>
      <c r="K34" s="211">
        <v>2</v>
      </c>
      <c r="L34" s="138">
        <v>30</v>
      </c>
      <c r="M34" s="141">
        <v>1</v>
      </c>
      <c r="N34" s="252">
        <v>2</v>
      </c>
      <c r="O34" s="162">
        <v>40.200000000000003</v>
      </c>
      <c r="P34" s="163">
        <v>5.63</v>
      </c>
      <c r="Q34" s="164">
        <v>4.99</v>
      </c>
      <c r="R34" s="182">
        <f t="shared" si="38"/>
        <v>11.937031128109998</v>
      </c>
      <c r="S34" s="182">
        <f t="shared" si="39"/>
        <v>14.350533936038685</v>
      </c>
      <c r="T34" s="143">
        <v>57.38</v>
      </c>
      <c r="U34" s="167">
        <v>39.450000000000003</v>
      </c>
      <c r="V34" s="134" t="str">
        <f>IF(+(R34+S34)&gt;O34,"fix","ok")</f>
        <v>ok</v>
      </c>
      <c r="W34" s="119"/>
      <c r="X34" s="119">
        <v>0.2</v>
      </c>
      <c r="Y34" s="119">
        <v>0.2</v>
      </c>
      <c r="Z34" s="119">
        <v>0.6</v>
      </c>
      <c r="AA34" s="119"/>
      <c r="AB34" s="119"/>
      <c r="AC34" s="119"/>
      <c r="AD34" s="119"/>
      <c r="AE34" s="119"/>
      <c r="AF34" s="120"/>
      <c r="AG34" s="121">
        <f t="shared" si="40"/>
        <v>1</v>
      </c>
      <c r="AH34" s="110">
        <f>+SUMPRODUCT(W34:AF34,'Temp Dist by Trip Purpose'!$AA$4:$AJ$4)</f>
        <v>0.13672450220144194</v>
      </c>
      <c r="AI34" s="111">
        <f>+SUMPRODUCT(W34:AF34,'Temp Dist by Trip Purpose'!$AA$5:$AJ$5)</f>
        <v>0.58853887804995497</v>
      </c>
      <c r="AJ34" s="111">
        <f>+SUMPRODUCT(W34:AF34,'Temp Dist by Trip Purpose'!$AA$6:$AJ$6)</f>
        <v>0.19918151878350396</v>
      </c>
      <c r="AK34" s="111">
        <f>+SUMPRODUCT(W34:AF34,'Temp Dist by Trip Purpose'!$AA$7:$AJ$7)</f>
        <v>5.9933891124058766E-2</v>
      </c>
      <c r="AL34" s="111">
        <f t="shared" si="41"/>
        <v>0.98437879015895968</v>
      </c>
      <c r="AM34" s="112">
        <f>+SUMPRODUCT(W34:AF34,'Temp Dist by Trip Purpose'!$AA$8:$AJ$8)</f>
        <v>0.24221695023876716</v>
      </c>
      <c r="AN34" s="112">
        <f>+SUMPRODUCT(W34:AF34,'Temp Dist by Trip Purpose'!$AA$9:$AJ$9)</f>
        <v>0.37366720605373199</v>
      </c>
      <c r="AO34" s="112">
        <f t="shared" si="42"/>
        <v>11.937031128109998</v>
      </c>
      <c r="AP34" s="112">
        <f t="shared" si="43"/>
        <v>12.626603979868474</v>
      </c>
      <c r="AQ34" s="112">
        <f t="shared" si="44"/>
        <v>14.350533936038685</v>
      </c>
      <c r="AR34" s="112">
        <f t="shared" si="45"/>
        <v>1.2858309559828442</v>
      </c>
      <c r="AS34" s="125">
        <f t="shared" si="46"/>
        <v>57.38</v>
      </c>
      <c r="AT34" s="125">
        <f t="shared" si="47"/>
        <v>39.450000000000003</v>
      </c>
      <c r="AU34" s="48">
        <f>SUMPRODUCT(W34:AF34,'Veh Occ'!T$3:AC$3)</f>
        <v>1.702</v>
      </c>
      <c r="AV34" s="48">
        <f>SUMPRODUCT(W34:AF34,'Veh Occ'!T$4:AC$4)</f>
        <v>1.514</v>
      </c>
      <c r="AW34" s="48">
        <f>SUMPRODUCT(W34:AF34,'Veh Occ'!T$5:AC$5)</f>
        <v>1.762</v>
      </c>
      <c r="AX34" s="49">
        <f t="shared" si="48"/>
        <v>20.316826980043217</v>
      </c>
      <c r="AY34" s="49">
        <f t="shared" si="49"/>
        <v>21.490479973736143</v>
      </c>
      <c r="AZ34" s="49">
        <f t="shared" si="50"/>
        <v>24.424608759137843</v>
      </c>
      <c r="BA34" s="49">
        <f t="shared" si="51"/>
        <v>2.188484287082801</v>
      </c>
      <c r="BB34" s="50">
        <f t="shared" si="52"/>
        <v>86.873320000000007</v>
      </c>
      <c r="BC34" s="50">
        <f t="shared" si="53"/>
        <v>69.510900000000007</v>
      </c>
    </row>
    <row r="35" spans="2:55" x14ac:dyDescent="0.25">
      <c r="B35" s="283"/>
      <c r="C35" s="211">
        <v>31</v>
      </c>
      <c r="D35" s="211" t="s">
        <v>35</v>
      </c>
      <c r="E35" s="211" t="s">
        <v>343</v>
      </c>
      <c r="F35" s="211" t="s">
        <v>7</v>
      </c>
      <c r="G35" s="215" t="s">
        <v>41</v>
      </c>
      <c r="H35" s="215"/>
      <c r="I35" s="215"/>
      <c r="J35" s="211"/>
      <c r="K35" s="211">
        <v>3</v>
      </c>
      <c r="L35" s="138">
        <v>10</v>
      </c>
      <c r="M35" s="141">
        <f t="shared" ref="M35:M66" si="54">IF(L35=C35,1,0)</f>
        <v>0</v>
      </c>
      <c r="N35" s="252">
        <v>2</v>
      </c>
      <c r="O35" s="149">
        <v>0.76500000000000001</v>
      </c>
      <c r="P35" s="192" t="s">
        <v>304</v>
      </c>
      <c r="Q35" s="192" t="s">
        <v>304</v>
      </c>
      <c r="R35" s="180">
        <v>0.13</v>
      </c>
      <c r="S35" s="181">
        <v>0.19</v>
      </c>
      <c r="T35" s="181">
        <v>0.14000000000000001</v>
      </c>
      <c r="U35" s="183">
        <v>0.15</v>
      </c>
      <c r="V35" s="135"/>
      <c r="W35" s="115"/>
      <c r="X35" s="115"/>
      <c r="Y35" s="115"/>
      <c r="Z35" s="115"/>
      <c r="AA35" s="115"/>
      <c r="AB35" s="115"/>
      <c r="AC35" s="115"/>
      <c r="AD35" s="115"/>
      <c r="AE35" s="115"/>
      <c r="AF35" s="114"/>
      <c r="AG35" s="115"/>
      <c r="AH35" s="114"/>
      <c r="AI35" s="114"/>
      <c r="AJ35" s="114"/>
      <c r="AK35" s="114"/>
      <c r="AL35" s="114"/>
      <c r="AM35" s="114"/>
      <c r="AN35" s="114"/>
      <c r="AO35" s="124"/>
      <c r="AP35" s="124"/>
      <c r="AQ35" s="124"/>
      <c r="AR35" s="124"/>
      <c r="AS35" s="124"/>
      <c r="AT35" s="124"/>
      <c r="AU35" s="114"/>
      <c r="AV35" s="114"/>
      <c r="AW35" s="114"/>
      <c r="AX35" s="114"/>
      <c r="AY35" s="114"/>
      <c r="AZ35" s="114"/>
      <c r="BA35" s="114"/>
      <c r="BB35" s="114"/>
      <c r="BC35" s="114"/>
    </row>
    <row r="36" spans="2:55" ht="24" customHeight="1" x14ac:dyDescent="0.25">
      <c r="B36" s="283"/>
      <c r="C36" s="211">
        <v>32</v>
      </c>
      <c r="D36" s="211" t="s">
        <v>36</v>
      </c>
      <c r="E36" s="211" t="s">
        <v>344</v>
      </c>
      <c r="F36" s="211" t="s">
        <v>7</v>
      </c>
      <c r="G36" s="215" t="s">
        <v>14</v>
      </c>
      <c r="H36" s="215" t="s">
        <v>12</v>
      </c>
      <c r="I36" s="215">
        <v>99.28</v>
      </c>
      <c r="J36" s="211" t="s">
        <v>37</v>
      </c>
      <c r="K36" s="211">
        <v>2</v>
      </c>
      <c r="L36" s="138">
        <v>32</v>
      </c>
      <c r="M36" s="141">
        <f t="shared" si="54"/>
        <v>1</v>
      </c>
      <c r="N36" s="252">
        <v>2</v>
      </c>
      <c r="O36" s="203">
        <v>260.16000000000003</v>
      </c>
      <c r="P36" s="184">
        <v>0</v>
      </c>
      <c r="Q36" s="164">
        <v>26.7</v>
      </c>
      <c r="R36" s="186">
        <f t="shared" si="38"/>
        <v>0</v>
      </c>
      <c r="S36" s="182">
        <f t="shared" si="39"/>
        <v>76.785422062571712</v>
      </c>
      <c r="T36" s="143">
        <v>99.28</v>
      </c>
      <c r="U36" s="167">
        <v>81.900000000000006</v>
      </c>
      <c r="V36" s="134" t="str">
        <f t="shared" ref="V36:V41" si="55">IF(+(R36+S36)&gt;O36,"fix","ok")</f>
        <v>ok</v>
      </c>
      <c r="W36" s="123"/>
      <c r="X36" s="123">
        <v>0.1</v>
      </c>
      <c r="Y36" s="123"/>
      <c r="Z36" s="123"/>
      <c r="AA36" s="123"/>
      <c r="AB36" s="123"/>
      <c r="AC36" s="123"/>
      <c r="AD36" s="123"/>
      <c r="AE36" s="123">
        <v>0.9</v>
      </c>
      <c r="AF36" s="122"/>
      <c r="AG36" s="109">
        <f t="shared" si="40"/>
        <v>1</v>
      </c>
      <c r="AH36" s="110">
        <f>+SUMPRODUCT(W36:AF36,'Temp Dist by Trip Purpose'!$AA$4:$AJ$4)</f>
        <v>7.2366772453048706E-2</v>
      </c>
      <c r="AI36" s="111">
        <f>+SUMPRODUCT(W36:AF36,'Temp Dist by Trip Purpose'!$AA$5:$AJ$5)</f>
        <v>0.47563246729760161</v>
      </c>
      <c r="AJ36" s="111">
        <f>+SUMPRODUCT(W36:AF36,'Temp Dist by Trip Purpose'!$AA$6:$AJ$6)</f>
        <v>0.2481792060549543</v>
      </c>
      <c r="AK36" s="111">
        <f>+SUMPRODUCT(W36:AF36,'Temp Dist by Trip Purpose'!$AA$7:$AJ$7)</f>
        <v>0.19573708716918145</v>
      </c>
      <c r="AL36" s="111">
        <f t="shared" si="41"/>
        <v>0.99191553297478618</v>
      </c>
      <c r="AM36" s="112">
        <f>+SUMPRODUCT(W36:AF36,'Temp Dist by Trip Purpose'!$AA$8:$AJ$8)</f>
        <v>1.4607017514890657</v>
      </c>
      <c r="AN36" s="112">
        <f>+SUMPRODUCT(W36:AF36,'Temp Dist by Trip Purpose'!$AA$9:$AJ$9)</f>
        <v>1.0676557091911543</v>
      </c>
      <c r="AO36" s="112">
        <f t="shared" si="42"/>
        <v>18.826939521385153</v>
      </c>
      <c r="AP36" s="112">
        <f t="shared" si="43"/>
        <v>129.91191269211873</v>
      </c>
      <c r="AQ36" s="112">
        <f t="shared" si="44"/>
        <v>76.785422062571712</v>
      </c>
      <c r="AR36" s="112">
        <f t="shared" si="45"/>
        <v>53.462665245309587</v>
      </c>
      <c r="AS36" s="125">
        <f t="shared" si="46"/>
        <v>99.28</v>
      </c>
      <c r="AT36" s="125">
        <f t="shared" si="47"/>
        <v>81.900000000000006</v>
      </c>
      <c r="AU36" s="48">
        <f>SUMPRODUCT(W36:AF36,'Veh Occ'!T$3:AC$3)</f>
        <v>1.915</v>
      </c>
      <c r="AV36" s="48">
        <f>SUMPRODUCT(W36:AF36,'Veh Occ'!T$4:AC$4)</f>
        <v>1.923</v>
      </c>
      <c r="AW36" s="48">
        <f>SUMPRODUCT(W36:AF36,'Veh Occ'!T$5:AC$5)</f>
        <v>1.917</v>
      </c>
      <c r="AX36" s="49">
        <f t="shared" si="48"/>
        <v>36.053589183452566</v>
      </c>
      <c r="AY36" s="49">
        <f t="shared" si="49"/>
        <v>248.78131280540737</v>
      </c>
      <c r="AZ36" s="49">
        <f t="shared" si="50"/>
        <v>147.04408324982484</v>
      </c>
      <c r="BA36" s="49">
        <f t="shared" si="51"/>
        <v>102.38100394476785</v>
      </c>
      <c r="BB36" s="50">
        <f t="shared" si="52"/>
        <v>190.91544000000002</v>
      </c>
      <c r="BC36" s="50">
        <f t="shared" si="53"/>
        <v>157.00230000000002</v>
      </c>
    </row>
    <row r="37" spans="2:55" ht="51" x14ac:dyDescent="0.25">
      <c r="B37" s="283"/>
      <c r="C37" s="211">
        <v>33</v>
      </c>
      <c r="D37" s="211" t="s">
        <v>38</v>
      </c>
      <c r="E37" s="211" t="s">
        <v>345</v>
      </c>
      <c r="F37" s="211" t="s">
        <v>7</v>
      </c>
      <c r="G37" s="215" t="s">
        <v>14</v>
      </c>
      <c r="H37" s="215" t="s">
        <v>39</v>
      </c>
      <c r="I37" s="215">
        <v>15.49</v>
      </c>
      <c r="J37" s="211" t="s">
        <v>40</v>
      </c>
      <c r="K37" s="211">
        <v>2</v>
      </c>
      <c r="L37" s="138">
        <v>33</v>
      </c>
      <c r="M37" s="141">
        <f t="shared" si="54"/>
        <v>1</v>
      </c>
      <c r="N37" s="252">
        <v>2</v>
      </c>
      <c r="O37" s="201">
        <v>86.75</v>
      </c>
      <c r="P37" s="185">
        <v>0</v>
      </c>
      <c r="Q37" s="164">
        <v>15.49</v>
      </c>
      <c r="R37" s="186">
        <f t="shared" si="38"/>
        <v>0</v>
      </c>
      <c r="S37" s="182">
        <f t="shared" si="39"/>
        <v>44.547048230308462</v>
      </c>
      <c r="T37" s="165">
        <v>32.14</v>
      </c>
      <c r="U37" s="166">
        <v>35.99</v>
      </c>
      <c r="V37" s="134" t="str">
        <f t="shared" si="55"/>
        <v>ok</v>
      </c>
      <c r="W37" s="123"/>
      <c r="X37" s="123">
        <v>0.1</v>
      </c>
      <c r="Y37" s="123"/>
      <c r="Z37" s="123"/>
      <c r="AA37" s="123"/>
      <c r="AB37" s="123"/>
      <c r="AC37" s="123"/>
      <c r="AD37" s="123"/>
      <c r="AE37" s="123">
        <v>0.9</v>
      </c>
      <c r="AF37" s="122"/>
      <c r="AG37" s="109">
        <f t="shared" si="40"/>
        <v>1</v>
      </c>
      <c r="AH37" s="110">
        <f>+SUMPRODUCT(W37:AF37,'Temp Dist by Trip Purpose'!$AA$4:$AJ$4)</f>
        <v>7.2366772453048706E-2</v>
      </c>
      <c r="AI37" s="111">
        <f>+SUMPRODUCT(W37:AF37,'Temp Dist by Trip Purpose'!$AA$5:$AJ$5)</f>
        <v>0.47563246729760161</v>
      </c>
      <c r="AJ37" s="111">
        <f>+SUMPRODUCT(W37:AF37,'Temp Dist by Trip Purpose'!$AA$6:$AJ$6)</f>
        <v>0.2481792060549543</v>
      </c>
      <c r="AK37" s="111">
        <f>+SUMPRODUCT(W37:AF37,'Temp Dist by Trip Purpose'!$AA$7:$AJ$7)</f>
        <v>0.19573708716918145</v>
      </c>
      <c r="AL37" s="111">
        <f t="shared" si="41"/>
        <v>0.99191553297478618</v>
      </c>
      <c r="AM37" s="112">
        <f>+SUMPRODUCT(W37:AF37,'Temp Dist by Trip Purpose'!$AA$8:$AJ$8)</f>
        <v>1.4607017514890657</v>
      </c>
      <c r="AN37" s="112">
        <f>+SUMPRODUCT(W37:AF37,'Temp Dist by Trip Purpose'!$AA$9:$AJ$9)</f>
        <v>1.0676557091911543</v>
      </c>
      <c r="AO37" s="112">
        <f t="shared" si="42"/>
        <v>6.2778175103019755</v>
      </c>
      <c r="AP37" s="112">
        <f t="shared" si="43"/>
        <v>29.898725588476495</v>
      </c>
      <c r="AQ37" s="112">
        <f t="shared" si="44"/>
        <v>44.547048230308462</v>
      </c>
      <c r="AR37" s="112">
        <f t="shared" si="45"/>
        <v>12.304226181215046</v>
      </c>
      <c r="AS37" s="125">
        <f t="shared" si="46"/>
        <v>32.14</v>
      </c>
      <c r="AT37" s="125">
        <f t="shared" si="47"/>
        <v>35.99</v>
      </c>
      <c r="AU37" s="48">
        <f>SUMPRODUCT(W37:AF37,'Veh Occ'!T$3:AC$3)</f>
        <v>1.915</v>
      </c>
      <c r="AV37" s="48">
        <f>SUMPRODUCT(W37:AF37,'Veh Occ'!T$4:AC$4)</f>
        <v>1.923</v>
      </c>
      <c r="AW37" s="48">
        <f>SUMPRODUCT(W37:AF37,'Veh Occ'!T$5:AC$5)</f>
        <v>1.917</v>
      </c>
      <c r="AX37" s="49">
        <f t="shared" si="48"/>
        <v>12.022020532228284</v>
      </c>
      <c r="AY37" s="49">
        <f t="shared" si="49"/>
        <v>57.256059501932491</v>
      </c>
      <c r="AZ37" s="49">
        <f t="shared" si="50"/>
        <v>85.307597361040706</v>
      </c>
      <c r="BA37" s="49">
        <f t="shared" si="51"/>
        <v>23.562593137026813</v>
      </c>
      <c r="BB37" s="50">
        <f t="shared" si="52"/>
        <v>61.805220000000006</v>
      </c>
      <c r="BC37" s="50">
        <f t="shared" si="53"/>
        <v>68.992830000000012</v>
      </c>
    </row>
    <row r="38" spans="2:55" ht="25.5" x14ac:dyDescent="0.25">
      <c r="B38" s="283"/>
      <c r="C38" s="211">
        <v>34</v>
      </c>
      <c r="D38" s="211" t="s">
        <v>117</v>
      </c>
      <c r="E38" s="211" t="s">
        <v>346</v>
      </c>
      <c r="F38" s="211" t="s">
        <v>7</v>
      </c>
      <c r="G38" s="215" t="s">
        <v>14</v>
      </c>
      <c r="H38" s="215" t="s">
        <v>18</v>
      </c>
      <c r="I38" s="215">
        <v>33.33</v>
      </c>
      <c r="J38" s="211"/>
      <c r="K38" s="211">
        <v>2</v>
      </c>
      <c r="L38" s="138">
        <v>34</v>
      </c>
      <c r="M38" s="141">
        <f t="shared" si="54"/>
        <v>1</v>
      </c>
      <c r="N38" s="252">
        <v>2</v>
      </c>
      <c r="O38" s="168">
        <v>33.33</v>
      </c>
      <c r="P38" s="169">
        <v>3.13</v>
      </c>
      <c r="Q38" s="164">
        <v>3.54</v>
      </c>
      <c r="R38" s="182">
        <f t="shared" si="38"/>
        <v>6.6363956360540488</v>
      </c>
      <c r="S38" s="182">
        <f t="shared" si="39"/>
        <v>10.18053910492524</v>
      </c>
      <c r="T38" s="165">
        <v>5.91</v>
      </c>
      <c r="U38" s="166">
        <v>6.61</v>
      </c>
      <c r="V38" s="134" t="str">
        <f t="shared" si="55"/>
        <v>ok</v>
      </c>
      <c r="W38" s="123"/>
      <c r="X38" s="123">
        <v>0.1</v>
      </c>
      <c r="Y38" s="123"/>
      <c r="Z38" s="123"/>
      <c r="AA38" s="123"/>
      <c r="AB38" s="123"/>
      <c r="AC38" s="123"/>
      <c r="AD38" s="123"/>
      <c r="AE38" s="123">
        <v>0.9</v>
      </c>
      <c r="AF38" s="122"/>
      <c r="AG38" s="109">
        <f t="shared" si="40"/>
        <v>1</v>
      </c>
      <c r="AH38" s="110">
        <f>+SUMPRODUCT(W38:AF38,'Temp Dist by Trip Purpose'!$AA$4:$AJ$4)</f>
        <v>7.2366772453048706E-2</v>
      </c>
      <c r="AI38" s="111">
        <f>+SUMPRODUCT(W38:AF38,'Temp Dist by Trip Purpose'!$AA$5:$AJ$5)</f>
        <v>0.47563246729760161</v>
      </c>
      <c r="AJ38" s="111">
        <f>+SUMPRODUCT(W38:AF38,'Temp Dist by Trip Purpose'!$AA$6:$AJ$6)</f>
        <v>0.2481792060549543</v>
      </c>
      <c r="AK38" s="111">
        <f>+SUMPRODUCT(W38:AF38,'Temp Dist by Trip Purpose'!$AA$7:$AJ$7)</f>
        <v>0.19573708716918145</v>
      </c>
      <c r="AL38" s="111">
        <f t="shared" si="41"/>
        <v>0.99191553297478618</v>
      </c>
      <c r="AM38" s="112">
        <f>+SUMPRODUCT(W38:AF38,'Temp Dist by Trip Purpose'!$AA$8:$AJ$8)</f>
        <v>1.4607017514890657</v>
      </c>
      <c r="AN38" s="112">
        <f>+SUMPRODUCT(W38:AF38,'Temp Dist by Trip Purpose'!$AA$9:$AJ$9)</f>
        <v>1.0676557091911543</v>
      </c>
      <c r="AO38" s="112">
        <f t="shared" si="42"/>
        <v>6.6363956360540488</v>
      </c>
      <c r="AP38" s="112">
        <f t="shared" si="43"/>
        <v>11.698698458306284</v>
      </c>
      <c r="AQ38" s="112">
        <f t="shared" si="44"/>
        <v>10.18053910492524</v>
      </c>
      <c r="AR38" s="112">
        <f t="shared" si="45"/>
        <v>4.8143668007144313</v>
      </c>
      <c r="AS38" s="125">
        <f t="shared" si="46"/>
        <v>5.91</v>
      </c>
      <c r="AT38" s="125">
        <f t="shared" si="47"/>
        <v>6.61</v>
      </c>
      <c r="AU38" s="48">
        <f>SUMPRODUCT(W38:AF38,'Veh Occ'!T$3:AC$3)</f>
        <v>1.915</v>
      </c>
      <c r="AV38" s="48">
        <f>SUMPRODUCT(W38:AF38,'Veh Occ'!T$4:AC$4)</f>
        <v>1.923</v>
      </c>
      <c r="AW38" s="48">
        <f>SUMPRODUCT(W38:AF38,'Veh Occ'!T$5:AC$5)</f>
        <v>1.917</v>
      </c>
      <c r="AX38" s="49">
        <f t="shared" si="48"/>
        <v>12.708697643043504</v>
      </c>
      <c r="AY38" s="49">
        <f t="shared" si="49"/>
        <v>22.403007547656532</v>
      </c>
      <c r="AZ38" s="49">
        <f t="shared" si="50"/>
        <v>19.495732385931834</v>
      </c>
      <c r="BA38" s="49">
        <f t="shared" si="51"/>
        <v>9.2195124233681369</v>
      </c>
      <c r="BB38" s="50">
        <f t="shared" si="52"/>
        <v>11.364930000000001</v>
      </c>
      <c r="BC38" s="50">
        <f t="shared" si="53"/>
        <v>12.671370000000001</v>
      </c>
    </row>
    <row r="39" spans="2:55" ht="38.25" x14ac:dyDescent="0.25">
      <c r="B39" s="283"/>
      <c r="C39" s="211">
        <v>35</v>
      </c>
      <c r="D39" s="211" t="s">
        <v>42</v>
      </c>
      <c r="E39" s="211" t="s">
        <v>347</v>
      </c>
      <c r="F39" s="211" t="s">
        <v>7</v>
      </c>
      <c r="G39" s="215" t="s">
        <v>23</v>
      </c>
      <c r="H39" s="215"/>
      <c r="I39" s="215"/>
      <c r="J39" s="211"/>
      <c r="K39" s="211">
        <v>3</v>
      </c>
      <c r="L39" s="138">
        <v>35</v>
      </c>
      <c r="M39" s="141">
        <f t="shared" si="54"/>
        <v>1</v>
      </c>
      <c r="N39" s="252">
        <v>2</v>
      </c>
      <c r="O39" s="162">
        <v>2.0750000000000002</v>
      </c>
      <c r="P39" s="163">
        <v>6.6000000000000003E-2</v>
      </c>
      <c r="Q39" s="164">
        <v>0.26500000000000001</v>
      </c>
      <c r="R39" s="182">
        <f t="shared" si="38"/>
        <v>0.13993677699027707</v>
      </c>
      <c r="S39" s="182">
        <f t="shared" si="39"/>
        <v>0.76210250361728493</v>
      </c>
      <c r="T39" s="164">
        <v>2.2400000000000002</v>
      </c>
      <c r="U39" s="167">
        <v>1.871</v>
      </c>
      <c r="V39" s="134" t="str">
        <f t="shared" si="55"/>
        <v>ok</v>
      </c>
      <c r="W39" s="123"/>
      <c r="X39" s="123">
        <v>0.1</v>
      </c>
      <c r="Y39" s="123"/>
      <c r="Z39" s="123"/>
      <c r="AA39" s="123"/>
      <c r="AB39" s="123"/>
      <c r="AC39" s="123"/>
      <c r="AD39" s="123"/>
      <c r="AE39" s="123">
        <v>0.9</v>
      </c>
      <c r="AF39" s="122"/>
      <c r="AG39" s="109">
        <f t="shared" si="40"/>
        <v>1</v>
      </c>
      <c r="AH39" s="110">
        <f>+SUMPRODUCT(W39:AF39,'Temp Dist by Trip Purpose'!$AA$4:$AJ$4)</f>
        <v>7.2366772453048706E-2</v>
      </c>
      <c r="AI39" s="111">
        <f>+SUMPRODUCT(W39:AF39,'Temp Dist by Trip Purpose'!$AA$5:$AJ$5)</f>
        <v>0.47563246729760161</v>
      </c>
      <c r="AJ39" s="111">
        <f>+SUMPRODUCT(W39:AF39,'Temp Dist by Trip Purpose'!$AA$6:$AJ$6)</f>
        <v>0.2481792060549543</v>
      </c>
      <c r="AK39" s="111">
        <f>+SUMPRODUCT(W39:AF39,'Temp Dist by Trip Purpose'!$AA$7:$AJ$7)</f>
        <v>0.19573708716918145</v>
      </c>
      <c r="AL39" s="111">
        <f t="shared" si="41"/>
        <v>0.99191553297478618</v>
      </c>
      <c r="AM39" s="112">
        <f>+SUMPRODUCT(W39:AF39,'Temp Dist by Trip Purpose'!$AA$8:$AJ$8)</f>
        <v>1.4607017514890657</v>
      </c>
      <c r="AN39" s="112">
        <f>+SUMPRODUCT(W39:AF39,'Temp Dist by Trip Purpose'!$AA$9:$AJ$9)</f>
        <v>1.0676557091911543</v>
      </c>
      <c r="AO39" s="112">
        <f t="shared" si="42"/>
        <v>0.13993677699027707</v>
      </c>
      <c r="AP39" s="112">
        <f t="shared" si="43"/>
        <v>0.83098525587876948</v>
      </c>
      <c r="AQ39" s="112">
        <f t="shared" si="44"/>
        <v>0.76210250361728493</v>
      </c>
      <c r="AR39" s="112">
        <f t="shared" si="45"/>
        <v>0.34197546351366886</v>
      </c>
      <c r="AS39" s="112">
        <f t="shared" si="46"/>
        <v>2.2400000000000002</v>
      </c>
      <c r="AT39" s="112">
        <f t="shared" si="47"/>
        <v>1.871</v>
      </c>
      <c r="AU39" s="48">
        <f>SUMPRODUCT(W39:AF39,'Veh Occ'!T$3:AC$3)</f>
        <v>1.915</v>
      </c>
      <c r="AV39" s="48">
        <f>SUMPRODUCT(W39:AF39,'Veh Occ'!T$4:AC$4)</f>
        <v>1.923</v>
      </c>
      <c r="AW39" s="48">
        <f>SUMPRODUCT(W39:AF39,'Veh Occ'!T$5:AC$5)</f>
        <v>1.917</v>
      </c>
      <c r="AX39" s="49">
        <f t="shared" si="48"/>
        <v>0.26797892793638056</v>
      </c>
      <c r="AY39" s="49">
        <f t="shared" si="49"/>
        <v>1.5913367650078436</v>
      </c>
      <c r="AZ39" s="49">
        <f t="shared" si="50"/>
        <v>1.4594262944271006</v>
      </c>
      <c r="BA39" s="49">
        <f t="shared" si="51"/>
        <v>0.65488301262867588</v>
      </c>
      <c r="BB39" s="50">
        <f t="shared" si="52"/>
        <v>4.3075200000000002</v>
      </c>
      <c r="BC39" s="50">
        <f t="shared" si="53"/>
        <v>3.5867070000000001</v>
      </c>
    </row>
    <row r="40" spans="2:55" x14ac:dyDescent="0.25">
      <c r="B40" s="283"/>
      <c r="C40" s="211">
        <v>36</v>
      </c>
      <c r="D40" s="211" t="s">
        <v>43</v>
      </c>
      <c r="E40" s="211" t="s">
        <v>43</v>
      </c>
      <c r="F40" s="211" t="s">
        <v>7</v>
      </c>
      <c r="G40" s="215" t="s">
        <v>41</v>
      </c>
      <c r="H40" s="215"/>
      <c r="I40" s="215"/>
      <c r="J40" s="211"/>
      <c r="K40" s="211">
        <v>0</v>
      </c>
      <c r="L40" s="138">
        <v>10</v>
      </c>
      <c r="M40" s="141">
        <f t="shared" si="54"/>
        <v>0</v>
      </c>
      <c r="N40" s="252">
        <v>2</v>
      </c>
      <c r="O40" s="200">
        <v>0.26</v>
      </c>
      <c r="P40" s="150">
        <v>1.2E-2</v>
      </c>
      <c r="Q40" s="117">
        <v>2.4E-2</v>
      </c>
      <c r="R40" s="117">
        <f t="shared" si="38"/>
        <v>2.5443050361868558E-2</v>
      </c>
      <c r="S40" s="117">
        <f t="shared" si="39"/>
        <v>6.9020604101188071E-2</v>
      </c>
      <c r="T40" s="181">
        <v>0.05</v>
      </c>
      <c r="U40" s="183">
        <v>0.06</v>
      </c>
      <c r="V40" s="134" t="str">
        <f t="shared" si="55"/>
        <v>ok</v>
      </c>
      <c r="W40" s="115"/>
      <c r="X40" s="115"/>
      <c r="Y40" s="115"/>
      <c r="Z40" s="115"/>
      <c r="AA40" s="115"/>
      <c r="AB40" s="115"/>
      <c r="AC40" s="115"/>
      <c r="AD40" s="115"/>
      <c r="AE40" s="115"/>
      <c r="AF40" s="114"/>
      <c r="AG40" s="115"/>
      <c r="AH40" s="114"/>
      <c r="AI40" s="114"/>
      <c r="AJ40" s="114"/>
      <c r="AK40" s="114"/>
      <c r="AL40" s="114"/>
      <c r="AM40" s="114"/>
      <c r="AN40" s="114"/>
      <c r="AO40" s="124"/>
      <c r="AP40" s="124"/>
      <c r="AQ40" s="124"/>
      <c r="AR40" s="124"/>
      <c r="AS40" s="124"/>
      <c r="AT40" s="124"/>
      <c r="AU40" s="114"/>
      <c r="AV40" s="114"/>
      <c r="AW40" s="114"/>
      <c r="AX40" s="114"/>
      <c r="AY40" s="114"/>
      <c r="AZ40" s="114"/>
      <c r="BA40" s="114"/>
      <c r="BB40" s="114"/>
      <c r="BC40" s="114"/>
    </row>
    <row r="41" spans="2:55" x14ac:dyDescent="0.25">
      <c r="B41" s="283"/>
      <c r="C41" s="216">
        <v>37</v>
      </c>
      <c r="D41" s="211" t="s">
        <v>303</v>
      </c>
      <c r="E41" s="211" t="s">
        <v>348</v>
      </c>
      <c r="F41" s="211" t="s">
        <v>7</v>
      </c>
      <c r="G41" s="215" t="s">
        <v>41</v>
      </c>
      <c r="H41" s="215" t="s">
        <v>18</v>
      </c>
      <c r="I41" s="215">
        <v>0.98699999999999999</v>
      </c>
      <c r="J41" s="211"/>
      <c r="K41" s="211">
        <v>0</v>
      </c>
      <c r="L41" s="138">
        <v>10</v>
      </c>
      <c r="M41" s="141">
        <f t="shared" si="54"/>
        <v>0</v>
      </c>
      <c r="N41" s="252">
        <v>2</v>
      </c>
      <c r="O41" s="149">
        <v>0.98699999999999999</v>
      </c>
      <c r="P41" s="204" t="s">
        <v>304</v>
      </c>
      <c r="Q41" s="205" t="s">
        <v>304</v>
      </c>
      <c r="R41" s="181">
        <v>0.17</v>
      </c>
      <c r="S41" s="181">
        <v>0.24</v>
      </c>
      <c r="T41" s="181">
        <v>0.18</v>
      </c>
      <c r="U41" s="183">
        <v>0.2</v>
      </c>
      <c r="V41" s="134" t="str">
        <f t="shared" si="55"/>
        <v>ok</v>
      </c>
      <c r="W41" s="115"/>
      <c r="X41" s="115"/>
      <c r="Y41" s="115"/>
      <c r="Z41" s="115"/>
      <c r="AA41" s="115"/>
      <c r="AB41" s="115"/>
      <c r="AC41" s="115"/>
      <c r="AD41" s="115"/>
      <c r="AE41" s="115"/>
      <c r="AF41" s="114"/>
      <c r="AG41" s="115"/>
      <c r="AH41" s="114"/>
      <c r="AI41" s="114"/>
      <c r="AJ41" s="114"/>
      <c r="AK41" s="114"/>
      <c r="AL41" s="114"/>
      <c r="AM41" s="114"/>
      <c r="AN41" s="114"/>
      <c r="AO41" s="124"/>
      <c r="AP41" s="124"/>
      <c r="AQ41" s="124"/>
      <c r="AR41" s="124"/>
      <c r="AS41" s="124"/>
      <c r="AT41" s="124"/>
      <c r="AU41" s="114"/>
      <c r="AV41" s="114"/>
      <c r="AW41" s="114"/>
      <c r="AX41" s="114"/>
      <c r="AY41" s="114"/>
      <c r="AZ41" s="114"/>
      <c r="BA41" s="114"/>
      <c r="BB41" s="114"/>
      <c r="BC41" s="114"/>
    </row>
    <row r="42" spans="2:55" x14ac:dyDescent="0.25">
      <c r="B42" s="283"/>
      <c r="C42" s="212">
        <v>38</v>
      </c>
      <c r="D42" s="212" t="s">
        <v>45</v>
      </c>
      <c r="E42" s="212" t="s">
        <v>349</v>
      </c>
      <c r="F42" s="211" t="s">
        <v>7</v>
      </c>
      <c r="G42" s="217" t="s">
        <v>23</v>
      </c>
      <c r="H42" s="217" t="s">
        <v>12</v>
      </c>
      <c r="I42" s="217">
        <v>72</v>
      </c>
      <c r="J42" s="212"/>
      <c r="K42" s="212">
        <v>0</v>
      </c>
      <c r="L42" s="206">
        <v>10</v>
      </c>
      <c r="M42" s="207">
        <f t="shared" si="54"/>
        <v>0</v>
      </c>
      <c r="N42" s="254">
        <v>2</v>
      </c>
      <c r="O42" s="149">
        <v>0.11600000000000001</v>
      </c>
      <c r="P42" s="150">
        <v>7.6E-3</v>
      </c>
      <c r="Q42" s="117">
        <v>8.9499999999999996E-3</v>
      </c>
      <c r="R42" s="117">
        <f t="shared" si="38"/>
        <v>1.6113931895850087E-2</v>
      </c>
      <c r="S42" s="117">
        <f t="shared" si="39"/>
        <v>2.5738933612734716E-2</v>
      </c>
      <c r="T42" s="117">
        <v>0.1336</v>
      </c>
      <c r="U42" s="151">
        <v>0.13500000000000001</v>
      </c>
      <c r="V42" s="135"/>
      <c r="W42" s="115"/>
      <c r="X42" s="115"/>
      <c r="Y42" s="115"/>
      <c r="Z42" s="115"/>
      <c r="AA42" s="115"/>
      <c r="AB42" s="115"/>
      <c r="AC42" s="115"/>
      <c r="AD42" s="115"/>
      <c r="AE42" s="115"/>
      <c r="AF42" s="114"/>
      <c r="AG42" s="115"/>
      <c r="AH42" s="114"/>
      <c r="AI42" s="114"/>
      <c r="AJ42" s="114"/>
      <c r="AK42" s="114"/>
      <c r="AL42" s="114"/>
      <c r="AM42" s="114"/>
      <c r="AN42" s="114"/>
      <c r="AO42" s="124"/>
      <c r="AP42" s="124"/>
      <c r="AQ42" s="124"/>
      <c r="AR42" s="124"/>
      <c r="AS42" s="124"/>
      <c r="AT42" s="124"/>
      <c r="AU42" s="114"/>
      <c r="AV42" s="114"/>
      <c r="AW42" s="114"/>
      <c r="AX42" s="114"/>
      <c r="AY42" s="114"/>
      <c r="AZ42" s="114"/>
      <c r="BA42" s="114"/>
      <c r="BB42" s="114"/>
      <c r="BC42" s="114"/>
    </row>
    <row r="43" spans="2:55" ht="25.5" x14ac:dyDescent="0.25">
      <c r="B43" s="283"/>
      <c r="C43" s="220">
        <v>39</v>
      </c>
      <c r="D43" s="220" t="s">
        <v>46</v>
      </c>
      <c r="E43" s="220" t="s">
        <v>350</v>
      </c>
      <c r="F43" s="211" t="s">
        <v>7</v>
      </c>
      <c r="G43" s="221" t="s">
        <v>302</v>
      </c>
      <c r="H43" s="221" t="s">
        <v>18</v>
      </c>
      <c r="I43" s="221"/>
      <c r="J43" s="222" t="s">
        <v>305</v>
      </c>
      <c r="K43" s="220">
        <v>2</v>
      </c>
      <c r="L43" s="223">
        <v>39</v>
      </c>
      <c r="M43" s="224">
        <f t="shared" si="54"/>
        <v>1</v>
      </c>
      <c r="N43" s="253">
        <v>2</v>
      </c>
      <c r="O43" s="225">
        <v>5.74</v>
      </c>
      <c r="P43" s="226" t="s">
        <v>304</v>
      </c>
      <c r="Q43" s="227" t="s">
        <v>304</v>
      </c>
      <c r="R43" s="230">
        <v>0.96479999999999999</v>
      </c>
      <c r="S43" s="230">
        <v>1.42</v>
      </c>
      <c r="T43" s="231">
        <v>1.026</v>
      </c>
      <c r="U43" s="233">
        <v>1.1379999999999999</v>
      </c>
      <c r="V43" s="134" t="str">
        <f>IF(+(R43+S43)&gt;O43,"fix","ok")</f>
        <v>ok</v>
      </c>
      <c r="W43" s="123"/>
      <c r="X43" s="123">
        <v>0.15</v>
      </c>
      <c r="Y43" s="123"/>
      <c r="Z43" s="123"/>
      <c r="AA43" s="123">
        <v>0.4</v>
      </c>
      <c r="AB43" s="123"/>
      <c r="AC43" s="123"/>
      <c r="AD43" s="123"/>
      <c r="AE43" s="123">
        <v>0.45</v>
      </c>
      <c r="AF43" s="122"/>
      <c r="AG43" s="108">
        <f>SUM(W43:AF43)</f>
        <v>1</v>
      </c>
      <c r="AH43" s="126">
        <f>+SUMPRODUCT(W43:AF43,'Temp Dist by Trip Purpose'!$AA$4:$AJ$4)</f>
        <v>6.8942167718077471E-2</v>
      </c>
      <c r="AI43" s="111">
        <f>+SUMPRODUCT(W43:AF43,'Temp Dist by Trip Purpose'!$AA$5:$AJ$5)</f>
        <v>0.54049416086782931</v>
      </c>
      <c r="AJ43" s="111">
        <f>+SUMPRODUCT(W43:AF43,'Temp Dist by Trip Purpose'!$AA$6:$AJ$6)</f>
        <v>0.23928477099593104</v>
      </c>
      <c r="AK43" s="111">
        <f>+SUMPRODUCT(W43:AF43,'Temp Dist by Trip Purpose'!$AA$7:$AJ$7)</f>
        <v>0.13928665243290425</v>
      </c>
      <c r="AL43" s="111">
        <f>SUM(AH43:AK43)</f>
        <v>0.98800775201474211</v>
      </c>
      <c r="AM43" s="125">
        <f>+SUMPRODUCT(W43:AF43,'Temp Dist by Trip Purpose'!$AA$8:$AJ$8)</f>
        <v>1.3665114838586352</v>
      </c>
      <c r="AN43" s="125">
        <f>+SUMPRODUCT(W43:AF43,'Temp Dist by Trip Purpose'!$AA$9:$AJ$9)</f>
        <v>0.95160506272209877</v>
      </c>
      <c r="AO43" s="112">
        <f>IF(R43=0,AH43*O43,R43)</f>
        <v>0.96479999999999999</v>
      </c>
      <c r="AP43" s="112">
        <f>IF(Q43=0,AI43*O43,(O43-R43-S43)*AI43/(AI43+AK43))</f>
        <v>2.6677216730173692</v>
      </c>
      <c r="AQ43" s="112">
        <f>IF(S43=0,AJ43*O43,S43)</f>
        <v>1.42</v>
      </c>
      <c r="AR43" s="112">
        <f>IF(Q43=0,AI43*O43,(O43-R43-S43)*AK43/(AI43+AK43))</f>
        <v>0.68747832698263067</v>
      </c>
      <c r="AS43" s="112">
        <f>IF(T43=0,AM43*O43,T43)</f>
        <v>1.026</v>
      </c>
      <c r="AT43" s="112">
        <f>IF(U43=0,AN43*Q43,U43)</f>
        <v>1.1379999999999999</v>
      </c>
      <c r="AU43" s="48">
        <f>SUMPRODUCT(W43:AF43,'Veh Occ'!T$3:AC$3)</f>
        <v>1.7845</v>
      </c>
      <c r="AV43" s="48">
        <f>SUMPRODUCT(W43:AF43,'Veh Occ'!T$4:AC$4)</f>
        <v>1.7685</v>
      </c>
      <c r="AW43" s="48">
        <f>SUMPRODUCT(W43:AF43,'Veh Occ'!T$5:AC$5)</f>
        <v>1.7955000000000001</v>
      </c>
      <c r="AX43" s="49">
        <f>+AO43*$AU43</f>
        <v>1.7216856</v>
      </c>
      <c r="AY43" s="49">
        <f>+AP43*$AU43</f>
        <v>4.7605493254994951</v>
      </c>
      <c r="AZ43" s="49">
        <f>+AQ43*$AU43</f>
        <v>2.5339899999999997</v>
      </c>
      <c r="BA43" s="49">
        <f>+AR43*$AU43</f>
        <v>1.2268050745005044</v>
      </c>
      <c r="BB43" s="50">
        <f>+AV43*AS43</f>
        <v>1.814481</v>
      </c>
      <c r="BC43" s="50">
        <f>+AW43*AT43</f>
        <v>2.0432790000000001</v>
      </c>
    </row>
    <row r="44" spans="2:55" x14ac:dyDescent="0.25">
      <c r="B44" s="283" t="s">
        <v>47</v>
      </c>
      <c r="C44" s="209">
        <v>40</v>
      </c>
      <c r="D44" s="209" t="s">
        <v>48</v>
      </c>
      <c r="E44" s="209" t="s">
        <v>48</v>
      </c>
      <c r="F44" s="209" t="s">
        <v>379</v>
      </c>
      <c r="G44" s="215"/>
      <c r="H44" s="215"/>
      <c r="I44" s="215"/>
      <c r="J44" s="211"/>
      <c r="K44" s="211">
        <v>0</v>
      </c>
      <c r="L44" s="138">
        <v>10</v>
      </c>
      <c r="M44" s="141">
        <f t="shared" si="54"/>
        <v>0</v>
      </c>
      <c r="N44" s="252">
        <v>3</v>
      </c>
      <c r="O44" s="197">
        <v>0</v>
      </c>
      <c r="P44" s="198">
        <v>0</v>
      </c>
      <c r="Q44" s="198">
        <v>0</v>
      </c>
      <c r="R44" s="198">
        <v>0</v>
      </c>
      <c r="S44" s="198">
        <v>0</v>
      </c>
      <c r="T44" s="198">
        <v>0</v>
      </c>
      <c r="U44" s="199">
        <v>0</v>
      </c>
      <c r="V44" s="135"/>
      <c r="W44" s="115"/>
      <c r="X44" s="115"/>
      <c r="Y44" s="115"/>
      <c r="Z44" s="115"/>
      <c r="AA44" s="115"/>
      <c r="AB44" s="115"/>
      <c r="AC44" s="115"/>
      <c r="AD44" s="115"/>
      <c r="AE44" s="115"/>
      <c r="AF44" s="114"/>
      <c r="AG44" s="115"/>
      <c r="AH44" s="114"/>
      <c r="AI44" s="114"/>
      <c r="AJ44" s="114"/>
      <c r="AK44" s="114"/>
      <c r="AL44" s="114"/>
      <c r="AM44" s="114"/>
      <c r="AN44" s="114"/>
      <c r="AO44" s="124"/>
      <c r="AP44" s="124"/>
      <c r="AQ44" s="124"/>
      <c r="AR44" s="124"/>
      <c r="AS44" s="124"/>
      <c r="AT44" s="124"/>
      <c r="AU44" s="114"/>
      <c r="AV44" s="114"/>
      <c r="AW44" s="114"/>
      <c r="AX44" s="114"/>
      <c r="AY44" s="114"/>
      <c r="AZ44" s="114"/>
      <c r="BA44" s="114"/>
      <c r="BB44" s="114"/>
      <c r="BC44" s="114"/>
    </row>
    <row r="45" spans="2:55" ht="38.25" x14ac:dyDescent="0.25">
      <c r="B45" s="283"/>
      <c r="C45" s="209">
        <v>41</v>
      </c>
      <c r="D45" s="209" t="s">
        <v>49</v>
      </c>
      <c r="E45" s="209" t="s">
        <v>355</v>
      </c>
      <c r="F45" s="209" t="s">
        <v>379</v>
      </c>
      <c r="G45" s="215" t="s">
        <v>14</v>
      </c>
      <c r="H45" s="215" t="s">
        <v>18</v>
      </c>
      <c r="I45" s="218">
        <v>6.97</v>
      </c>
      <c r="J45" s="211"/>
      <c r="K45" s="211">
        <v>2</v>
      </c>
      <c r="L45" s="138">
        <v>41</v>
      </c>
      <c r="M45" s="141">
        <f t="shared" si="54"/>
        <v>1</v>
      </c>
      <c r="N45" s="252">
        <v>3</v>
      </c>
      <c r="O45" s="175">
        <v>6.97</v>
      </c>
      <c r="P45" s="176">
        <v>1.01</v>
      </c>
      <c r="Q45" s="164">
        <v>1.08</v>
      </c>
      <c r="R45" s="182">
        <f t="shared" si="38"/>
        <v>2.1414567387906036</v>
      </c>
      <c r="S45" s="182">
        <f t="shared" si="39"/>
        <v>3.1059271845534631</v>
      </c>
      <c r="T45" s="164">
        <v>1.32</v>
      </c>
      <c r="U45" s="167">
        <v>0.68</v>
      </c>
      <c r="V45" s="134" t="str">
        <f>IF(+(R45+S45)&gt;O45,"fix","ok")</f>
        <v>ok</v>
      </c>
      <c r="W45" s="123"/>
      <c r="X45" s="123">
        <v>0.75</v>
      </c>
      <c r="Y45" s="123">
        <v>0.25</v>
      </c>
      <c r="Z45" s="123"/>
      <c r="AA45" s="123"/>
      <c r="AB45" s="123"/>
      <c r="AC45" s="123"/>
      <c r="AD45" s="123"/>
      <c r="AE45" s="123"/>
      <c r="AF45" s="122"/>
      <c r="AG45" s="109">
        <f t="shared" ref="AG45:AG53" si="56">SUM(W45:AF45)</f>
        <v>1</v>
      </c>
      <c r="AH45" s="110">
        <f>+SUMPRODUCT(W45:AF45,'Temp Dist by Trip Purpose'!$AA$4:$AJ$4)</f>
        <v>0.10770528651568934</v>
      </c>
      <c r="AI45" s="111">
        <f>+SUMPRODUCT(W45:AF45,'Temp Dist by Trip Purpose'!$AA$5:$AJ$5)</f>
        <v>0.41814763461108939</v>
      </c>
      <c r="AJ45" s="111">
        <f>+SUMPRODUCT(W45:AF45,'Temp Dist by Trip Purpose'!$AA$6:$AJ$6)</f>
        <v>0.31011983071226212</v>
      </c>
      <c r="AK45" s="111">
        <f>+SUMPRODUCT(W45:AF45,'Temp Dist by Trip Purpose'!$AA$7:$AJ$7)</f>
        <v>0.10698334983725687</v>
      </c>
      <c r="AL45" s="111">
        <f t="shared" ref="AL45:AL53" si="57">SUM(AH45:AK45)</f>
        <v>0.94295610167629773</v>
      </c>
      <c r="AM45" s="112">
        <f>+SUMPRODUCT(W45:AF45,'Temp Dist by Trip Purpose'!$AA$8:$AJ$8)</f>
        <v>0.31216293128009726</v>
      </c>
      <c r="AN45" s="112">
        <f>+SUMPRODUCT(W45:AF45,'Temp Dist by Trip Purpose'!$AA$9:$AJ$9)</f>
        <v>0.50578597318727503</v>
      </c>
      <c r="AO45" s="112">
        <f t="shared" ref="AO45:AO53" si="58">IF(R45=0,AH45*O45,R45)</f>
        <v>2.1414567387906036</v>
      </c>
      <c r="AP45" s="112">
        <f t="shared" ref="AP45:AP53" si="59">IF(Q45=0,AI45*O45,(O45-R45-S45)*AI45/(AI45+AK45))</f>
        <v>1.3716727047698429</v>
      </c>
      <c r="AQ45" s="112">
        <f t="shared" ref="AQ45:AQ53" si="60">IF(S45=0,AJ45*O45,S45)</f>
        <v>3.1059271845534631</v>
      </c>
      <c r="AR45" s="112">
        <f t="shared" ref="AR45:AR53" si="61">IF(Q45=0,AI45*O45,(O45-R45-S45)*AK45/(AI45+AK45))</f>
        <v>0.35094337188609009</v>
      </c>
      <c r="AS45" s="112">
        <f t="shared" ref="AS45:AS53" si="62">IF(T45=0,AM45*O45,T45)</f>
        <v>1.32</v>
      </c>
      <c r="AT45" s="112">
        <f t="shared" ref="AT45:AT53" si="63">IF(U45=0,AN45*Q45,U45)</f>
        <v>0.68</v>
      </c>
      <c r="AU45" s="48">
        <f>SUMPRODUCT(W45:AF45,'Veh Occ'!T$3:AC$3)</f>
        <v>1.3824999999999998</v>
      </c>
      <c r="AV45" s="48">
        <f>SUMPRODUCT(W45:AF45,'Veh Occ'!T$4:AC$4)</f>
        <v>1.3525</v>
      </c>
      <c r="AW45" s="48">
        <f>SUMPRODUCT(W45:AF45,'Veh Occ'!T$5:AC$5)</f>
        <v>1.4524999999999999</v>
      </c>
      <c r="AX45" s="49">
        <f t="shared" ref="AX45:AX53" si="64">+AO45*$AU45</f>
        <v>2.9605639413780089</v>
      </c>
      <c r="AY45" s="49">
        <f t="shared" ref="AY45:AY53" si="65">+AP45*$AU45</f>
        <v>1.8963375143443075</v>
      </c>
      <c r="AZ45" s="49">
        <f t="shared" ref="AZ45:AZ53" si="66">+AQ45*$AU45</f>
        <v>4.2939443326451618</v>
      </c>
      <c r="BA45" s="49">
        <f t="shared" ref="BA45:BA53" si="67">+AR45*$AU45</f>
        <v>0.48517921163251948</v>
      </c>
      <c r="BB45" s="50">
        <f t="shared" ref="BB45:BB53" si="68">+AV45*AS45</f>
        <v>1.7853000000000001</v>
      </c>
      <c r="BC45" s="50">
        <f t="shared" ref="BC45:BC53" si="69">+AW45*AT45</f>
        <v>0.98770000000000002</v>
      </c>
    </row>
    <row r="46" spans="2:55" ht="51" x14ac:dyDescent="0.25">
      <c r="B46" s="283"/>
      <c r="C46" s="209">
        <v>42</v>
      </c>
      <c r="D46" s="209" t="s">
        <v>50</v>
      </c>
      <c r="E46" s="209" t="s">
        <v>356</v>
      </c>
      <c r="F46" s="209" t="s">
        <v>379</v>
      </c>
      <c r="G46" s="215" t="s">
        <v>14</v>
      </c>
      <c r="H46" s="215" t="s">
        <v>18</v>
      </c>
      <c r="I46" s="218">
        <v>1.5</v>
      </c>
      <c r="J46" s="211"/>
      <c r="K46" s="211">
        <v>2</v>
      </c>
      <c r="L46" s="138">
        <v>42</v>
      </c>
      <c r="M46" s="141">
        <f t="shared" si="54"/>
        <v>1</v>
      </c>
      <c r="N46" s="252">
        <v>3</v>
      </c>
      <c r="O46" s="175">
        <v>1.5</v>
      </c>
      <c r="P46" s="176" t="s">
        <v>304</v>
      </c>
      <c r="Q46" s="194" t="s">
        <v>304</v>
      </c>
      <c r="R46" s="186">
        <v>0.25</v>
      </c>
      <c r="S46" s="186">
        <v>0.37</v>
      </c>
      <c r="T46" s="164">
        <v>0.2657685761047463</v>
      </c>
      <c r="U46" s="167">
        <v>0.29754525368248769</v>
      </c>
      <c r="V46" s="134" t="str">
        <f>IF(+(R46+S46)&gt;O46,"fix","ok")</f>
        <v>ok</v>
      </c>
      <c r="W46" s="123"/>
      <c r="X46" s="123">
        <v>0.75</v>
      </c>
      <c r="Y46" s="123">
        <v>0.25</v>
      </c>
      <c r="Z46" s="123"/>
      <c r="AA46" s="123"/>
      <c r="AB46" s="123"/>
      <c r="AC46" s="123"/>
      <c r="AD46" s="123"/>
      <c r="AE46" s="123"/>
      <c r="AF46" s="122"/>
      <c r="AG46" s="109">
        <f t="shared" si="56"/>
        <v>1</v>
      </c>
      <c r="AH46" s="110">
        <f>+SUMPRODUCT(W46:AF46,'Temp Dist by Trip Purpose'!$AA$4:$AJ$4)</f>
        <v>0.10770528651568934</v>
      </c>
      <c r="AI46" s="111">
        <f>+SUMPRODUCT(W46:AF46,'Temp Dist by Trip Purpose'!$AA$5:$AJ$5)</f>
        <v>0.41814763461108939</v>
      </c>
      <c r="AJ46" s="111">
        <f>+SUMPRODUCT(W46:AF46,'Temp Dist by Trip Purpose'!$AA$6:$AJ$6)</f>
        <v>0.31011983071226212</v>
      </c>
      <c r="AK46" s="111">
        <f>+SUMPRODUCT(W46:AF46,'Temp Dist by Trip Purpose'!$AA$7:$AJ$7)</f>
        <v>0.10698334983725687</v>
      </c>
      <c r="AL46" s="111">
        <f t="shared" si="57"/>
        <v>0.94295610167629773</v>
      </c>
      <c r="AM46" s="112">
        <f>+SUMPRODUCT(W46:AF46,'Temp Dist by Trip Purpose'!$AA$8:$AJ$8)</f>
        <v>0.31216293128009726</v>
      </c>
      <c r="AN46" s="112">
        <f>+SUMPRODUCT(W46:AF46,'Temp Dist by Trip Purpose'!$AA$9:$AJ$9)</f>
        <v>0.50578597318727503</v>
      </c>
      <c r="AO46" s="112">
        <f t="shared" si="58"/>
        <v>0.25</v>
      </c>
      <c r="AP46" s="112">
        <f t="shared" si="59"/>
        <v>0.70072025714558361</v>
      </c>
      <c r="AQ46" s="112">
        <f t="shared" si="60"/>
        <v>0.37</v>
      </c>
      <c r="AR46" s="112">
        <f t="shared" si="61"/>
        <v>0.17927974285441639</v>
      </c>
      <c r="AS46" s="112">
        <f t="shared" si="62"/>
        <v>0.2657685761047463</v>
      </c>
      <c r="AT46" s="112">
        <f t="shared" si="63"/>
        <v>0.29754525368248769</v>
      </c>
      <c r="AU46" s="48">
        <f>SUMPRODUCT(W46:AF46,'Veh Occ'!T$3:AC$3)</f>
        <v>1.3824999999999998</v>
      </c>
      <c r="AV46" s="48">
        <f>SUMPRODUCT(W46:AF46,'Veh Occ'!T$4:AC$4)</f>
        <v>1.3525</v>
      </c>
      <c r="AW46" s="48">
        <f>SUMPRODUCT(W46:AF46,'Veh Occ'!T$5:AC$5)</f>
        <v>1.4524999999999999</v>
      </c>
      <c r="AX46" s="49">
        <f t="shared" si="64"/>
        <v>0.34562499999999996</v>
      </c>
      <c r="AY46" s="49">
        <f t="shared" si="65"/>
        <v>0.96874575550376918</v>
      </c>
      <c r="AZ46" s="49">
        <f t="shared" si="66"/>
        <v>0.5115249999999999</v>
      </c>
      <c r="BA46" s="49">
        <f t="shared" si="67"/>
        <v>0.24785424449623064</v>
      </c>
      <c r="BB46" s="50">
        <f t="shared" si="68"/>
        <v>0.35945199918166937</v>
      </c>
      <c r="BC46" s="50">
        <f t="shared" si="69"/>
        <v>0.43218448097381335</v>
      </c>
    </row>
    <row r="47" spans="2:55" x14ac:dyDescent="0.25">
      <c r="B47" s="283"/>
      <c r="C47" s="209">
        <v>43</v>
      </c>
      <c r="D47" s="209" t="s">
        <v>51</v>
      </c>
      <c r="E47" s="209" t="s">
        <v>351</v>
      </c>
      <c r="F47" s="209" t="s">
        <v>379</v>
      </c>
      <c r="G47" s="215" t="s">
        <v>14</v>
      </c>
      <c r="H47" s="215"/>
      <c r="I47" s="215"/>
      <c r="J47" s="211"/>
      <c r="K47" s="211">
        <v>2</v>
      </c>
      <c r="L47" s="138">
        <v>41</v>
      </c>
      <c r="M47" s="141">
        <f t="shared" si="54"/>
        <v>0</v>
      </c>
      <c r="N47" s="252">
        <v>3</v>
      </c>
      <c r="O47" s="187">
        <v>1.5</v>
      </c>
      <c r="P47" s="188" t="s">
        <v>304</v>
      </c>
      <c r="Q47" s="236" t="s">
        <v>304</v>
      </c>
      <c r="R47" s="178">
        <v>0.25</v>
      </c>
      <c r="S47" s="178">
        <v>0.37</v>
      </c>
      <c r="T47" s="172">
        <v>0.2657685761047463</v>
      </c>
      <c r="U47" s="189">
        <v>0.29754525368248769</v>
      </c>
      <c r="V47" s="134" t="str">
        <f>IF(+(R47+S47)&gt;O47,"fix","ok")</f>
        <v>ok</v>
      </c>
      <c r="W47" s="119"/>
      <c r="X47" s="119">
        <v>0.75</v>
      </c>
      <c r="Y47" s="119">
        <v>0.25</v>
      </c>
      <c r="Z47" s="119"/>
      <c r="AA47" s="119"/>
      <c r="AB47" s="119"/>
      <c r="AC47" s="119"/>
      <c r="AD47" s="119"/>
      <c r="AE47" s="119"/>
      <c r="AF47" s="120"/>
      <c r="AG47" s="121">
        <f t="shared" si="56"/>
        <v>1</v>
      </c>
      <c r="AH47" s="110">
        <f>+SUMPRODUCT(W47:AF47,'Temp Dist by Trip Purpose'!$AA$4:$AJ$4)</f>
        <v>0.10770528651568934</v>
      </c>
      <c r="AI47" s="111">
        <f>+SUMPRODUCT(W47:AF47,'Temp Dist by Trip Purpose'!$AA$5:$AJ$5)</f>
        <v>0.41814763461108939</v>
      </c>
      <c r="AJ47" s="111">
        <f>+SUMPRODUCT(W47:AF47,'Temp Dist by Trip Purpose'!$AA$6:$AJ$6)</f>
        <v>0.31011983071226212</v>
      </c>
      <c r="AK47" s="111">
        <f>+SUMPRODUCT(W47:AF47,'Temp Dist by Trip Purpose'!$AA$7:$AJ$7)</f>
        <v>0.10698334983725687</v>
      </c>
      <c r="AL47" s="111">
        <f t="shared" si="57"/>
        <v>0.94295610167629773</v>
      </c>
      <c r="AM47" s="112">
        <f>+SUMPRODUCT(W47:AF47,'Temp Dist by Trip Purpose'!$AA$8:$AJ$8)</f>
        <v>0.31216293128009726</v>
      </c>
      <c r="AN47" s="112">
        <f>+SUMPRODUCT(W47:AF47,'Temp Dist by Trip Purpose'!$AA$9:$AJ$9)</f>
        <v>0.50578597318727503</v>
      </c>
      <c r="AO47" s="112">
        <f t="shared" si="58"/>
        <v>0.25</v>
      </c>
      <c r="AP47" s="112">
        <f t="shared" si="59"/>
        <v>0.70072025714558361</v>
      </c>
      <c r="AQ47" s="112">
        <f t="shared" si="60"/>
        <v>0.37</v>
      </c>
      <c r="AR47" s="112">
        <f t="shared" si="61"/>
        <v>0.17927974285441639</v>
      </c>
      <c r="AS47" s="112">
        <f t="shared" si="62"/>
        <v>0.2657685761047463</v>
      </c>
      <c r="AT47" s="112">
        <f t="shared" si="63"/>
        <v>0.29754525368248769</v>
      </c>
      <c r="AU47" s="48">
        <f>SUMPRODUCT(W47:AF47,'Veh Occ'!T$3:AC$3)</f>
        <v>1.3824999999999998</v>
      </c>
      <c r="AV47" s="48">
        <f>SUMPRODUCT(W47:AF47,'Veh Occ'!T$4:AC$4)</f>
        <v>1.3525</v>
      </c>
      <c r="AW47" s="48">
        <f>SUMPRODUCT(W47:AF47,'Veh Occ'!T$5:AC$5)</f>
        <v>1.4524999999999999</v>
      </c>
      <c r="AX47" s="49">
        <f t="shared" si="64"/>
        <v>0.34562499999999996</v>
      </c>
      <c r="AY47" s="49">
        <f t="shared" si="65"/>
        <v>0.96874575550376918</v>
      </c>
      <c r="AZ47" s="49">
        <f t="shared" si="66"/>
        <v>0.5115249999999999</v>
      </c>
      <c r="BA47" s="49">
        <f t="shared" si="67"/>
        <v>0.24785424449623064</v>
      </c>
      <c r="BB47" s="50">
        <f t="shared" si="68"/>
        <v>0.35945199918166937</v>
      </c>
      <c r="BC47" s="50">
        <f t="shared" si="69"/>
        <v>0.43218448097381335</v>
      </c>
    </row>
    <row r="48" spans="2:55" ht="27.75" x14ac:dyDescent="0.25">
      <c r="B48" s="283"/>
      <c r="C48" s="209">
        <v>44</v>
      </c>
      <c r="D48" s="209" t="s">
        <v>307</v>
      </c>
      <c r="E48" s="209" t="s">
        <v>352</v>
      </c>
      <c r="F48" s="209" t="s">
        <v>379</v>
      </c>
      <c r="G48" s="215" t="s">
        <v>14</v>
      </c>
      <c r="H48" s="215" t="s">
        <v>18</v>
      </c>
      <c r="I48" s="218">
        <v>3.82</v>
      </c>
      <c r="J48" s="211"/>
      <c r="K48" s="211">
        <v>2</v>
      </c>
      <c r="L48" s="138">
        <v>44</v>
      </c>
      <c r="M48" s="141">
        <f t="shared" si="54"/>
        <v>1</v>
      </c>
      <c r="N48" s="252">
        <v>3</v>
      </c>
      <c r="O48" s="175">
        <v>3.82</v>
      </c>
      <c r="P48" s="176">
        <v>0.78</v>
      </c>
      <c r="Q48" s="164">
        <v>0.75</v>
      </c>
      <c r="R48" s="182">
        <f t="shared" si="38"/>
        <v>1.6537982735214563</v>
      </c>
      <c r="S48" s="182">
        <f t="shared" si="39"/>
        <v>2.1568938781621272</v>
      </c>
      <c r="T48" s="164">
        <v>1.49</v>
      </c>
      <c r="U48" s="167">
        <v>0.62</v>
      </c>
      <c r="V48" s="134" t="str">
        <f t="shared" ref="V48:V53" si="70">IF(+(R48+S48)&gt;O48,"fix","ok")</f>
        <v>ok</v>
      </c>
      <c r="W48" s="123"/>
      <c r="X48" s="123">
        <v>0.75</v>
      </c>
      <c r="Y48" s="123">
        <v>0.25</v>
      </c>
      <c r="Z48" s="123"/>
      <c r="AA48" s="123"/>
      <c r="AB48" s="123"/>
      <c r="AC48" s="123"/>
      <c r="AD48" s="123"/>
      <c r="AE48" s="123"/>
      <c r="AF48" s="122"/>
      <c r="AG48" s="109">
        <f t="shared" si="56"/>
        <v>1</v>
      </c>
      <c r="AH48" s="110">
        <f>+SUMPRODUCT(W48:AF48,'Temp Dist by Trip Purpose'!$AA$4:$AJ$4)</f>
        <v>0.10770528651568934</v>
      </c>
      <c r="AI48" s="111">
        <f>+SUMPRODUCT(W48:AF48,'Temp Dist by Trip Purpose'!$AA$5:$AJ$5)</f>
        <v>0.41814763461108939</v>
      </c>
      <c r="AJ48" s="111">
        <f>+SUMPRODUCT(W48:AF48,'Temp Dist by Trip Purpose'!$AA$6:$AJ$6)</f>
        <v>0.31011983071226212</v>
      </c>
      <c r="AK48" s="111">
        <f>+SUMPRODUCT(W48:AF48,'Temp Dist by Trip Purpose'!$AA$7:$AJ$7)</f>
        <v>0.10698334983725687</v>
      </c>
      <c r="AL48" s="111">
        <f t="shared" si="57"/>
        <v>0.94295610167629773</v>
      </c>
      <c r="AM48" s="112">
        <f>+SUMPRODUCT(W48:AF48,'Temp Dist by Trip Purpose'!$AA$8:$AJ$8)</f>
        <v>0.31216293128009726</v>
      </c>
      <c r="AN48" s="112">
        <f>+SUMPRODUCT(W48:AF48,'Temp Dist by Trip Purpose'!$AA$9:$AJ$9)</f>
        <v>0.50578597318727503</v>
      </c>
      <c r="AO48" s="112">
        <f t="shared" si="58"/>
        <v>1.6537982735214563</v>
      </c>
      <c r="AP48" s="112">
        <f t="shared" si="59"/>
        <v>7.4115884838083946E-3</v>
      </c>
      <c r="AQ48" s="112">
        <f t="shared" si="60"/>
        <v>2.1568938781621272</v>
      </c>
      <c r="AR48" s="112">
        <f t="shared" si="61"/>
        <v>1.8962598326080053E-3</v>
      </c>
      <c r="AS48" s="112">
        <f t="shared" si="62"/>
        <v>1.49</v>
      </c>
      <c r="AT48" s="112">
        <f t="shared" si="63"/>
        <v>0.62</v>
      </c>
      <c r="AU48" s="48">
        <f>SUMPRODUCT(W48:AF48,'Veh Occ'!T$3:AC$3)</f>
        <v>1.3824999999999998</v>
      </c>
      <c r="AV48" s="48">
        <f>SUMPRODUCT(W48:AF48,'Veh Occ'!T$4:AC$4)</f>
        <v>1.3525</v>
      </c>
      <c r="AW48" s="48">
        <f>SUMPRODUCT(W48:AF48,'Veh Occ'!T$5:AC$5)</f>
        <v>1.4524999999999999</v>
      </c>
      <c r="AX48" s="49">
        <f t="shared" si="64"/>
        <v>2.286376113143413</v>
      </c>
      <c r="AY48" s="49">
        <f t="shared" si="65"/>
        <v>1.0246521078865105E-2</v>
      </c>
      <c r="AZ48" s="49">
        <f t="shared" si="66"/>
        <v>2.9819057865591403</v>
      </c>
      <c r="BA48" s="49">
        <f t="shared" si="67"/>
        <v>2.621579218580567E-3</v>
      </c>
      <c r="BB48" s="50">
        <f t="shared" si="68"/>
        <v>2.015225</v>
      </c>
      <c r="BC48" s="50">
        <f t="shared" si="69"/>
        <v>0.90054999999999996</v>
      </c>
    </row>
    <row r="49" spans="2:55" ht="27.75" x14ac:dyDescent="0.25">
      <c r="B49" s="283"/>
      <c r="C49" s="209">
        <v>45</v>
      </c>
      <c r="D49" s="209" t="s">
        <v>308</v>
      </c>
      <c r="E49" s="209" t="s">
        <v>353</v>
      </c>
      <c r="F49" s="209" t="s">
        <v>379</v>
      </c>
      <c r="G49" s="215" t="s">
        <v>14</v>
      </c>
      <c r="H49" s="215" t="s">
        <v>18</v>
      </c>
      <c r="I49" s="218">
        <v>3.82</v>
      </c>
      <c r="J49" s="211"/>
      <c r="K49" s="211">
        <v>2</v>
      </c>
      <c r="L49" s="138">
        <v>45</v>
      </c>
      <c r="M49" s="141">
        <f t="shared" si="54"/>
        <v>1</v>
      </c>
      <c r="N49" s="252">
        <v>3</v>
      </c>
      <c r="O49" s="175">
        <v>3.82</v>
      </c>
      <c r="P49" s="176">
        <v>0.78</v>
      </c>
      <c r="Q49" s="164">
        <v>0.75</v>
      </c>
      <c r="R49" s="182">
        <f t="shared" si="38"/>
        <v>1.6537982735214563</v>
      </c>
      <c r="S49" s="182">
        <f t="shared" si="39"/>
        <v>2.1568938781621272</v>
      </c>
      <c r="T49" s="164">
        <v>1.49</v>
      </c>
      <c r="U49" s="167">
        <v>0.62</v>
      </c>
      <c r="V49" s="134" t="str">
        <f t="shared" si="70"/>
        <v>ok</v>
      </c>
      <c r="W49" s="123"/>
      <c r="X49" s="123">
        <v>0.75</v>
      </c>
      <c r="Y49" s="123">
        <v>0.25</v>
      </c>
      <c r="Z49" s="123"/>
      <c r="AA49" s="123"/>
      <c r="AB49" s="123"/>
      <c r="AC49" s="123"/>
      <c r="AD49" s="123"/>
      <c r="AE49" s="123"/>
      <c r="AF49" s="122"/>
      <c r="AG49" s="109">
        <f t="shared" si="56"/>
        <v>1</v>
      </c>
      <c r="AH49" s="110">
        <f>+SUMPRODUCT(W49:AF49,'Temp Dist by Trip Purpose'!$AA$4:$AJ$4)</f>
        <v>0.10770528651568934</v>
      </c>
      <c r="AI49" s="111">
        <f>+SUMPRODUCT(W49:AF49,'Temp Dist by Trip Purpose'!$AA$5:$AJ$5)</f>
        <v>0.41814763461108939</v>
      </c>
      <c r="AJ49" s="111">
        <f>+SUMPRODUCT(W49:AF49,'Temp Dist by Trip Purpose'!$AA$6:$AJ$6)</f>
        <v>0.31011983071226212</v>
      </c>
      <c r="AK49" s="111">
        <f>+SUMPRODUCT(W49:AF49,'Temp Dist by Trip Purpose'!$AA$7:$AJ$7)</f>
        <v>0.10698334983725687</v>
      </c>
      <c r="AL49" s="111">
        <f t="shared" si="57"/>
        <v>0.94295610167629773</v>
      </c>
      <c r="AM49" s="112">
        <f>+SUMPRODUCT(W49:AF49,'Temp Dist by Trip Purpose'!$AA$8:$AJ$8)</f>
        <v>0.31216293128009726</v>
      </c>
      <c r="AN49" s="112">
        <f>+SUMPRODUCT(W49:AF49,'Temp Dist by Trip Purpose'!$AA$9:$AJ$9)</f>
        <v>0.50578597318727503</v>
      </c>
      <c r="AO49" s="112">
        <f t="shared" si="58"/>
        <v>1.6537982735214563</v>
      </c>
      <c r="AP49" s="112">
        <f t="shared" si="59"/>
        <v>7.4115884838083946E-3</v>
      </c>
      <c r="AQ49" s="112">
        <f t="shared" si="60"/>
        <v>2.1568938781621272</v>
      </c>
      <c r="AR49" s="112">
        <f t="shared" si="61"/>
        <v>1.8962598326080053E-3</v>
      </c>
      <c r="AS49" s="112">
        <f t="shared" si="62"/>
        <v>1.49</v>
      </c>
      <c r="AT49" s="112">
        <f t="shared" si="63"/>
        <v>0.62</v>
      </c>
      <c r="AU49" s="48">
        <f>SUMPRODUCT(W49:AF49,'Veh Occ'!T$3:AC$3)</f>
        <v>1.3824999999999998</v>
      </c>
      <c r="AV49" s="48">
        <f>SUMPRODUCT(W49:AF49,'Veh Occ'!T$4:AC$4)</f>
        <v>1.3525</v>
      </c>
      <c r="AW49" s="48">
        <f>SUMPRODUCT(W49:AF49,'Veh Occ'!T$5:AC$5)</f>
        <v>1.4524999999999999</v>
      </c>
      <c r="AX49" s="49">
        <f t="shared" si="64"/>
        <v>2.286376113143413</v>
      </c>
      <c r="AY49" s="49">
        <f t="shared" si="65"/>
        <v>1.0246521078865105E-2</v>
      </c>
      <c r="AZ49" s="49">
        <f t="shared" si="66"/>
        <v>2.9819057865591403</v>
      </c>
      <c r="BA49" s="49">
        <f t="shared" si="67"/>
        <v>2.621579218580567E-3</v>
      </c>
      <c r="BB49" s="50">
        <f t="shared" si="68"/>
        <v>2.015225</v>
      </c>
      <c r="BC49" s="50">
        <f t="shared" si="69"/>
        <v>0.90054999999999996</v>
      </c>
    </row>
    <row r="50" spans="2:55" ht="27.75" x14ac:dyDescent="0.25">
      <c r="B50" s="283"/>
      <c r="C50" s="209">
        <v>46</v>
      </c>
      <c r="D50" s="209" t="s">
        <v>309</v>
      </c>
      <c r="E50" s="209" t="s">
        <v>354</v>
      </c>
      <c r="F50" s="209" t="s">
        <v>379</v>
      </c>
      <c r="G50" s="215" t="s">
        <v>14</v>
      </c>
      <c r="H50" s="215" t="s">
        <v>18</v>
      </c>
      <c r="I50" s="218">
        <v>3.82</v>
      </c>
      <c r="J50" s="211"/>
      <c r="K50" s="211">
        <v>2</v>
      </c>
      <c r="L50" s="138">
        <v>46</v>
      </c>
      <c r="M50" s="141">
        <f t="shared" si="54"/>
        <v>1</v>
      </c>
      <c r="N50" s="252">
        <v>3</v>
      </c>
      <c r="O50" s="175">
        <v>3.82</v>
      </c>
      <c r="P50" s="176">
        <v>0.78</v>
      </c>
      <c r="Q50" s="164">
        <v>0.75</v>
      </c>
      <c r="R50" s="182">
        <f t="shared" si="38"/>
        <v>1.6537982735214563</v>
      </c>
      <c r="S50" s="182">
        <f t="shared" si="39"/>
        <v>2.1568938781621272</v>
      </c>
      <c r="T50" s="164">
        <v>1.49</v>
      </c>
      <c r="U50" s="167">
        <v>0.62</v>
      </c>
      <c r="V50" s="134" t="str">
        <f t="shared" si="70"/>
        <v>ok</v>
      </c>
      <c r="W50" s="123"/>
      <c r="X50" s="123">
        <v>0.75</v>
      </c>
      <c r="Y50" s="123">
        <v>0.25</v>
      </c>
      <c r="Z50" s="123"/>
      <c r="AA50" s="123"/>
      <c r="AB50" s="123"/>
      <c r="AC50" s="123"/>
      <c r="AD50" s="123"/>
      <c r="AE50" s="123"/>
      <c r="AF50" s="122"/>
      <c r="AG50" s="109">
        <f t="shared" si="56"/>
        <v>1</v>
      </c>
      <c r="AH50" s="110">
        <f>+SUMPRODUCT(W50:AF50,'Temp Dist by Trip Purpose'!$AA$4:$AJ$4)</f>
        <v>0.10770528651568934</v>
      </c>
      <c r="AI50" s="111">
        <f>+SUMPRODUCT(W50:AF50,'Temp Dist by Trip Purpose'!$AA$5:$AJ$5)</f>
        <v>0.41814763461108939</v>
      </c>
      <c r="AJ50" s="111">
        <f>+SUMPRODUCT(W50:AF50,'Temp Dist by Trip Purpose'!$AA$6:$AJ$6)</f>
        <v>0.31011983071226212</v>
      </c>
      <c r="AK50" s="111">
        <f>+SUMPRODUCT(W50:AF50,'Temp Dist by Trip Purpose'!$AA$7:$AJ$7)</f>
        <v>0.10698334983725687</v>
      </c>
      <c r="AL50" s="111">
        <f t="shared" si="57"/>
        <v>0.94295610167629773</v>
      </c>
      <c r="AM50" s="112">
        <f>+SUMPRODUCT(W50:AF50,'Temp Dist by Trip Purpose'!$AA$8:$AJ$8)</f>
        <v>0.31216293128009726</v>
      </c>
      <c r="AN50" s="112">
        <f>+SUMPRODUCT(W50:AF50,'Temp Dist by Trip Purpose'!$AA$9:$AJ$9)</f>
        <v>0.50578597318727503</v>
      </c>
      <c r="AO50" s="112">
        <f t="shared" si="58"/>
        <v>1.6537982735214563</v>
      </c>
      <c r="AP50" s="112">
        <f t="shared" si="59"/>
        <v>7.4115884838083946E-3</v>
      </c>
      <c r="AQ50" s="112">
        <f t="shared" si="60"/>
        <v>2.1568938781621272</v>
      </c>
      <c r="AR50" s="112">
        <f t="shared" si="61"/>
        <v>1.8962598326080053E-3</v>
      </c>
      <c r="AS50" s="112">
        <f t="shared" si="62"/>
        <v>1.49</v>
      </c>
      <c r="AT50" s="112">
        <f t="shared" si="63"/>
        <v>0.62</v>
      </c>
      <c r="AU50" s="48">
        <f>SUMPRODUCT(W50:AF50,'Veh Occ'!T$3:AC$3)</f>
        <v>1.3824999999999998</v>
      </c>
      <c r="AV50" s="48">
        <f>SUMPRODUCT(W50:AF50,'Veh Occ'!T$4:AC$4)</f>
        <v>1.3525</v>
      </c>
      <c r="AW50" s="48">
        <f>SUMPRODUCT(W50:AF50,'Veh Occ'!T$5:AC$5)</f>
        <v>1.4524999999999999</v>
      </c>
      <c r="AX50" s="49">
        <f t="shared" si="64"/>
        <v>2.286376113143413</v>
      </c>
      <c r="AY50" s="49">
        <f t="shared" si="65"/>
        <v>1.0246521078865105E-2</v>
      </c>
      <c r="AZ50" s="49">
        <f t="shared" si="66"/>
        <v>2.9819057865591403</v>
      </c>
      <c r="BA50" s="49">
        <f t="shared" si="67"/>
        <v>2.621579218580567E-3</v>
      </c>
      <c r="BB50" s="50">
        <f t="shared" si="68"/>
        <v>2.015225</v>
      </c>
      <c r="BC50" s="50">
        <f t="shared" si="69"/>
        <v>0.90054999999999996</v>
      </c>
    </row>
    <row r="51" spans="2:55" x14ac:dyDescent="0.25">
      <c r="B51" s="283"/>
      <c r="C51" s="209">
        <v>47</v>
      </c>
      <c r="D51" s="208" t="s">
        <v>52</v>
      </c>
      <c r="E51" s="208" t="s">
        <v>357</v>
      </c>
      <c r="F51" s="209" t="s">
        <v>379</v>
      </c>
      <c r="G51" s="215" t="s">
        <v>14</v>
      </c>
      <c r="H51" s="215" t="s">
        <v>18</v>
      </c>
      <c r="I51" s="218">
        <v>3.82</v>
      </c>
      <c r="J51" s="211"/>
      <c r="K51" s="211">
        <v>2</v>
      </c>
      <c r="L51" s="138">
        <v>47</v>
      </c>
      <c r="M51" s="141">
        <f t="shared" si="54"/>
        <v>1</v>
      </c>
      <c r="N51" s="252">
        <v>3</v>
      </c>
      <c r="O51" s="175">
        <v>3.82</v>
      </c>
      <c r="P51" s="176">
        <v>0.78</v>
      </c>
      <c r="Q51" s="164">
        <v>0.75</v>
      </c>
      <c r="R51" s="182">
        <f t="shared" si="38"/>
        <v>1.6537982735214563</v>
      </c>
      <c r="S51" s="182">
        <f t="shared" si="39"/>
        <v>2.1568938781621272</v>
      </c>
      <c r="T51" s="164">
        <v>1.49</v>
      </c>
      <c r="U51" s="167">
        <v>0.62</v>
      </c>
      <c r="V51" s="134" t="str">
        <f t="shared" si="70"/>
        <v>ok</v>
      </c>
      <c r="W51" s="123"/>
      <c r="X51" s="123">
        <v>0.75</v>
      </c>
      <c r="Y51" s="123">
        <v>0.25</v>
      </c>
      <c r="Z51" s="123"/>
      <c r="AA51" s="123"/>
      <c r="AB51" s="123"/>
      <c r="AC51" s="123"/>
      <c r="AD51" s="123"/>
      <c r="AE51" s="123"/>
      <c r="AF51" s="122"/>
      <c r="AG51" s="109">
        <f t="shared" si="56"/>
        <v>1</v>
      </c>
      <c r="AH51" s="110">
        <f>+SUMPRODUCT(W51:AF51,'Temp Dist by Trip Purpose'!$AA$4:$AJ$4)</f>
        <v>0.10770528651568934</v>
      </c>
      <c r="AI51" s="111">
        <f>+SUMPRODUCT(W51:AF51,'Temp Dist by Trip Purpose'!$AA$5:$AJ$5)</f>
        <v>0.41814763461108939</v>
      </c>
      <c r="AJ51" s="111">
        <f>+SUMPRODUCT(W51:AF51,'Temp Dist by Trip Purpose'!$AA$6:$AJ$6)</f>
        <v>0.31011983071226212</v>
      </c>
      <c r="AK51" s="111">
        <f>+SUMPRODUCT(W51:AF51,'Temp Dist by Trip Purpose'!$AA$7:$AJ$7)</f>
        <v>0.10698334983725687</v>
      </c>
      <c r="AL51" s="111">
        <f t="shared" si="57"/>
        <v>0.94295610167629773</v>
      </c>
      <c r="AM51" s="112">
        <f>+SUMPRODUCT(W51:AF51,'Temp Dist by Trip Purpose'!$AA$8:$AJ$8)</f>
        <v>0.31216293128009726</v>
      </c>
      <c r="AN51" s="112">
        <f>+SUMPRODUCT(W51:AF51,'Temp Dist by Trip Purpose'!$AA$9:$AJ$9)</f>
        <v>0.50578597318727503</v>
      </c>
      <c r="AO51" s="112">
        <f t="shared" si="58"/>
        <v>1.6537982735214563</v>
      </c>
      <c r="AP51" s="112">
        <f t="shared" si="59"/>
        <v>7.4115884838083946E-3</v>
      </c>
      <c r="AQ51" s="112">
        <f t="shared" si="60"/>
        <v>2.1568938781621272</v>
      </c>
      <c r="AR51" s="112">
        <f t="shared" si="61"/>
        <v>1.8962598326080053E-3</v>
      </c>
      <c r="AS51" s="112">
        <f t="shared" si="62"/>
        <v>1.49</v>
      </c>
      <c r="AT51" s="112">
        <f t="shared" si="63"/>
        <v>0.62</v>
      </c>
      <c r="AU51" s="48">
        <f>SUMPRODUCT(W51:AF51,'Veh Occ'!T$3:AC$3)</f>
        <v>1.3824999999999998</v>
      </c>
      <c r="AV51" s="48">
        <f>SUMPRODUCT(W51:AF51,'Veh Occ'!T$4:AC$4)</f>
        <v>1.3525</v>
      </c>
      <c r="AW51" s="48">
        <f>SUMPRODUCT(W51:AF51,'Veh Occ'!T$5:AC$5)</f>
        <v>1.4524999999999999</v>
      </c>
      <c r="AX51" s="49">
        <f t="shared" si="64"/>
        <v>2.286376113143413</v>
      </c>
      <c r="AY51" s="49">
        <f t="shared" si="65"/>
        <v>1.0246521078865105E-2</v>
      </c>
      <c r="AZ51" s="49">
        <f t="shared" si="66"/>
        <v>2.9819057865591403</v>
      </c>
      <c r="BA51" s="49">
        <f t="shared" si="67"/>
        <v>2.621579218580567E-3</v>
      </c>
      <c r="BB51" s="50">
        <f t="shared" si="68"/>
        <v>2.015225</v>
      </c>
      <c r="BC51" s="50">
        <f t="shared" si="69"/>
        <v>0.90054999999999996</v>
      </c>
    </row>
    <row r="52" spans="2:55" ht="27.75" customHeight="1" x14ac:dyDescent="0.25">
      <c r="B52" s="283"/>
      <c r="C52" s="209">
        <v>48</v>
      </c>
      <c r="D52" s="209" t="s">
        <v>53</v>
      </c>
      <c r="E52" s="209" t="s">
        <v>358</v>
      </c>
      <c r="F52" s="209" t="s">
        <v>379</v>
      </c>
      <c r="G52" s="215" t="s">
        <v>14</v>
      </c>
      <c r="H52" s="218" t="s">
        <v>18</v>
      </c>
      <c r="I52" s="218">
        <v>3.56</v>
      </c>
      <c r="J52" s="209" t="s">
        <v>54</v>
      </c>
      <c r="K52" s="211">
        <v>2</v>
      </c>
      <c r="L52" s="138">
        <v>48</v>
      </c>
      <c r="M52" s="141">
        <f t="shared" si="54"/>
        <v>1</v>
      </c>
      <c r="N52" s="252">
        <v>3</v>
      </c>
      <c r="O52" s="175">
        <v>3.56</v>
      </c>
      <c r="P52" s="176">
        <v>0.42</v>
      </c>
      <c r="Q52" s="164">
        <v>0.45</v>
      </c>
      <c r="R52" s="182">
        <f t="shared" si="38"/>
        <v>0.89050676266539952</v>
      </c>
      <c r="S52" s="182">
        <f t="shared" si="39"/>
        <v>1.2941363268972763</v>
      </c>
      <c r="T52" s="164">
        <v>1.23</v>
      </c>
      <c r="U52" s="167">
        <v>0.78</v>
      </c>
      <c r="V52" s="134" t="str">
        <f t="shared" si="70"/>
        <v>ok</v>
      </c>
      <c r="W52" s="123"/>
      <c r="X52" s="123">
        <v>0.75</v>
      </c>
      <c r="Y52" s="123">
        <v>0.25</v>
      </c>
      <c r="Z52" s="123"/>
      <c r="AA52" s="123"/>
      <c r="AB52" s="123"/>
      <c r="AC52" s="123"/>
      <c r="AD52" s="123"/>
      <c r="AE52" s="123"/>
      <c r="AF52" s="122"/>
      <c r="AG52" s="109">
        <f t="shared" si="56"/>
        <v>1</v>
      </c>
      <c r="AH52" s="110">
        <f>+SUMPRODUCT(W52:AF52,'Temp Dist by Trip Purpose'!$AA$4:$AJ$4)</f>
        <v>0.10770528651568934</v>
      </c>
      <c r="AI52" s="111">
        <f>+SUMPRODUCT(W52:AF52,'Temp Dist by Trip Purpose'!$AA$5:$AJ$5)</f>
        <v>0.41814763461108939</v>
      </c>
      <c r="AJ52" s="111">
        <f>+SUMPRODUCT(W52:AF52,'Temp Dist by Trip Purpose'!$AA$6:$AJ$6)</f>
        <v>0.31011983071226212</v>
      </c>
      <c r="AK52" s="111">
        <f>+SUMPRODUCT(W52:AF52,'Temp Dist by Trip Purpose'!$AA$7:$AJ$7)</f>
        <v>0.10698334983725687</v>
      </c>
      <c r="AL52" s="111">
        <f t="shared" si="57"/>
        <v>0.94295610167629773</v>
      </c>
      <c r="AM52" s="112">
        <f>+SUMPRODUCT(W52:AF52,'Temp Dist by Trip Purpose'!$AA$8:$AJ$8)</f>
        <v>0.31216293128009726</v>
      </c>
      <c r="AN52" s="112">
        <f>+SUMPRODUCT(W52:AF52,'Temp Dist by Trip Purpose'!$AA$9:$AJ$9)</f>
        <v>0.50578597318727503</v>
      </c>
      <c r="AO52" s="112">
        <f t="shared" si="58"/>
        <v>0.89050676266539952</v>
      </c>
      <c r="AP52" s="112">
        <f t="shared" si="59"/>
        <v>1.0951595999415877</v>
      </c>
      <c r="AQ52" s="112">
        <f t="shared" si="60"/>
        <v>1.2941363268972763</v>
      </c>
      <c r="AR52" s="112">
        <f t="shared" si="61"/>
        <v>0.28019731049573643</v>
      </c>
      <c r="AS52" s="112">
        <f t="shared" si="62"/>
        <v>1.23</v>
      </c>
      <c r="AT52" s="112">
        <f t="shared" si="63"/>
        <v>0.78</v>
      </c>
      <c r="AU52" s="48">
        <f>SUMPRODUCT(W52:AF52,'Veh Occ'!T$3:AC$3)</f>
        <v>1.3824999999999998</v>
      </c>
      <c r="AV52" s="48">
        <f>SUMPRODUCT(W52:AF52,'Veh Occ'!T$4:AC$4)</f>
        <v>1.3525</v>
      </c>
      <c r="AW52" s="48">
        <f>SUMPRODUCT(W52:AF52,'Veh Occ'!T$5:AC$5)</f>
        <v>1.4524999999999999</v>
      </c>
      <c r="AX52" s="49">
        <f t="shared" si="64"/>
        <v>1.2311255993849146</v>
      </c>
      <c r="AY52" s="49">
        <f t="shared" si="65"/>
        <v>1.5140581469192449</v>
      </c>
      <c r="AZ52" s="49">
        <f t="shared" si="66"/>
        <v>1.7891434719354844</v>
      </c>
      <c r="BA52" s="49">
        <f t="shared" si="67"/>
        <v>0.38737278176035556</v>
      </c>
      <c r="BB52" s="50">
        <f t="shared" si="68"/>
        <v>1.663575</v>
      </c>
      <c r="BC52" s="50">
        <f t="shared" si="69"/>
        <v>1.1329499999999999</v>
      </c>
    </row>
    <row r="53" spans="2:55" ht="39" customHeight="1" x14ac:dyDescent="0.25">
      <c r="B53" s="283"/>
      <c r="C53" s="209">
        <v>49</v>
      </c>
      <c r="D53" s="209" t="s">
        <v>55</v>
      </c>
      <c r="E53" s="209" t="s">
        <v>359</v>
      </c>
      <c r="F53" s="209" t="s">
        <v>379</v>
      </c>
      <c r="G53" s="215" t="s">
        <v>14</v>
      </c>
      <c r="H53" s="209" t="s">
        <v>112</v>
      </c>
      <c r="I53" s="218">
        <v>0.8</v>
      </c>
      <c r="J53" s="211"/>
      <c r="K53" s="211">
        <v>2</v>
      </c>
      <c r="L53" s="138">
        <v>49</v>
      </c>
      <c r="M53" s="141">
        <f t="shared" si="54"/>
        <v>1</v>
      </c>
      <c r="N53" s="252">
        <v>3</v>
      </c>
      <c r="O53" s="202">
        <v>9.0399999999999991</v>
      </c>
      <c r="P53" s="176">
        <v>0.8</v>
      </c>
      <c r="Q53" s="164">
        <v>0.76</v>
      </c>
      <c r="R53" s="182">
        <f t="shared" si="38"/>
        <v>1.6962033574579038</v>
      </c>
      <c r="S53" s="182">
        <f t="shared" si="39"/>
        <v>2.1856524632042889</v>
      </c>
      <c r="T53" s="165">
        <v>1.58</v>
      </c>
      <c r="U53" s="166">
        <v>1.77</v>
      </c>
      <c r="V53" s="134" t="str">
        <f t="shared" si="70"/>
        <v>ok</v>
      </c>
      <c r="W53" s="123"/>
      <c r="X53" s="123">
        <v>0.75</v>
      </c>
      <c r="Y53" s="123">
        <v>0.25</v>
      </c>
      <c r="Z53" s="123"/>
      <c r="AA53" s="123"/>
      <c r="AB53" s="123"/>
      <c r="AC53" s="123"/>
      <c r="AD53" s="123"/>
      <c r="AE53" s="123"/>
      <c r="AF53" s="122"/>
      <c r="AG53" s="109">
        <f t="shared" si="56"/>
        <v>1</v>
      </c>
      <c r="AH53" s="110">
        <f>+SUMPRODUCT(W53:AF53,'Temp Dist by Trip Purpose'!$AA$4:$AJ$4)</f>
        <v>0.10770528651568934</v>
      </c>
      <c r="AI53" s="111">
        <f>+SUMPRODUCT(W53:AF53,'Temp Dist by Trip Purpose'!$AA$5:$AJ$5)</f>
        <v>0.41814763461108939</v>
      </c>
      <c r="AJ53" s="111">
        <f>+SUMPRODUCT(W53:AF53,'Temp Dist by Trip Purpose'!$AA$6:$AJ$6)</f>
        <v>0.31011983071226212</v>
      </c>
      <c r="AK53" s="111">
        <f>+SUMPRODUCT(W53:AF53,'Temp Dist by Trip Purpose'!$AA$7:$AJ$7)</f>
        <v>0.10698334983725687</v>
      </c>
      <c r="AL53" s="111">
        <f t="shared" si="57"/>
        <v>0.94295610167629773</v>
      </c>
      <c r="AM53" s="112">
        <f>+SUMPRODUCT(W53:AF53,'Temp Dist by Trip Purpose'!$AA$8:$AJ$8)</f>
        <v>0.31216293128009726</v>
      </c>
      <c r="AN53" s="112">
        <f>+SUMPRODUCT(W53:AF53,'Temp Dist by Trip Purpose'!$AA$9:$AJ$9)</f>
        <v>0.50578597318727503</v>
      </c>
      <c r="AO53" s="112">
        <f t="shared" si="58"/>
        <v>1.6962033574579038</v>
      </c>
      <c r="AP53" s="112">
        <f t="shared" si="59"/>
        <v>4.1072910406131635</v>
      </c>
      <c r="AQ53" s="112">
        <f t="shared" si="60"/>
        <v>2.1856524632042889</v>
      </c>
      <c r="AR53" s="112">
        <f t="shared" si="61"/>
        <v>1.0508531387246438</v>
      </c>
      <c r="AS53" s="112">
        <f t="shared" si="62"/>
        <v>1.58</v>
      </c>
      <c r="AT53" s="112">
        <f t="shared" si="63"/>
        <v>1.77</v>
      </c>
      <c r="AU53" s="48">
        <f>SUMPRODUCT(W53:AF53,'Veh Occ'!T$3:AC$3)</f>
        <v>1.3824999999999998</v>
      </c>
      <c r="AV53" s="48">
        <f>SUMPRODUCT(W53:AF53,'Veh Occ'!T$4:AC$4)</f>
        <v>1.3525</v>
      </c>
      <c r="AW53" s="48">
        <f>SUMPRODUCT(W53:AF53,'Veh Occ'!T$5:AC$5)</f>
        <v>1.4524999999999999</v>
      </c>
      <c r="AX53" s="49">
        <f t="shared" si="64"/>
        <v>2.3450011416855516</v>
      </c>
      <c r="AY53" s="49">
        <f t="shared" si="65"/>
        <v>5.678329863647698</v>
      </c>
      <c r="AZ53" s="49">
        <f t="shared" si="66"/>
        <v>3.0216645303799288</v>
      </c>
      <c r="BA53" s="49">
        <f t="shared" si="67"/>
        <v>1.4528044642868199</v>
      </c>
      <c r="BB53" s="50">
        <f t="shared" si="68"/>
        <v>2.1369500000000001</v>
      </c>
      <c r="BC53" s="50">
        <f t="shared" si="69"/>
        <v>2.5709249999999999</v>
      </c>
    </row>
    <row r="54" spans="2:55" x14ac:dyDescent="0.25">
      <c r="B54" s="283" t="s">
        <v>56</v>
      </c>
      <c r="C54" s="211">
        <v>50</v>
      </c>
      <c r="D54" s="211" t="s">
        <v>57</v>
      </c>
      <c r="E54" s="211" t="s">
        <v>57</v>
      </c>
      <c r="F54" s="211" t="s">
        <v>380</v>
      </c>
      <c r="G54" s="215"/>
      <c r="H54" s="215"/>
      <c r="I54" s="215"/>
      <c r="J54" s="211"/>
      <c r="K54" s="211">
        <v>0</v>
      </c>
      <c r="L54" s="137">
        <v>10</v>
      </c>
      <c r="M54" s="141">
        <f t="shared" si="54"/>
        <v>0</v>
      </c>
      <c r="N54" s="252">
        <v>3</v>
      </c>
      <c r="O54" s="197">
        <v>0</v>
      </c>
      <c r="P54" s="198">
        <v>0</v>
      </c>
      <c r="Q54" s="198">
        <v>0</v>
      </c>
      <c r="R54" s="198">
        <v>0</v>
      </c>
      <c r="S54" s="198">
        <v>0</v>
      </c>
      <c r="T54" s="198">
        <v>0</v>
      </c>
      <c r="U54" s="199">
        <v>0</v>
      </c>
      <c r="V54" s="135"/>
      <c r="W54" s="115"/>
      <c r="X54" s="115"/>
      <c r="Y54" s="115"/>
      <c r="Z54" s="115"/>
      <c r="AA54" s="115"/>
      <c r="AB54" s="115"/>
      <c r="AC54" s="115"/>
      <c r="AD54" s="115"/>
      <c r="AE54" s="115"/>
      <c r="AF54" s="114"/>
      <c r="AG54" s="115"/>
      <c r="AH54" s="114"/>
      <c r="AI54" s="114"/>
      <c r="AJ54" s="114"/>
      <c r="AK54" s="114"/>
      <c r="AL54" s="114"/>
      <c r="AM54" s="114"/>
      <c r="AN54" s="114"/>
      <c r="AO54" s="118"/>
      <c r="AP54" s="118"/>
      <c r="AQ54" s="118"/>
      <c r="AR54" s="118"/>
      <c r="AS54" s="118"/>
      <c r="AT54" s="118"/>
      <c r="AU54" s="114"/>
      <c r="AV54" s="114"/>
      <c r="AW54" s="114"/>
      <c r="AX54" s="114"/>
      <c r="AY54" s="114"/>
      <c r="AZ54" s="114"/>
      <c r="BA54" s="114"/>
      <c r="BB54" s="114"/>
      <c r="BC54" s="114"/>
    </row>
    <row r="55" spans="2:55" x14ac:dyDescent="0.25">
      <c r="B55" s="283"/>
      <c r="C55" s="211">
        <v>51</v>
      </c>
      <c r="D55" s="211" t="s">
        <v>58</v>
      </c>
      <c r="E55" s="211" t="s">
        <v>58</v>
      </c>
      <c r="F55" s="211" t="s">
        <v>380</v>
      </c>
      <c r="G55" s="215" t="s">
        <v>14</v>
      </c>
      <c r="H55" s="215"/>
      <c r="I55" s="215"/>
      <c r="J55" s="211"/>
      <c r="K55" s="211">
        <v>0</v>
      </c>
      <c r="L55" s="137">
        <v>10</v>
      </c>
      <c r="M55" s="141">
        <f t="shared" si="54"/>
        <v>0</v>
      </c>
      <c r="N55" s="252">
        <v>3</v>
      </c>
      <c r="O55" s="149">
        <v>6.97</v>
      </c>
      <c r="P55" s="150">
        <v>1.01</v>
      </c>
      <c r="Q55" s="117">
        <v>1.08</v>
      </c>
      <c r="R55" s="117">
        <f t="shared" ref="R55:S57" si="71">P55*T$1</f>
        <v>2.1414567387906036</v>
      </c>
      <c r="S55" s="117">
        <f t="shared" si="71"/>
        <v>3.1059271845534631</v>
      </c>
      <c r="T55" s="117">
        <v>1.32</v>
      </c>
      <c r="U55" s="151">
        <v>0.68</v>
      </c>
      <c r="V55" s="135"/>
      <c r="W55" s="115"/>
      <c r="X55" s="115"/>
      <c r="Y55" s="115"/>
      <c r="Z55" s="115"/>
      <c r="AA55" s="115"/>
      <c r="AB55" s="115"/>
      <c r="AC55" s="115"/>
      <c r="AD55" s="115"/>
      <c r="AE55" s="115"/>
      <c r="AF55" s="114"/>
      <c r="AG55" s="115"/>
      <c r="AH55" s="114"/>
      <c r="AI55" s="114"/>
      <c r="AJ55" s="114"/>
      <c r="AK55" s="114"/>
      <c r="AL55" s="114"/>
      <c r="AM55" s="114"/>
      <c r="AN55" s="114"/>
      <c r="AO55" s="118"/>
      <c r="AP55" s="118"/>
      <c r="AQ55" s="118"/>
      <c r="AR55" s="118"/>
      <c r="AS55" s="118"/>
      <c r="AT55" s="118"/>
      <c r="AU55" s="114"/>
      <c r="AV55" s="114"/>
      <c r="AW55" s="114"/>
      <c r="AX55" s="114"/>
      <c r="AY55" s="114"/>
      <c r="AZ55" s="114"/>
      <c r="BA55" s="114"/>
      <c r="BB55" s="114"/>
      <c r="BC55" s="114"/>
    </row>
    <row r="56" spans="2:55" x14ac:dyDescent="0.25">
      <c r="B56" s="283"/>
      <c r="C56" s="211">
        <v>52</v>
      </c>
      <c r="D56" s="211" t="s">
        <v>59</v>
      </c>
      <c r="E56" s="211" t="s">
        <v>59</v>
      </c>
      <c r="F56" s="211" t="s">
        <v>380</v>
      </c>
      <c r="G56" s="215" t="s">
        <v>14</v>
      </c>
      <c r="H56" s="215"/>
      <c r="I56" s="215"/>
      <c r="J56" s="211"/>
      <c r="K56" s="211">
        <v>0</v>
      </c>
      <c r="L56" s="137">
        <v>10</v>
      </c>
      <c r="M56" s="141">
        <f t="shared" si="54"/>
        <v>0</v>
      </c>
      <c r="N56" s="252">
        <v>3</v>
      </c>
      <c r="O56" s="149">
        <v>6.97</v>
      </c>
      <c r="P56" s="150">
        <v>1.01</v>
      </c>
      <c r="Q56" s="117">
        <v>1.08</v>
      </c>
      <c r="R56" s="117">
        <f t="shared" si="71"/>
        <v>2.1414567387906036</v>
      </c>
      <c r="S56" s="117">
        <f t="shared" si="71"/>
        <v>3.1059271845534631</v>
      </c>
      <c r="T56" s="117">
        <v>1.32</v>
      </c>
      <c r="U56" s="151">
        <v>0.68</v>
      </c>
      <c r="V56" s="135"/>
      <c r="W56" s="115"/>
      <c r="X56" s="115"/>
      <c r="Y56" s="115"/>
      <c r="Z56" s="115"/>
      <c r="AA56" s="115"/>
      <c r="AB56" s="115"/>
      <c r="AC56" s="115"/>
      <c r="AD56" s="115"/>
      <c r="AE56" s="115"/>
      <c r="AF56" s="114"/>
      <c r="AG56" s="115"/>
      <c r="AH56" s="114"/>
      <c r="AI56" s="114"/>
      <c r="AJ56" s="114"/>
      <c r="AK56" s="114"/>
      <c r="AL56" s="114"/>
      <c r="AM56" s="114"/>
      <c r="AN56" s="114"/>
      <c r="AO56" s="118"/>
      <c r="AP56" s="118"/>
      <c r="AQ56" s="118"/>
      <c r="AR56" s="118"/>
      <c r="AS56" s="118"/>
      <c r="AT56" s="118"/>
      <c r="AU56" s="114"/>
      <c r="AV56" s="114"/>
      <c r="AW56" s="114"/>
      <c r="AX56" s="114"/>
      <c r="AY56" s="114"/>
      <c r="AZ56" s="114"/>
      <c r="BA56" s="114"/>
      <c r="BB56" s="114"/>
      <c r="BC56" s="114"/>
    </row>
    <row r="57" spans="2:55" x14ac:dyDescent="0.25">
      <c r="B57" s="283"/>
      <c r="C57" s="211">
        <v>53</v>
      </c>
      <c r="D57" s="211" t="s">
        <v>60</v>
      </c>
      <c r="E57" s="211" t="s">
        <v>60</v>
      </c>
      <c r="F57" s="211" t="s">
        <v>380</v>
      </c>
      <c r="G57" s="215" t="s">
        <v>14</v>
      </c>
      <c r="H57" s="215"/>
      <c r="I57" s="215"/>
      <c r="J57" s="211"/>
      <c r="K57" s="211">
        <v>0</v>
      </c>
      <c r="L57" s="137">
        <v>10</v>
      </c>
      <c r="M57" s="141">
        <f t="shared" si="54"/>
        <v>0</v>
      </c>
      <c r="N57" s="252">
        <v>3</v>
      </c>
      <c r="O57" s="149">
        <v>6.97</v>
      </c>
      <c r="P57" s="150">
        <v>1.01</v>
      </c>
      <c r="Q57" s="117">
        <v>1.08</v>
      </c>
      <c r="R57" s="117">
        <f t="shared" si="71"/>
        <v>2.1414567387906036</v>
      </c>
      <c r="S57" s="117">
        <f t="shared" si="71"/>
        <v>3.1059271845534631</v>
      </c>
      <c r="T57" s="117">
        <v>1.32</v>
      </c>
      <c r="U57" s="151">
        <v>0.68</v>
      </c>
      <c r="V57" s="135"/>
      <c r="W57" s="115"/>
      <c r="X57" s="115"/>
      <c r="Y57" s="115"/>
      <c r="Z57" s="115"/>
      <c r="AA57" s="115"/>
      <c r="AB57" s="115"/>
      <c r="AC57" s="115"/>
      <c r="AD57" s="115"/>
      <c r="AE57" s="115"/>
      <c r="AF57" s="114"/>
      <c r="AG57" s="115"/>
      <c r="AH57" s="114"/>
      <c r="AI57" s="114"/>
      <c r="AJ57" s="114"/>
      <c r="AK57" s="114"/>
      <c r="AL57" s="114"/>
      <c r="AM57" s="114"/>
      <c r="AN57" s="114"/>
      <c r="AO57" s="118"/>
      <c r="AP57" s="118"/>
      <c r="AQ57" s="118"/>
      <c r="AR57" s="118"/>
      <c r="AS57" s="118"/>
      <c r="AT57" s="118"/>
      <c r="AU57" s="114"/>
      <c r="AV57" s="114"/>
      <c r="AW57" s="114"/>
      <c r="AX57" s="114"/>
      <c r="AY57" s="114"/>
      <c r="AZ57" s="114"/>
      <c r="BA57" s="114"/>
      <c r="BB57" s="114"/>
      <c r="BC57" s="114"/>
    </row>
    <row r="58" spans="2:55" x14ac:dyDescent="0.25">
      <c r="B58" s="283"/>
      <c r="C58" s="211">
        <v>54</v>
      </c>
      <c r="D58" s="211" t="s">
        <v>61</v>
      </c>
      <c r="E58" s="211" t="s">
        <v>61</v>
      </c>
      <c r="F58" s="211" t="s">
        <v>380</v>
      </c>
      <c r="G58" s="215"/>
      <c r="H58" s="215"/>
      <c r="I58" s="215"/>
      <c r="J58" s="211"/>
      <c r="K58" s="211">
        <v>0</v>
      </c>
      <c r="L58" s="137">
        <v>10</v>
      </c>
      <c r="M58" s="141">
        <f t="shared" si="54"/>
        <v>0</v>
      </c>
      <c r="N58" s="252">
        <v>3</v>
      </c>
      <c r="O58" s="197">
        <v>0</v>
      </c>
      <c r="P58" s="198">
        <v>0</v>
      </c>
      <c r="Q58" s="198">
        <v>0</v>
      </c>
      <c r="R58" s="198">
        <v>0</v>
      </c>
      <c r="S58" s="198">
        <v>0</v>
      </c>
      <c r="T58" s="198">
        <v>0</v>
      </c>
      <c r="U58" s="199">
        <v>0</v>
      </c>
      <c r="V58" s="135"/>
      <c r="W58" s="115"/>
      <c r="X58" s="115"/>
      <c r="Y58" s="115"/>
      <c r="Z58" s="115"/>
      <c r="AA58" s="115"/>
      <c r="AB58" s="115"/>
      <c r="AC58" s="115"/>
      <c r="AD58" s="115"/>
      <c r="AE58" s="115"/>
      <c r="AF58" s="114"/>
      <c r="AG58" s="115"/>
      <c r="AH58" s="114"/>
      <c r="AI58" s="114"/>
      <c r="AJ58" s="114"/>
      <c r="AK58" s="114"/>
      <c r="AL58" s="114"/>
      <c r="AM58" s="114"/>
      <c r="AN58" s="114"/>
      <c r="AO58" s="118"/>
      <c r="AP58" s="118"/>
      <c r="AQ58" s="118"/>
      <c r="AR58" s="118"/>
      <c r="AS58" s="118"/>
      <c r="AT58" s="118"/>
      <c r="AU58" s="114"/>
      <c r="AV58" s="114"/>
      <c r="AW58" s="114"/>
      <c r="AX58" s="114"/>
      <c r="AY58" s="114"/>
      <c r="AZ58" s="114"/>
      <c r="BA58" s="114"/>
      <c r="BB58" s="114"/>
      <c r="BC58" s="114"/>
    </row>
    <row r="59" spans="2:55" x14ac:dyDescent="0.25">
      <c r="B59" s="283"/>
      <c r="C59" s="211">
        <v>55</v>
      </c>
      <c r="D59" s="211" t="s">
        <v>62</v>
      </c>
      <c r="E59" s="211" t="s">
        <v>62</v>
      </c>
      <c r="F59" s="211" t="s">
        <v>380</v>
      </c>
      <c r="G59" s="215"/>
      <c r="H59" s="215"/>
      <c r="I59" s="215"/>
      <c r="J59" s="211"/>
      <c r="K59" s="211">
        <v>0</v>
      </c>
      <c r="L59" s="137">
        <v>10</v>
      </c>
      <c r="M59" s="141">
        <f t="shared" si="54"/>
        <v>0</v>
      </c>
      <c r="N59" s="252">
        <v>3</v>
      </c>
      <c r="O59" s="197">
        <v>0</v>
      </c>
      <c r="P59" s="198">
        <v>0</v>
      </c>
      <c r="Q59" s="198">
        <v>0</v>
      </c>
      <c r="R59" s="198">
        <v>0</v>
      </c>
      <c r="S59" s="198">
        <v>0</v>
      </c>
      <c r="T59" s="198">
        <v>0</v>
      </c>
      <c r="U59" s="199">
        <v>0</v>
      </c>
      <c r="V59" s="135"/>
      <c r="W59" s="115"/>
      <c r="X59" s="115"/>
      <c r="Y59" s="115"/>
      <c r="Z59" s="115"/>
      <c r="AA59" s="115"/>
      <c r="AB59" s="115"/>
      <c r="AC59" s="115"/>
      <c r="AD59" s="115"/>
      <c r="AE59" s="115"/>
      <c r="AF59" s="114"/>
      <c r="AG59" s="115"/>
      <c r="AH59" s="114"/>
      <c r="AI59" s="114"/>
      <c r="AJ59" s="114"/>
      <c r="AK59" s="114"/>
      <c r="AL59" s="114"/>
      <c r="AM59" s="114"/>
      <c r="AN59" s="114"/>
      <c r="AO59" s="118"/>
      <c r="AP59" s="118"/>
      <c r="AQ59" s="118"/>
      <c r="AR59" s="118"/>
      <c r="AS59" s="118"/>
      <c r="AT59" s="118"/>
      <c r="AU59" s="114"/>
      <c r="AV59" s="114"/>
      <c r="AW59" s="114"/>
      <c r="AX59" s="114"/>
      <c r="AY59" s="114"/>
      <c r="AZ59" s="114"/>
      <c r="BA59" s="114"/>
      <c r="BB59" s="114"/>
      <c r="BC59" s="114"/>
    </row>
    <row r="60" spans="2:55" x14ac:dyDescent="0.25">
      <c r="B60" s="283"/>
      <c r="C60" s="211">
        <v>56</v>
      </c>
      <c r="D60" s="211" t="s">
        <v>63</v>
      </c>
      <c r="E60" s="211" t="s">
        <v>63</v>
      </c>
      <c r="F60" s="211" t="s">
        <v>380</v>
      </c>
      <c r="G60" s="215"/>
      <c r="H60" s="215"/>
      <c r="I60" s="215"/>
      <c r="J60" s="211"/>
      <c r="K60" s="211">
        <v>0</v>
      </c>
      <c r="L60" s="137">
        <v>10</v>
      </c>
      <c r="M60" s="141">
        <f t="shared" si="54"/>
        <v>0</v>
      </c>
      <c r="N60" s="252">
        <v>3</v>
      </c>
      <c r="O60" s="197">
        <v>0</v>
      </c>
      <c r="P60" s="198">
        <v>0</v>
      </c>
      <c r="Q60" s="198">
        <v>0</v>
      </c>
      <c r="R60" s="198">
        <v>0</v>
      </c>
      <c r="S60" s="198">
        <v>0</v>
      </c>
      <c r="T60" s="198">
        <v>0</v>
      </c>
      <c r="U60" s="199">
        <v>0</v>
      </c>
      <c r="V60" s="135"/>
      <c r="W60" s="115"/>
      <c r="X60" s="115"/>
      <c r="Y60" s="115"/>
      <c r="Z60" s="115"/>
      <c r="AA60" s="115"/>
      <c r="AB60" s="115"/>
      <c r="AC60" s="115"/>
      <c r="AD60" s="115"/>
      <c r="AE60" s="115"/>
      <c r="AF60" s="114"/>
      <c r="AG60" s="115"/>
      <c r="AH60" s="114"/>
      <c r="AI60" s="114"/>
      <c r="AJ60" s="114"/>
      <c r="AK60" s="114"/>
      <c r="AL60" s="114"/>
      <c r="AM60" s="114"/>
      <c r="AN60" s="114"/>
      <c r="AO60" s="118"/>
      <c r="AP60" s="118"/>
      <c r="AQ60" s="118"/>
      <c r="AR60" s="118"/>
      <c r="AS60" s="118"/>
      <c r="AT60" s="118"/>
      <c r="AU60" s="114"/>
      <c r="AV60" s="114"/>
      <c r="AW60" s="114"/>
      <c r="AX60" s="114"/>
      <c r="AY60" s="114"/>
      <c r="AZ60" s="114"/>
      <c r="BA60" s="114"/>
      <c r="BB60" s="114"/>
      <c r="BC60" s="114"/>
    </row>
    <row r="61" spans="2:55" x14ac:dyDescent="0.25">
      <c r="B61" s="283"/>
      <c r="C61" s="211">
        <v>57</v>
      </c>
      <c r="D61" s="211" t="s">
        <v>64</v>
      </c>
      <c r="E61" s="211" t="s">
        <v>64</v>
      </c>
      <c r="F61" s="211" t="s">
        <v>380</v>
      </c>
      <c r="G61" s="215"/>
      <c r="H61" s="215"/>
      <c r="I61" s="215"/>
      <c r="J61" s="211"/>
      <c r="K61" s="211">
        <v>0</v>
      </c>
      <c r="L61" s="137">
        <v>10</v>
      </c>
      <c r="M61" s="141">
        <f t="shared" si="54"/>
        <v>0</v>
      </c>
      <c r="N61" s="252">
        <v>3</v>
      </c>
      <c r="O61" s="197">
        <v>0</v>
      </c>
      <c r="P61" s="198">
        <v>0</v>
      </c>
      <c r="Q61" s="198">
        <v>0</v>
      </c>
      <c r="R61" s="198">
        <v>0</v>
      </c>
      <c r="S61" s="198">
        <v>0</v>
      </c>
      <c r="T61" s="198">
        <v>0</v>
      </c>
      <c r="U61" s="199">
        <v>0</v>
      </c>
      <c r="V61" s="135"/>
      <c r="W61" s="115"/>
      <c r="X61" s="115"/>
      <c r="Y61" s="115"/>
      <c r="Z61" s="115"/>
      <c r="AA61" s="115"/>
      <c r="AB61" s="115"/>
      <c r="AC61" s="115"/>
      <c r="AD61" s="115"/>
      <c r="AE61" s="115"/>
      <c r="AF61" s="114"/>
      <c r="AG61" s="115"/>
      <c r="AH61" s="114"/>
      <c r="AI61" s="114"/>
      <c r="AJ61" s="114"/>
      <c r="AK61" s="114"/>
      <c r="AL61" s="114"/>
      <c r="AM61" s="114"/>
      <c r="AN61" s="114"/>
      <c r="AO61" s="118"/>
      <c r="AP61" s="118"/>
      <c r="AQ61" s="118"/>
      <c r="AR61" s="118"/>
      <c r="AS61" s="118"/>
      <c r="AT61" s="118"/>
      <c r="AU61" s="114"/>
      <c r="AV61" s="114"/>
      <c r="AW61" s="114"/>
      <c r="AX61" s="114"/>
      <c r="AY61" s="114"/>
      <c r="AZ61" s="114"/>
      <c r="BA61" s="114"/>
      <c r="BB61" s="114"/>
      <c r="BC61" s="114"/>
    </row>
    <row r="62" spans="2:55" x14ac:dyDescent="0.25">
      <c r="B62" s="283"/>
      <c r="C62" s="211">
        <v>58</v>
      </c>
      <c r="D62" s="211" t="s">
        <v>65</v>
      </c>
      <c r="E62" s="211" t="s">
        <v>65</v>
      </c>
      <c r="F62" s="211" t="s">
        <v>380</v>
      </c>
      <c r="G62" s="215"/>
      <c r="H62" s="215"/>
      <c r="I62" s="215"/>
      <c r="J62" s="211"/>
      <c r="K62" s="211">
        <v>0</v>
      </c>
      <c r="L62" s="137">
        <v>10</v>
      </c>
      <c r="M62" s="141">
        <f t="shared" si="54"/>
        <v>0</v>
      </c>
      <c r="N62" s="252">
        <v>3</v>
      </c>
      <c r="O62" s="197">
        <v>0</v>
      </c>
      <c r="P62" s="198">
        <v>0</v>
      </c>
      <c r="Q62" s="198">
        <v>0</v>
      </c>
      <c r="R62" s="198">
        <v>0</v>
      </c>
      <c r="S62" s="198">
        <v>0</v>
      </c>
      <c r="T62" s="198">
        <v>0</v>
      </c>
      <c r="U62" s="199">
        <v>0</v>
      </c>
      <c r="V62" s="135"/>
      <c r="W62" s="115"/>
      <c r="X62" s="115"/>
      <c r="Y62" s="115"/>
      <c r="Z62" s="115"/>
      <c r="AA62" s="115"/>
      <c r="AB62" s="115"/>
      <c r="AC62" s="115"/>
      <c r="AD62" s="115"/>
      <c r="AE62" s="115"/>
      <c r="AF62" s="114"/>
      <c r="AG62" s="115"/>
      <c r="AH62" s="114"/>
      <c r="AI62" s="114"/>
      <c r="AJ62" s="114"/>
      <c r="AK62" s="114"/>
      <c r="AL62" s="114"/>
      <c r="AM62" s="114"/>
      <c r="AN62" s="114"/>
      <c r="AO62" s="118"/>
      <c r="AP62" s="118"/>
      <c r="AQ62" s="118"/>
      <c r="AR62" s="118"/>
      <c r="AS62" s="118"/>
      <c r="AT62" s="118"/>
      <c r="AU62" s="114"/>
      <c r="AV62" s="114"/>
      <c r="AW62" s="114"/>
      <c r="AX62" s="114"/>
      <c r="AY62" s="114"/>
      <c r="AZ62" s="114"/>
      <c r="BA62" s="114"/>
      <c r="BB62" s="114"/>
      <c r="BC62" s="114"/>
    </row>
    <row r="63" spans="2:55" ht="25.5" x14ac:dyDescent="0.25">
      <c r="B63" s="283"/>
      <c r="C63" s="211">
        <v>59</v>
      </c>
      <c r="D63" s="211" t="s">
        <v>66</v>
      </c>
      <c r="E63" s="211" t="s">
        <v>66</v>
      </c>
      <c r="F63" s="211" t="s">
        <v>380</v>
      </c>
      <c r="G63" s="215"/>
      <c r="H63" s="215"/>
      <c r="I63" s="215"/>
      <c r="J63" s="211"/>
      <c r="K63" s="211">
        <v>0</v>
      </c>
      <c r="L63" s="137">
        <v>10</v>
      </c>
      <c r="M63" s="141">
        <f t="shared" si="54"/>
        <v>0</v>
      </c>
      <c r="N63" s="252">
        <v>3</v>
      </c>
      <c r="O63" s="197">
        <v>0</v>
      </c>
      <c r="P63" s="198">
        <v>0</v>
      </c>
      <c r="Q63" s="198">
        <v>0</v>
      </c>
      <c r="R63" s="198">
        <v>0</v>
      </c>
      <c r="S63" s="198">
        <v>0</v>
      </c>
      <c r="T63" s="198">
        <v>0</v>
      </c>
      <c r="U63" s="199">
        <v>0</v>
      </c>
      <c r="V63" s="135"/>
      <c r="W63" s="115"/>
      <c r="X63" s="115"/>
      <c r="Y63" s="115"/>
      <c r="Z63" s="115"/>
      <c r="AA63" s="115"/>
      <c r="AB63" s="115"/>
      <c r="AC63" s="115"/>
      <c r="AD63" s="115"/>
      <c r="AE63" s="115"/>
      <c r="AF63" s="114"/>
      <c r="AG63" s="115"/>
      <c r="AH63" s="114"/>
      <c r="AI63" s="114"/>
      <c r="AJ63" s="114"/>
      <c r="AK63" s="114"/>
      <c r="AL63" s="114"/>
      <c r="AM63" s="114"/>
      <c r="AN63" s="114"/>
      <c r="AO63" s="118"/>
      <c r="AP63" s="118"/>
      <c r="AQ63" s="118"/>
      <c r="AR63" s="118"/>
      <c r="AS63" s="118"/>
      <c r="AT63" s="118"/>
      <c r="AU63" s="114"/>
      <c r="AV63" s="114"/>
      <c r="AW63" s="114"/>
      <c r="AX63" s="114"/>
      <c r="AY63" s="114"/>
      <c r="AZ63" s="114"/>
      <c r="BA63" s="114"/>
      <c r="BB63" s="114"/>
      <c r="BC63" s="114"/>
    </row>
    <row r="64" spans="2:55" x14ac:dyDescent="0.25">
      <c r="B64" s="283"/>
      <c r="C64" s="211">
        <v>60</v>
      </c>
      <c r="D64" s="211" t="s">
        <v>67</v>
      </c>
      <c r="E64" s="211" t="s">
        <v>67</v>
      </c>
      <c r="F64" s="211" t="s">
        <v>380</v>
      </c>
      <c r="G64" s="215"/>
      <c r="H64" s="215"/>
      <c r="I64" s="215"/>
      <c r="J64" s="211"/>
      <c r="K64" s="211">
        <v>0</v>
      </c>
      <c r="L64" s="137">
        <v>10</v>
      </c>
      <c r="M64" s="141">
        <f t="shared" si="54"/>
        <v>0</v>
      </c>
      <c r="N64" s="252">
        <v>3</v>
      </c>
      <c r="O64" s="197">
        <v>0</v>
      </c>
      <c r="P64" s="198">
        <v>0</v>
      </c>
      <c r="Q64" s="198">
        <v>0</v>
      </c>
      <c r="R64" s="198">
        <v>0</v>
      </c>
      <c r="S64" s="198">
        <v>0</v>
      </c>
      <c r="T64" s="198">
        <v>0</v>
      </c>
      <c r="U64" s="199">
        <v>0</v>
      </c>
      <c r="V64" s="135"/>
      <c r="W64" s="115"/>
      <c r="X64" s="115"/>
      <c r="Y64" s="115"/>
      <c r="Z64" s="115"/>
      <c r="AA64" s="115"/>
      <c r="AB64" s="115"/>
      <c r="AC64" s="115"/>
      <c r="AD64" s="115"/>
      <c r="AE64" s="115"/>
      <c r="AF64" s="114"/>
      <c r="AG64" s="115"/>
      <c r="AH64" s="114"/>
      <c r="AI64" s="114"/>
      <c r="AJ64" s="114"/>
      <c r="AK64" s="114"/>
      <c r="AL64" s="114"/>
      <c r="AM64" s="114"/>
      <c r="AN64" s="114"/>
      <c r="AO64" s="118"/>
      <c r="AP64" s="118"/>
      <c r="AQ64" s="118"/>
      <c r="AR64" s="118"/>
      <c r="AS64" s="118"/>
      <c r="AT64" s="118"/>
      <c r="AU64" s="114"/>
      <c r="AV64" s="114"/>
      <c r="AW64" s="114"/>
      <c r="AX64" s="114"/>
      <c r="AY64" s="114"/>
      <c r="AZ64" s="114"/>
      <c r="BA64" s="114"/>
      <c r="BB64" s="114"/>
      <c r="BC64" s="114"/>
    </row>
    <row r="65" spans="2:55" x14ac:dyDescent="0.25">
      <c r="B65" s="283"/>
      <c r="C65" s="211">
        <v>61</v>
      </c>
      <c r="D65" s="211" t="s">
        <v>68</v>
      </c>
      <c r="E65" s="211" t="s">
        <v>68</v>
      </c>
      <c r="F65" s="211" t="s">
        <v>380</v>
      </c>
      <c r="G65" s="215"/>
      <c r="H65" s="215"/>
      <c r="I65" s="215"/>
      <c r="J65" s="211"/>
      <c r="K65" s="211">
        <v>0</v>
      </c>
      <c r="L65" s="137">
        <v>10</v>
      </c>
      <c r="M65" s="141">
        <f t="shared" si="54"/>
        <v>0</v>
      </c>
      <c r="N65" s="252">
        <v>3</v>
      </c>
      <c r="O65" s="197">
        <v>0</v>
      </c>
      <c r="P65" s="198">
        <v>0</v>
      </c>
      <c r="Q65" s="198">
        <v>0</v>
      </c>
      <c r="R65" s="198">
        <v>0</v>
      </c>
      <c r="S65" s="198">
        <v>0</v>
      </c>
      <c r="T65" s="198">
        <v>0</v>
      </c>
      <c r="U65" s="199">
        <v>0</v>
      </c>
      <c r="V65" s="135"/>
      <c r="W65" s="115"/>
      <c r="X65" s="115"/>
      <c r="Y65" s="115"/>
      <c r="Z65" s="115"/>
      <c r="AA65" s="115"/>
      <c r="AB65" s="115"/>
      <c r="AC65" s="115"/>
      <c r="AD65" s="115"/>
      <c r="AE65" s="115"/>
      <c r="AF65" s="114"/>
      <c r="AG65" s="115"/>
      <c r="AH65" s="114"/>
      <c r="AI65" s="114"/>
      <c r="AJ65" s="114"/>
      <c r="AK65" s="114"/>
      <c r="AL65" s="114"/>
      <c r="AM65" s="114"/>
      <c r="AN65" s="114"/>
      <c r="AO65" s="118"/>
      <c r="AP65" s="118"/>
      <c r="AQ65" s="118"/>
      <c r="AR65" s="118"/>
      <c r="AS65" s="118"/>
      <c r="AT65" s="118"/>
      <c r="AU65" s="114"/>
      <c r="AV65" s="114"/>
      <c r="AW65" s="114"/>
      <c r="AX65" s="114"/>
      <c r="AY65" s="114"/>
      <c r="AZ65" s="114"/>
      <c r="BA65" s="114"/>
      <c r="BB65" s="114"/>
      <c r="BC65" s="114"/>
    </row>
    <row r="66" spans="2:55" x14ac:dyDescent="0.25">
      <c r="B66" s="283"/>
      <c r="C66" s="211">
        <v>62</v>
      </c>
      <c r="D66" s="211" t="s">
        <v>69</v>
      </c>
      <c r="E66" s="211" t="s">
        <v>69</v>
      </c>
      <c r="F66" s="211" t="s">
        <v>380</v>
      </c>
      <c r="G66" s="215"/>
      <c r="H66" s="215"/>
      <c r="I66" s="215"/>
      <c r="J66" s="211"/>
      <c r="K66" s="211">
        <v>0</v>
      </c>
      <c r="L66" s="137">
        <v>10</v>
      </c>
      <c r="M66" s="141">
        <f t="shared" si="54"/>
        <v>0</v>
      </c>
      <c r="N66" s="252">
        <v>3</v>
      </c>
      <c r="O66" s="197">
        <v>0</v>
      </c>
      <c r="P66" s="198">
        <v>0</v>
      </c>
      <c r="Q66" s="198">
        <v>0</v>
      </c>
      <c r="R66" s="198">
        <v>0</v>
      </c>
      <c r="S66" s="198">
        <v>0</v>
      </c>
      <c r="T66" s="198">
        <v>0</v>
      </c>
      <c r="U66" s="199">
        <v>0</v>
      </c>
      <c r="V66" s="135"/>
      <c r="W66" s="115"/>
      <c r="X66" s="115"/>
      <c r="Y66" s="115"/>
      <c r="Z66" s="115"/>
      <c r="AA66" s="115"/>
      <c r="AB66" s="115"/>
      <c r="AC66" s="115"/>
      <c r="AD66" s="115"/>
      <c r="AE66" s="115"/>
      <c r="AF66" s="114"/>
      <c r="AG66" s="115"/>
      <c r="AH66" s="114"/>
      <c r="AI66" s="114"/>
      <c r="AJ66" s="114"/>
      <c r="AK66" s="114"/>
      <c r="AL66" s="114"/>
      <c r="AM66" s="114"/>
      <c r="AN66" s="114"/>
      <c r="AO66" s="118"/>
      <c r="AP66" s="118"/>
      <c r="AQ66" s="118"/>
      <c r="AR66" s="118"/>
      <c r="AS66" s="118"/>
      <c r="AT66" s="118"/>
      <c r="AU66" s="114"/>
      <c r="AV66" s="114"/>
      <c r="AW66" s="114"/>
      <c r="AX66" s="114"/>
      <c r="AY66" s="114"/>
      <c r="AZ66" s="114"/>
      <c r="BA66" s="114"/>
      <c r="BB66" s="114"/>
      <c r="BC66" s="114"/>
    </row>
    <row r="67" spans="2:55" x14ac:dyDescent="0.25">
      <c r="B67" s="283"/>
      <c r="C67" s="211">
        <v>63</v>
      </c>
      <c r="D67" s="211" t="s">
        <v>70</v>
      </c>
      <c r="E67" s="211" t="s">
        <v>70</v>
      </c>
      <c r="F67" s="211" t="s">
        <v>380</v>
      </c>
      <c r="G67" s="215"/>
      <c r="H67" s="215"/>
      <c r="I67" s="215"/>
      <c r="J67" s="211"/>
      <c r="K67" s="211">
        <v>0</v>
      </c>
      <c r="L67" s="137">
        <v>10</v>
      </c>
      <c r="M67" s="141">
        <f t="shared" ref="M67:M96" si="72">IF(L67=C67,1,0)</f>
        <v>0</v>
      </c>
      <c r="N67" s="252">
        <v>3</v>
      </c>
      <c r="O67" s="197">
        <v>0</v>
      </c>
      <c r="P67" s="198">
        <v>0</v>
      </c>
      <c r="Q67" s="198">
        <v>0</v>
      </c>
      <c r="R67" s="198">
        <v>0</v>
      </c>
      <c r="S67" s="198">
        <v>0</v>
      </c>
      <c r="T67" s="198">
        <v>0</v>
      </c>
      <c r="U67" s="199">
        <v>0</v>
      </c>
      <c r="V67" s="135"/>
      <c r="W67" s="115"/>
      <c r="X67" s="115"/>
      <c r="Y67" s="115"/>
      <c r="Z67" s="115"/>
      <c r="AA67" s="115"/>
      <c r="AB67" s="115"/>
      <c r="AC67" s="115"/>
      <c r="AD67" s="115"/>
      <c r="AE67" s="115"/>
      <c r="AF67" s="114"/>
      <c r="AG67" s="115"/>
      <c r="AH67" s="114"/>
      <c r="AI67" s="114"/>
      <c r="AJ67" s="114"/>
      <c r="AK67" s="114"/>
      <c r="AL67" s="114"/>
      <c r="AM67" s="114"/>
      <c r="AN67" s="114"/>
      <c r="AO67" s="118"/>
      <c r="AP67" s="118"/>
      <c r="AQ67" s="118"/>
      <c r="AR67" s="118"/>
      <c r="AS67" s="118"/>
      <c r="AT67" s="118"/>
      <c r="AU67" s="114"/>
      <c r="AV67" s="114"/>
      <c r="AW67" s="114"/>
      <c r="AX67" s="114"/>
      <c r="AY67" s="114"/>
      <c r="AZ67" s="114"/>
      <c r="BA67" s="114"/>
      <c r="BB67" s="114"/>
      <c r="BC67" s="114"/>
    </row>
    <row r="68" spans="2:55" x14ac:dyDescent="0.25">
      <c r="B68" s="283"/>
      <c r="C68" s="211">
        <v>64</v>
      </c>
      <c r="D68" s="211" t="s">
        <v>71</v>
      </c>
      <c r="E68" s="211" t="s">
        <v>71</v>
      </c>
      <c r="F68" s="211" t="s">
        <v>380</v>
      </c>
      <c r="G68" s="215"/>
      <c r="H68" s="215"/>
      <c r="I68" s="215"/>
      <c r="J68" s="211"/>
      <c r="K68" s="211">
        <v>0</v>
      </c>
      <c r="L68" s="137">
        <v>10</v>
      </c>
      <c r="M68" s="141">
        <f t="shared" si="72"/>
        <v>0</v>
      </c>
      <c r="N68" s="252">
        <v>3</v>
      </c>
      <c r="O68" s="197">
        <v>0</v>
      </c>
      <c r="P68" s="198">
        <v>0</v>
      </c>
      <c r="Q68" s="198">
        <v>0</v>
      </c>
      <c r="R68" s="198">
        <v>0</v>
      </c>
      <c r="S68" s="198">
        <v>0</v>
      </c>
      <c r="T68" s="198">
        <v>0</v>
      </c>
      <c r="U68" s="199">
        <v>0</v>
      </c>
      <c r="V68" s="135"/>
      <c r="W68" s="115"/>
      <c r="X68" s="115"/>
      <c r="Y68" s="115"/>
      <c r="Z68" s="115"/>
      <c r="AA68" s="115"/>
      <c r="AB68" s="115"/>
      <c r="AC68" s="115"/>
      <c r="AD68" s="115"/>
      <c r="AE68" s="115"/>
      <c r="AF68" s="114"/>
      <c r="AG68" s="115"/>
      <c r="AH68" s="114"/>
      <c r="AI68" s="114"/>
      <c r="AJ68" s="114"/>
      <c r="AK68" s="114"/>
      <c r="AL68" s="114"/>
      <c r="AM68" s="114"/>
      <c r="AN68" s="114"/>
      <c r="AO68" s="118"/>
      <c r="AP68" s="118"/>
      <c r="AQ68" s="118"/>
      <c r="AR68" s="118"/>
      <c r="AS68" s="118"/>
      <c r="AT68" s="118"/>
      <c r="AU68" s="114"/>
      <c r="AV68" s="114"/>
      <c r="AW68" s="114"/>
      <c r="AX68" s="114"/>
      <c r="AY68" s="114"/>
      <c r="AZ68" s="114"/>
      <c r="BA68" s="114"/>
      <c r="BB68" s="114"/>
      <c r="BC68" s="114"/>
    </row>
    <row r="69" spans="2:55" x14ac:dyDescent="0.25">
      <c r="B69" s="283"/>
      <c r="C69" s="211">
        <v>65</v>
      </c>
      <c r="D69" s="211" t="s">
        <v>72</v>
      </c>
      <c r="E69" s="211" t="s">
        <v>72</v>
      </c>
      <c r="F69" s="211" t="s">
        <v>380</v>
      </c>
      <c r="G69" s="215"/>
      <c r="H69" s="215"/>
      <c r="I69" s="215"/>
      <c r="J69" s="211"/>
      <c r="K69" s="211">
        <v>0</v>
      </c>
      <c r="L69" s="137">
        <v>10</v>
      </c>
      <c r="M69" s="141">
        <f t="shared" si="72"/>
        <v>0</v>
      </c>
      <c r="N69" s="252">
        <v>3</v>
      </c>
      <c r="O69" s="197">
        <v>0</v>
      </c>
      <c r="P69" s="198">
        <v>0</v>
      </c>
      <c r="Q69" s="198">
        <v>0</v>
      </c>
      <c r="R69" s="198">
        <v>0</v>
      </c>
      <c r="S69" s="198">
        <v>0</v>
      </c>
      <c r="T69" s="198">
        <v>0</v>
      </c>
      <c r="U69" s="199">
        <v>0</v>
      </c>
      <c r="V69" s="135"/>
      <c r="W69" s="115"/>
      <c r="X69" s="115"/>
      <c r="Y69" s="115"/>
      <c r="Z69" s="115"/>
      <c r="AA69" s="115"/>
      <c r="AB69" s="115"/>
      <c r="AC69" s="115"/>
      <c r="AD69" s="115"/>
      <c r="AE69" s="115"/>
      <c r="AF69" s="114"/>
      <c r="AG69" s="115"/>
      <c r="AH69" s="114"/>
      <c r="AI69" s="114"/>
      <c r="AJ69" s="114"/>
      <c r="AK69" s="114"/>
      <c r="AL69" s="114"/>
      <c r="AM69" s="114"/>
      <c r="AN69" s="114"/>
      <c r="AO69" s="118"/>
      <c r="AP69" s="118"/>
      <c r="AQ69" s="118"/>
      <c r="AR69" s="118"/>
      <c r="AS69" s="118"/>
      <c r="AT69" s="118"/>
      <c r="AU69" s="114"/>
      <c r="AV69" s="114"/>
      <c r="AW69" s="114"/>
      <c r="AX69" s="114"/>
      <c r="AY69" s="114"/>
      <c r="AZ69" s="114"/>
      <c r="BA69" s="114"/>
      <c r="BB69" s="114"/>
      <c r="BC69" s="114"/>
    </row>
    <row r="70" spans="2:55" x14ac:dyDescent="0.25">
      <c r="B70" s="283"/>
      <c r="C70" s="211">
        <v>66</v>
      </c>
      <c r="D70" s="211" t="s">
        <v>73</v>
      </c>
      <c r="E70" s="211" t="s">
        <v>73</v>
      </c>
      <c r="F70" s="211" t="s">
        <v>380</v>
      </c>
      <c r="G70" s="215" t="s">
        <v>14</v>
      </c>
      <c r="H70" s="215"/>
      <c r="I70" s="215"/>
      <c r="J70" s="211"/>
      <c r="K70" s="211">
        <v>0</v>
      </c>
      <c r="L70" s="137">
        <v>10</v>
      </c>
      <c r="M70" s="141">
        <f t="shared" si="72"/>
        <v>0</v>
      </c>
      <c r="N70" s="252">
        <v>3</v>
      </c>
      <c r="O70" s="149">
        <v>6.97</v>
      </c>
      <c r="P70" s="150">
        <v>1.01</v>
      </c>
      <c r="Q70" s="117">
        <v>1.08</v>
      </c>
      <c r="R70" s="117">
        <f t="shared" ref="R70:S73" si="73">P70*T$1</f>
        <v>2.1414567387906036</v>
      </c>
      <c r="S70" s="117">
        <f t="shared" si="73"/>
        <v>3.1059271845534631</v>
      </c>
      <c r="T70" s="117">
        <v>1.32</v>
      </c>
      <c r="U70" s="151">
        <v>0.68</v>
      </c>
      <c r="V70" s="135"/>
      <c r="W70" s="115"/>
      <c r="X70" s="115"/>
      <c r="Y70" s="115"/>
      <c r="Z70" s="115"/>
      <c r="AA70" s="115"/>
      <c r="AB70" s="115"/>
      <c r="AC70" s="115"/>
      <c r="AD70" s="115"/>
      <c r="AE70" s="115"/>
      <c r="AF70" s="114"/>
      <c r="AG70" s="115"/>
      <c r="AH70" s="114"/>
      <c r="AI70" s="114"/>
      <c r="AJ70" s="114"/>
      <c r="AK70" s="114"/>
      <c r="AL70" s="114"/>
      <c r="AM70" s="114"/>
      <c r="AN70" s="114"/>
      <c r="AO70" s="118"/>
      <c r="AP70" s="118"/>
      <c r="AQ70" s="118"/>
      <c r="AR70" s="118"/>
      <c r="AS70" s="118"/>
      <c r="AT70" s="118"/>
      <c r="AU70" s="114"/>
      <c r="AV70" s="114"/>
      <c r="AW70" s="114"/>
      <c r="AX70" s="114"/>
      <c r="AY70" s="114"/>
      <c r="AZ70" s="114"/>
      <c r="BA70" s="114"/>
      <c r="BB70" s="114"/>
      <c r="BC70" s="114"/>
    </row>
    <row r="71" spans="2:55" x14ac:dyDescent="0.25">
      <c r="B71" s="283"/>
      <c r="C71" s="211">
        <v>67</v>
      </c>
      <c r="D71" s="211" t="s">
        <v>74</v>
      </c>
      <c r="E71" s="211" t="s">
        <v>74</v>
      </c>
      <c r="F71" s="211" t="s">
        <v>380</v>
      </c>
      <c r="G71" s="215" t="s">
        <v>14</v>
      </c>
      <c r="H71" s="215"/>
      <c r="I71" s="215"/>
      <c r="J71" s="211"/>
      <c r="K71" s="211">
        <v>0</v>
      </c>
      <c r="L71" s="137">
        <v>10</v>
      </c>
      <c r="M71" s="141">
        <f t="shared" si="72"/>
        <v>0</v>
      </c>
      <c r="N71" s="252">
        <v>3</v>
      </c>
      <c r="O71" s="149">
        <v>6.97</v>
      </c>
      <c r="P71" s="150">
        <v>1.01</v>
      </c>
      <c r="Q71" s="117">
        <v>1.08</v>
      </c>
      <c r="R71" s="117">
        <f t="shared" si="73"/>
        <v>2.1414567387906036</v>
      </c>
      <c r="S71" s="117">
        <f t="shared" si="73"/>
        <v>3.1059271845534631</v>
      </c>
      <c r="T71" s="117">
        <v>1.32</v>
      </c>
      <c r="U71" s="151">
        <v>0.68</v>
      </c>
      <c r="V71" s="135"/>
      <c r="W71" s="115"/>
      <c r="X71" s="115"/>
      <c r="Y71" s="115"/>
      <c r="Z71" s="115"/>
      <c r="AA71" s="115"/>
      <c r="AB71" s="115"/>
      <c r="AC71" s="115"/>
      <c r="AD71" s="115"/>
      <c r="AE71" s="115"/>
      <c r="AF71" s="114"/>
      <c r="AG71" s="115"/>
      <c r="AH71" s="114"/>
      <c r="AI71" s="114"/>
      <c r="AJ71" s="114"/>
      <c r="AK71" s="114"/>
      <c r="AL71" s="114"/>
      <c r="AM71" s="114"/>
      <c r="AN71" s="114"/>
      <c r="AO71" s="118"/>
      <c r="AP71" s="118"/>
      <c r="AQ71" s="118"/>
      <c r="AR71" s="118"/>
      <c r="AS71" s="118"/>
      <c r="AT71" s="118"/>
      <c r="AU71" s="114"/>
      <c r="AV71" s="114"/>
      <c r="AW71" s="114"/>
      <c r="AX71" s="114"/>
      <c r="AY71" s="114"/>
      <c r="AZ71" s="114"/>
      <c r="BA71" s="114"/>
      <c r="BB71" s="114"/>
      <c r="BC71" s="114"/>
    </row>
    <row r="72" spans="2:55" x14ac:dyDescent="0.25">
      <c r="B72" s="283"/>
      <c r="C72" s="211">
        <v>68</v>
      </c>
      <c r="D72" s="211" t="s">
        <v>75</v>
      </c>
      <c r="E72" s="211" t="s">
        <v>75</v>
      </c>
      <c r="F72" s="211" t="s">
        <v>380</v>
      </c>
      <c r="G72" s="215" t="s">
        <v>14</v>
      </c>
      <c r="H72" s="215"/>
      <c r="I72" s="215"/>
      <c r="J72" s="211"/>
      <c r="K72" s="211">
        <v>0</v>
      </c>
      <c r="L72" s="137">
        <v>10</v>
      </c>
      <c r="M72" s="141">
        <f t="shared" si="72"/>
        <v>0</v>
      </c>
      <c r="N72" s="252">
        <v>3</v>
      </c>
      <c r="O72" s="149">
        <v>6.97</v>
      </c>
      <c r="P72" s="150">
        <v>1.01</v>
      </c>
      <c r="Q72" s="117">
        <v>1.08</v>
      </c>
      <c r="R72" s="117">
        <f t="shared" si="73"/>
        <v>2.1414567387906036</v>
      </c>
      <c r="S72" s="117">
        <f t="shared" si="73"/>
        <v>3.1059271845534631</v>
      </c>
      <c r="T72" s="117">
        <v>1.32</v>
      </c>
      <c r="U72" s="151">
        <v>0.68</v>
      </c>
      <c r="V72" s="135"/>
      <c r="W72" s="115"/>
      <c r="X72" s="115"/>
      <c r="Y72" s="115"/>
      <c r="Z72" s="115"/>
      <c r="AA72" s="115"/>
      <c r="AB72" s="115"/>
      <c r="AC72" s="115"/>
      <c r="AD72" s="115"/>
      <c r="AE72" s="115"/>
      <c r="AF72" s="114"/>
      <c r="AG72" s="115"/>
      <c r="AH72" s="114"/>
      <c r="AI72" s="114"/>
      <c r="AJ72" s="114"/>
      <c r="AK72" s="114"/>
      <c r="AL72" s="114"/>
      <c r="AM72" s="114"/>
      <c r="AN72" s="114"/>
      <c r="AO72" s="118"/>
      <c r="AP72" s="118"/>
      <c r="AQ72" s="118"/>
      <c r="AR72" s="118"/>
      <c r="AS72" s="118"/>
      <c r="AT72" s="118"/>
      <c r="AU72" s="114"/>
      <c r="AV72" s="114"/>
      <c r="AW72" s="114"/>
      <c r="AX72" s="114"/>
      <c r="AY72" s="114"/>
      <c r="AZ72" s="114"/>
      <c r="BA72" s="114"/>
      <c r="BB72" s="114"/>
      <c r="BC72" s="114"/>
    </row>
    <row r="73" spans="2:55" x14ac:dyDescent="0.25">
      <c r="B73" s="283"/>
      <c r="C73" s="211">
        <v>69</v>
      </c>
      <c r="D73" s="211" t="s">
        <v>76</v>
      </c>
      <c r="E73" s="211" t="s">
        <v>76</v>
      </c>
      <c r="F73" s="211" t="s">
        <v>380</v>
      </c>
      <c r="G73" s="215" t="s">
        <v>14</v>
      </c>
      <c r="H73" s="215"/>
      <c r="I73" s="215"/>
      <c r="J73" s="211"/>
      <c r="K73" s="211">
        <v>0</v>
      </c>
      <c r="L73" s="137">
        <v>10</v>
      </c>
      <c r="M73" s="141">
        <f t="shared" si="72"/>
        <v>0</v>
      </c>
      <c r="N73" s="252">
        <v>3</v>
      </c>
      <c r="O73" s="149">
        <v>6.97</v>
      </c>
      <c r="P73" s="150">
        <v>1.01</v>
      </c>
      <c r="Q73" s="117">
        <v>1.08</v>
      </c>
      <c r="R73" s="117">
        <f t="shared" si="73"/>
        <v>2.1414567387906036</v>
      </c>
      <c r="S73" s="117">
        <f t="shared" si="73"/>
        <v>3.1059271845534631</v>
      </c>
      <c r="T73" s="117">
        <v>1.32</v>
      </c>
      <c r="U73" s="151">
        <v>0.68</v>
      </c>
      <c r="V73" s="135"/>
      <c r="W73" s="115"/>
      <c r="X73" s="115"/>
      <c r="Y73" s="115"/>
      <c r="Z73" s="115"/>
      <c r="AA73" s="115"/>
      <c r="AB73" s="115"/>
      <c r="AC73" s="115"/>
      <c r="AD73" s="115"/>
      <c r="AE73" s="115"/>
      <c r="AF73" s="114"/>
      <c r="AG73" s="115"/>
      <c r="AH73" s="114"/>
      <c r="AI73" s="114"/>
      <c r="AJ73" s="114"/>
      <c r="AK73" s="114"/>
      <c r="AL73" s="114"/>
      <c r="AM73" s="114"/>
      <c r="AN73" s="114"/>
      <c r="AO73" s="118"/>
      <c r="AP73" s="118"/>
      <c r="AQ73" s="118"/>
      <c r="AR73" s="118"/>
      <c r="AS73" s="118"/>
      <c r="AT73" s="118"/>
      <c r="AU73" s="114"/>
      <c r="AV73" s="114"/>
      <c r="AW73" s="114"/>
      <c r="AX73" s="114"/>
      <c r="AY73" s="114"/>
      <c r="AZ73" s="114"/>
      <c r="BA73" s="114"/>
      <c r="BB73" s="114"/>
      <c r="BC73" s="114"/>
    </row>
    <row r="74" spans="2:55" x14ac:dyDescent="0.25">
      <c r="B74" s="283" t="s">
        <v>77</v>
      </c>
      <c r="C74" s="211">
        <v>70</v>
      </c>
      <c r="D74" s="211" t="s">
        <v>78</v>
      </c>
      <c r="E74" s="211" t="s">
        <v>78</v>
      </c>
      <c r="F74" s="211" t="s">
        <v>381</v>
      </c>
      <c r="G74" s="215"/>
      <c r="H74" s="215"/>
      <c r="I74" s="215"/>
      <c r="J74" s="211"/>
      <c r="K74" s="211">
        <v>0</v>
      </c>
      <c r="L74" s="137">
        <v>10</v>
      </c>
      <c r="M74" s="141">
        <f t="shared" si="72"/>
        <v>0</v>
      </c>
      <c r="N74" s="252">
        <v>3</v>
      </c>
      <c r="O74" s="197">
        <v>0</v>
      </c>
      <c r="P74" s="198">
        <v>0</v>
      </c>
      <c r="Q74" s="198">
        <v>0</v>
      </c>
      <c r="R74" s="198">
        <v>0</v>
      </c>
      <c r="S74" s="198">
        <v>0</v>
      </c>
      <c r="T74" s="198">
        <v>0</v>
      </c>
      <c r="U74" s="199">
        <v>0</v>
      </c>
      <c r="V74" s="135"/>
      <c r="W74" s="115"/>
      <c r="X74" s="115"/>
      <c r="Y74" s="115"/>
      <c r="Z74" s="115"/>
      <c r="AA74" s="115"/>
      <c r="AB74" s="115"/>
      <c r="AC74" s="115"/>
      <c r="AD74" s="115"/>
      <c r="AE74" s="115"/>
      <c r="AF74" s="114"/>
      <c r="AG74" s="115"/>
      <c r="AH74" s="114"/>
      <c r="AI74" s="114"/>
      <c r="AJ74" s="114"/>
      <c r="AK74" s="114"/>
      <c r="AL74" s="114"/>
      <c r="AM74" s="114"/>
      <c r="AN74" s="114"/>
      <c r="AO74" s="118"/>
      <c r="AP74" s="118"/>
      <c r="AQ74" s="118"/>
      <c r="AR74" s="118"/>
      <c r="AS74" s="118"/>
      <c r="AT74" s="118"/>
      <c r="AU74" s="114"/>
      <c r="AV74" s="114"/>
      <c r="AW74" s="114"/>
      <c r="AX74" s="114"/>
      <c r="AY74" s="114"/>
      <c r="AZ74" s="114"/>
      <c r="BA74" s="114"/>
      <c r="BB74" s="114"/>
      <c r="BC74" s="114"/>
    </row>
    <row r="75" spans="2:55" x14ac:dyDescent="0.25">
      <c r="B75" s="283"/>
      <c r="C75" s="211">
        <v>71</v>
      </c>
      <c r="D75" s="211" t="s">
        <v>79</v>
      </c>
      <c r="E75" s="211" t="s">
        <v>79</v>
      </c>
      <c r="F75" s="211" t="s">
        <v>381</v>
      </c>
      <c r="G75" s="215" t="s">
        <v>14</v>
      </c>
      <c r="H75" s="215" t="s">
        <v>22</v>
      </c>
      <c r="I75" s="215">
        <v>36.630000000000003</v>
      </c>
      <c r="J75" s="211"/>
      <c r="K75" s="211">
        <v>2</v>
      </c>
      <c r="L75" s="138">
        <v>71</v>
      </c>
      <c r="M75" s="141">
        <f t="shared" si="72"/>
        <v>1</v>
      </c>
      <c r="N75" s="252">
        <v>2</v>
      </c>
      <c r="O75" s="162">
        <v>9.11</v>
      </c>
      <c r="P75" s="163">
        <v>0.87</v>
      </c>
      <c r="Q75" s="164">
        <v>0.94</v>
      </c>
      <c r="R75" s="182">
        <f>P75*T$1</f>
        <v>1.8446211512354704</v>
      </c>
      <c r="S75" s="182">
        <f>Q75*U$1</f>
        <v>2.7033069939631988</v>
      </c>
      <c r="T75" s="164">
        <v>10.37</v>
      </c>
      <c r="U75" s="177">
        <v>36.630000000000003</v>
      </c>
      <c r="V75" s="134" t="str">
        <f t="shared" ref="V75:V83" si="74">IF(+(R75+S75)&gt;O75,"fix","ok")</f>
        <v>ok</v>
      </c>
      <c r="W75" s="123"/>
      <c r="X75" s="123">
        <v>0.1</v>
      </c>
      <c r="Y75" s="123"/>
      <c r="Z75" s="123"/>
      <c r="AA75" s="123">
        <v>0.9</v>
      </c>
      <c r="AB75" s="123"/>
      <c r="AC75" s="123"/>
      <c r="AD75" s="123"/>
      <c r="AE75" s="123"/>
      <c r="AF75" s="122"/>
      <c r="AG75" s="108">
        <f t="shared" ref="AG75:AG83" si="75">SUM(W75:AF75)</f>
        <v>1</v>
      </c>
      <c r="AH75" s="126">
        <f>+SUMPRODUCT(W75:AF75,'Temp Dist by Trip Purpose'!$AA$4:$AJ$4)</f>
        <v>6.712977481917061E-2</v>
      </c>
      <c r="AI75" s="111">
        <f>+SUMPRODUCT(W75:AF75,'Temp Dist by Trip Purpose'!$AA$5:$AJ$5)</f>
        <v>0.6303452406008464</v>
      </c>
      <c r="AJ75" s="111">
        <f>+SUMPRODUCT(W75:AF75,'Temp Dist by Trip Purpose'!$AA$6:$AJ$6)</f>
        <v>0.21469725521642846</v>
      </c>
      <c r="AK75" s="111">
        <f>+SUMPRODUCT(W75:AF75,'Temp Dist by Trip Purpose'!$AA$7:$AJ$7)</f>
        <v>7.9437574948225301E-2</v>
      </c>
      <c r="AL75" s="111">
        <f t="shared" ref="AL75:AL83" si="76">SUM(AH75:AK75)</f>
        <v>0.9916098455846708</v>
      </c>
      <c r="AM75" s="125">
        <f>+SUMPRODUCT(W75:AF75,'Temp Dist by Trip Purpose'!$AA$8:$AJ$8)</f>
        <v>1.3917442208094744</v>
      </c>
      <c r="AN75" s="112">
        <f>+SUMPRODUCT(W75:AF75,'Temp Dist by Trip Purpose'!$AA$9:$AJ$9)</f>
        <v>0.91426160013313928</v>
      </c>
      <c r="AO75" s="112">
        <f t="shared" ref="AO75:AO83" si="77">IF(R75=0,AH75*O75,R75)</f>
        <v>1.8446211512354704</v>
      </c>
      <c r="AP75" s="112">
        <f t="shared" ref="AP75:AP83" si="78">IF(Q75=0,AI75*O75,(O75-R75-S75)*AI75/(AI75+AK75))</f>
        <v>4.0514932426597747</v>
      </c>
      <c r="AQ75" s="112">
        <f t="shared" ref="AQ75:AQ83" si="79">IF(S75=0,AJ75*O75,S75)</f>
        <v>2.7033069939631988</v>
      </c>
      <c r="AR75" s="112">
        <f t="shared" ref="AR75:AR83" si="80">IF(Q75=0,AI75*O75,(O75-R75-S75)*AK75/(AI75+AK75))</f>
        <v>0.51057861214155431</v>
      </c>
      <c r="AS75" s="112">
        <f t="shared" ref="AS75:AS83" si="81">IF(T75=0,AM75*O75,T75)</f>
        <v>10.37</v>
      </c>
      <c r="AT75" s="112">
        <f t="shared" ref="AT75:AT83" si="82">IF(U75=0,AN75*Q75,U75)</f>
        <v>36.630000000000003</v>
      </c>
      <c r="AU75" s="48">
        <f>SUMPRODUCT(W75:AF75,'Veh Occ'!T$3:AC$3)</f>
        <v>1.7170000000000001</v>
      </c>
      <c r="AV75" s="48">
        <f>SUMPRODUCT(W75:AF75,'Veh Occ'!T$4:AC$4)</f>
        <v>1.6619999999999999</v>
      </c>
      <c r="AW75" s="48">
        <f>SUMPRODUCT(W75:AF75,'Veh Occ'!T$5:AC$5)</f>
        <v>1.7370000000000001</v>
      </c>
      <c r="AX75" s="49">
        <f t="shared" ref="AX75:AX83" si="83">+AO75*$AU75</f>
        <v>3.167214516671303</v>
      </c>
      <c r="AY75" s="49">
        <f t="shared" ref="AY75:AY83" si="84">+AP75*$AU75</f>
        <v>6.9564138976468337</v>
      </c>
      <c r="AZ75" s="49">
        <f t="shared" ref="AZ75:AZ83" si="85">+AQ75*$AU75</f>
        <v>4.6415781086348122</v>
      </c>
      <c r="BA75" s="49">
        <f t="shared" ref="BA75:BA83" si="86">+AR75*$AU75</f>
        <v>0.87666347704704883</v>
      </c>
      <c r="BB75" s="50">
        <f t="shared" ref="BB75:BB83" si="87">+AV75*AS75</f>
        <v>17.234939999999998</v>
      </c>
      <c r="BC75" s="50">
        <f t="shared" ref="BC75:BC83" si="88">+AW75*AT75</f>
        <v>63.626310000000011</v>
      </c>
    </row>
    <row r="76" spans="2:55" ht="18" customHeight="1" x14ac:dyDescent="0.25">
      <c r="B76" s="283"/>
      <c r="C76" s="211">
        <v>72</v>
      </c>
      <c r="D76" s="211" t="s">
        <v>80</v>
      </c>
      <c r="E76" s="211" t="s">
        <v>80</v>
      </c>
      <c r="F76" s="211" t="s">
        <v>381</v>
      </c>
      <c r="G76" s="215" t="s">
        <v>14</v>
      </c>
      <c r="H76" s="211" t="s">
        <v>113</v>
      </c>
      <c r="I76" s="215">
        <v>5.5</v>
      </c>
      <c r="J76" s="211"/>
      <c r="K76" s="211">
        <v>2</v>
      </c>
      <c r="L76" s="138">
        <v>72</v>
      </c>
      <c r="M76" s="141">
        <f t="shared" si="72"/>
        <v>1</v>
      </c>
      <c r="N76" s="252">
        <v>2</v>
      </c>
      <c r="O76" s="201">
        <v>64.5</v>
      </c>
      <c r="P76" s="191" t="s">
        <v>304</v>
      </c>
      <c r="Q76" s="164">
        <v>5.5</v>
      </c>
      <c r="R76" s="186">
        <v>10.83</v>
      </c>
      <c r="S76" s="182">
        <f>Q76*U$1</f>
        <v>15.817221773188932</v>
      </c>
      <c r="T76" s="165">
        <v>4.37</v>
      </c>
      <c r="U76" s="166">
        <v>1.79</v>
      </c>
      <c r="V76" s="134" t="str">
        <f t="shared" si="74"/>
        <v>ok</v>
      </c>
      <c r="W76" s="123"/>
      <c r="X76" s="123">
        <v>0.1</v>
      </c>
      <c r="Y76" s="123"/>
      <c r="Z76" s="123"/>
      <c r="AA76" s="123">
        <v>0.9</v>
      </c>
      <c r="AB76" s="123"/>
      <c r="AC76" s="123"/>
      <c r="AD76" s="123"/>
      <c r="AE76" s="123"/>
      <c r="AF76" s="122"/>
      <c r="AG76" s="108">
        <f t="shared" si="75"/>
        <v>1</v>
      </c>
      <c r="AH76" s="126">
        <f>+SUMPRODUCT(W76:AF76,'Temp Dist by Trip Purpose'!$AA$4:$AJ$4)</f>
        <v>6.712977481917061E-2</v>
      </c>
      <c r="AI76" s="111">
        <f>+SUMPRODUCT(W76:AF76,'Temp Dist by Trip Purpose'!$AA$5:$AJ$5)</f>
        <v>0.6303452406008464</v>
      </c>
      <c r="AJ76" s="111">
        <f>+SUMPRODUCT(W76:AF76,'Temp Dist by Trip Purpose'!$AA$6:$AJ$6)</f>
        <v>0.21469725521642846</v>
      </c>
      <c r="AK76" s="111">
        <f>+SUMPRODUCT(W76:AF76,'Temp Dist by Trip Purpose'!$AA$7:$AJ$7)</f>
        <v>7.9437574948225301E-2</v>
      </c>
      <c r="AL76" s="111">
        <f t="shared" si="76"/>
        <v>0.9916098455846708</v>
      </c>
      <c r="AM76" s="125">
        <f>+SUMPRODUCT(W76:AF76,'Temp Dist by Trip Purpose'!$AA$8:$AJ$8)</f>
        <v>1.3917442208094744</v>
      </c>
      <c r="AN76" s="112">
        <f>+SUMPRODUCT(W76:AF76,'Temp Dist by Trip Purpose'!$AA$9:$AJ$9)</f>
        <v>0.91426160013313928</v>
      </c>
      <c r="AO76" s="112">
        <f t="shared" si="77"/>
        <v>10.83</v>
      </c>
      <c r="AP76" s="112">
        <f t="shared" si="78"/>
        <v>33.616365564347888</v>
      </c>
      <c r="AQ76" s="112">
        <f t="shared" si="79"/>
        <v>15.817221773188932</v>
      </c>
      <c r="AR76" s="112">
        <f t="shared" si="80"/>
        <v>4.236412662463179</v>
      </c>
      <c r="AS76" s="112">
        <f t="shared" si="81"/>
        <v>4.37</v>
      </c>
      <c r="AT76" s="112">
        <f t="shared" si="82"/>
        <v>1.79</v>
      </c>
      <c r="AU76" s="48">
        <f>SUMPRODUCT(W76:AF76,'Veh Occ'!T$3:AC$3)</f>
        <v>1.7170000000000001</v>
      </c>
      <c r="AV76" s="48">
        <f>SUMPRODUCT(W76:AF76,'Veh Occ'!T$4:AC$4)</f>
        <v>1.6619999999999999</v>
      </c>
      <c r="AW76" s="48">
        <f>SUMPRODUCT(W76:AF76,'Veh Occ'!T$5:AC$5)</f>
        <v>1.7370000000000001</v>
      </c>
      <c r="AX76" s="49">
        <f t="shared" si="83"/>
        <v>18.595110000000002</v>
      </c>
      <c r="AY76" s="49">
        <f t="shared" si="84"/>
        <v>57.719299673985326</v>
      </c>
      <c r="AZ76" s="49">
        <f t="shared" si="85"/>
        <v>27.158169784565398</v>
      </c>
      <c r="BA76" s="49">
        <f t="shared" si="86"/>
        <v>7.2739205414492787</v>
      </c>
      <c r="BB76" s="50">
        <f t="shared" si="87"/>
        <v>7.2629399999999995</v>
      </c>
      <c r="BC76" s="50">
        <f t="shared" si="88"/>
        <v>3.1092300000000002</v>
      </c>
    </row>
    <row r="77" spans="2:55" x14ac:dyDescent="0.25">
      <c r="B77" s="283"/>
      <c r="C77" s="211">
        <v>73</v>
      </c>
      <c r="D77" s="211" t="s">
        <v>81</v>
      </c>
      <c r="E77" s="211" t="s">
        <v>81</v>
      </c>
      <c r="F77" s="211" t="s">
        <v>381</v>
      </c>
      <c r="G77" s="215" t="s">
        <v>14</v>
      </c>
      <c r="H77" s="215" t="s">
        <v>18</v>
      </c>
      <c r="I77" s="215">
        <v>16.5</v>
      </c>
      <c r="J77" s="211"/>
      <c r="K77" s="211">
        <v>2</v>
      </c>
      <c r="L77" s="138">
        <v>73</v>
      </c>
      <c r="M77" s="141">
        <f t="shared" si="72"/>
        <v>1</v>
      </c>
      <c r="N77" s="252">
        <v>2</v>
      </c>
      <c r="O77" s="168">
        <v>16.5</v>
      </c>
      <c r="P77" s="169">
        <v>1.25</v>
      </c>
      <c r="Q77" s="164">
        <v>1.46</v>
      </c>
      <c r="R77" s="182">
        <f>P77*T$1</f>
        <v>2.6503177460279748</v>
      </c>
      <c r="S77" s="182">
        <f>Q77*U$1</f>
        <v>4.1987534161556068</v>
      </c>
      <c r="T77" s="164">
        <v>10.18</v>
      </c>
      <c r="U77" s="167">
        <v>8.91</v>
      </c>
      <c r="V77" s="134" t="str">
        <f t="shared" si="74"/>
        <v>ok</v>
      </c>
      <c r="W77" s="123"/>
      <c r="X77" s="123">
        <v>0.1</v>
      </c>
      <c r="Y77" s="123"/>
      <c r="Z77" s="123">
        <v>0.2</v>
      </c>
      <c r="AA77" s="123"/>
      <c r="AB77" s="123">
        <v>0.7</v>
      </c>
      <c r="AC77" s="123"/>
      <c r="AD77" s="123"/>
      <c r="AE77" s="123"/>
      <c r="AF77" s="122"/>
      <c r="AG77" s="108">
        <f t="shared" si="75"/>
        <v>1</v>
      </c>
      <c r="AH77" s="126">
        <f>+SUMPRODUCT(W77:AF77,'Temp Dist by Trip Purpose'!$AA$4:$AJ$4)</f>
        <v>6.9314128943424175E-2</v>
      </c>
      <c r="AI77" s="111">
        <f>+SUMPRODUCT(W77:AF77,'Temp Dist by Trip Purpose'!$AA$5:$AJ$5)</f>
        <v>0.47944351024843967</v>
      </c>
      <c r="AJ77" s="111">
        <f>+SUMPRODUCT(W77:AF77,'Temp Dist by Trip Purpose'!$AA$6:$AJ$6)</f>
        <v>0.25802136205124915</v>
      </c>
      <c r="AK77" s="111">
        <f>+SUMPRODUCT(W77:AF77,'Temp Dist by Trip Purpose'!$AA$7:$AJ$7)</f>
        <v>0.18406965226795088</v>
      </c>
      <c r="AL77" s="111">
        <f t="shared" si="76"/>
        <v>0.99084865351106388</v>
      </c>
      <c r="AM77" s="125">
        <f>+SUMPRODUCT(W77:AF77,'Temp Dist by Trip Purpose'!$AA$8:$AJ$8)</f>
        <v>1.1985014663428522</v>
      </c>
      <c r="AN77" s="112">
        <f>+SUMPRODUCT(W77:AF77,'Temp Dist by Trip Purpose'!$AA$9:$AJ$9)</f>
        <v>0.89701392697893811</v>
      </c>
      <c r="AO77" s="112">
        <f t="shared" si="77"/>
        <v>2.6503177460279748</v>
      </c>
      <c r="AP77" s="112">
        <f t="shared" si="78"/>
        <v>6.9735997121930451</v>
      </c>
      <c r="AQ77" s="112">
        <f t="shared" si="79"/>
        <v>4.1987534161556068</v>
      </c>
      <c r="AR77" s="112">
        <f t="shared" si="80"/>
        <v>2.6773291256233738</v>
      </c>
      <c r="AS77" s="112">
        <f t="shared" si="81"/>
        <v>10.18</v>
      </c>
      <c r="AT77" s="112">
        <f t="shared" si="82"/>
        <v>8.91</v>
      </c>
      <c r="AU77" s="48">
        <f>SUMPRODUCT(W77:AF77,'Veh Occ'!T$3:AC$3)</f>
        <v>2.0350000000000001</v>
      </c>
      <c r="AV77" s="48">
        <f>SUMPRODUCT(W77:AF77,'Veh Occ'!T$4:AC$4)</f>
        <v>1.929</v>
      </c>
      <c r="AW77" s="48">
        <f>SUMPRODUCT(W77:AF77,'Veh Occ'!T$5:AC$5)</f>
        <v>1.978</v>
      </c>
      <c r="AX77" s="49">
        <f t="shared" si="83"/>
        <v>5.3933966131669289</v>
      </c>
      <c r="AY77" s="49">
        <f t="shared" si="84"/>
        <v>14.191275414312848</v>
      </c>
      <c r="AZ77" s="49">
        <f t="shared" si="85"/>
        <v>8.5444632018766598</v>
      </c>
      <c r="BA77" s="49">
        <f t="shared" si="86"/>
        <v>5.4483647706435656</v>
      </c>
      <c r="BB77" s="50">
        <f t="shared" si="87"/>
        <v>19.637219999999999</v>
      </c>
      <c r="BC77" s="50">
        <f t="shared" si="88"/>
        <v>17.62398</v>
      </c>
    </row>
    <row r="78" spans="2:55" x14ac:dyDescent="0.25">
      <c r="B78" s="283"/>
      <c r="C78" s="211">
        <v>74</v>
      </c>
      <c r="D78" s="211" t="s">
        <v>82</v>
      </c>
      <c r="E78" s="211" t="s">
        <v>82</v>
      </c>
      <c r="F78" s="211" t="s">
        <v>381</v>
      </c>
      <c r="G78" s="215" t="s">
        <v>83</v>
      </c>
      <c r="H78" s="215" t="s">
        <v>18</v>
      </c>
      <c r="I78" s="215">
        <v>16.5</v>
      </c>
      <c r="J78" s="211"/>
      <c r="K78" s="211">
        <v>2</v>
      </c>
      <c r="L78" s="138">
        <v>74</v>
      </c>
      <c r="M78" s="141">
        <f t="shared" si="72"/>
        <v>1</v>
      </c>
      <c r="N78" s="252">
        <v>2</v>
      </c>
      <c r="O78" s="168">
        <v>3.71</v>
      </c>
      <c r="P78" s="169">
        <v>0.28999999999999998</v>
      </c>
      <c r="Q78" s="164">
        <v>0.34</v>
      </c>
      <c r="R78" s="182">
        <f>P78*T$1</f>
        <v>0.61487371707849015</v>
      </c>
      <c r="S78" s="182">
        <f>Q78*U$1</f>
        <v>0.97779189143349765</v>
      </c>
      <c r="T78" s="164">
        <v>2.77</v>
      </c>
      <c r="U78" s="167">
        <v>2.33</v>
      </c>
      <c r="V78" s="134" t="str">
        <f t="shared" si="74"/>
        <v>ok</v>
      </c>
      <c r="W78" s="123"/>
      <c r="X78" s="123">
        <v>0.5</v>
      </c>
      <c r="Y78" s="123"/>
      <c r="Z78" s="123">
        <v>0.5</v>
      </c>
      <c r="AA78" s="123"/>
      <c r="AB78" s="123"/>
      <c r="AC78" s="123"/>
      <c r="AD78" s="123"/>
      <c r="AE78" s="123"/>
      <c r="AF78" s="122"/>
      <c r="AG78" s="108">
        <f t="shared" si="75"/>
        <v>1</v>
      </c>
      <c r="AH78" s="126">
        <f>+SUMPRODUCT(W78:AF78,'Temp Dist by Trip Purpose'!$AA$4:$AJ$4)</f>
        <v>8.598345106956809E-2</v>
      </c>
      <c r="AI78" s="111">
        <f>+SUMPRODUCT(W78:AF78,'Temp Dist by Trip Purpose'!$AA$5:$AJ$5)</f>
        <v>0.54955127958068906</v>
      </c>
      <c r="AJ78" s="111">
        <f>+SUMPRODUCT(W78:AF78,'Temp Dist by Trip Purpose'!$AA$6:$AJ$6)</f>
        <v>0.255850529928697</v>
      </c>
      <c r="AK78" s="111">
        <f>+SUMPRODUCT(W78:AF78,'Temp Dist by Trip Purpose'!$AA$7:$AJ$7)</f>
        <v>7.0310475781745402E-2</v>
      </c>
      <c r="AL78" s="111">
        <f t="shared" si="76"/>
        <v>0.96169573636069949</v>
      </c>
      <c r="AM78" s="125">
        <f>+SUMPRODUCT(W78:AF78,'Temp Dist by Trip Purpose'!$AA$8:$AJ$8)</f>
        <v>0.25785315399394704</v>
      </c>
      <c r="AN78" s="112">
        <f>+SUMPRODUCT(W78:AF78,'Temp Dist by Trip Purpose'!$AA$9:$AJ$9)</f>
        <v>0.14577947726348989</v>
      </c>
      <c r="AO78" s="112">
        <f t="shared" si="77"/>
        <v>0.61487371707849015</v>
      </c>
      <c r="AP78" s="112">
        <f t="shared" si="78"/>
        <v>1.8771666651092014</v>
      </c>
      <c r="AQ78" s="112">
        <f t="shared" si="79"/>
        <v>0.97779189143349765</v>
      </c>
      <c r="AR78" s="112">
        <f t="shared" si="80"/>
        <v>0.24016772637881079</v>
      </c>
      <c r="AS78" s="112">
        <f t="shared" si="81"/>
        <v>2.77</v>
      </c>
      <c r="AT78" s="112">
        <f t="shared" si="82"/>
        <v>2.33</v>
      </c>
      <c r="AU78" s="48">
        <f>SUMPRODUCT(W78:AF78,'Veh Occ'!T$3:AC$3)</f>
        <v>1.4550000000000001</v>
      </c>
      <c r="AV78" s="48">
        <f>SUMPRODUCT(W78:AF78,'Veh Occ'!T$4:AC$4)</f>
        <v>1.385</v>
      </c>
      <c r="AW78" s="48">
        <f>SUMPRODUCT(W78:AF78,'Veh Occ'!T$5:AC$5)</f>
        <v>1.4750000000000001</v>
      </c>
      <c r="AX78" s="49">
        <f t="shared" si="83"/>
        <v>0.89464125834920316</v>
      </c>
      <c r="AY78" s="49">
        <f t="shared" si="84"/>
        <v>2.7312774977338883</v>
      </c>
      <c r="AZ78" s="49">
        <f t="shared" si="85"/>
        <v>1.4226872020357391</v>
      </c>
      <c r="BA78" s="49">
        <f t="shared" si="86"/>
        <v>0.34944404188116973</v>
      </c>
      <c r="BB78" s="50">
        <f t="shared" si="87"/>
        <v>3.8364500000000001</v>
      </c>
      <c r="BC78" s="50">
        <f t="shared" si="88"/>
        <v>3.4367500000000004</v>
      </c>
    </row>
    <row r="79" spans="2:55" ht="31.5" customHeight="1" x14ac:dyDescent="0.25">
      <c r="B79" s="283"/>
      <c r="C79" s="211">
        <v>75</v>
      </c>
      <c r="D79" s="211" t="s">
        <v>84</v>
      </c>
      <c r="E79" s="211" t="s">
        <v>360</v>
      </c>
      <c r="F79" s="211" t="s">
        <v>381</v>
      </c>
      <c r="G79" s="215" t="s">
        <v>14</v>
      </c>
      <c r="H79" s="215"/>
      <c r="I79" s="215"/>
      <c r="J79" s="237" t="s">
        <v>305</v>
      </c>
      <c r="K79" s="211">
        <v>1</v>
      </c>
      <c r="L79" s="138">
        <v>75</v>
      </c>
      <c r="M79" s="141">
        <f t="shared" si="72"/>
        <v>1</v>
      </c>
      <c r="N79" s="252">
        <v>2</v>
      </c>
      <c r="O79" s="168">
        <v>28.6</v>
      </c>
      <c r="P79" s="191" t="s">
        <v>304</v>
      </c>
      <c r="Q79" s="194" t="s">
        <v>304</v>
      </c>
      <c r="R79" s="186">
        <v>4.8099999999999996</v>
      </c>
      <c r="S79" s="186">
        <v>7.09</v>
      </c>
      <c r="T79" s="165">
        <v>5.07</v>
      </c>
      <c r="U79" s="166">
        <v>5.67</v>
      </c>
      <c r="V79" s="134" t="str">
        <f t="shared" si="74"/>
        <v>ok</v>
      </c>
      <c r="W79" s="123"/>
      <c r="X79" s="123">
        <v>0.1</v>
      </c>
      <c r="Y79" s="123"/>
      <c r="Z79" s="123">
        <v>0.9</v>
      </c>
      <c r="AA79" s="123"/>
      <c r="AB79" s="123"/>
      <c r="AC79" s="123"/>
      <c r="AD79" s="123"/>
      <c r="AE79" s="123"/>
      <c r="AF79" s="122"/>
      <c r="AG79" s="108">
        <f t="shared" si="75"/>
        <v>1</v>
      </c>
      <c r="AH79" s="126">
        <f>+SUMPRODUCT(W79:AF79,'Temp Dist by Trip Purpose'!$AA$4:$AJ$4)</f>
        <v>0.11267431728954959</v>
      </c>
      <c r="AI79" s="111">
        <f>+SUMPRODUCT(W79:AF79,'Temp Dist by Trip Purpose'!$AA$5:$AJ$5)</f>
        <v>0.66483969113664565</v>
      </c>
      <c r="AJ79" s="111">
        <f>+SUMPRODUCT(W79:AF79,'Temp Dist by Trip Purpose'!$AA$6:$AJ$6)</f>
        <v>0.17578296851106084</v>
      </c>
      <c r="AK79" s="111">
        <f>+SUMPRODUCT(W79:AF79,'Temp Dist by Trip Purpose'!$AA$7:$AJ$7)</f>
        <v>3.8538568660068759E-2</v>
      </c>
      <c r="AL79" s="111">
        <f t="shared" si="76"/>
        <v>0.9918355455973249</v>
      </c>
      <c r="AM79" s="125">
        <f>+SUMPRODUCT(W79:AF79,'Temp Dist by Trip Purpose'!$AA$8:$AJ$8)</f>
        <v>0.21058593352666696</v>
      </c>
      <c r="AN79" s="112">
        <f>+SUMPRODUCT(W79:AF79,'Temp Dist by Trip Purpose'!$AA$9:$AJ$9)</f>
        <v>9.7685502904461124E-2</v>
      </c>
      <c r="AO79" s="112">
        <f t="shared" si="77"/>
        <v>4.8099999999999996</v>
      </c>
      <c r="AP79" s="112">
        <f t="shared" si="78"/>
        <v>15.784995750637568</v>
      </c>
      <c r="AQ79" s="112">
        <f t="shared" si="79"/>
        <v>7.09</v>
      </c>
      <c r="AR79" s="112">
        <f t="shared" si="80"/>
        <v>0.91500424936243485</v>
      </c>
      <c r="AS79" s="112">
        <f t="shared" si="81"/>
        <v>5.07</v>
      </c>
      <c r="AT79" s="112">
        <f t="shared" si="82"/>
        <v>5.67</v>
      </c>
      <c r="AU79" s="48">
        <f>SUMPRODUCT(W79:AF79,'Veh Occ'!T$3:AC$3)</f>
        <v>1.6990000000000001</v>
      </c>
      <c r="AV79" s="48">
        <f>SUMPRODUCT(W79:AF79,'Veh Occ'!T$4:AC$4)</f>
        <v>1.5090000000000001</v>
      </c>
      <c r="AW79" s="48">
        <f>SUMPRODUCT(W79:AF79,'Veh Occ'!T$5:AC$5)</f>
        <v>1.7190000000000001</v>
      </c>
      <c r="AX79" s="49">
        <f t="shared" si="83"/>
        <v>8.1721900000000005</v>
      </c>
      <c r="AY79" s="49">
        <f t="shared" si="84"/>
        <v>26.818707780333231</v>
      </c>
      <c r="AZ79" s="49">
        <f t="shared" si="85"/>
        <v>12.045910000000001</v>
      </c>
      <c r="BA79" s="49">
        <f t="shared" si="86"/>
        <v>1.554592219666777</v>
      </c>
      <c r="BB79" s="50">
        <f t="shared" si="87"/>
        <v>7.6506300000000014</v>
      </c>
      <c r="BC79" s="50">
        <f t="shared" si="88"/>
        <v>9.7467300000000012</v>
      </c>
    </row>
    <row r="80" spans="2:55" x14ac:dyDescent="0.25">
      <c r="B80" s="283"/>
      <c r="C80" s="211">
        <v>76</v>
      </c>
      <c r="D80" s="211" t="s">
        <v>85</v>
      </c>
      <c r="E80" s="211" t="s">
        <v>361</v>
      </c>
      <c r="F80" s="211" t="s">
        <v>381</v>
      </c>
      <c r="G80" s="215" t="s">
        <v>23</v>
      </c>
      <c r="H80" s="215" t="s">
        <v>22</v>
      </c>
      <c r="I80" s="215">
        <v>0.17499999999999999</v>
      </c>
      <c r="J80" s="211"/>
      <c r="K80" s="211">
        <v>3</v>
      </c>
      <c r="L80" s="138">
        <v>76</v>
      </c>
      <c r="M80" s="141">
        <f t="shared" si="72"/>
        <v>1</v>
      </c>
      <c r="N80" s="252">
        <v>2</v>
      </c>
      <c r="O80" s="162">
        <v>0.108</v>
      </c>
      <c r="P80" s="193" t="s">
        <v>304</v>
      </c>
      <c r="Q80" s="194" t="s">
        <v>304</v>
      </c>
      <c r="R80" s="186">
        <v>1.8200000000000001E-2</v>
      </c>
      <c r="S80" s="186">
        <v>2.6800000000000001E-2</v>
      </c>
      <c r="T80" s="164">
        <v>0.13600000000000001</v>
      </c>
      <c r="U80" s="177">
        <v>0.17499999999999999</v>
      </c>
      <c r="V80" s="134" t="str">
        <f t="shared" si="74"/>
        <v>ok</v>
      </c>
      <c r="W80" s="123"/>
      <c r="X80" s="123">
        <v>0.1</v>
      </c>
      <c r="Y80" s="123"/>
      <c r="Z80" s="123">
        <v>0.9</v>
      </c>
      <c r="AA80" s="123"/>
      <c r="AB80" s="123"/>
      <c r="AC80" s="123"/>
      <c r="AD80" s="123"/>
      <c r="AE80" s="123"/>
      <c r="AF80" s="122"/>
      <c r="AG80" s="108">
        <f t="shared" si="75"/>
        <v>1</v>
      </c>
      <c r="AH80" s="126">
        <f>+SUMPRODUCT(W80:AF80,'Temp Dist by Trip Purpose'!$AA$4:$AJ$4)</f>
        <v>0.11267431728954959</v>
      </c>
      <c r="AI80" s="111">
        <f>+SUMPRODUCT(W80:AF80,'Temp Dist by Trip Purpose'!$AA$5:$AJ$5)</f>
        <v>0.66483969113664565</v>
      </c>
      <c r="AJ80" s="111">
        <f>+SUMPRODUCT(W80:AF80,'Temp Dist by Trip Purpose'!$AA$6:$AJ$6)</f>
        <v>0.17578296851106084</v>
      </c>
      <c r="AK80" s="111">
        <f>+SUMPRODUCT(W80:AF80,'Temp Dist by Trip Purpose'!$AA$7:$AJ$7)</f>
        <v>3.8538568660068759E-2</v>
      </c>
      <c r="AL80" s="111">
        <f t="shared" si="76"/>
        <v>0.9918355455973249</v>
      </c>
      <c r="AM80" s="125">
        <f>+SUMPRODUCT(W80:AF80,'Temp Dist by Trip Purpose'!$AA$8:$AJ$8)</f>
        <v>0.21058593352666696</v>
      </c>
      <c r="AN80" s="112">
        <f>+SUMPRODUCT(W80:AF80,'Temp Dist by Trip Purpose'!$AA$9:$AJ$9)</f>
        <v>9.7685502904461124E-2</v>
      </c>
      <c r="AO80" s="112">
        <f t="shared" si="77"/>
        <v>1.8200000000000001E-2</v>
      </c>
      <c r="AP80" s="112">
        <f t="shared" si="78"/>
        <v>5.9548187562285415E-2</v>
      </c>
      <c r="AQ80" s="112">
        <f t="shared" si="79"/>
        <v>2.6800000000000001E-2</v>
      </c>
      <c r="AR80" s="112">
        <f t="shared" si="80"/>
        <v>3.4518124377145736E-3</v>
      </c>
      <c r="AS80" s="112">
        <f t="shared" si="81"/>
        <v>0.13600000000000001</v>
      </c>
      <c r="AT80" s="112">
        <f t="shared" si="82"/>
        <v>0.17499999999999999</v>
      </c>
      <c r="AU80" s="48">
        <f>SUMPRODUCT(W80:AF80,'Veh Occ'!T$3:AC$3)</f>
        <v>1.6990000000000001</v>
      </c>
      <c r="AV80" s="48">
        <f>SUMPRODUCT(W80:AF80,'Veh Occ'!T$4:AC$4)</f>
        <v>1.5090000000000001</v>
      </c>
      <c r="AW80" s="48">
        <f>SUMPRODUCT(W80:AF80,'Veh Occ'!T$5:AC$5)</f>
        <v>1.7190000000000001</v>
      </c>
      <c r="AX80" s="49">
        <f t="shared" si="83"/>
        <v>3.0921800000000003E-2</v>
      </c>
      <c r="AY80" s="49">
        <f t="shared" si="84"/>
        <v>0.10117237066832292</v>
      </c>
      <c r="AZ80" s="49">
        <f t="shared" si="85"/>
        <v>4.5533200000000003E-2</v>
      </c>
      <c r="BA80" s="49">
        <f t="shared" si="86"/>
        <v>5.8646293316770605E-3</v>
      </c>
      <c r="BB80" s="50">
        <f t="shared" si="87"/>
        <v>0.20522400000000002</v>
      </c>
      <c r="BC80" s="50">
        <f t="shared" si="88"/>
        <v>0.30082500000000001</v>
      </c>
    </row>
    <row r="81" spans="2:55" ht="18.75" customHeight="1" x14ac:dyDescent="0.25">
      <c r="B81" s="283"/>
      <c r="C81" s="211">
        <v>77</v>
      </c>
      <c r="D81" s="211" t="s">
        <v>114</v>
      </c>
      <c r="E81" s="211" t="s">
        <v>362</v>
      </c>
      <c r="F81" s="211" t="s">
        <v>381</v>
      </c>
      <c r="G81" s="215" t="s">
        <v>14</v>
      </c>
      <c r="H81" s="215" t="s">
        <v>18</v>
      </c>
      <c r="I81" s="215">
        <v>43</v>
      </c>
      <c r="J81" s="209" t="s">
        <v>86</v>
      </c>
      <c r="K81" s="211">
        <v>2</v>
      </c>
      <c r="L81" s="138">
        <v>77</v>
      </c>
      <c r="M81" s="141">
        <f t="shared" si="72"/>
        <v>1</v>
      </c>
      <c r="N81" s="252">
        <v>2</v>
      </c>
      <c r="O81" s="168">
        <v>43</v>
      </c>
      <c r="P81" s="169">
        <v>3.19</v>
      </c>
      <c r="Q81" s="164">
        <v>5.84</v>
      </c>
      <c r="R81" s="182">
        <f>P81*T$1</f>
        <v>6.7636108878633916</v>
      </c>
      <c r="S81" s="182">
        <f>Q81*U$1</f>
        <v>16.795013664622427</v>
      </c>
      <c r="T81" s="164">
        <v>38.46</v>
      </c>
      <c r="U81" s="167">
        <v>36.770000000000003</v>
      </c>
      <c r="V81" s="134" t="str">
        <f t="shared" si="74"/>
        <v>ok</v>
      </c>
      <c r="W81" s="123"/>
      <c r="X81" s="123">
        <v>0.1</v>
      </c>
      <c r="Y81" s="123"/>
      <c r="Z81" s="123"/>
      <c r="AA81" s="123"/>
      <c r="AB81" s="123"/>
      <c r="AC81" s="123"/>
      <c r="AD81" s="123"/>
      <c r="AE81" s="123">
        <v>0.9</v>
      </c>
      <c r="AF81" s="122"/>
      <c r="AG81" s="108">
        <f t="shared" si="75"/>
        <v>1</v>
      </c>
      <c r="AH81" s="126">
        <f>+SUMPRODUCT(W81:AF81,'Temp Dist by Trip Purpose'!$AA$4:$AJ$4)</f>
        <v>7.2366772453048706E-2</v>
      </c>
      <c r="AI81" s="111">
        <f>+SUMPRODUCT(W81:AF81,'Temp Dist by Trip Purpose'!$AA$5:$AJ$5)</f>
        <v>0.47563246729760161</v>
      </c>
      <c r="AJ81" s="111">
        <f>+SUMPRODUCT(W81:AF81,'Temp Dist by Trip Purpose'!$AA$6:$AJ$6)</f>
        <v>0.2481792060549543</v>
      </c>
      <c r="AK81" s="111">
        <f>+SUMPRODUCT(W81:AF81,'Temp Dist by Trip Purpose'!$AA$7:$AJ$7)</f>
        <v>0.19573708716918145</v>
      </c>
      <c r="AL81" s="111">
        <f t="shared" si="76"/>
        <v>0.99191553297478618</v>
      </c>
      <c r="AM81" s="125">
        <f>+SUMPRODUCT(W81:AF81,'Temp Dist by Trip Purpose'!$AA$8:$AJ$8)</f>
        <v>1.4607017514890657</v>
      </c>
      <c r="AN81" s="112">
        <f>+SUMPRODUCT(W81:AF81,'Temp Dist by Trip Purpose'!$AA$9:$AJ$9)</f>
        <v>1.0676557091911543</v>
      </c>
      <c r="AO81" s="112">
        <f t="shared" si="77"/>
        <v>6.7636108878633916</v>
      </c>
      <c r="AP81" s="112">
        <f t="shared" si="78"/>
        <v>13.773262892602153</v>
      </c>
      <c r="AQ81" s="112">
        <f t="shared" si="79"/>
        <v>16.795013664622427</v>
      </c>
      <c r="AR81" s="112">
        <f t="shared" si="80"/>
        <v>5.6681125549120273</v>
      </c>
      <c r="AS81" s="112">
        <f t="shared" si="81"/>
        <v>38.46</v>
      </c>
      <c r="AT81" s="112">
        <f t="shared" si="82"/>
        <v>36.770000000000003</v>
      </c>
      <c r="AU81" s="48">
        <f>SUMPRODUCT(W81:AF81,'Veh Occ'!T$3:AC$3)</f>
        <v>1.915</v>
      </c>
      <c r="AV81" s="48">
        <f>SUMPRODUCT(W81:AF81,'Veh Occ'!T$4:AC$4)</f>
        <v>1.923</v>
      </c>
      <c r="AW81" s="48">
        <f>SUMPRODUCT(W81:AF81,'Veh Occ'!T$5:AC$5)</f>
        <v>1.917</v>
      </c>
      <c r="AX81" s="49">
        <f t="shared" si="83"/>
        <v>12.952314850258395</v>
      </c>
      <c r="AY81" s="49">
        <f t="shared" si="84"/>
        <v>26.375798439333124</v>
      </c>
      <c r="AZ81" s="49">
        <f t="shared" si="85"/>
        <v>32.162451167751946</v>
      </c>
      <c r="BA81" s="49">
        <f t="shared" si="86"/>
        <v>10.854435542656532</v>
      </c>
      <c r="BB81" s="50">
        <f t="shared" si="87"/>
        <v>73.958579999999998</v>
      </c>
      <c r="BC81" s="50">
        <f t="shared" si="88"/>
        <v>70.488090000000014</v>
      </c>
    </row>
    <row r="82" spans="2:55" x14ac:dyDescent="0.25">
      <c r="B82" s="283"/>
      <c r="C82" s="211">
        <v>78</v>
      </c>
      <c r="D82" s="211" t="s">
        <v>87</v>
      </c>
      <c r="E82" s="211" t="s">
        <v>363</v>
      </c>
      <c r="F82" s="211" t="s">
        <v>381</v>
      </c>
      <c r="G82" s="217" t="s">
        <v>14</v>
      </c>
      <c r="H82" s="215" t="s">
        <v>18</v>
      </c>
      <c r="I82" s="215">
        <v>46.9</v>
      </c>
      <c r="J82" s="211"/>
      <c r="K82" s="211">
        <v>2</v>
      </c>
      <c r="L82" s="138">
        <v>78</v>
      </c>
      <c r="M82" s="141">
        <f t="shared" si="72"/>
        <v>1</v>
      </c>
      <c r="N82" s="252">
        <v>2</v>
      </c>
      <c r="O82" s="168">
        <v>7.58</v>
      </c>
      <c r="P82" s="169">
        <v>0.42</v>
      </c>
      <c r="Q82" s="164">
        <v>0.72</v>
      </c>
      <c r="R82" s="182">
        <f>P82*T$1</f>
        <v>0.89050676266539952</v>
      </c>
      <c r="S82" s="182">
        <f>Q82*U$1</f>
        <v>2.0706181230356417</v>
      </c>
      <c r="T82" s="165">
        <v>1.3430172045826512</v>
      </c>
      <c r="U82" s="166">
        <v>1.5035953486088378</v>
      </c>
      <c r="V82" s="134" t="str">
        <f t="shared" si="74"/>
        <v>ok</v>
      </c>
      <c r="W82" s="123"/>
      <c r="X82" s="123">
        <v>0.1</v>
      </c>
      <c r="Y82" s="123"/>
      <c r="Z82" s="123"/>
      <c r="AA82" s="123"/>
      <c r="AB82" s="123">
        <v>0.9</v>
      </c>
      <c r="AC82" s="123"/>
      <c r="AD82" s="123"/>
      <c r="AE82" s="123"/>
      <c r="AF82" s="122"/>
      <c r="AG82" s="108">
        <f t="shared" si="75"/>
        <v>1</v>
      </c>
      <c r="AH82" s="126">
        <f>+SUMPRODUCT(W82:AF82,'Temp Dist by Trip Purpose'!$AA$4:$AJ$4)</f>
        <v>5.6925503701674068E-2</v>
      </c>
      <c r="AI82" s="111">
        <f>+SUMPRODUCT(W82:AF82,'Temp Dist by Trip Purpose'!$AA$5:$AJ$5)</f>
        <v>0.42647317285180947</v>
      </c>
      <c r="AJ82" s="111">
        <f>+SUMPRODUCT(W82:AF82,'Temp Dist by Trip Purpose'!$AA$6:$AJ$6)</f>
        <v>0.28151804591987445</v>
      </c>
      <c r="AK82" s="111">
        <f>+SUMPRODUCT(W82:AF82,'Temp Dist by Trip Purpose'!$AA$7:$AJ$7)</f>
        <v>0.22564996187020298</v>
      </c>
      <c r="AL82" s="111">
        <f t="shared" si="76"/>
        <v>0.99056668434356099</v>
      </c>
      <c r="AM82" s="125">
        <f>+SUMPRODUCT(W82:AF82,'Temp Dist by Trip Purpose'!$AA$8:$AJ$8)</f>
        <v>1.4807630471474766</v>
      </c>
      <c r="AN82" s="112">
        <f>+SUMPRODUCT(W82:AF82,'Temp Dist by Trip Purpose'!$AA$9:$AJ$9)</f>
        <v>1.1253934767145031</v>
      </c>
      <c r="AO82" s="112">
        <f t="shared" si="77"/>
        <v>0.89050676266539952</v>
      </c>
      <c r="AP82" s="112">
        <f t="shared" si="78"/>
        <v>3.0206355519667927</v>
      </c>
      <c r="AQ82" s="112">
        <f t="shared" si="79"/>
        <v>2.0706181230356417</v>
      </c>
      <c r="AR82" s="112">
        <f t="shared" si="80"/>
        <v>1.5982395623321661</v>
      </c>
      <c r="AS82" s="112">
        <f t="shared" si="81"/>
        <v>1.3430172045826512</v>
      </c>
      <c r="AT82" s="112">
        <f t="shared" si="82"/>
        <v>1.5035953486088378</v>
      </c>
      <c r="AU82" s="48">
        <f>SUMPRODUCT(W82:AF82,'Veh Occ'!T$3:AC$3)</f>
        <v>2.1310000000000002</v>
      </c>
      <c r="AV82" s="48">
        <f>SUMPRODUCT(W82:AF82,'Veh Occ'!T$4:AC$4)</f>
        <v>2.0490000000000004</v>
      </c>
      <c r="AW82" s="48">
        <f>SUMPRODUCT(W82:AF82,'Veh Occ'!T$5:AC$5)</f>
        <v>2.052</v>
      </c>
      <c r="AX82" s="49">
        <f t="shared" si="83"/>
        <v>1.8976699112399666</v>
      </c>
      <c r="AY82" s="49">
        <f t="shared" si="84"/>
        <v>6.4369743612412362</v>
      </c>
      <c r="AZ82" s="49">
        <f t="shared" si="85"/>
        <v>4.4124872201889529</v>
      </c>
      <c r="BA82" s="49">
        <f t="shared" si="86"/>
        <v>3.4058485073298463</v>
      </c>
      <c r="BB82" s="50">
        <f t="shared" si="87"/>
        <v>2.7518422521898529</v>
      </c>
      <c r="BC82" s="50">
        <f t="shared" si="88"/>
        <v>3.0853776553453351</v>
      </c>
    </row>
    <row r="83" spans="2:55" ht="25.5" x14ac:dyDescent="0.25">
      <c r="B83" s="283"/>
      <c r="C83" s="211">
        <v>79</v>
      </c>
      <c r="D83" s="211" t="s">
        <v>88</v>
      </c>
      <c r="E83" s="211" t="s">
        <v>364</v>
      </c>
      <c r="F83" s="211" t="s">
        <v>381</v>
      </c>
      <c r="G83" s="215" t="s">
        <v>14</v>
      </c>
      <c r="H83" s="215" t="s">
        <v>18</v>
      </c>
      <c r="I83" s="215">
        <v>7.58</v>
      </c>
      <c r="J83" s="213" t="s">
        <v>305</v>
      </c>
      <c r="K83" s="211">
        <v>2</v>
      </c>
      <c r="L83" s="138">
        <v>79</v>
      </c>
      <c r="M83" s="141">
        <f t="shared" si="72"/>
        <v>1</v>
      </c>
      <c r="N83" s="252">
        <v>2</v>
      </c>
      <c r="O83" s="168">
        <v>68</v>
      </c>
      <c r="P83" s="169" t="s">
        <v>304</v>
      </c>
      <c r="Q83" s="164" t="s">
        <v>304</v>
      </c>
      <c r="R83" s="182">
        <v>11.43</v>
      </c>
      <c r="S83" s="182">
        <v>16.86</v>
      </c>
      <c r="T83" s="165">
        <v>12.048175450081832</v>
      </c>
      <c r="U83" s="166">
        <v>13.488718166939442</v>
      </c>
      <c r="V83" s="134" t="str">
        <f t="shared" si="74"/>
        <v>ok</v>
      </c>
      <c r="W83" s="123"/>
      <c r="X83" s="123">
        <v>0.1</v>
      </c>
      <c r="Y83" s="123"/>
      <c r="Z83" s="123"/>
      <c r="AA83" s="123"/>
      <c r="AB83" s="123"/>
      <c r="AC83" s="123"/>
      <c r="AD83" s="123"/>
      <c r="AE83" s="123">
        <v>0.9</v>
      </c>
      <c r="AF83" s="122"/>
      <c r="AG83" s="108">
        <f t="shared" si="75"/>
        <v>1</v>
      </c>
      <c r="AH83" s="126">
        <f>+SUMPRODUCT(W83:AF83,'Temp Dist by Trip Purpose'!$AA$4:$AJ$4)</f>
        <v>7.2366772453048706E-2</v>
      </c>
      <c r="AI83" s="111">
        <f>+SUMPRODUCT(W83:AF83,'Temp Dist by Trip Purpose'!$AA$5:$AJ$5)</f>
        <v>0.47563246729760161</v>
      </c>
      <c r="AJ83" s="111">
        <f>+SUMPRODUCT(W83:AF83,'Temp Dist by Trip Purpose'!$AA$6:$AJ$6)</f>
        <v>0.2481792060549543</v>
      </c>
      <c r="AK83" s="111">
        <f>+SUMPRODUCT(W83:AF83,'Temp Dist by Trip Purpose'!$AA$7:$AJ$7)</f>
        <v>0.19573708716918145</v>
      </c>
      <c r="AL83" s="111">
        <f t="shared" si="76"/>
        <v>0.99191553297478618</v>
      </c>
      <c r="AM83" s="125">
        <f>+SUMPRODUCT(W83:AF83,'Temp Dist by Trip Purpose'!$AA$8:$AJ$8)</f>
        <v>1.4607017514890657</v>
      </c>
      <c r="AN83" s="112">
        <f>+SUMPRODUCT(W83:AF83,'Temp Dist by Trip Purpose'!$AA$9:$AJ$9)</f>
        <v>1.0676557091911543</v>
      </c>
      <c r="AO83" s="112">
        <f t="shared" si="77"/>
        <v>11.43</v>
      </c>
      <c r="AP83" s="112">
        <f t="shared" si="78"/>
        <v>28.132591284078313</v>
      </c>
      <c r="AQ83" s="112">
        <f t="shared" si="79"/>
        <v>16.86</v>
      </c>
      <c r="AR83" s="112">
        <f t="shared" si="80"/>
        <v>11.57740871592169</v>
      </c>
      <c r="AS83" s="112">
        <f t="shared" si="81"/>
        <v>12.048175450081832</v>
      </c>
      <c r="AT83" s="112">
        <f t="shared" si="82"/>
        <v>13.488718166939442</v>
      </c>
      <c r="AU83" s="48">
        <f>SUMPRODUCT(W83:AF83,'Veh Occ'!T$3:AC$3)</f>
        <v>1.915</v>
      </c>
      <c r="AV83" s="48">
        <f>SUMPRODUCT(W83:AF83,'Veh Occ'!T$4:AC$4)</f>
        <v>1.923</v>
      </c>
      <c r="AW83" s="48">
        <f>SUMPRODUCT(W83:AF83,'Veh Occ'!T$5:AC$5)</f>
        <v>1.917</v>
      </c>
      <c r="AX83" s="49">
        <f t="shared" si="83"/>
        <v>21.888449999999999</v>
      </c>
      <c r="AY83" s="49">
        <f t="shared" si="84"/>
        <v>53.873912309009967</v>
      </c>
      <c r="AZ83" s="49">
        <f t="shared" si="85"/>
        <v>32.286900000000003</v>
      </c>
      <c r="BA83" s="49">
        <f t="shared" si="86"/>
        <v>22.170737690990038</v>
      </c>
      <c r="BB83" s="50">
        <f t="shared" si="87"/>
        <v>23.168641390507364</v>
      </c>
      <c r="BC83" s="50">
        <f t="shared" si="88"/>
        <v>25.857872726022912</v>
      </c>
    </row>
    <row r="84" spans="2:55" x14ac:dyDescent="0.25">
      <c r="B84" s="285" t="s">
        <v>118</v>
      </c>
      <c r="C84" s="209">
        <v>80</v>
      </c>
      <c r="D84" s="209" t="s">
        <v>89</v>
      </c>
      <c r="E84" s="209" t="s">
        <v>387</v>
      </c>
      <c r="F84" s="209" t="s">
        <v>382</v>
      </c>
      <c r="G84" s="215"/>
      <c r="H84" s="215"/>
      <c r="I84" s="215"/>
      <c r="K84" s="211">
        <v>0</v>
      </c>
      <c r="L84" s="137">
        <v>10</v>
      </c>
      <c r="M84" s="141">
        <f t="shared" si="72"/>
        <v>0</v>
      </c>
      <c r="N84" s="252">
        <v>3</v>
      </c>
      <c r="O84" s="197">
        <v>0</v>
      </c>
      <c r="P84" s="198">
        <v>0</v>
      </c>
      <c r="Q84" s="198">
        <v>0</v>
      </c>
      <c r="R84" s="198">
        <v>0</v>
      </c>
      <c r="S84" s="198">
        <v>0</v>
      </c>
      <c r="T84" s="198">
        <v>0</v>
      </c>
      <c r="U84" s="199">
        <v>0</v>
      </c>
      <c r="V84" s="135"/>
      <c r="W84" s="115"/>
      <c r="X84" s="115"/>
      <c r="Y84" s="115"/>
      <c r="Z84" s="115"/>
      <c r="AA84" s="115"/>
      <c r="AB84" s="115"/>
      <c r="AC84" s="115"/>
      <c r="AD84" s="115"/>
      <c r="AE84" s="115"/>
      <c r="AF84" s="114"/>
      <c r="AG84" s="115"/>
      <c r="AH84" s="114"/>
      <c r="AI84" s="114"/>
      <c r="AJ84" s="114"/>
      <c r="AK84" s="114"/>
      <c r="AL84" s="114"/>
      <c r="AM84" s="114"/>
      <c r="AN84" s="117"/>
      <c r="AO84" s="124"/>
      <c r="AP84" s="124"/>
      <c r="AQ84" s="124"/>
      <c r="AR84" s="124"/>
      <c r="AS84" s="124"/>
      <c r="AT84" s="124"/>
      <c r="AU84" s="114"/>
      <c r="AV84" s="114"/>
      <c r="AW84" s="114"/>
      <c r="AX84" s="114"/>
      <c r="AY84" s="114"/>
      <c r="AZ84" s="114"/>
      <c r="BA84" s="114"/>
      <c r="BB84" s="114"/>
      <c r="BC84" s="114"/>
    </row>
    <row r="85" spans="2:55" x14ac:dyDescent="0.25">
      <c r="B85" s="285"/>
      <c r="C85" s="220">
        <v>81</v>
      </c>
      <c r="D85" s="220" t="s">
        <v>90</v>
      </c>
      <c r="E85" s="220" t="s">
        <v>90</v>
      </c>
      <c r="F85" s="209" t="s">
        <v>382</v>
      </c>
      <c r="G85" s="221" t="s">
        <v>21</v>
      </c>
      <c r="H85" s="221" t="s">
        <v>12</v>
      </c>
      <c r="I85" s="221">
        <v>2.64</v>
      </c>
      <c r="J85" s="220"/>
      <c r="K85" s="220">
        <v>2</v>
      </c>
      <c r="L85" s="223">
        <v>81</v>
      </c>
      <c r="M85" s="224">
        <f t="shared" si="72"/>
        <v>1</v>
      </c>
      <c r="N85" s="253">
        <v>3</v>
      </c>
      <c r="O85" s="225">
        <v>1.78</v>
      </c>
      <c r="P85" s="226" t="s">
        <v>304</v>
      </c>
      <c r="Q85" s="227" t="s">
        <v>304</v>
      </c>
      <c r="R85" s="230">
        <v>0.3</v>
      </c>
      <c r="S85" s="230">
        <v>0.44</v>
      </c>
      <c r="T85" s="227">
        <v>2.64</v>
      </c>
      <c r="U85" s="228">
        <v>1.67</v>
      </c>
      <c r="V85" s="134" t="str">
        <f t="shared" ref="V85:V95" si="89">IF(+(R85+S85)&gt;O85,"fix","ok")</f>
        <v>ok</v>
      </c>
      <c r="W85" s="123"/>
      <c r="X85" s="123">
        <v>0.5</v>
      </c>
      <c r="Y85" s="123"/>
      <c r="Z85" s="123">
        <v>0.5</v>
      </c>
      <c r="AA85" s="123"/>
      <c r="AB85" s="123"/>
      <c r="AC85" s="123"/>
      <c r="AD85" s="123"/>
      <c r="AE85" s="123"/>
      <c r="AF85" s="122"/>
      <c r="AG85" s="108">
        <f t="shared" ref="AG85:AG94" si="90">SUM(W85:AF85)</f>
        <v>1</v>
      </c>
      <c r="AH85" s="126">
        <f>+SUMPRODUCT(W85:AF85,'Temp Dist by Trip Purpose'!$AA$4:$AJ$4)</f>
        <v>8.598345106956809E-2</v>
      </c>
      <c r="AI85" s="111">
        <f>+SUMPRODUCT(W85:AF85,'Temp Dist by Trip Purpose'!$AA$5:$AJ$5)</f>
        <v>0.54955127958068906</v>
      </c>
      <c r="AJ85" s="111">
        <f>+SUMPRODUCT(W85:AF85,'Temp Dist by Trip Purpose'!$AA$6:$AJ$6)</f>
        <v>0.255850529928697</v>
      </c>
      <c r="AK85" s="111">
        <f>+SUMPRODUCT(W85:AF85,'Temp Dist by Trip Purpose'!$AA$7:$AJ$7)</f>
        <v>7.0310475781745402E-2</v>
      </c>
      <c r="AL85" s="111">
        <f t="shared" ref="AL85:AL94" si="91">SUM(AH85:AK85)</f>
        <v>0.96169573636069949</v>
      </c>
      <c r="AM85" s="125">
        <f>+SUMPRODUCT(W85:AF85,'Temp Dist by Trip Purpose'!$AA$8:$AJ$8)</f>
        <v>0.25785315399394704</v>
      </c>
      <c r="AN85" s="112">
        <f>+SUMPRODUCT(W85:AF85,'Temp Dist by Trip Purpose'!$AA$9:$AJ$9)</f>
        <v>0.14577947726348989</v>
      </c>
      <c r="AO85" s="112">
        <f t="shared" ref="AO85:AO94" si="92">IF(R85=0,AH85*O85,R85)</f>
        <v>0.3</v>
      </c>
      <c r="AP85" s="112">
        <f t="shared" ref="AP85:AP94" si="93">IF(Q85=0,AI85*O85,(O85-R85-S85)*AI85/(AI85+AK85))</f>
        <v>0.92203354347896471</v>
      </c>
      <c r="AQ85" s="112">
        <f t="shared" ref="AQ85:AQ94" si="94">IF(S85=0,AJ85*O85,S85)</f>
        <v>0.44</v>
      </c>
      <c r="AR85" s="112">
        <f t="shared" ref="AR85:AR94" si="95">IF(Q85=0,AI85*O85,(O85-R85-S85)*AK85/(AI85+AK85))</f>
        <v>0.11796645652103525</v>
      </c>
      <c r="AS85" s="112">
        <f t="shared" ref="AS85:AS94" si="96">IF(T85=0,AM85*O85,T85)</f>
        <v>2.64</v>
      </c>
      <c r="AT85" s="112">
        <f t="shared" ref="AT85:AT94" si="97">IF(U85=0,AN85*Q85,U85)</f>
        <v>1.67</v>
      </c>
      <c r="AU85" s="48">
        <f>SUMPRODUCT(W85:AF85,'Veh Occ'!T$3:AC$3)</f>
        <v>1.4550000000000001</v>
      </c>
      <c r="AV85" s="48">
        <f>SUMPRODUCT(W85:AF85,'Veh Occ'!T$4:AC$4)</f>
        <v>1.385</v>
      </c>
      <c r="AW85" s="48">
        <f>SUMPRODUCT(W85:AF85,'Veh Occ'!T$5:AC$5)</f>
        <v>1.4750000000000001</v>
      </c>
      <c r="AX85" s="49">
        <f t="shared" ref="AX85:AX94" si="98">+AO85*$AU85</f>
        <v>0.4365</v>
      </c>
      <c r="AY85" s="49">
        <f t="shared" ref="AY85:AY94" si="99">+AP85*$AU85</f>
        <v>1.3415588057618937</v>
      </c>
      <c r="AZ85" s="49">
        <f t="shared" ref="AZ85:AZ94" si="100">+AQ85*$AU85</f>
        <v>0.64019999999999999</v>
      </c>
      <c r="BA85" s="49">
        <f t="shared" ref="BA85:BA94" si="101">+AR85*$AU85</f>
        <v>0.17164119423810631</v>
      </c>
      <c r="BB85" s="50">
        <f t="shared" ref="BB85:BB94" si="102">+AV85*AS85</f>
        <v>3.6564000000000001</v>
      </c>
      <c r="BC85" s="50">
        <f t="shared" ref="BC85:BC94" si="103">+AW85*AT85</f>
        <v>2.4632499999999999</v>
      </c>
    </row>
    <row r="86" spans="2:55" ht="20.25" customHeight="1" x14ac:dyDescent="0.25">
      <c r="B86" s="285"/>
      <c r="C86" s="209">
        <v>82</v>
      </c>
      <c r="D86" s="209" t="s">
        <v>119</v>
      </c>
      <c r="E86" s="209" t="s">
        <v>365</v>
      </c>
      <c r="F86" s="209" t="s">
        <v>382</v>
      </c>
      <c r="G86" s="215" t="s">
        <v>23</v>
      </c>
      <c r="H86" s="218" t="s">
        <v>18</v>
      </c>
      <c r="I86" s="218">
        <v>2.64</v>
      </c>
      <c r="J86" s="209" t="s">
        <v>91</v>
      </c>
      <c r="K86" s="211">
        <v>3</v>
      </c>
      <c r="L86" s="137">
        <v>10</v>
      </c>
      <c r="M86" s="141">
        <f t="shared" si="72"/>
        <v>0</v>
      </c>
      <c r="N86" s="252">
        <v>2</v>
      </c>
      <c r="O86" s="175">
        <v>0.06</v>
      </c>
      <c r="P86" s="176" t="s">
        <v>304</v>
      </c>
      <c r="Q86" s="196" t="s">
        <v>304</v>
      </c>
      <c r="R86" s="186">
        <v>0.01</v>
      </c>
      <c r="S86" s="186">
        <v>1.4999999999999999E-2</v>
      </c>
      <c r="T86" s="195">
        <v>0.01</v>
      </c>
      <c r="U86" s="156">
        <v>1.2E-2</v>
      </c>
      <c r="V86" s="134" t="str">
        <f t="shared" si="89"/>
        <v>ok</v>
      </c>
      <c r="W86" s="108"/>
      <c r="X86" s="108"/>
      <c r="Y86" s="108"/>
      <c r="Z86" s="108"/>
      <c r="AA86" s="108"/>
      <c r="AB86" s="108"/>
      <c r="AC86" s="108"/>
      <c r="AD86" s="108"/>
      <c r="AE86" s="108">
        <v>1</v>
      </c>
      <c r="AF86" s="107"/>
      <c r="AG86" s="108">
        <f t="shared" si="90"/>
        <v>1</v>
      </c>
      <c r="AH86" s="126">
        <f>+SUMPRODUCT(W86:AF86,'Temp Dist by Trip Purpose'!$AA$4:$AJ$4)</f>
        <v>7.4560872915099538E-2</v>
      </c>
      <c r="AI86" s="111">
        <f>+SUMPRODUCT(W86:AF86,'Temp Dist by Trip Purpose'!$AA$5:$AJ$5)</f>
        <v>0.48343154531558585</v>
      </c>
      <c r="AJ86" s="111">
        <f>+SUMPRODUCT(W86:AF86,'Temp Dist by Trip Purpose'!$AA$6:$AJ$6)</f>
        <v>0.23620634209431118</v>
      </c>
      <c r="AK86" s="111">
        <f>+SUMPRODUCT(W86:AF86,'Temp Dist by Trip Purpose'!$AA$7:$AJ$7)</f>
        <v>0.20526061244533036</v>
      </c>
      <c r="AL86" s="111">
        <f t="shared" si="91"/>
        <v>0.99945937277032681</v>
      </c>
      <c r="AM86" s="125">
        <f>+SUMPRODUCT(W86:AF86,'Temp Dist by Trip Purpose'!$AA$8:$AJ$8)</f>
        <v>1.5877867039236233</v>
      </c>
      <c r="AN86" s="112">
        <f>+SUMPRODUCT(W86:AF86,'Temp Dist by Trip Purpose'!$AA$9:$AJ$9)</f>
        <v>1.1634066829665852</v>
      </c>
      <c r="AO86" s="112">
        <f t="shared" si="92"/>
        <v>0.01</v>
      </c>
      <c r="AP86" s="112">
        <f t="shared" si="93"/>
        <v>2.4568457612551213E-2</v>
      </c>
      <c r="AQ86" s="112">
        <f t="shared" si="94"/>
        <v>1.4999999999999999E-2</v>
      </c>
      <c r="AR86" s="112">
        <f t="shared" si="95"/>
        <v>1.0431542387448783E-2</v>
      </c>
      <c r="AS86" s="112">
        <f t="shared" si="96"/>
        <v>0.01</v>
      </c>
      <c r="AT86" s="112">
        <f t="shared" si="97"/>
        <v>1.2E-2</v>
      </c>
      <c r="AU86" s="48">
        <f>SUMPRODUCT(W86:AF86,'Veh Occ'!T$3:AC$3)</f>
        <v>2</v>
      </c>
      <c r="AV86" s="48">
        <f>SUMPRODUCT(W86:AF86,'Veh Occ'!T$4:AC$4)</f>
        <v>2</v>
      </c>
      <c r="AW86" s="48">
        <f>SUMPRODUCT(W86:AF86,'Veh Occ'!T$5:AC$5)</f>
        <v>2</v>
      </c>
      <c r="AX86" s="49">
        <f t="shared" si="98"/>
        <v>0.02</v>
      </c>
      <c r="AY86" s="49">
        <f t="shared" si="99"/>
        <v>4.9136915225102426E-2</v>
      </c>
      <c r="AZ86" s="49">
        <f t="shared" si="100"/>
        <v>0.03</v>
      </c>
      <c r="BA86" s="49">
        <f t="shared" si="101"/>
        <v>2.0863084774897567E-2</v>
      </c>
      <c r="BB86" s="50">
        <f t="shared" si="102"/>
        <v>0.02</v>
      </c>
      <c r="BC86" s="50">
        <f t="shared" si="103"/>
        <v>2.4E-2</v>
      </c>
    </row>
    <row r="87" spans="2:55" ht="29.25" customHeight="1" x14ac:dyDescent="0.25">
      <c r="B87" s="285"/>
      <c r="C87" s="209">
        <v>83</v>
      </c>
      <c r="D87" s="209" t="s">
        <v>92</v>
      </c>
      <c r="E87" s="209" t="s">
        <v>366</v>
      </c>
      <c r="F87" s="209" t="s">
        <v>382</v>
      </c>
      <c r="G87" s="215" t="s">
        <v>14</v>
      </c>
      <c r="H87" s="215" t="s">
        <v>44</v>
      </c>
      <c r="I87" s="218">
        <v>2.25</v>
      </c>
      <c r="J87" s="209" t="s">
        <v>93</v>
      </c>
      <c r="K87" s="211">
        <v>2</v>
      </c>
      <c r="L87" s="138">
        <v>83</v>
      </c>
      <c r="M87" s="141">
        <f t="shared" si="72"/>
        <v>1</v>
      </c>
      <c r="N87" s="252">
        <v>2</v>
      </c>
      <c r="O87" s="175">
        <v>12.89</v>
      </c>
      <c r="P87" s="176">
        <v>3.06</v>
      </c>
      <c r="Q87" s="164">
        <v>2.12</v>
      </c>
      <c r="R87" s="182">
        <f t="shared" ref="R87:S93" si="104">P87*T$1</f>
        <v>6.4879778422764822</v>
      </c>
      <c r="S87" s="182">
        <f t="shared" si="104"/>
        <v>6.0968200289382795</v>
      </c>
      <c r="T87" s="164">
        <v>4.37</v>
      </c>
      <c r="U87" s="167">
        <v>1.79</v>
      </c>
      <c r="V87" s="134" t="str">
        <f t="shared" si="89"/>
        <v>ok</v>
      </c>
      <c r="W87" s="123"/>
      <c r="X87" s="123">
        <v>0.1</v>
      </c>
      <c r="Y87" s="123"/>
      <c r="Z87" s="123"/>
      <c r="AA87" s="123">
        <v>0.9</v>
      </c>
      <c r="AB87" s="123"/>
      <c r="AC87" s="123"/>
      <c r="AD87" s="123"/>
      <c r="AE87" s="123"/>
      <c r="AF87" s="122"/>
      <c r="AG87" s="108">
        <f t="shared" si="90"/>
        <v>1</v>
      </c>
      <c r="AH87" s="126">
        <f>+SUMPRODUCT(W87:AF87,'Temp Dist by Trip Purpose'!$AA$4:$AJ$4)</f>
        <v>6.712977481917061E-2</v>
      </c>
      <c r="AI87" s="111">
        <f>+SUMPRODUCT(W87:AF87,'Temp Dist by Trip Purpose'!$AA$5:$AJ$5)</f>
        <v>0.6303452406008464</v>
      </c>
      <c r="AJ87" s="111">
        <f>+SUMPRODUCT(W87:AF87,'Temp Dist by Trip Purpose'!$AA$6:$AJ$6)</f>
        <v>0.21469725521642846</v>
      </c>
      <c r="AK87" s="111">
        <f>+SUMPRODUCT(W87:AF87,'Temp Dist by Trip Purpose'!$AA$7:$AJ$7)</f>
        <v>7.9437574948225301E-2</v>
      </c>
      <c r="AL87" s="111">
        <f t="shared" si="91"/>
        <v>0.9916098455846708</v>
      </c>
      <c r="AM87" s="125">
        <f>+SUMPRODUCT(W87:AF87,'Temp Dist by Trip Purpose'!$AA$8:$AJ$8)</f>
        <v>1.3917442208094744</v>
      </c>
      <c r="AN87" s="112">
        <f>+SUMPRODUCT(W87:AF87,'Temp Dist by Trip Purpose'!$AA$9:$AJ$9)</f>
        <v>0.91426160013313928</v>
      </c>
      <c r="AO87" s="112">
        <f t="shared" si="92"/>
        <v>6.4879778422764822</v>
      </c>
      <c r="AP87" s="112">
        <f t="shared" si="93"/>
        <v>0.27104447316352548</v>
      </c>
      <c r="AQ87" s="112">
        <f t="shared" si="94"/>
        <v>6.0968200289382795</v>
      </c>
      <c r="AR87" s="112">
        <f t="shared" si="95"/>
        <v>3.4157655621713412E-2</v>
      </c>
      <c r="AS87" s="112">
        <f t="shared" si="96"/>
        <v>4.37</v>
      </c>
      <c r="AT87" s="112">
        <f t="shared" si="97"/>
        <v>1.79</v>
      </c>
      <c r="AU87" s="48">
        <f>SUMPRODUCT(W87:AF87,'Veh Occ'!T$3:AC$3)</f>
        <v>1.7170000000000001</v>
      </c>
      <c r="AV87" s="48">
        <f>SUMPRODUCT(W87:AF87,'Veh Occ'!T$4:AC$4)</f>
        <v>1.6619999999999999</v>
      </c>
      <c r="AW87" s="48">
        <f>SUMPRODUCT(W87:AF87,'Veh Occ'!T$5:AC$5)</f>
        <v>1.7370000000000001</v>
      </c>
      <c r="AX87" s="49">
        <f t="shared" si="98"/>
        <v>11.13985795518872</v>
      </c>
      <c r="AY87" s="49">
        <f t="shared" si="99"/>
        <v>0.46538336042177325</v>
      </c>
      <c r="AZ87" s="49">
        <f t="shared" si="100"/>
        <v>10.468239989687026</v>
      </c>
      <c r="BA87" s="49">
        <f t="shared" si="101"/>
        <v>5.8648694702481928E-2</v>
      </c>
      <c r="BB87" s="50">
        <f t="shared" si="102"/>
        <v>7.2629399999999995</v>
      </c>
      <c r="BC87" s="50">
        <f t="shared" si="103"/>
        <v>3.1092300000000002</v>
      </c>
    </row>
    <row r="88" spans="2:55" x14ac:dyDescent="0.25">
      <c r="B88" s="285"/>
      <c r="C88" s="209">
        <v>84</v>
      </c>
      <c r="D88" s="209" t="s">
        <v>94</v>
      </c>
      <c r="E88" s="209" t="s">
        <v>94</v>
      </c>
      <c r="F88" s="209" t="s">
        <v>382</v>
      </c>
      <c r="G88" s="215" t="s">
        <v>14</v>
      </c>
      <c r="H88" s="215" t="s">
        <v>18</v>
      </c>
      <c r="I88" s="215">
        <v>27.49</v>
      </c>
      <c r="J88" s="211"/>
      <c r="K88" s="211">
        <v>2</v>
      </c>
      <c r="L88" s="138">
        <v>84</v>
      </c>
      <c r="M88" s="141">
        <f t="shared" si="72"/>
        <v>1</v>
      </c>
      <c r="N88" s="252">
        <v>2</v>
      </c>
      <c r="O88" s="168">
        <v>27.49</v>
      </c>
      <c r="P88" s="169">
        <v>3.09</v>
      </c>
      <c r="Q88" s="164">
        <v>2.64</v>
      </c>
      <c r="R88" s="182">
        <f t="shared" si="104"/>
        <v>6.5515854681811536</v>
      </c>
      <c r="S88" s="182">
        <f t="shared" si="104"/>
        <v>7.592266451130687</v>
      </c>
      <c r="T88" s="164">
        <v>11.23</v>
      </c>
      <c r="U88" s="167">
        <v>1.21</v>
      </c>
      <c r="V88" s="134" t="str">
        <f t="shared" si="89"/>
        <v>ok</v>
      </c>
      <c r="W88" s="123"/>
      <c r="X88" s="123">
        <v>0.1</v>
      </c>
      <c r="Y88" s="123"/>
      <c r="Z88" s="123"/>
      <c r="AA88" s="123">
        <v>0.9</v>
      </c>
      <c r="AB88" s="123"/>
      <c r="AC88" s="123"/>
      <c r="AD88" s="123"/>
      <c r="AE88" s="123"/>
      <c r="AF88" s="122"/>
      <c r="AG88" s="108">
        <f t="shared" si="90"/>
        <v>1</v>
      </c>
      <c r="AH88" s="126">
        <f>+SUMPRODUCT(W88:AF88,'Temp Dist by Trip Purpose'!$AA$4:$AJ$4)</f>
        <v>6.712977481917061E-2</v>
      </c>
      <c r="AI88" s="111">
        <f>+SUMPRODUCT(W88:AF88,'Temp Dist by Trip Purpose'!$AA$5:$AJ$5)</f>
        <v>0.6303452406008464</v>
      </c>
      <c r="AJ88" s="111">
        <f>+SUMPRODUCT(W88:AF88,'Temp Dist by Trip Purpose'!$AA$6:$AJ$6)</f>
        <v>0.21469725521642846</v>
      </c>
      <c r="AK88" s="111">
        <f>+SUMPRODUCT(W88:AF88,'Temp Dist by Trip Purpose'!$AA$7:$AJ$7)</f>
        <v>7.9437574948225301E-2</v>
      </c>
      <c r="AL88" s="111">
        <f t="shared" si="91"/>
        <v>0.9916098455846708</v>
      </c>
      <c r="AM88" s="125">
        <f>+SUMPRODUCT(W88:AF88,'Temp Dist by Trip Purpose'!$AA$8:$AJ$8)</f>
        <v>1.3917442208094744</v>
      </c>
      <c r="AN88" s="112">
        <f>+SUMPRODUCT(W88:AF88,'Temp Dist by Trip Purpose'!$AA$9:$AJ$9)</f>
        <v>0.91426160013313928</v>
      </c>
      <c r="AO88" s="112">
        <f t="shared" si="92"/>
        <v>6.5515854681811536</v>
      </c>
      <c r="AP88" s="112">
        <f t="shared" si="93"/>
        <v>11.852471965678744</v>
      </c>
      <c r="AQ88" s="112">
        <f t="shared" si="94"/>
        <v>7.592266451130687</v>
      </c>
      <c r="AR88" s="112">
        <f t="shared" si="95"/>
        <v>1.4936761150094109</v>
      </c>
      <c r="AS88" s="112">
        <f t="shared" si="96"/>
        <v>11.23</v>
      </c>
      <c r="AT88" s="112">
        <f t="shared" si="97"/>
        <v>1.21</v>
      </c>
      <c r="AU88" s="48">
        <f>SUMPRODUCT(W88:AF88,'Veh Occ'!T$3:AC$3)</f>
        <v>1.7170000000000001</v>
      </c>
      <c r="AV88" s="48">
        <f>SUMPRODUCT(W88:AF88,'Veh Occ'!T$4:AC$4)</f>
        <v>1.6619999999999999</v>
      </c>
      <c r="AW88" s="48">
        <f>SUMPRODUCT(W88:AF88,'Veh Occ'!T$5:AC$5)</f>
        <v>1.7370000000000001</v>
      </c>
      <c r="AX88" s="49">
        <f t="shared" si="98"/>
        <v>11.249072248867041</v>
      </c>
      <c r="AY88" s="49">
        <f t="shared" si="99"/>
        <v>20.350694365070403</v>
      </c>
      <c r="AZ88" s="49">
        <f t="shared" si="100"/>
        <v>13.03592149659139</v>
      </c>
      <c r="BA88" s="49">
        <f t="shared" si="101"/>
        <v>2.5646418894711585</v>
      </c>
      <c r="BB88" s="50">
        <f t="shared" si="102"/>
        <v>18.664259999999999</v>
      </c>
      <c r="BC88" s="50">
        <f t="shared" si="103"/>
        <v>2.1017700000000001</v>
      </c>
    </row>
    <row r="89" spans="2:55" x14ac:dyDescent="0.25">
      <c r="B89" s="285"/>
      <c r="C89" s="209">
        <v>85</v>
      </c>
      <c r="D89" s="209" t="s">
        <v>95</v>
      </c>
      <c r="E89" s="209" t="s">
        <v>95</v>
      </c>
      <c r="F89" s="209" t="s">
        <v>382</v>
      </c>
      <c r="G89" s="215" t="s">
        <v>14</v>
      </c>
      <c r="H89" s="215" t="s">
        <v>18</v>
      </c>
      <c r="I89" s="215">
        <v>16.5</v>
      </c>
      <c r="J89" s="211"/>
      <c r="K89" s="211">
        <v>2</v>
      </c>
      <c r="L89" s="138">
        <v>85</v>
      </c>
      <c r="M89" s="141">
        <f t="shared" si="72"/>
        <v>1</v>
      </c>
      <c r="N89" s="252">
        <v>2</v>
      </c>
      <c r="O89" s="168">
        <v>16.5</v>
      </c>
      <c r="P89" s="169">
        <v>1.25</v>
      </c>
      <c r="Q89" s="164">
        <v>1.46</v>
      </c>
      <c r="R89" s="182">
        <f t="shared" si="104"/>
        <v>2.6503177460279748</v>
      </c>
      <c r="S89" s="182">
        <f t="shared" si="104"/>
        <v>4.1987534161556068</v>
      </c>
      <c r="T89" s="164">
        <v>10.18</v>
      </c>
      <c r="U89" s="167">
        <v>8.91</v>
      </c>
      <c r="V89" s="134" t="str">
        <f t="shared" si="89"/>
        <v>ok</v>
      </c>
      <c r="W89" s="123"/>
      <c r="X89" s="123">
        <v>0.1</v>
      </c>
      <c r="Y89" s="123"/>
      <c r="Z89" s="123">
        <v>0.2</v>
      </c>
      <c r="AA89" s="123"/>
      <c r="AB89" s="123">
        <v>0.7</v>
      </c>
      <c r="AC89" s="123"/>
      <c r="AD89" s="123"/>
      <c r="AE89" s="123"/>
      <c r="AF89" s="122"/>
      <c r="AG89" s="108">
        <f t="shared" si="90"/>
        <v>1</v>
      </c>
      <c r="AH89" s="126">
        <f>+SUMPRODUCT(W89:AF89,'Temp Dist by Trip Purpose'!$AA$4:$AJ$4)</f>
        <v>6.9314128943424175E-2</v>
      </c>
      <c r="AI89" s="111">
        <f>+SUMPRODUCT(W89:AF89,'Temp Dist by Trip Purpose'!$AA$5:$AJ$5)</f>
        <v>0.47944351024843967</v>
      </c>
      <c r="AJ89" s="111">
        <f>+SUMPRODUCT(W89:AF89,'Temp Dist by Trip Purpose'!$AA$6:$AJ$6)</f>
        <v>0.25802136205124915</v>
      </c>
      <c r="AK89" s="111">
        <f>+SUMPRODUCT(W89:AF89,'Temp Dist by Trip Purpose'!$AA$7:$AJ$7)</f>
        <v>0.18406965226795088</v>
      </c>
      <c r="AL89" s="111">
        <f t="shared" si="91"/>
        <v>0.99084865351106388</v>
      </c>
      <c r="AM89" s="125">
        <f>+SUMPRODUCT(W89:AF89,'Temp Dist by Trip Purpose'!$AA$8:$AJ$8)</f>
        <v>1.1985014663428522</v>
      </c>
      <c r="AN89" s="112">
        <f>+SUMPRODUCT(W89:AF89,'Temp Dist by Trip Purpose'!$AA$9:$AJ$9)</f>
        <v>0.89701392697893811</v>
      </c>
      <c r="AO89" s="112">
        <f t="shared" si="92"/>
        <v>2.6503177460279748</v>
      </c>
      <c r="AP89" s="112">
        <f t="shared" si="93"/>
        <v>6.9735997121930451</v>
      </c>
      <c r="AQ89" s="112">
        <f t="shared" si="94"/>
        <v>4.1987534161556068</v>
      </c>
      <c r="AR89" s="112">
        <f t="shared" si="95"/>
        <v>2.6773291256233738</v>
      </c>
      <c r="AS89" s="112">
        <f t="shared" si="96"/>
        <v>10.18</v>
      </c>
      <c r="AT89" s="112">
        <f t="shared" si="97"/>
        <v>8.91</v>
      </c>
      <c r="AU89" s="48">
        <f>SUMPRODUCT(W89:AF89,'Veh Occ'!T$3:AC$3)</f>
        <v>2.0350000000000001</v>
      </c>
      <c r="AV89" s="48">
        <f>SUMPRODUCT(W89:AF89,'Veh Occ'!T$4:AC$4)</f>
        <v>1.929</v>
      </c>
      <c r="AW89" s="48">
        <f>SUMPRODUCT(W89:AF89,'Veh Occ'!T$5:AC$5)</f>
        <v>1.978</v>
      </c>
      <c r="AX89" s="49">
        <f t="shared" si="98"/>
        <v>5.3933966131669289</v>
      </c>
      <c r="AY89" s="49">
        <f t="shared" si="99"/>
        <v>14.191275414312848</v>
      </c>
      <c r="AZ89" s="49">
        <f t="shared" si="100"/>
        <v>8.5444632018766598</v>
      </c>
      <c r="BA89" s="49">
        <f t="shared" si="101"/>
        <v>5.4483647706435656</v>
      </c>
      <c r="BB89" s="50">
        <f t="shared" si="102"/>
        <v>19.637219999999999</v>
      </c>
      <c r="BC89" s="50">
        <f t="shared" si="103"/>
        <v>17.62398</v>
      </c>
    </row>
    <row r="90" spans="2:55" ht="27" customHeight="1" x14ac:dyDescent="0.25">
      <c r="B90" s="285"/>
      <c r="C90" s="209">
        <v>86</v>
      </c>
      <c r="D90" s="209" t="s">
        <v>96</v>
      </c>
      <c r="E90" s="209" t="s">
        <v>367</v>
      </c>
      <c r="F90" s="209" t="s">
        <v>382</v>
      </c>
      <c r="G90" s="215" t="s">
        <v>14</v>
      </c>
      <c r="H90" s="215" t="s">
        <v>18</v>
      </c>
      <c r="I90" s="218">
        <v>27.92</v>
      </c>
      <c r="J90" s="211"/>
      <c r="K90" s="211">
        <v>2</v>
      </c>
      <c r="L90" s="138">
        <v>86</v>
      </c>
      <c r="M90" s="141">
        <f t="shared" si="72"/>
        <v>1</v>
      </c>
      <c r="N90" s="252">
        <v>2</v>
      </c>
      <c r="O90" s="175">
        <v>27.92</v>
      </c>
      <c r="P90" s="176">
        <v>2.21</v>
      </c>
      <c r="Q90" s="164">
        <v>2.85</v>
      </c>
      <c r="R90" s="182">
        <f t="shared" si="104"/>
        <v>4.6857617749774594</v>
      </c>
      <c r="S90" s="182">
        <f t="shared" si="104"/>
        <v>8.1961967370160824</v>
      </c>
      <c r="T90" s="164">
        <f>K90*12.88/12.22</f>
        <v>2.1080196399345335</v>
      </c>
      <c r="U90" s="167">
        <v>0</v>
      </c>
      <c r="V90" s="134" t="str">
        <f t="shared" si="89"/>
        <v>ok</v>
      </c>
      <c r="W90" s="123"/>
      <c r="X90" s="123">
        <v>0.15</v>
      </c>
      <c r="Y90" s="123"/>
      <c r="Z90" s="123">
        <v>0.85</v>
      </c>
      <c r="AA90" s="123"/>
      <c r="AB90" s="123"/>
      <c r="AC90" s="123"/>
      <c r="AD90" s="123"/>
      <c r="AE90" s="123"/>
      <c r="AF90" s="122"/>
      <c r="AG90" s="108">
        <f t="shared" si="90"/>
        <v>1</v>
      </c>
      <c r="AH90" s="126">
        <f>+SUMPRODUCT(W90:AF90,'Temp Dist by Trip Purpose'!$AA$4:$AJ$4)</f>
        <v>0.1093379590120519</v>
      </c>
      <c r="AI90" s="111">
        <f>+SUMPRODUCT(W90:AF90,'Temp Dist by Trip Purpose'!$AA$5:$AJ$5)</f>
        <v>0.65042863969215103</v>
      </c>
      <c r="AJ90" s="111">
        <f>+SUMPRODUCT(W90:AF90,'Temp Dist by Trip Purpose'!$AA$6:$AJ$6)</f>
        <v>0.18579141368826535</v>
      </c>
      <c r="AK90" s="111">
        <f>+SUMPRODUCT(W90:AF90,'Temp Dist by Trip Purpose'!$AA$7:$AJ$7)</f>
        <v>4.2510057050278341E-2</v>
      </c>
      <c r="AL90" s="111">
        <f t="shared" si="91"/>
        <v>0.98806806944274661</v>
      </c>
      <c r="AM90" s="125">
        <f>+SUMPRODUCT(W90:AF90,'Temp Dist by Trip Purpose'!$AA$8:$AJ$8)</f>
        <v>0.21649433608507698</v>
      </c>
      <c r="AN90" s="112">
        <f>+SUMPRODUCT(W90:AF90,'Temp Dist by Trip Purpose'!$AA$9:$AJ$9)</f>
        <v>0.10369724969933969</v>
      </c>
      <c r="AO90" s="112">
        <f t="shared" si="92"/>
        <v>4.6857617749774594</v>
      </c>
      <c r="AP90" s="112">
        <f t="shared" si="93"/>
        <v>14.115495230184715</v>
      </c>
      <c r="AQ90" s="112">
        <f t="shared" si="94"/>
        <v>8.1961967370160824</v>
      </c>
      <c r="AR90" s="112">
        <f t="shared" si="95"/>
        <v>0.92254625782174804</v>
      </c>
      <c r="AS90" s="112">
        <f t="shared" si="96"/>
        <v>2.1080196399345335</v>
      </c>
      <c r="AT90" s="112">
        <f t="shared" si="97"/>
        <v>0.29553716164311811</v>
      </c>
      <c r="AU90" s="48">
        <f>SUMPRODUCT(W90:AF90,'Veh Occ'!T$3:AC$3)</f>
        <v>1.6684999999999999</v>
      </c>
      <c r="AV90" s="48">
        <f>SUMPRODUCT(W90:AF90,'Veh Occ'!T$4:AC$4)</f>
        <v>1.4935</v>
      </c>
      <c r="AW90" s="48">
        <f>SUMPRODUCT(W90:AF90,'Veh Occ'!T$5:AC$5)</f>
        <v>1.6884999999999999</v>
      </c>
      <c r="AX90" s="49">
        <f t="shared" si="98"/>
        <v>7.8181935215498903</v>
      </c>
      <c r="AY90" s="49">
        <f t="shared" si="99"/>
        <v>23.551703791563195</v>
      </c>
      <c r="AZ90" s="49">
        <f t="shared" si="100"/>
        <v>13.675354255711332</v>
      </c>
      <c r="BA90" s="49">
        <f t="shared" si="101"/>
        <v>1.5392684311755864</v>
      </c>
      <c r="BB90" s="50">
        <f t="shared" si="102"/>
        <v>3.1483273322422258</v>
      </c>
      <c r="BC90" s="50">
        <f t="shared" si="103"/>
        <v>0.4990144974344049</v>
      </c>
    </row>
    <row r="91" spans="2:55" ht="30" customHeight="1" x14ac:dyDescent="0.25">
      <c r="B91" s="285"/>
      <c r="C91" s="209">
        <v>87</v>
      </c>
      <c r="D91" s="209" t="s">
        <v>97</v>
      </c>
      <c r="E91" s="209" t="s">
        <v>368</v>
      </c>
      <c r="F91" s="209" t="s">
        <v>382</v>
      </c>
      <c r="G91" s="215" t="s">
        <v>14</v>
      </c>
      <c r="H91" s="215" t="s">
        <v>18</v>
      </c>
      <c r="I91" s="218">
        <v>27.92</v>
      </c>
      <c r="J91" s="209" t="s">
        <v>98</v>
      </c>
      <c r="K91" s="211">
        <v>2</v>
      </c>
      <c r="L91" s="138">
        <v>87</v>
      </c>
      <c r="M91" s="141">
        <f t="shared" si="72"/>
        <v>1</v>
      </c>
      <c r="N91" s="252">
        <v>2</v>
      </c>
      <c r="O91" s="175">
        <v>27.92</v>
      </c>
      <c r="P91" s="176">
        <v>2.21</v>
      </c>
      <c r="Q91" s="164">
        <v>2.85</v>
      </c>
      <c r="R91" s="182">
        <f t="shared" si="104"/>
        <v>4.6857617749774594</v>
      </c>
      <c r="S91" s="182">
        <f t="shared" si="104"/>
        <v>8.1961967370160824</v>
      </c>
      <c r="T91" s="164">
        <f>K91*12.88/12.22</f>
        <v>2.1080196399345335</v>
      </c>
      <c r="U91" s="167">
        <v>0</v>
      </c>
      <c r="V91" s="134" t="str">
        <f t="shared" si="89"/>
        <v>ok</v>
      </c>
      <c r="W91" s="123"/>
      <c r="X91" s="123">
        <v>0.15</v>
      </c>
      <c r="Y91" s="123"/>
      <c r="Z91" s="123">
        <v>0.85</v>
      </c>
      <c r="AA91" s="123"/>
      <c r="AB91" s="123"/>
      <c r="AC91" s="123"/>
      <c r="AD91" s="123"/>
      <c r="AE91" s="123"/>
      <c r="AF91" s="122"/>
      <c r="AG91" s="108">
        <f t="shared" si="90"/>
        <v>1</v>
      </c>
      <c r="AH91" s="126">
        <f>+SUMPRODUCT(W91:AF91,'Temp Dist by Trip Purpose'!$AA$4:$AJ$4)</f>
        <v>0.1093379590120519</v>
      </c>
      <c r="AI91" s="111">
        <f>+SUMPRODUCT(W91:AF91,'Temp Dist by Trip Purpose'!$AA$5:$AJ$5)</f>
        <v>0.65042863969215103</v>
      </c>
      <c r="AJ91" s="111">
        <f>+SUMPRODUCT(W91:AF91,'Temp Dist by Trip Purpose'!$AA$6:$AJ$6)</f>
        <v>0.18579141368826535</v>
      </c>
      <c r="AK91" s="111">
        <f>+SUMPRODUCT(W91:AF91,'Temp Dist by Trip Purpose'!$AA$7:$AJ$7)</f>
        <v>4.2510057050278341E-2</v>
      </c>
      <c r="AL91" s="111">
        <f t="shared" si="91"/>
        <v>0.98806806944274661</v>
      </c>
      <c r="AM91" s="125">
        <f>+SUMPRODUCT(W91:AF91,'Temp Dist by Trip Purpose'!$AA$8:$AJ$8)</f>
        <v>0.21649433608507698</v>
      </c>
      <c r="AN91" s="112">
        <f>+SUMPRODUCT(W91:AF91,'Temp Dist by Trip Purpose'!$AA$9:$AJ$9)</f>
        <v>0.10369724969933969</v>
      </c>
      <c r="AO91" s="112">
        <f t="shared" si="92"/>
        <v>4.6857617749774594</v>
      </c>
      <c r="AP91" s="112">
        <f t="shared" si="93"/>
        <v>14.115495230184715</v>
      </c>
      <c r="AQ91" s="112">
        <f t="shared" si="94"/>
        <v>8.1961967370160824</v>
      </c>
      <c r="AR91" s="112">
        <f t="shared" si="95"/>
        <v>0.92254625782174804</v>
      </c>
      <c r="AS91" s="112">
        <f t="shared" si="96"/>
        <v>2.1080196399345335</v>
      </c>
      <c r="AT91" s="112">
        <f t="shared" si="97"/>
        <v>0.29553716164311811</v>
      </c>
      <c r="AU91" s="48">
        <f>SUMPRODUCT(W91:AF91,'Veh Occ'!T$3:AC$3)</f>
        <v>1.6684999999999999</v>
      </c>
      <c r="AV91" s="48">
        <f>SUMPRODUCT(W91:AF91,'Veh Occ'!T$4:AC$4)</f>
        <v>1.4935</v>
      </c>
      <c r="AW91" s="48">
        <f>SUMPRODUCT(W91:AF91,'Veh Occ'!T$5:AC$5)</f>
        <v>1.6884999999999999</v>
      </c>
      <c r="AX91" s="49">
        <f t="shared" si="98"/>
        <v>7.8181935215498903</v>
      </c>
      <c r="AY91" s="49">
        <f t="shared" si="99"/>
        <v>23.551703791563195</v>
      </c>
      <c r="AZ91" s="49">
        <f t="shared" si="100"/>
        <v>13.675354255711332</v>
      </c>
      <c r="BA91" s="49">
        <f t="shared" si="101"/>
        <v>1.5392684311755864</v>
      </c>
      <c r="BB91" s="50">
        <f t="shared" si="102"/>
        <v>3.1483273322422258</v>
      </c>
      <c r="BC91" s="50">
        <f t="shared" si="103"/>
        <v>0.4990144974344049</v>
      </c>
    </row>
    <row r="92" spans="2:55" ht="31.5" customHeight="1" x14ac:dyDescent="0.25">
      <c r="B92" s="285"/>
      <c r="C92" s="209">
        <v>88</v>
      </c>
      <c r="D92" s="209" t="s">
        <v>99</v>
      </c>
      <c r="E92" s="209" t="s">
        <v>369</v>
      </c>
      <c r="F92" s="209" t="s">
        <v>382</v>
      </c>
      <c r="G92" s="215" t="s">
        <v>14</v>
      </c>
      <c r="H92" s="215" t="s">
        <v>18</v>
      </c>
      <c r="I92" s="218">
        <v>27.92</v>
      </c>
      <c r="J92" s="209" t="s">
        <v>100</v>
      </c>
      <c r="K92" s="211">
        <v>2</v>
      </c>
      <c r="L92" s="138">
        <v>88</v>
      </c>
      <c r="M92" s="141">
        <f t="shared" si="72"/>
        <v>1</v>
      </c>
      <c r="N92" s="252">
        <v>2</v>
      </c>
      <c r="O92" s="175">
        <v>27.92</v>
      </c>
      <c r="P92" s="176">
        <v>2.21</v>
      </c>
      <c r="Q92" s="164">
        <v>2.85</v>
      </c>
      <c r="R92" s="182">
        <f t="shared" si="104"/>
        <v>4.6857617749774594</v>
      </c>
      <c r="S92" s="182">
        <f t="shared" si="104"/>
        <v>8.1961967370160824</v>
      </c>
      <c r="T92" s="164">
        <f>K92*12.88/12.22</f>
        <v>2.1080196399345335</v>
      </c>
      <c r="U92" s="167">
        <v>0</v>
      </c>
      <c r="V92" s="134" t="str">
        <f t="shared" si="89"/>
        <v>ok</v>
      </c>
      <c r="W92" s="123"/>
      <c r="X92" s="123">
        <v>0.15</v>
      </c>
      <c r="Y92" s="123"/>
      <c r="Z92" s="123">
        <v>0.85</v>
      </c>
      <c r="AA92" s="123"/>
      <c r="AB92" s="123"/>
      <c r="AC92" s="123"/>
      <c r="AD92" s="123"/>
      <c r="AE92" s="123"/>
      <c r="AF92" s="122"/>
      <c r="AG92" s="108">
        <f t="shared" si="90"/>
        <v>1</v>
      </c>
      <c r="AH92" s="126">
        <f>+SUMPRODUCT(W92:AF92,'Temp Dist by Trip Purpose'!$AA$4:$AJ$4)</f>
        <v>0.1093379590120519</v>
      </c>
      <c r="AI92" s="111">
        <f>+SUMPRODUCT(W92:AF92,'Temp Dist by Trip Purpose'!$AA$5:$AJ$5)</f>
        <v>0.65042863969215103</v>
      </c>
      <c r="AJ92" s="111">
        <f>+SUMPRODUCT(W92:AF92,'Temp Dist by Trip Purpose'!$AA$6:$AJ$6)</f>
        <v>0.18579141368826535</v>
      </c>
      <c r="AK92" s="111">
        <f>+SUMPRODUCT(W92:AF92,'Temp Dist by Trip Purpose'!$AA$7:$AJ$7)</f>
        <v>4.2510057050278341E-2</v>
      </c>
      <c r="AL92" s="111">
        <f t="shared" si="91"/>
        <v>0.98806806944274661</v>
      </c>
      <c r="AM92" s="125">
        <f>+SUMPRODUCT(W92:AF92,'Temp Dist by Trip Purpose'!$AA$8:$AJ$8)</f>
        <v>0.21649433608507698</v>
      </c>
      <c r="AN92" s="112">
        <f>+SUMPRODUCT(W92:AF92,'Temp Dist by Trip Purpose'!$AA$9:$AJ$9)</f>
        <v>0.10369724969933969</v>
      </c>
      <c r="AO92" s="112">
        <f t="shared" si="92"/>
        <v>4.6857617749774594</v>
      </c>
      <c r="AP92" s="112">
        <f t="shared" si="93"/>
        <v>14.115495230184715</v>
      </c>
      <c r="AQ92" s="112">
        <f t="shared" si="94"/>
        <v>8.1961967370160824</v>
      </c>
      <c r="AR92" s="112">
        <f t="shared" si="95"/>
        <v>0.92254625782174804</v>
      </c>
      <c r="AS92" s="112">
        <f t="shared" si="96"/>
        <v>2.1080196399345335</v>
      </c>
      <c r="AT92" s="112">
        <f t="shared" si="97"/>
        <v>0.29553716164311811</v>
      </c>
      <c r="AU92" s="48">
        <f>SUMPRODUCT(W92:AF92,'Veh Occ'!T$3:AC$3)</f>
        <v>1.6684999999999999</v>
      </c>
      <c r="AV92" s="48">
        <f>SUMPRODUCT(W92:AF92,'Veh Occ'!T$4:AC$4)</f>
        <v>1.4935</v>
      </c>
      <c r="AW92" s="48">
        <f>SUMPRODUCT(W92:AF92,'Veh Occ'!T$5:AC$5)</f>
        <v>1.6884999999999999</v>
      </c>
      <c r="AX92" s="49">
        <f t="shared" si="98"/>
        <v>7.8181935215498903</v>
      </c>
      <c r="AY92" s="49">
        <f t="shared" si="99"/>
        <v>23.551703791563195</v>
      </c>
      <c r="AZ92" s="49">
        <f t="shared" si="100"/>
        <v>13.675354255711332</v>
      </c>
      <c r="BA92" s="49">
        <f t="shared" si="101"/>
        <v>1.5392684311755864</v>
      </c>
      <c r="BB92" s="50">
        <f t="shared" si="102"/>
        <v>3.1483273322422258</v>
      </c>
      <c r="BC92" s="50">
        <f t="shared" si="103"/>
        <v>0.4990144974344049</v>
      </c>
    </row>
    <row r="93" spans="2:55" ht="25.5" x14ac:dyDescent="0.25">
      <c r="B93" s="285"/>
      <c r="C93" s="209">
        <v>89</v>
      </c>
      <c r="D93" s="209" t="s">
        <v>101</v>
      </c>
      <c r="E93" s="209" t="s">
        <v>370</v>
      </c>
      <c r="F93" s="209" t="s">
        <v>382</v>
      </c>
      <c r="G93" s="215" t="s">
        <v>14</v>
      </c>
      <c r="H93" s="215" t="s">
        <v>18</v>
      </c>
      <c r="I93" s="218">
        <v>27.92</v>
      </c>
      <c r="J93" s="211"/>
      <c r="K93" s="211">
        <v>2</v>
      </c>
      <c r="L93" s="138">
        <v>89</v>
      </c>
      <c r="M93" s="141">
        <f t="shared" si="72"/>
        <v>1</v>
      </c>
      <c r="N93" s="252">
        <v>2</v>
      </c>
      <c r="O93" s="175">
        <v>27.92</v>
      </c>
      <c r="P93" s="176">
        <v>2.21</v>
      </c>
      <c r="Q93" s="164">
        <v>2.85</v>
      </c>
      <c r="R93" s="182">
        <f t="shared" si="104"/>
        <v>4.6857617749774594</v>
      </c>
      <c r="S93" s="182">
        <f t="shared" si="104"/>
        <v>8.1961967370160824</v>
      </c>
      <c r="T93" s="164">
        <f>K93*12.88/12.22</f>
        <v>2.1080196399345335</v>
      </c>
      <c r="U93" s="167">
        <v>0</v>
      </c>
      <c r="V93" s="134" t="str">
        <f t="shared" si="89"/>
        <v>ok</v>
      </c>
      <c r="W93" s="123"/>
      <c r="X93" s="123">
        <v>0.15</v>
      </c>
      <c r="Y93" s="123"/>
      <c r="Z93" s="123">
        <v>0.85</v>
      </c>
      <c r="AA93" s="123"/>
      <c r="AB93" s="123"/>
      <c r="AC93" s="123"/>
      <c r="AD93" s="123"/>
      <c r="AE93" s="123"/>
      <c r="AF93" s="122"/>
      <c r="AG93" s="108">
        <f t="shared" si="90"/>
        <v>1</v>
      </c>
      <c r="AH93" s="126">
        <f>+SUMPRODUCT(W93:AF93,'Temp Dist by Trip Purpose'!$AA$4:$AJ$4)</f>
        <v>0.1093379590120519</v>
      </c>
      <c r="AI93" s="111">
        <f>+SUMPRODUCT(W93:AF93,'Temp Dist by Trip Purpose'!$AA$5:$AJ$5)</f>
        <v>0.65042863969215103</v>
      </c>
      <c r="AJ93" s="111">
        <f>+SUMPRODUCT(W93:AF93,'Temp Dist by Trip Purpose'!$AA$6:$AJ$6)</f>
        <v>0.18579141368826535</v>
      </c>
      <c r="AK93" s="111">
        <f>+SUMPRODUCT(W93:AF93,'Temp Dist by Trip Purpose'!$AA$7:$AJ$7)</f>
        <v>4.2510057050278341E-2</v>
      </c>
      <c r="AL93" s="111">
        <f t="shared" si="91"/>
        <v>0.98806806944274661</v>
      </c>
      <c r="AM93" s="125">
        <f>+SUMPRODUCT(W93:AF93,'Temp Dist by Trip Purpose'!$AA$8:$AJ$8)</f>
        <v>0.21649433608507698</v>
      </c>
      <c r="AN93" s="112">
        <f>+SUMPRODUCT(W93:AF93,'Temp Dist by Trip Purpose'!$AA$9:$AJ$9)</f>
        <v>0.10369724969933969</v>
      </c>
      <c r="AO93" s="112">
        <f t="shared" si="92"/>
        <v>4.6857617749774594</v>
      </c>
      <c r="AP93" s="112">
        <f t="shared" si="93"/>
        <v>14.115495230184715</v>
      </c>
      <c r="AQ93" s="112">
        <f t="shared" si="94"/>
        <v>8.1961967370160824</v>
      </c>
      <c r="AR93" s="112">
        <f t="shared" si="95"/>
        <v>0.92254625782174804</v>
      </c>
      <c r="AS93" s="112">
        <f t="shared" si="96"/>
        <v>2.1080196399345335</v>
      </c>
      <c r="AT93" s="112">
        <f t="shared" si="97"/>
        <v>0.29553716164311811</v>
      </c>
      <c r="AU93" s="48">
        <f>SUMPRODUCT(W93:AF93,'Veh Occ'!T$3:AC$3)</f>
        <v>1.6684999999999999</v>
      </c>
      <c r="AV93" s="48">
        <f>SUMPRODUCT(W93:AF93,'Veh Occ'!T$4:AC$4)</f>
        <v>1.4935</v>
      </c>
      <c r="AW93" s="48">
        <f>SUMPRODUCT(W93:AF93,'Veh Occ'!T$5:AC$5)</f>
        <v>1.6884999999999999</v>
      </c>
      <c r="AX93" s="49">
        <f t="shared" si="98"/>
        <v>7.8181935215498903</v>
      </c>
      <c r="AY93" s="49">
        <f t="shared" si="99"/>
        <v>23.551703791563195</v>
      </c>
      <c r="AZ93" s="49">
        <f t="shared" si="100"/>
        <v>13.675354255711332</v>
      </c>
      <c r="BA93" s="49">
        <f t="shared" si="101"/>
        <v>1.5392684311755864</v>
      </c>
      <c r="BB93" s="50">
        <f t="shared" si="102"/>
        <v>3.1483273322422258</v>
      </c>
      <c r="BC93" s="50">
        <f t="shared" si="103"/>
        <v>0.4990144974344049</v>
      </c>
    </row>
    <row r="94" spans="2:55" ht="38.25" x14ac:dyDescent="0.25">
      <c r="B94" s="283" t="s">
        <v>102</v>
      </c>
      <c r="C94" s="209">
        <v>90</v>
      </c>
      <c r="D94" s="209" t="s">
        <v>103</v>
      </c>
      <c r="E94" s="209" t="s">
        <v>371</v>
      </c>
      <c r="F94" s="209" t="s">
        <v>383</v>
      </c>
      <c r="G94" s="215" t="s">
        <v>14</v>
      </c>
      <c r="H94" s="215"/>
      <c r="I94" s="215"/>
      <c r="J94" s="211"/>
      <c r="K94" s="211">
        <v>2</v>
      </c>
      <c r="L94" s="138">
        <v>89</v>
      </c>
      <c r="M94" s="141">
        <f t="shared" si="72"/>
        <v>0</v>
      </c>
      <c r="N94" s="252">
        <v>3</v>
      </c>
      <c r="O94" s="197">
        <v>0</v>
      </c>
      <c r="P94" s="198">
        <v>0</v>
      </c>
      <c r="Q94" s="198">
        <v>0</v>
      </c>
      <c r="R94" s="198">
        <v>0</v>
      </c>
      <c r="S94" s="198">
        <v>0</v>
      </c>
      <c r="T94" s="198">
        <v>0</v>
      </c>
      <c r="U94" s="199">
        <v>0</v>
      </c>
      <c r="V94" s="134" t="str">
        <f t="shared" si="89"/>
        <v>ok</v>
      </c>
      <c r="W94" s="123"/>
      <c r="X94" s="123">
        <v>0.15</v>
      </c>
      <c r="Y94" s="123"/>
      <c r="Z94" s="123">
        <v>0.85</v>
      </c>
      <c r="AA94" s="123"/>
      <c r="AB94" s="123"/>
      <c r="AC94" s="123"/>
      <c r="AD94" s="123"/>
      <c r="AE94" s="123"/>
      <c r="AF94" s="122"/>
      <c r="AG94" s="108">
        <f t="shared" si="90"/>
        <v>1</v>
      </c>
      <c r="AH94" s="126">
        <f>+SUMPRODUCT(W94:AF94,'Temp Dist by Trip Purpose'!$AA$4:$AJ$4)</f>
        <v>0.1093379590120519</v>
      </c>
      <c r="AI94" s="111">
        <f>+SUMPRODUCT(W94:AF94,'Temp Dist by Trip Purpose'!$AA$5:$AJ$5)</f>
        <v>0.65042863969215103</v>
      </c>
      <c r="AJ94" s="111">
        <f>+SUMPRODUCT(W94:AF94,'Temp Dist by Trip Purpose'!$AA$6:$AJ$6)</f>
        <v>0.18579141368826535</v>
      </c>
      <c r="AK94" s="111">
        <f>+SUMPRODUCT(W94:AF94,'Temp Dist by Trip Purpose'!$AA$7:$AJ$7)</f>
        <v>4.2510057050278341E-2</v>
      </c>
      <c r="AL94" s="111">
        <f t="shared" si="91"/>
        <v>0.98806806944274661</v>
      </c>
      <c r="AM94" s="125">
        <f>+SUMPRODUCT(W94:AF94,'Temp Dist by Trip Purpose'!$AA$8:$AJ$8)</f>
        <v>0.21649433608507698</v>
      </c>
      <c r="AN94" s="112">
        <f>+SUMPRODUCT(W94:AF94,'Temp Dist by Trip Purpose'!$AA$9:$AJ$9)</f>
        <v>0.10369724969933969</v>
      </c>
      <c r="AO94" s="112">
        <f t="shared" si="92"/>
        <v>0</v>
      </c>
      <c r="AP94" s="112">
        <f t="shared" si="93"/>
        <v>0</v>
      </c>
      <c r="AQ94" s="112">
        <f t="shared" si="94"/>
        <v>0</v>
      </c>
      <c r="AR94" s="112">
        <f t="shared" si="95"/>
        <v>0</v>
      </c>
      <c r="AS94" s="112">
        <f t="shared" si="96"/>
        <v>0</v>
      </c>
      <c r="AT94" s="112">
        <f t="shared" si="97"/>
        <v>0</v>
      </c>
      <c r="AU94" s="48">
        <f>SUMPRODUCT(W94:AF94,'Veh Occ'!T$3:AC$3)</f>
        <v>1.6684999999999999</v>
      </c>
      <c r="AV94" s="48">
        <f>SUMPRODUCT(W94:AF94,'Veh Occ'!T$4:AC$4)</f>
        <v>1.4935</v>
      </c>
      <c r="AW94" s="48">
        <f>SUMPRODUCT(W94:AF94,'Veh Occ'!T$5:AC$5)</f>
        <v>1.6884999999999999</v>
      </c>
      <c r="AX94" s="49">
        <f t="shared" si="98"/>
        <v>0</v>
      </c>
      <c r="AY94" s="49">
        <f t="shared" si="99"/>
        <v>0</v>
      </c>
      <c r="AZ94" s="49">
        <f t="shared" si="100"/>
        <v>0</v>
      </c>
      <c r="BA94" s="49">
        <f t="shared" si="101"/>
        <v>0</v>
      </c>
      <c r="BB94" s="50">
        <f t="shared" si="102"/>
        <v>0</v>
      </c>
      <c r="BC94" s="50">
        <f t="shared" si="103"/>
        <v>0</v>
      </c>
    </row>
    <row r="95" spans="2:55" ht="51" x14ac:dyDescent="0.25">
      <c r="B95" s="283"/>
      <c r="C95" s="209">
        <v>91</v>
      </c>
      <c r="D95" s="209" t="s">
        <v>104</v>
      </c>
      <c r="E95" s="209" t="s">
        <v>374</v>
      </c>
      <c r="F95" s="209" t="s">
        <v>383</v>
      </c>
      <c r="G95" s="215"/>
      <c r="H95" s="215"/>
      <c r="I95" s="215"/>
      <c r="J95" s="211"/>
      <c r="K95" s="211">
        <v>0</v>
      </c>
      <c r="L95" s="137">
        <v>10</v>
      </c>
      <c r="M95" s="141">
        <f t="shared" si="72"/>
        <v>0</v>
      </c>
      <c r="N95" s="252">
        <v>3</v>
      </c>
      <c r="O95" s="200">
        <v>9.0399999999999991</v>
      </c>
      <c r="P95" s="150">
        <v>0.8</v>
      </c>
      <c r="Q95" s="117">
        <v>0.76</v>
      </c>
      <c r="R95" s="117">
        <f>P95*T$1</f>
        <v>1.6962033574579038</v>
      </c>
      <c r="S95" s="117">
        <f>Q95*U$1</f>
        <v>2.1856524632042889</v>
      </c>
      <c r="T95" s="181">
        <v>1.5770844444444443</v>
      </c>
      <c r="U95" s="183">
        <v>1.7656488888888886</v>
      </c>
      <c r="V95" s="134" t="str">
        <f t="shared" si="89"/>
        <v>ok</v>
      </c>
      <c r="W95" s="115"/>
      <c r="X95" s="115"/>
      <c r="Y95" s="115"/>
      <c r="Z95" s="115"/>
      <c r="AA95" s="115"/>
      <c r="AB95" s="115"/>
      <c r="AC95" s="115"/>
      <c r="AD95" s="115"/>
      <c r="AE95" s="115"/>
      <c r="AF95" s="114"/>
      <c r="AG95" s="115"/>
      <c r="AH95" s="114"/>
      <c r="AI95" s="114"/>
      <c r="AJ95" s="114"/>
      <c r="AK95" s="114"/>
      <c r="AL95" s="114"/>
      <c r="AM95" s="114"/>
      <c r="AN95" s="114"/>
      <c r="AO95" s="114"/>
      <c r="AP95" s="114"/>
      <c r="AQ95" s="114"/>
      <c r="AR95" s="114"/>
      <c r="AS95" s="114"/>
      <c r="AT95" s="114"/>
      <c r="AU95" s="114"/>
      <c r="AV95" s="114"/>
      <c r="AW95" s="114"/>
      <c r="AX95" s="114"/>
      <c r="AY95" s="114"/>
      <c r="AZ95" s="114"/>
      <c r="BA95" s="114"/>
      <c r="BB95" s="114"/>
      <c r="BC95" s="114"/>
    </row>
    <row r="96" spans="2:55" x14ac:dyDescent="0.25">
      <c r="B96" s="283"/>
      <c r="C96" s="209">
        <v>92</v>
      </c>
      <c r="D96" s="209" t="s">
        <v>105</v>
      </c>
      <c r="E96" s="209" t="s">
        <v>372</v>
      </c>
      <c r="F96" s="209" t="s">
        <v>383</v>
      </c>
      <c r="G96" s="215"/>
      <c r="H96" s="215"/>
      <c r="I96" s="215"/>
      <c r="J96" s="211"/>
      <c r="K96" s="211">
        <v>0</v>
      </c>
      <c r="L96" s="137">
        <v>10</v>
      </c>
      <c r="M96" s="141">
        <f t="shared" si="72"/>
        <v>0</v>
      </c>
      <c r="N96" s="252">
        <v>3</v>
      </c>
      <c r="O96" s="197">
        <v>0</v>
      </c>
      <c r="P96" s="198">
        <v>0</v>
      </c>
      <c r="Q96" s="198">
        <v>0</v>
      </c>
      <c r="R96" s="198">
        <v>0</v>
      </c>
      <c r="S96" s="198">
        <v>0</v>
      </c>
      <c r="T96" s="198">
        <v>0</v>
      </c>
      <c r="U96" s="199">
        <v>0</v>
      </c>
      <c r="V96" s="135"/>
      <c r="W96" s="115"/>
      <c r="X96" s="115"/>
      <c r="Y96" s="115"/>
      <c r="Z96" s="115"/>
      <c r="AA96" s="115"/>
      <c r="AB96" s="115"/>
      <c r="AC96" s="115"/>
      <c r="AD96" s="115"/>
      <c r="AE96" s="115"/>
      <c r="AF96" s="114"/>
      <c r="AG96" s="115"/>
      <c r="AH96" s="114"/>
      <c r="AI96" s="114"/>
      <c r="AJ96" s="114"/>
      <c r="AK96" s="114"/>
      <c r="AL96" s="114"/>
      <c r="AM96" s="114"/>
      <c r="AN96" s="114"/>
      <c r="AO96" s="114"/>
      <c r="AP96" s="114"/>
      <c r="AQ96" s="114"/>
      <c r="AR96" s="114"/>
      <c r="AS96" s="114"/>
      <c r="AT96" s="114"/>
      <c r="AU96" s="114"/>
      <c r="AV96" s="114"/>
      <c r="AW96" s="114"/>
      <c r="AX96" s="114"/>
      <c r="AY96" s="114"/>
      <c r="AZ96" s="114"/>
      <c r="BA96" s="114"/>
      <c r="BB96" s="114"/>
      <c r="BC96" s="114"/>
    </row>
    <row r="97" spans="2:55" x14ac:dyDescent="0.25">
      <c r="B97" s="283"/>
      <c r="C97" s="209">
        <v>93</v>
      </c>
      <c r="D97" s="209" t="s">
        <v>106</v>
      </c>
      <c r="E97" s="209" t="s">
        <v>373</v>
      </c>
      <c r="F97" s="209" t="s">
        <v>383</v>
      </c>
      <c r="G97" s="215"/>
      <c r="H97" s="215"/>
      <c r="I97" s="215"/>
      <c r="J97" s="211"/>
      <c r="K97" s="211">
        <v>0</v>
      </c>
      <c r="L97" s="137">
        <v>10</v>
      </c>
      <c r="M97" s="141">
        <f t="shared" ref="M97:M102" si="105">IF(L97=C97,1,0)</f>
        <v>0</v>
      </c>
      <c r="N97" s="252">
        <v>3</v>
      </c>
      <c r="O97" s="197">
        <v>0</v>
      </c>
      <c r="P97" s="198">
        <v>0</v>
      </c>
      <c r="Q97" s="198">
        <v>0</v>
      </c>
      <c r="R97" s="198">
        <v>0</v>
      </c>
      <c r="S97" s="198">
        <v>0</v>
      </c>
      <c r="T97" s="198">
        <v>0</v>
      </c>
      <c r="U97" s="199">
        <v>0</v>
      </c>
      <c r="V97" s="135"/>
      <c r="W97" s="115"/>
      <c r="X97" s="115"/>
      <c r="Y97" s="115"/>
      <c r="Z97" s="115"/>
      <c r="AA97" s="115"/>
      <c r="AB97" s="115"/>
      <c r="AC97" s="115"/>
      <c r="AD97" s="115"/>
      <c r="AE97" s="115"/>
      <c r="AF97" s="114"/>
      <c r="AG97" s="115"/>
      <c r="AH97" s="114"/>
      <c r="AI97" s="114"/>
      <c r="AJ97" s="114"/>
      <c r="AK97" s="114"/>
      <c r="AL97" s="114"/>
      <c r="AM97" s="114"/>
      <c r="AN97" s="114"/>
      <c r="AO97" s="114"/>
      <c r="AP97" s="114"/>
      <c r="AQ97" s="114"/>
      <c r="AR97" s="114"/>
      <c r="AS97" s="114"/>
      <c r="AT97" s="114"/>
      <c r="AU97" s="114"/>
      <c r="AV97" s="114"/>
      <c r="AW97" s="114"/>
      <c r="AX97" s="114"/>
      <c r="AY97" s="114"/>
      <c r="AZ97" s="114"/>
      <c r="BA97" s="114"/>
      <c r="BB97" s="114"/>
      <c r="BC97" s="114"/>
    </row>
    <row r="98" spans="2:55" ht="25.5" x14ac:dyDescent="0.25">
      <c r="B98" s="283"/>
      <c r="C98" s="209">
        <v>94</v>
      </c>
      <c r="D98" s="209" t="s">
        <v>107</v>
      </c>
      <c r="E98" s="209" t="s">
        <v>375</v>
      </c>
      <c r="F98" s="209" t="s">
        <v>383</v>
      </c>
      <c r="G98" s="215"/>
      <c r="H98" s="215"/>
      <c r="I98" s="215"/>
      <c r="J98" s="211"/>
      <c r="K98" s="211">
        <v>0</v>
      </c>
      <c r="L98" s="137">
        <v>10</v>
      </c>
      <c r="M98" s="141">
        <f t="shared" si="105"/>
        <v>0</v>
      </c>
      <c r="N98" s="252">
        <v>3</v>
      </c>
      <c r="O98" s="197">
        <v>0</v>
      </c>
      <c r="P98" s="198">
        <v>0</v>
      </c>
      <c r="Q98" s="198">
        <v>0</v>
      </c>
      <c r="R98" s="198">
        <v>0</v>
      </c>
      <c r="S98" s="198">
        <v>0</v>
      </c>
      <c r="T98" s="198">
        <v>0</v>
      </c>
      <c r="U98" s="199">
        <v>0</v>
      </c>
      <c r="V98" s="135"/>
      <c r="W98" s="115"/>
      <c r="X98" s="115"/>
      <c r="Y98" s="115"/>
      <c r="Z98" s="115"/>
      <c r="AA98" s="115"/>
      <c r="AB98" s="115"/>
      <c r="AC98" s="115"/>
      <c r="AD98" s="115"/>
      <c r="AE98" s="115"/>
      <c r="AF98" s="114"/>
      <c r="AG98" s="115"/>
      <c r="AH98" s="114"/>
      <c r="AI98" s="114"/>
      <c r="AJ98" s="114"/>
      <c r="AK98" s="114"/>
      <c r="AL98" s="114"/>
      <c r="AM98" s="114"/>
      <c r="AN98" s="114"/>
      <c r="AO98" s="114"/>
      <c r="AP98" s="114"/>
      <c r="AQ98" s="114"/>
      <c r="AR98" s="114"/>
      <c r="AS98" s="114"/>
      <c r="AT98" s="114"/>
      <c r="AU98" s="114"/>
      <c r="AV98" s="114"/>
      <c r="AW98" s="114"/>
      <c r="AX98" s="114"/>
      <c r="AY98" s="114"/>
      <c r="AZ98" s="114"/>
      <c r="BA98" s="114"/>
      <c r="BB98" s="114"/>
      <c r="BC98" s="114"/>
    </row>
    <row r="99" spans="2:55" x14ac:dyDescent="0.25">
      <c r="B99" s="283"/>
      <c r="C99" s="209">
        <v>95</v>
      </c>
      <c r="D99" s="209" t="s">
        <v>108</v>
      </c>
      <c r="E99" s="209" t="s">
        <v>376</v>
      </c>
      <c r="F99" s="209" t="s">
        <v>383</v>
      </c>
      <c r="G99" s="215"/>
      <c r="H99" s="215"/>
      <c r="I99" s="215"/>
      <c r="J99" s="211"/>
      <c r="K99" s="211">
        <v>0</v>
      </c>
      <c r="L99" s="137">
        <v>10</v>
      </c>
      <c r="M99" s="141">
        <f t="shared" si="105"/>
        <v>0</v>
      </c>
      <c r="N99" s="252">
        <v>3</v>
      </c>
      <c r="O99" s="197">
        <v>0</v>
      </c>
      <c r="P99" s="198">
        <v>0</v>
      </c>
      <c r="Q99" s="198">
        <v>0</v>
      </c>
      <c r="R99" s="198">
        <v>0</v>
      </c>
      <c r="S99" s="198">
        <v>0</v>
      </c>
      <c r="T99" s="198">
        <v>0</v>
      </c>
      <c r="U99" s="199">
        <v>0</v>
      </c>
      <c r="V99" s="135"/>
      <c r="W99" s="115"/>
      <c r="X99" s="115"/>
      <c r="Y99" s="115"/>
      <c r="Z99" s="115"/>
      <c r="AA99" s="115"/>
      <c r="AB99" s="115"/>
      <c r="AC99" s="115"/>
      <c r="AD99" s="115"/>
      <c r="AE99" s="115"/>
      <c r="AF99" s="114"/>
      <c r="AG99" s="115"/>
      <c r="AH99" s="114"/>
      <c r="AI99" s="114"/>
      <c r="AJ99" s="114"/>
      <c r="AK99" s="114"/>
      <c r="AL99" s="114"/>
      <c r="AM99" s="114"/>
      <c r="AN99" s="114"/>
      <c r="AO99" s="114"/>
      <c r="AP99" s="114"/>
      <c r="AQ99" s="114"/>
      <c r="AR99" s="114"/>
      <c r="AS99" s="114"/>
      <c r="AT99" s="114"/>
      <c r="AU99" s="114"/>
      <c r="AV99" s="114"/>
      <c r="AW99" s="114"/>
      <c r="AX99" s="114"/>
      <c r="AY99" s="114"/>
      <c r="AZ99" s="114"/>
      <c r="BA99" s="114"/>
      <c r="BB99" s="114"/>
      <c r="BC99" s="114"/>
    </row>
    <row r="100" spans="2:55" ht="38.25" x14ac:dyDescent="0.25">
      <c r="B100" s="283"/>
      <c r="C100" s="209">
        <v>96</v>
      </c>
      <c r="D100" s="209" t="s">
        <v>109</v>
      </c>
      <c r="E100" s="209" t="s">
        <v>377</v>
      </c>
      <c r="F100" s="209" t="s">
        <v>383</v>
      </c>
      <c r="G100" s="215"/>
      <c r="H100" s="215"/>
      <c r="I100" s="215"/>
      <c r="J100" s="211"/>
      <c r="K100" s="211">
        <v>0</v>
      </c>
      <c r="L100" s="137">
        <v>10</v>
      </c>
      <c r="M100" s="141">
        <f t="shared" si="105"/>
        <v>0</v>
      </c>
      <c r="N100" s="252">
        <v>3</v>
      </c>
      <c r="O100" s="197">
        <v>0</v>
      </c>
      <c r="P100" s="198">
        <v>0</v>
      </c>
      <c r="Q100" s="198">
        <v>0</v>
      </c>
      <c r="R100" s="198">
        <v>0</v>
      </c>
      <c r="S100" s="198">
        <v>0</v>
      </c>
      <c r="T100" s="198">
        <v>0</v>
      </c>
      <c r="U100" s="199">
        <v>0</v>
      </c>
      <c r="V100" s="135"/>
      <c r="W100" s="115"/>
      <c r="X100" s="115"/>
      <c r="Y100" s="115"/>
      <c r="Z100" s="115"/>
      <c r="AA100" s="115"/>
      <c r="AB100" s="115"/>
      <c r="AC100" s="115"/>
      <c r="AD100" s="115"/>
      <c r="AE100" s="115"/>
      <c r="AF100" s="114"/>
      <c r="AG100" s="115"/>
      <c r="AH100" s="114"/>
      <c r="AI100" s="114"/>
      <c r="AJ100" s="114"/>
      <c r="AK100" s="114"/>
      <c r="AL100" s="114"/>
      <c r="AM100" s="114"/>
      <c r="AN100" s="114"/>
      <c r="AO100" s="114"/>
      <c r="AP100" s="114"/>
      <c r="AQ100" s="114"/>
      <c r="AR100" s="114"/>
      <c r="AS100" s="114"/>
      <c r="AT100" s="114"/>
      <c r="AU100" s="114"/>
      <c r="AV100" s="114"/>
      <c r="AW100" s="114"/>
      <c r="AX100" s="114"/>
      <c r="AY100" s="114"/>
      <c r="AZ100" s="114"/>
      <c r="BA100" s="114"/>
      <c r="BB100" s="114"/>
      <c r="BC100" s="114"/>
    </row>
    <row r="101" spans="2:55" ht="38.25" x14ac:dyDescent="0.25">
      <c r="B101" s="283"/>
      <c r="C101" s="209">
        <v>97</v>
      </c>
      <c r="D101" s="209" t="s">
        <v>110</v>
      </c>
      <c r="E101" s="209" t="s">
        <v>378</v>
      </c>
      <c r="F101" s="209" t="s">
        <v>383</v>
      </c>
      <c r="G101" s="215"/>
      <c r="H101" s="215"/>
      <c r="I101" s="215"/>
      <c r="J101" s="211"/>
      <c r="K101" s="211">
        <v>0</v>
      </c>
      <c r="L101" s="137">
        <v>10</v>
      </c>
      <c r="M101" s="141">
        <f t="shared" si="105"/>
        <v>0</v>
      </c>
      <c r="N101" s="252">
        <v>3</v>
      </c>
      <c r="O101" s="197">
        <v>0</v>
      </c>
      <c r="P101" s="198">
        <v>0</v>
      </c>
      <c r="Q101" s="198">
        <v>0</v>
      </c>
      <c r="R101" s="198">
        <v>0</v>
      </c>
      <c r="S101" s="198">
        <v>0</v>
      </c>
      <c r="T101" s="198">
        <v>0</v>
      </c>
      <c r="U101" s="199">
        <v>0</v>
      </c>
      <c r="V101" s="135"/>
      <c r="W101" s="115"/>
      <c r="X101" s="115"/>
      <c r="Y101" s="115"/>
      <c r="Z101" s="115"/>
      <c r="AA101" s="115"/>
      <c r="AB101" s="115"/>
      <c r="AC101" s="115"/>
      <c r="AD101" s="115"/>
      <c r="AE101" s="115"/>
      <c r="AF101" s="114"/>
      <c r="AG101" s="115"/>
      <c r="AH101" s="114"/>
      <c r="AI101" s="114"/>
      <c r="AJ101" s="114"/>
      <c r="AK101" s="114"/>
      <c r="AL101" s="114"/>
      <c r="AM101" s="114"/>
      <c r="AN101" s="114"/>
      <c r="AO101" s="114"/>
      <c r="AP101" s="114"/>
      <c r="AQ101" s="114"/>
      <c r="AR101" s="114"/>
      <c r="AS101" s="114"/>
      <c r="AT101" s="114"/>
      <c r="AU101" s="114"/>
      <c r="AV101" s="114"/>
      <c r="AW101" s="114"/>
      <c r="AX101" s="114"/>
      <c r="AY101" s="114"/>
      <c r="AZ101" s="114"/>
      <c r="BA101" s="114"/>
      <c r="BB101" s="114"/>
      <c r="BC101" s="114"/>
    </row>
    <row r="102" spans="2:55" x14ac:dyDescent="0.25">
      <c r="B102" s="283"/>
      <c r="C102" s="209">
        <v>98</v>
      </c>
      <c r="D102" s="209" t="s">
        <v>111</v>
      </c>
      <c r="E102" s="209" t="s">
        <v>111</v>
      </c>
      <c r="F102" s="209" t="s">
        <v>383</v>
      </c>
      <c r="G102" s="215"/>
      <c r="H102" s="215"/>
      <c r="I102" s="215"/>
      <c r="J102" s="211"/>
      <c r="K102" s="211">
        <v>0</v>
      </c>
      <c r="L102" s="137">
        <v>10</v>
      </c>
      <c r="M102" s="141">
        <f t="shared" si="105"/>
        <v>0</v>
      </c>
      <c r="N102" s="252">
        <v>3</v>
      </c>
      <c r="O102" s="197">
        <v>0</v>
      </c>
      <c r="P102" s="198">
        <v>0</v>
      </c>
      <c r="Q102" s="198">
        <v>0</v>
      </c>
      <c r="R102" s="198">
        <v>0</v>
      </c>
      <c r="S102" s="198">
        <v>0</v>
      </c>
      <c r="T102" s="198">
        <v>0</v>
      </c>
      <c r="U102" s="199">
        <v>0</v>
      </c>
      <c r="V102" s="135"/>
      <c r="W102" s="115"/>
      <c r="X102" s="115"/>
      <c r="Y102" s="115"/>
      <c r="Z102" s="115"/>
      <c r="AA102" s="115"/>
      <c r="AB102" s="115"/>
      <c r="AC102" s="115"/>
      <c r="AD102" s="115"/>
      <c r="AE102" s="115"/>
      <c r="AF102" s="114"/>
      <c r="AG102" s="115"/>
      <c r="AH102" s="114"/>
      <c r="AI102" s="114"/>
      <c r="AJ102" s="114"/>
      <c r="AK102" s="114"/>
      <c r="AL102" s="114"/>
      <c r="AM102" s="114"/>
      <c r="AN102" s="114"/>
      <c r="AO102" s="114"/>
      <c r="AP102" s="114"/>
      <c r="AQ102" s="114"/>
      <c r="AR102" s="114"/>
      <c r="AS102" s="114"/>
      <c r="AT102" s="114"/>
      <c r="AU102" s="114"/>
      <c r="AV102" s="114"/>
      <c r="AW102" s="114"/>
      <c r="AX102" s="114"/>
      <c r="AY102" s="114"/>
      <c r="AZ102" s="114"/>
      <c r="BA102" s="114"/>
      <c r="BB102" s="114"/>
      <c r="BC102" s="114"/>
    </row>
    <row r="103" spans="2:55" x14ac:dyDescent="0.25">
      <c r="V103" s="128"/>
      <c r="W103" s="128"/>
      <c r="X103" s="128"/>
      <c r="Y103" s="128"/>
      <c r="Z103" s="128"/>
      <c r="AA103" s="128"/>
      <c r="AB103" s="128"/>
      <c r="AC103" s="128"/>
      <c r="AD103" s="128"/>
      <c r="AE103" s="128"/>
      <c r="AF103" s="128"/>
      <c r="AG103" s="128"/>
      <c r="AH103" s="127"/>
      <c r="AI103" s="127"/>
      <c r="AJ103" s="127"/>
      <c r="AK103" s="127"/>
      <c r="AL103" s="127"/>
      <c r="AM103" s="127"/>
      <c r="AN103" s="127"/>
      <c r="AO103" s="127"/>
      <c r="AP103" s="127"/>
      <c r="AQ103" s="127"/>
      <c r="AR103" s="127"/>
      <c r="AS103" s="127"/>
      <c r="AT103" s="127"/>
      <c r="AU103" s="128"/>
      <c r="AV103" s="128"/>
      <c r="AW103" s="128"/>
      <c r="AX103" s="127"/>
      <c r="AY103" s="127"/>
      <c r="AZ103" s="127"/>
      <c r="BA103" s="127"/>
      <c r="BB103" s="127"/>
      <c r="BC103" s="127"/>
    </row>
    <row r="104" spans="2:55" x14ac:dyDescent="0.25">
      <c r="V104" s="128"/>
      <c r="W104" s="128"/>
      <c r="X104" s="128"/>
      <c r="Y104" s="128"/>
      <c r="Z104" s="128"/>
      <c r="AA104" s="128"/>
      <c r="AB104" s="128"/>
      <c r="AC104" s="128"/>
      <c r="AD104" s="128"/>
      <c r="AE104" s="128"/>
      <c r="AF104" s="128"/>
      <c r="AG104" s="128"/>
      <c r="AH104" s="127"/>
      <c r="AI104" s="127"/>
      <c r="AJ104" s="127"/>
      <c r="AK104" s="127"/>
      <c r="AL104" s="127"/>
      <c r="AM104" s="127"/>
      <c r="AN104" s="127"/>
      <c r="AO104" s="127"/>
      <c r="AP104" s="127"/>
      <c r="AQ104" s="127"/>
      <c r="AR104" s="127"/>
      <c r="AS104" s="127"/>
      <c r="AT104" s="127"/>
      <c r="AU104" s="128"/>
      <c r="AV104" s="128"/>
      <c r="AW104" s="128"/>
      <c r="AX104" s="127"/>
      <c r="AY104" s="127"/>
      <c r="AZ104" s="127"/>
      <c r="BA104" s="127"/>
      <c r="BB104" s="127"/>
      <c r="BC104" s="127"/>
    </row>
    <row r="105" spans="2:55" x14ac:dyDescent="0.25">
      <c r="V105" s="128"/>
      <c r="W105" s="128"/>
      <c r="X105" s="128"/>
      <c r="Y105" s="128"/>
      <c r="Z105" s="128"/>
      <c r="AA105" s="128"/>
      <c r="AB105" s="128"/>
      <c r="AC105" s="128"/>
      <c r="AD105" s="128"/>
      <c r="AE105" s="128"/>
      <c r="AF105" s="128"/>
      <c r="AG105" s="128"/>
      <c r="AH105" s="127"/>
      <c r="AI105" s="127"/>
      <c r="AJ105" s="127"/>
      <c r="AK105" s="127"/>
      <c r="AL105" s="127"/>
      <c r="AM105" s="127"/>
      <c r="AN105" s="127"/>
      <c r="AO105" s="127"/>
      <c r="AP105" s="127"/>
      <c r="AQ105" s="127"/>
      <c r="AR105" s="127"/>
      <c r="AS105" s="127"/>
      <c r="AT105" s="127"/>
      <c r="AU105" s="128"/>
      <c r="AV105" s="128"/>
      <c r="AW105" s="128"/>
      <c r="AX105" s="127"/>
      <c r="AY105" s="127"/>
      <c r="AZ105" s="127"/>
      <c r="BA105" s="127"/>
      <c r="BB105" s="127"/>
      <c r="BC105" s="127"/>
    </row>
    <row r="106" spans="2:55" x14ac:dyDescent="0.25">
      <c r="V106" s="128"/>
      <c r="W106" s="128"/>
      <c r="X106" s="128"/>
      <c r="Y106" s="128"/>
      <c r="Z106" s="128"/>
      <c r="AA106" s="128"/>
      <c r="AB106" s="128"/>
      <c r="AC106" s="128"/>
      <c r="AD106" s="128"/>
      <c r="AE106" s="128"/>
      <c r="AF106" s="128"/>
      <c r="AG106" s="128"/>
      <c r="AH106" s="127"/>
      <c r="AI106" s="127"/>
      <c r="AJ106" s="127"/>
      <c r="AK106" s="127"/>
      <c r="AL106" s="127"/>
      <c r="AM106" s="127"/>
      <c r="AN106" s="127"/>
      <c r="AO106" s="127"/>
      <c r="AP106" s="127"/>
      <c r="AQ106" s="127"/>
      <c r="AR106" s="127"/>
      <c r="AS106" s="127"/>
      <c r="AT106" s="127"/>
      <c r="AU106" s="128"/>
      <c r="AV106" s="128"/>
      <c r="AW106" s="128"/>
      <c r="AX106" s="127"/>
      <c r="AY106" s="127"/>
      <c r="AZ106" s="127"/>
      <c r="BA106" s="127"/>
      <c r="BB106" s="127"/>
      <c r="BC106" s="127"/>
    </row>
    <row r="107" spans="2:55" x14ac:dyDescent="0.25">
      <c r="V107" s="128"/>
      <c r="W107" s="128"/>
      <c r="X107" s="128"/>
      <c r="Y107" s="128"/>
      <c r="Z107" s="128"/>
      <c r="AA107" s="128"/>
      <c r="AB107" s="128"/>
      <c r="AC107" s="128"/>
      <c r="AD107" s="128"/>
      <c r="AE107" s="128"/>
      <c r="AF107" s="128"/>
      <c r="AG107" s="128"/>
      <c r="AH107" s="127"/>
      <c r="AI107" s="127"/>
      <c r="AJ107" s="127"/>
      <c r="AK107" s="127"/>
      <c r="AL107" s="127"/>
      <c r="AM107" s="127"/>
      <c r="AN107" s="127"/>
      <c r="AO107" s="127"/>
      <c r="AP107" s="127"/>
      <c r="AQ107" s="127"/>
      <c r="AR107" s="127"/>
      <c r="AS107" s="127"/>
      <c r="AT107" s="127"/>
      <c r="AU107" s="128"/>
      <c r="AV107" s="128"/>
      <c r="AW107" s="128"/>
      <c r="AX107" s="127"/>
      <c r="AY107" s="127"/>
      <c r="AZ107" s="127"/>
      <c r="BA107" s="127"/>
      <c r="BB107" s="127"/>
      <c r="BC107" s="127"/>
    </row>
    <row r="108" spans="2:55" x14ac:dyDescent="0.25">
      <c r="V108" s="128"/>
      <c r="W108" s="128"/>
      <c r="X108" s="128"/>
      <c r="Y108" s="128"/>
      <c r="Z108" s="128"/>
      <c r="AA108" s="128"/>
      <c r="AB108" s="128"/>
      <c r="AC108" s="128"/>
      <c r="AD108" s="128"/>
      <c r="AE108" s="128"/>
      <c r="AF108" s="128"/>
      <c r="AG108" s="128"/>
      <c r="AH108" s="127"/>
      <c r="AI108" s="127"/>
      <c r="AJ108" s="127"/>
      <c r="AK108" s="127"/>
      <c r="AL108" s="127"/>
      <c r="AM108" s="127"/>
      <c r="AN108" s="127"/>
      <c r="AO108" s="127"/>
      <c r="AP108" s="127"/>
      <c r="AQ108" s="127"/>
      <c r="AR108" s="127"/>
      <c r="AS108" s="127"/>
      <c r="AT108" s="127"/>
      <c r="AU108" s="128"/>
      <c r="AV108" s="128"/>
      <c r="AW108" s="128"/>
      <c r="AX108" s="127"/>
      <c r="AY108" s="127"/>
      <c r="AZ108" s="127"/>
      <c r="BA108" s="127"/>
      <c r="BB108" s="127"/>
      <c r="BC108" s="127"/>
    </row>
    <row r="109" spans="2:55" x14ac:dyDescent="0.25">
      <c r="V109" s="128"/>
      <c r="W109" s="128"/>
      <c r="X109" s="128"/>
      <c r="Y109" s="128"/>
      <c r="Z109" s="128"/>
      <c r="AA109" s="128"/>
      <c r="AB109" s="128"/>
      <c r="AC109" s="128"/>
      <c r="AD109" s="128"/>
      <c r="AE109" s="128"/>
      <c r="AF109" s="128"/>
      <c r="AG109" s="128"/>
      <c r="AH109" s="127"/>
      <c r="AI109" s="127"/>
      <c r="AJ109" s="127"/>
      <c r="AK109" s="127"/>
      <c r="AL109" s="127"/>
      <c r="AM109" s="127"/>
      <c r="AN109" s="127"/>
      <c r="AO109" s="127"/>
      <c r="AP109" s="127"/>
      <c r="AQ109" s="127"/>
      <c r="AR109" s="127"/>
      <c r="AS109" s="127"/>
      <c r="AT109" s="127"/>
      <c r="AU109" s="128"/>
      <c r="AV109" s="128"/>
      <c r="AW109" s="128"/>
      <c r="AX109" s="127"/>
      <c r="AY109" s="127"/>
      <c r="AZ109" s="127"/>
      <c r="BA109" s="127"/>
      <c r="BB109" s="127"/>
      <c r="BC109" s="127"/>
    </row>
    <row r="110" spans="2:55" x14ac:dyDescent="0.25">
      <c r="V110" s="128"/>
      <c r="W110" s="128"/>
      <c r="X110" s="128"/>
      <c r="Y110" s="128"/>
      <c r="Z110" s="128"/>
      <c r="AA110" s="128"/>
      <c r="AB110" s="128"/>
      <c r="AC110" s="128"/>
      <c r="AD110" s="128"/>
      <c r="AE110" s="128"/>
      <c r="AF110" s="128"/>
      <c r="AG110" s="128"/>
      <c r="AH110" s="127"/>
      <c r="AI110" s="127"/>
      <c r="AJ110" s="127"/>
      <c r="AK110" s="127"/>
      <c r="AL110" s="127"/>
      <c r="AM110" s="127"/>
      <c r="AN110" s="127"/>
      <c r="AO110" s="127"/>
      <c r="AP110" s="127"/>
      <c r="AQ110" s="127"/>
      <c r="AR110" s="127"/>
      <c r="AS110" s="127"/>
      <c r="AT110" s="127"/>
      <c r="AU110" s="128"/>
      <c r="AV110" s="128"/>
      <c r="AW110" s="128"/>
      <c r="AX110" s="127"/>
      <c r="AY110" s="127"/>
      <c r="AZ110" s="127"/>
      <c r="BA110" s="127"/>
      <c r="BB110" s="127"/>
      <c r="BC110" s="127"/>
    </row>
    <row r="111" spans="2:55" x14ac:dyDescent="0.25">
      <c r="V111" s="128"/>
      <c r="W111" s="128"/>
      <c r="X111" s="128"/>
      <c r="Y111" s="128"/>
      <c r="Z111" s="128"/>
      <c r="AA111" s="128"/>
      <c r="AB111" s="128"/>
      <c r="AC111" s="128"/>
      <c r="AD111" s="128"/>
      <c r="AE111" s="128"/>
      <c r="AF111" s="128"/>
      <c r="AG111" s="128"/>
      <c r="AH111" s="127"/>
      <c r="AI111" s="127"/>
      <c r="AJ111" s="127"/>
      <c r="AK111" s="127"/>
      <c r="AL111" s="127"/>
      <c r="AM111" s="127"/>
      <c r="AN111" s="127"/>
      <c r="AO111" s="127"/>
      <c r="AP111" s="127"/>
      <c r="AQ111" s="127"/>
      <c r="AR111" s="127"/>
      <c r="AS111" s="127"/>
      <c r="AT111" s="127"/>
      <c r="AU111" s="128"/>
      <c r="AV111" s="128"/>
      <c r="AW111" s="128"/>
      <c r="AX111" s="127"/>
      <c r="AY111" s="127"/>
      <c r="AZ111" s="127"/>
      <c r="BA111" s="127"/>
      <c r="BB111" s="127"/>
      <c r="BC111" s="127"/>
    </row>
    <row r="112" spans="2:55" x14ac:dyDescent="0.25">
      <c r="V112" s="128"/>
      <c r="W112" s="128"/>
      <c r="X112" s="128"/>
      <c r="Y112" s="128"/>
      <c r="Z112" s="128"/>
      <c r="AA112" s="128"/>
      <c r="AB112" s="128"/>
      <c r="AC112" s="128"/>
      <c r="AD112" s="128"/>
      <c r="AE112" s="128"/>
      <c r="AF112" s="128"/>
      <c r="AG112" s="128"/>
      <c r="AH112" s="127"/>
      <c r="AI112" s="127"/>
      <c r="AJ112" s="127"/>
      <c r="AK112" s="127"/>
      <c r="AL112" s="127"/>
      <c r="AM112" s="127"/>
      <c r="AN112" s="127"/>
      <c r="AO112" s="127"/>
      <c r="AP112" s="127"/>
      <c r="AQ112" s="127"/>
      <c r="AR112" s="127"/>
      <c r="AS112" s="127"/>
      <c r="AT112" s="127"/>
      <c r="AU112" s="128"/>
      <c r="AV112" s="128"/>
      <c r="AW112" s="128"/>
      <c r="AX112" s="127"/>
      <c r="AY112" s="127"/>
      <c r="AZ112" s="127"/>
      <c r="BA112" s="127"/>
      <c r="BB112" s="127"/>
      <c r="BC112" s="127"/>
    </row>
    <row r="113" spans="22:55" x14ac:dyDescent="0.25">
      <c r="V113" s="128"/>
      <c r="W113" s="128"/>
      <c r="X113" s="128"/>
      <c r="Y113" s="128"/>
      <c r="Z113" s="128"/>
      <c r="AA113" s="128"/>
      <c r="AB113" s="128"/>
      <c r="AC113" s="128"/>
      <c r="AD113" s="128"/>
      <c r="AE113" s="128"/>
      <c r="AF113" s="128"/>
      <c r="AG113" s="128"/>
      <c r="AH113" s="127"/>
      <c r="AI113" s="127"/>
      <c r="AJ113" s="127"/>
      <c r="AK113" s="127"/>
      <c r="AL113" s="127"/>
      <c r="AM113" s="127"/>
      <c r="AN113" s="127"/>
      <c r="AO113" s="127"/>
      <c r="AP113" s="127"/>
      <c r="AQ113" s="127"/>
      <c r="AR113" s="127"/>
      <c r="AS113" s="127"/>
      <c r="AT113" s="127"/>
      <c r="AU113" s="128"/>
      <c r="AV113" s="128"/>
      <c r="AW113" s="128"/>
      <c r="AX113" s="127"/>
      <c r="AY113" s="127"/>
      <c r="AZ113" s="127"/>
      <c r="BA113" s="127"/>
      <c r="BB113" s="127"/>
      <c r="BC113" s="127"/>
    </row>
    <row r="114" spans="22:55" x14ac:dyDescent="0.25">
      <c r="V114" s="128"/>
      <c r="W114" s="128"/>
      <c r="X114" s="128"/>
      <c r="Y114" s="128"/>
      <c r="Z114" s="128"/>
      <c r="AA114" s="128"/>
      <c r="AB114" s="128"/>
      <c r="AC114" s="128"/>
      <c r="AD114" s="128"/>
      <c r="AE114" s="128"/>
      <c r="AF114" s="128"/>
      <c r="AG114" s="128"/>
      <c r="AH114" s="127"/>
      <c r="AI114" s="127"/>
      <c r="AJ114" s="127"/>
      <c r="AK114" s="127"/>
      <c r="AL114" s="127"/>
      <c r="AM114" s="127"/>
      <c r="AN114" s="127"/>
      <c r="AO114" s="127"/>
      <c r="AP114" s="127"/>
      <c r="AQ114" s="127"/>
      <c r="AR114" s="127"/>
      <c r="AS114" s="127"/>
      <c r="AT114" s="127"/>
      <c r="AU114" s="128"/>
      <c r="AV114" s="128"/>
      <c r="AW114" s="128"/>
      <c r="AX114" s="127"/>
      <c r="AY114" s="127"/>
      <c r="AZ114" s="127"/>
      <c r="BA114" s="127"/>
      <c r="BB114" s="127"/>
      <c r="BC114" s="127"/>
    </row>
    <row r="115" spans="22:55" x14ac:dyDescent="0.25">
      <c r="V115" s="128"/>
      <c r="W115" s="128"/>
      <c r="X115" s="128"/>
      <c r="Y115" s="128"/>
      <c r="Z115" s="128"/>
      <c r="AA115" s="128"/>
      <c r="AB115" s="128"/>
      <c r="AC115" s="128"/>
      <c r="AD115" s="128"/>
      <c r="AE115" s="128"/>
      <c r="AF115" s="128"/>
      <c r="AG115" s="128"/>
      <c r="AH115" s="127"/>
      <c r="AI115" s="127"/>
      <c r="AJ115" s="127"/>
      <c r="AK115" s="127"/>
      <c r="AL115" s="127"/>
      <c r="AM115" s="127"/>
      <c r="AN115" s="127"/>
      <c r="AO115" s="127"/>
      <c r="AP115" s="127"/>
      <c r="AQ115" s="127"/>
      <c r="AR115" s="127"/>
      <c r="AS115" s="127"/>
      <c r="AT115" s="127"/>
      <c r="AU115" s="128"/>
      <c r="AV115" s="128"/>
      <c r="AW115" s="128"/>
      <c r="AX115" s="127"/>
      <c r="AY115" s="127"/>
      <c r="AZ115" s="127"/>
      <c r="BA115" s="127"/>
      <c r="BB115" s="127"/>
      <c r="BC115" s="127"/>
    </row>
    <row r="116" spans="22:55" x14ac:dyDescent="0.25">
      <c r="V116" s="128"/>
      <c r="W116" s="128"/>
      <c r="X116" s="128"/>
      <c r="Y116" s="128"/>
      <c r="Z116" s="128"/>
      <c r="AA116" s="128"/>
      <c r="AB116" s="128"/>
      <c r="AC116" s="128"/>
      <c r="AD116" s="128"/>
      <c r="AE116" s="128"/>
      <c r="AF116" s="128"/>
      <c r="AG116" s="128"/>
      <c r="AH116" s="127"/>
      <c r="AI116" s="127"/>
      <c r="AJ116" s="127"/>
      <c r="AK116" s="127"/>
      <c r="AL116" s="127"/>
      <c r="AM116" s="127"/>
      <c r="AN116" s="127"/>
      <c r="AO116" s="127"/>
      <c r="AP116" s="127"/>
      <c r="AQ116" s="127"/>
      <c r="AR116" s="127"/>
      <c r="AS116" s="127"/>
      <c r="AT116" s="127"/>
      <c r="AU116" s="128"/>
      <c r="AV116" s="128"/>
      <c r="AW116" s="128"/>
      <c r="AX116" s="127"/>
      <c r="AY116" s="127"/>
      <c r="AZ116" s="127"/>
      <c r="BA116" s="127"/>
      <c r="BB116" s="127"/>
      <c r="BC116" s="127"/>
    </row>
    <row r="117" spans="22:55" x14ac:dyDescent="0.25">
      <c r="V117" s="128"/>
      <c r="W117" s="128"/>
      <c r="X117" s="128"/>
      <c r="Y117" s="128"/>
      <c r="Z117" s="128"/>
      <c r="AA117" s="128"/>
      <c r="AB117" s="128"/>
      <c r="AC117" s="128"/>
      <c r="AD117" s="128"/>
      <c r="AE117" s="128"/>
      <c r="AF117" s="128"/>
      <c r="AG117" s="128"/>
      <c r="AH117" s="127"/>
      <c r="AI117" s="127"/>
      <c r="AJ117" s="127"/>
      <c r="AK117" s="127"/>
      <c r="AL117" s="127"/>
      <c r="AM117" s="127"/>
      <c r="AN117" s="127"/>
      <c r="AO117" s="127"/>
      <c r="AP117" s="127"/>
      <c r="AQ117" s="127"/>
      <c r="AR117" s="127"/>
      <c r="AS117" s="127"/>
      <c r="AT117" s="127"/>
      <c r="AU117" s="128"/>
      <c r="AV117" s="128"/>
      <c r="AW117" s="128"/>
      <c r="AX117" s="127"/>
      <c r="AY117" s="127"/>
      <c r="AZ117" s="127"/>
      <c r="BA117" s="127"/>
      <c r="BB117" s="127"/>
      <c r="BC117" s="127"/>
    </row>
    <row r="118" spans="22:55" x14ac:dyDescent="0.25">
      <c r="V118" s="128"/>
      <c r="W118" s="128"/>
      <c r="X118" s="128"/>
      <c r="Y118" s="128"/>
      <c r="Z118" s="128"/>
      <c r="AA118" s="128"/>
      <c r="AB118" s="128"/>
      <c r="AC118" s="128"/>
      <c r="AD118" s="128"/>
      <c r="AE118" s="128"/>
      <c r="AF118" s="128"/>
      <c r="AG118" s="128"/>
      <c r="AH118" s="127"/>
      <c r="AI118" s="127"/>
      <c r="AJ118" s="127"/>
      <c r="AK118" s="127"/>
      <c r="AL118" s="127"/>
      <c r="AM118" s="127"/>
      <c r="AN118" s="127"/>
      <c r="AO118" s="127"/>
      <c r="AP118" s="127"/>
      <c r="AQ118" s="127"/>
      <c r="AR118" s="127"/>
      <c r="AS118" s="127"/>
      <c r="AT118" s="127"/>
      <c r="AU118" s="128"/>
      <c r="AV118" s="128"/>
      <c r="AW118" s="128"/>
      <c r="AX118" s="127"/>
      <c r="AY118" s="127"/>
      <c r="AZ118" s="127"/>
      <c r="BA118" s="127"/>
      <c r="BB118" s="127"/>
      <c r="BC118" s="127"/>
    </row>
    <row r="119" spans="22:55" x14ac:dyDescent="0.25">
      <c r="V119" s="128"/>
      <c r="W119" s="128"/>
      <c r="X119" s="128"/>
      <c r="Y119" s="128"/>
      <c r="Z119" s="128"/>
      <c r="AA119" s="128"/>
      <c r="AB119" s="128"/>
      <c r="AC119" s="128"/>
      <c r="AD119" s="128"/>
      <c r="AE119" s="128"/>
      <c r="AF119" s="128"/>
      <c r="AG119" s="128"/>
      <c r="AH119" s="127"/>
      <c r="AI119" s="127"/>
      <c r="AJ119" s="127"/>
      <c r="AK119" s="127"/>
      <c r="AL119" s="127"/>
      <c r="AM119" s="127"/>
      <c r="AN119" s="127"/>
      <c r="AO119" s="127"/>
      <c r="AP119" s="127"/>
      <c r="AQ119" s="127"/>
      <c r="AR119" s="127"/>
      <c r="AS119" s="127"/>
      <c r="AT119" s="127"/>
      <c r="AU119" s="128"/>
      <c r="AV119" s="128"/>
      <c r="AW119" s="128"/>
      <c r="AX119" s="127"/>
      <c r="AY119" s="127"/>
      <c r="AZ119" s="127"/>
      <c r="BA119" s="127"/>
      <c r="BB119" s="127"/>
      <c r="BC119" s="127"/>
    </row>
    <row r="120" spans="22:55" x14ac:dyDescent="0.25">
      <c r="V120" s="128"/>
      <c r="W120" s="128"/>
      <c r="X120" s="128"/>
      <c r="Y120" s="128"/>
      <c r="Z120" s="128"/>
      <c r="AA120" s="128"/>
      <c r="AB120" s="128"/>
      <c r="AC120" s="128"/>
      <c r="AD120" s="128"/>
      <c r="AE120" s="128"/>
      <c r="AF120" s="128"/>
      <c r="AG120" s="128"/>
      <c r="AH120" s="127"/>
      <c r="AI120" s="127"/>
      <c r="AJ120" s="127"/>
      <c r="AK120" s="127"/>
      <c r="AL120" s="127"/>
      <c r="AM120" s="127"/>
      <c r="AN120" s="127"/>
      <c r="AO120" s="127"/>
      <c r="AP120" s="127"/>
      <c r="AQ120" s="127"/>
      <c r="AR120" s="127"/>
      <c r="AS120" s="127"/>
      <c r="AT120" s="127"/>
      <c r="AU120" s="128"/>
      <c r="AV120" s="128"/>
      <c r="AW120" s="128"/>
      <c r="AX120" s="127"/>
      <c r="AY120" s="127"/>
      <c r="AZ120" s="127"/>
      <c r="BA120" s="127"/>
      <c r="BB120" s="127"/>
      <c r="BC120" s="127"/>
    </row>
    <row r="121" spans="22:55" x14ac:dyDescent="0.25">
      <c r="V121" s="128"/>
      <c r="W121" s="128"/>
      <c r="X121" s="128"/>
      <c r="Y121" s="128"/>
      <c r="Z121" s="128"/>
      <c r="AA121" s="128"/>
      <c r="AB121" s="128"/>
      <c r="AC121" s="128"/>
      <c r="AD121" s="128"/>
      <c r="AE121" s="128"/>
      <c r="AF121" s="128"/>
      <c r="AG121" s="128"/>
      <c r="AH121" s="127"/>
      <c r="AI121" s="127"/>
      <c r="AJ121" s="127"/>
      <c r="AK121" s="127"/>
      <c r="AL121" s="127"/>
      <c r="AM121" s="127"/>
      <c r="AN121" s="127"/>
      <c r="AO121" s="127"/>
      <c r="AP121" s="127"/>
      <c r="AQ121" s="127"/>
      <c r="AR121" s="127"/>
      <c r="AS121" s="127"/>
      <c r="AT121" s="127"/>
      <c r="AU121" s="128"/>
      <c r="AV121" s="128"/>
      <c r="AW121" s="128"/>
      <c r="AX121" s="127"/>
      <c r="AY121" s="127"/>
      <c r="AZ121" s="127"/>
      <c r="BA121" s="127"/>
      <c r="BB121" s="127"/>
      <c r="BC121" s="127"/>
    </row>
    <row r="122" spans="22:55" x14ac:dyDescent="0.25">
      <c r="V122" s="128"/>
      <c r="W122" s="128"/>
      <c r="X122" s="128"/>
      <c r="Y122" s="128"/>
      <c r="Z122" s="128"/>
      <c r="AA122" s="128"/>
      <c r="AB122" s="128"/>
      <c r="AC122" s="128"/>
      <c r="AD122" s="128"/>
      <c r="AE122" s="128"/>
      <c r="AF122" s="128"/>
      <c r="AG122" s="128"/>
      <c r="AH122" s="127"/>
      <c r="AI122" s="127"/>
      <c r="AJ122" s="127"/>
      <c r="AK122" s="127"/>
      <c r="AL122" s="127"/>
      <c r="AM122" s="127"/>
      <c r="AN122" s="127"/>
      <c r="AO122" s="127"/>
      <c r="AP122" s="127"/>
      <c r="AQ122" s="127"/>
      <c r="AR122" s="127"/>
      <c r="AS122" s="127"/>
      <c r="AT122" s="127"/>
      <c r="AU122" s="128"/>
      <c r="AV122" s="128"/>
      <c r="AW122" s="128"/>
      <c r="AX122" s="127"/>
      <c r="AY122" s="127"/>
      <c r="AZ122" s="127"/>
      <c r="BA122" s="127"/>
      <c r="BB122" s="127"/>
      <c r="BC122" s="127"/>
    </row>
    <row r="123" spans="22:55" x14ac:dyDescent="0.25">
      <c r="V123" s="128"/>
      <c r="W123" s="128"/>
      <c r="X123" s="128"/>
      <c r="Y123" s="128"/>
      <c r="Z123" s="128"/>
      <c r="AA123" s="128"/>
      <c r="AB123" s="128"/>
      <c r="AC123" s="128"/>
      <c r="AD123" s="128"/>
      <c r="AE123" s="128"/>
      <c r="AF123" s="128"/>
      <c r="AG123" s="128"/>
      <c r="AH123" s="127"/>
      <c r="AI123" s="127"/>
      <c r="AJ123" s="127"/>
      <c r="AK123" s="127"/>
      <c r="AL123" s="127"/>
      <c r="AM123" s="127"/>
      <c r="AN123" s="127"/>
      <c r="AO123" s="127"/>
      <c r="AP123" s="127"/>
      <c r="AQ123" s="127"/>
      <c r="AR123" s="127"/>
      <c r="AS123" s="127"/>
      <c r="AT123" s="127"/>
      <c r="AU123" s="128"/>
      <c r="AV123" s="128"/>
      <c r="AW123" s="128"/>
      <c r="AX123" s="127"/>
      <c r="AY123" s="127"/>
      <c r="AZ123" s="127"/>
      <c r="BA123" s="127"/>
      <c r="BB123" s="127"/>
      <c r="BC123" s="127"/>
    </row>
    <row r="124" spans="22:55" x14ac:dyDescent="0.25">
      <c r="V124" s="128"/>
      <c r="W124" s="128"/>
      <c r="X124" s="128"/>
      <c r="Y124" s="128"/>
      <c r="Z124" s="128"/>
      <c r="AA124" s="128"/>
      <c r="AB124" s="128"/>
      <c r="AC124" s="128"/>
      <c r="AD124" s="128"/>
      <c r="AE124" s="128"/>
      <c r="AF124" s="128"/>
      <c r="AG124" s="128"/>
      <c r="AH124" s="127"/>
      <c r="AI124" s="127"/>
      <c r="AJ124" s="127"/>
      <c r="AK124" s="127"/>
      <c r="AL124" s="127"/>
      <c r="AM124" s="127"/>
      <c r="AN124" s="127"/>
      <c r="AO124" s="127"/>
      <c r="AP124" s="127"/>
      <c r="AQ124" s="127"/>
      <c r="AR124" s="127"/>
      <c r="AS124" s="127"/>
      <c r="AT124" s="127"/>
      <c r="AU124" s="128"/>
      <c r="AV124" s="128"/>
      <c r="AW124" s="128"/>
      <c r="AX124" s="127"/>
      <c r="AY124" s="127"/>
      <c r="AZ124" s="127"/>
      <c r="BA124" s="127"/>
      <c r="BB124" s="127"/>
      <c r="BC124" s="127"/>
    </row>
    <row r="125" spans="22:55" x14ac:dyDescent="0.25">
      <c r="V125" s="128"/>
      <c r="W125" s="128"/>
      <c r="X125" s="128"/>
      <c r="Y125" s="128"/>
      <c r="Z125" s="128"/>
      <c r="AA125" s="128"/>
      <c r="AB125" s="128"/>
      <c r="AC125" s="128"/>
      <c r="AD125" s="128"/>
      <c r="AE125" s="128"/>
      <c r="AF125" s="128"/>
      <c r="AG125" s="128"/>
      <c r="AH125" s="127"/>
      <c r="AI125" s="127"/>
      <c r="AJ125" s="127"/>
      <c r="AK125" s="127"/>
      <c r="AL125" s="127"/>
      <c r="AM125" s="127"/>
      <c r="AN125" s="127"/>
      <c r="AO125" s="127"/>
      <c r="AP125" s="127"/>
      <c r="AQ125" s="127"/>
      <c r="AR125" s="127"/>
      <c r="AS125" s="127"/>
      <c r="AT125" s="127"/>
      <c r="AU125" s="128"/>
      <c r="AV125" s="128"/>
      <c r="AW125" s="128"/>
      <c r="AX125" s="127"/>
      <c r="AY125" s="127"/>
      <c r="AZ125" s="127"/>
      <c r="BA125" s="127"/>
      <c r="BB125" s="127"/>
      <c r="BC125" s="127"/>
    </row>
    <row r="126" spans="22:55" x14ac:dyDescent="0.25">
      <c r="V126" s="128"/>
      <c r="W126" s="128"/>
      <c r="X126" s="128"/>
      <c r="Y126" s="128"/>
      <c r="Z126" s="128"/>
      <c r="AA126" s="128"/>
      <c r="AB126" s="128"/>
      <c r="AC126" s="128"/>
      <c r="AD126" s="128"/>
      <c r="AE126" s="128"/>
      <c r="AF126" s="128"/>
      <c r="AG126" s="128"/>
      <c r="AH126" s="127"/>
      <c r="AI126" s="127"/>
      <c r="AJ126" s="127"/>
      <c r="AK126" s="127"/>
      <c r="AL126" s="127"/>
      <c r="AM126" s="127"/>
      <c r="AN126" s="127"/>
      <c r="AO126" s="127"/>
      <c r="AP126" s="127"/>
      <c r="AQ126" s="127"/>
      <c r="AR126" s="127"/>
      <c r="AS126" s="127"/>
      <c r="AT126" s="127"/>
      <c r="AU126" s="128"/>
      <c r="AV126" s="128"/>
      <c r="AW126" s="128"/>
      <c r="AX126" s="127"/>
      <c r="AY126" s="127"/>
      <c r="AZ126" s="127"/>
      <c r="BA126" s="127"/>
      <c r="BB126" s="127"/>
      <c r="BC126" s="127"/>
    </row>
    <row r="127" spans="22:55" x14ac:dyDescent="0.25">
      <c r="V127" s="128"/>
      <c r="W127" s="128"/>
      <c r="X127" s="128"/>
      <c r="Y127" s="128"/>
      <c r="Z127" s="128"/>
      <c r="AA127" s="128"/>
      <c r="AB127" s="128"/>
      <c r="AC127" s="128"/>
      <c r="AD127" s="128"/>
      <c r="AE127" s="128"/>
      <c r="AF127" s="128"/>
      <c r="AG127" s="128"/>
      <c r="AH127" s="127"/>
      <c r="AI127" s="127"/>
      <c r="AJ127" s="127"/>
      <c r="AK127" s="127"/>
      <c r="AL127" s="127"/>
      <c r="AM127" s="127"/>
      <c r="AN127" s="127"/>
      <c r="AO127" s="127"/>
      <c r="AP127" s="127"/>
      <c r="AQ127" s="127"/>
      <c r="AR127" s="127"/>
      <c r="AS127" s="127"/>
      <c r="AT127" s="127"/>
      <c r="AU127" s="128"/>
      <c r="AV127" s="128"/>
      <c r="AW127" s="128"/>
      <c r="AX127" s="127"/>
      <c r="AY127" s="127"/>
      <c r="AZ127" s="127"/>
      <c r="BA127" s="127"/>
      <c r="BB127" s="127"/>
      <c r="BC127" s="127"/>
    </row>
    <row r="128" spans="22:55" x14ac:dyDescent="0.25">
      <c r="V128" s="128"/>
      <c r="W128" s="128"/>
      <c r="X128" s="128"/>
      <c r="Y128" s="128"/>
      <c r="Z128" s="128"/>
      <c r="AA128" s="128"/>
      <c r="AB128" s="128"/>
      <c r="AC128" s="128"/>
      <c r="AD128" s="128"/>
      <c r="AE128" s="128"/>
      <c r="AF128" s="128"/>
      <c r="AG128" s="128"/>
      <c r="AH128" s="127"/>
      <c r="AI128" s="127"/>
      <c r="AJ128" s="127"/>
      <c r="AK128" s="127"/>
      <c r="AL128" s="127"/>
      <c r="AM128" s="127"/>
      <c r="AN128" s="127"/>
      <c r="AO128" s="127"/>
      <c r="AP128" s="127"/>
      <c r="AQ128" s="127"/>
      <c r="AR128" s="127"/>
      <c r="AS128" s="127"/>
      <c r="AT128" s="127"/>
      <c r="AU128" s="128"/>
      <c r="AV128" s="128"/>
      <c r="AW128" s="128"/>
      <c r="AX128" s="127"/>
      <c r="AY128" s="127"/>
      <c r="AZ128" s="127"/>
      <c r="BA128" s="127"/>
      <c r="BB128" s="127"/>
      <c r="BC128" s="127"/>
    </row>
    <row r="129" spans="22:55" x14ac:dyDescent="0.25">
      <c r="V129" s="128"/>
      <c r="W129" s="128"/>
      <c r="X129" s="128"/>
      <c r="Y129" s="128"/>
      <c r="Z129" s="128"/>
      <c r="AA129" s="128"/>
      <c r="AB129" s="128"/>
      <c r="AC129" s="128"/>
      <c r="AD129" s="128"/>
      <c r="AE129" s="128"/>
      <c r="AF129" s="128"/>
      <c r="AG129" s="128"/>
      <c r="AH129" s="127"/>
      <c r="AI129" s="127"/>
      <c r="AJ129" s="127"/>
      <c r="AK129" s="127"/>
      <c r="AL129" s="127"/>
      <c r="AM129" s="127"/>
      <c r="AN129" s="127"/>
      <c r="AO129" s="127"/>
      <c r="AP129" s="127"/>
      <c r="AQ129" s="127"/>
      <c r="AR129" s="127"/>
      <c r="AS129" s="127"/>
      <c r="AT129" s="127"/>
      <c r="AU129" s="128"/>
      <c r="AV129" s="128"/>
      <c r="AW129" s="128"/>
      <c r="AX129" s="127"/>
      <c r="AY129" s="127"/>
      <c r="AZ129" s="127"/>
      <c r="BA129" s="127"/>
      <c r="BB129" s="127"/>
      <c r="BC129" s="127"/>
    </row>
    <row r="130" spans="22:55" x14ac:dyDescent="0.25">
      <c r="V130" s="128"/>
      <c r="W130" s="128"/>
      <c r="X130" s="128"/>
      <c r="Y130" s="128"/>
      <c r="Z130" s="128"/>
      <c r="AA130" s="128"/>
      <c r="AB130" s="128"/>
      <c r="AC130" s="128"/>
      <c r="AD130" s="128"/>
      <c r="AE130" s="128"/>
      <c r="AF130" s="128"/>
      <c r="AG130" s="128"/>
      <c r="AH130" s="127"/>
      <c r="AI130" s="127"/>
      <c r="AJ130" s="127"/>
      <c r="AK130" s="127"/>
      <c r="AL130" s="127"/>
      <c r="AM130" s="127"/>
      <c r="AN130" s="127"/>
      <c r="AO130" s="127"/>
      <c r="AP130" s="127"/>
      <c r="AQ130" s="127"/>
      <c r="AR130" s="127"/>
      <c r="AS130" s="127"/>
      <c r="AT130" s="127"/>
      <c r="AU130" s="128"/>
      <c r="AV130" s="128"/>
      <c r="AW130" s="128"/>
      <c r="AX130" s="127"/>
      <c r="AY130" s="127"/>
      <c r="AZ130" s="127"/>
      <c r="BA130" s="127"/>
      <c r="BB130" s="127"/>
      <c r="BC130" s="127"/>
    </row>
    <row r="131" spans="22:55" x14ac:dyDescent="0.25">
      <c r="V131" s="128"/>
      <c r="W131" s="128"/>
      <c r="X131" s="128"/>
      <c r="Y131" s="128"/>
      <c r="Z131" s="128"/>
      <c r="AA131" s="128"/>
      <c r="AB131" s="128"/>
      <c r="AC131" s="128"/>
      <c r="AD131" s="128"/>
      <c r="AE131" s="128"/>
      <c r="AF131" s="128"/>
      <c r="AG131" s="128"/>
      <c r="AH131" s="127"/>
      <c r="AI131" s="127"/>
      <c r="AJ131" s="127"/>
      <c r="AK131" s="127"/>
      <c r="AL131" s="127"/>
      <c r="AM131" s="127"/>
      <c r="AN131" s="127"/>
      <c r="AO131" s="127"/>
      <c r="AP131" s="127"/>
      <c r="AQ131" s="127"/>
      <c r="AR131" s="127"/>
      <c r="AS131" s="127"/>
      <c r="AT131" s="127"/>
      <c r="AU131" s="128"/>
      <c r="AV131" s="128"/>
      <c r="AW131" s="128"/>
      <c r="AX131" s="127"/>
      <c r="AY131" s="127"/>
      <c r="AZ131" s="127"/>
      <c r="BA131" s="127"/>
      <c r="BB131" s="127"/>
      <c r="BC131" s="127"/>
    </row>
    <row r="132" spans="22:55" x14ac:dyDescent="0.25">
      <c r="V132" s="128"/>
      <c r="W132" s="128"/>
      <c r="X132" s="128"/>
      <c r="Y132" s="128"/>
      <c r="Z132" s="128"/>
      <c r="AA132" s="128"/>
      <c r="AB132" s="128"/>
      <c r="AC132" s="128"/>
      <c r="AD132" s="128"/>
      <c r="AE132" s="128"/>
      <c r="AF132" s="128"/>
      <c r="AG132" s="128"/>
      <c r="AH132" s="127"/>
      <c r="AI132" s="127"/>
      <c r="AJ132" s="127"/>
      <c r="AK132" s="127"/>
      <c r="AL132" s="127"/>
      <c r="AM132" s="127"/>
      <c r="AN132" s="127"/>
      <c r="AO132" s="127"/>
      <c r="AP132" s="127"/>
      <c r="AQ132" s="127"/>
      <c r="AR132" s="127"/>
      <c r="AS132" s="127"/>
      <c r="AT132" s="127"/>
      <c r="AU132" s="128"/>
      <c r="AV132" s="128"/>
      <c r="AW132" s="128"/>
      <c r="AX132" s="127"/>
      <c r="AY132" s="127"/>
      <c r="AZ132" s="127"/>
      <c r="BA132" s="127"/>
      <c r="BB132" s="127"/>
      <c r="BC132" s="127"/>
    </row>
    <row r="133" spans="22:55" x14ac:dyDescent="0.25">
      <c r="V133" s="128"/>
      <c r="W133" s="128"/>
      <c r="X133" s="128"/>
      <c r="Y133" s="128"/>
      <c r="Z133" s="128"/>
      <c r="AA133" s="128"/>
      <c r="AB133" s="128"/>
      <c r="AC133" s="128"/>
      <c r="AD133" s="128"/>
      <c r="AE133" s="128"/>
      <c r="AF133" s="128"/>
      <c r="AG133" s="128"/>
      <c r="AH133" s="127"/>
      <c r="AI133" s="127"/>
      <c r="AJ133" s="127"/>
      <c r="AK133" s="127"/>
      <c r="AL133" s="127"/>
      <c r="AM133" s="127"/>
      <c r="AN133" s="127"/>
      <c r="AO133" s="127"/>
      <c r="AP133" s="127"/>
      <c r="AQ133" s="127"/>
      <c r="AR133" s="127"/>
      <c r="AS133" s="127"/>
      <c r="AT133" s="127"/>
      <c r="AU133" s="128"/>
      <c r="AV133" s="128"/>
      <c r="AW133" s="128"/>
      <c r="AX133" s="127"/>
      <c r="AY133" s="127"/>
      <c r="AZ133" s="127"/>
      <c r="BA133" s="127"/>
      <c r="BB133" s="127"/>
      <c r="BC133" s="127"/>
    </row>
    <row r="134" spans="22:55" x14ac:dyDescent="0.25">
      <c r="V134" s="128"/>
      <c r="W134" s="128"/>
      <c r="X134" s="128"/>
      <c r="Y134" s="128"/>
      <c r="Z134" s="128"/>
      <c r="AA134" s="128"/>
      <c r="AB134" s="128"/>
      <c r="AC134" s="128"/>
      <c r="AD134" s="128"/>
      <c r="AE134" s="128"/>
      <c r="AF134" s="128"/>
      <c r="AG134" s="128"/>
      <c r="AH134" s="127"/>
      <c r="AI134" s="127"/>
      <c r="AJ134" s="127"/>
      <c r="AK134" s="127"/>
      <c r="AL134" s="127"/>
      <c r="AM134" s="127"/>
      <c r="AN134" s="127"/>
      <c r="AO134" s="127"/>
      <c r="AP134" s="127"/>
      <c r="AQ134" s="127"/>
      <c r="AR134" s="127"/>
      <c r="AS134" s="127"/>
      <c r="AT134" s="127"/>
      <c r="AU134" s="128"/>
      <c r="AV134" s="128"/>
      <c r="AW134" s="128"/>
      <c r="AX134" s="127"/>
      <c r="AY134" s="127"/>
      <c r="AZ134" s="127"/>
      <c r="BA134" s="127"/>
      <c r="BB134" s="127"/>
      <c r="BC134" s="127"/>
    </row>
    <row r="135" spans="22:55" x14ac:dyDescent="0.25">
      <c r="V135" s="128"/>
      <c r="W135" s="128"/>
      <c r="X135" s="128"/>
      <c r="Y135" s="128"/>
      <c r="Z135" s="128"/>
      <c r="AA135" s="128"/>
      <c r="AB135" s="128"/>
      <c r="AC135" s="128"/>
      <c r="AD135" s="128"/>
      <c r="AE135" s="128"/>
      <c r="AF135" s="128"/>
      <c r="AG135" s="128"/>
      <c r="AH135" s="127"/>
      <c r="AI135" s="127"/>
      <c r="AJ135" s="127"/>
      <c r="AK135" s="127"/>
      <c r="AL135" s="127"/>
      <c r="AM135" s="127"/>
      <c r="AN135" s="127"/>
      <c r="AO135" s="127"/>
      <c r="AP135" s="127"/>
      <c r="AQ135" s="127"/>
      <c r="AR135" s="127"/>
      <c r="AS135" s="127"/>
      <c r="AT135" s="127"/>
      <c r="AU135" s="128"/>
      <c r="AV135" s="128"/>
      <c r="AW135" s="128"/>
      <c r="AX135" s="127"/>
      <c r="AY135" s="127"/>
      <c r="AZ135" s="127"/>
      <c r="BA135" s="127"/>
      <c r="BB135" s="127"/>
      <c r="BC135" s="127"/>
    </row>
    <row r="136" spans="22:55" x14ac:dyDescent="0.25">
      <c r="V136" s="128"/>
      <c r="W136" s="128"/>
      <c r="X136" s="128"/>
      <c r="Y136" s="128"/>
      <c r="Z136" s="128"/>
      <c r="AA136" s="128"/>
      <c r="AB136" s="128"/>
      <c r="AC136" s="128"/>
      <c r="AD136" s="128"/>
      <c r="AE136" s="128"/>
      <c r="AF136" s="128"/>
      <c r="AG136" s="128"/>
      <c r="AH136" s="127"/>
      <c r="AI136" s="127"/>
      <c r="AJ136" s="127"/>
      <c r="AK136" s="127"/>
      <c r="AL136" s="127"/>
      <c r="AM136" s="127"/>
      <c r="AN136" s="127"/>
      <c r="AO136" s="127"/>
      <c r="AP136" s="127"/>
      <c r="AQ136" s="127"/>
      <c r="AR136" s="127"/>
      <c r="AS136" s="127"/>
      <c r="AT136" s="127"/>
      <c r="AU136" s="128"/>
      <c r="AV136" s="128"/>
      <c r="AW136" s="128"/>
      <c r="AX136" s="127"/>
      <c r="AY136" s="127"/>
      <c r="AZ136" s="127"/>
      <c r="BA136" s="127"/>
      <c r="BB136" s="127"/>
      <c r="BC136" s="127"/>
    </row>
    <row r="137" spans="22:55" x14ac:dyDescent="0.25">
      <c r="V137" s="128"/>
      <c r="W137" s="128"/>
      <c r="X137" s="128"/>
      <c r="Y137" s="128"/>
      <c r="Z137" s="128"/>
      <c r="AA137" s="128"/>
      <c r="AB137" s="128"/>
      <c r="AC137" s="128"/>
      <c r="AD137" s="128"/>
      <c r="AE137" s="128"/>
      <c r="AF137" s="128"/>
      <c r="AG137" s="128"/>
      <c r="AH137" s="127"/>
      <c r="AI137" s="127"/>
      <c r="AJ137" s="127"/>
      <c r="AK137" s="127"/>
      <c r="AL137" s="127"/>
      <c r="AM137" s="127"/>
      <c r="AN137" s="127"/>
      <c r="AO137" s="127"/>
      <c r="AP137" s="127"/>
      <c r="AQ137" s="127"/>
      <c r="AR137" s="127"/>
      <c r="AS137" s="127"/>
      <c r="AT137" s="127"/>
      <c r="AU137" s="128"/>
      <c r="AV137" s="128"/>
      <c r="AW137" s="128"/>
      <c r="AX137" s="127"/>
      <c r="AY137" s="127"/>
      <c r="AZ137" s="127"/>
      <c r="BA137" s="127"/>
      <c r="BB137" s="127"/>
      <c r="BC137" s="127"/>
    </row>
    <row r="138" spans="22:55" x14ac:dyDescent="0.25">
      <c r="V138" s="128"/>
      <c r="W138" s="128"/>
      <c r="X138" s="128"/>
      <c r="Y138" s="128"/>
      <c r="Z138" s="128"/>
      <c r="AA138" s="128"/>
      <c r="AB138" s="128"/>
      <c r="AC138" s="128"/>
      <c r="AD138" s="128"/>
      <c r="AE138" s="128"/>
      <c r="AF138" s="128"/>
      <c r="AG138" s="128"/>
      <c r="AH138" s="127"/>
      <c r="AI138" s="127"/>
      <c r="AJ138" s="127"/>
      <c r="AK138" s="127"/>
      <c r="AL138" s="127"/>
      <c r="AM138" s="127"/>
      <c r="AN138" s="127"/>
      <c r="AO138" s="127"/>
      <c r="AP138" s="127"/>
      <c r="AQ138" s="127"/>
      <c r="AR138" s="127"/>
      <c r="AS138" s="127"/>
      <c r="AT138" s="127"/>
      <c r="AU138" s="128"/>
      <c r="AV138" s="128"/>
      <c r="AW138" s="128"/>
      <c r="AX138" s="127"/>
      <c r="AY138" s="127"/>
      <c r="AZ138" s="127"/>
      <c r="BA138" s="127"/>
      <c r="BB138" s="127"/>
      <c r="BC138" s="127"/>
    </row>
    <row r="139" spans="22:55" x14ac:dyDescent="0.25">
      <c r="V139" s="128"/>
      <c r="W139" s="128"/>
      <c r="X139" s="128"/>
      <c r="Y139" s="128"/>
      <c r="Z139" s="128"/>
      <c r="AA139" s="128"/>
      <c r="AB139" s="128"/>
      <c r="AC139" s="128"/>
      <c r="AD139" s="128"/>
      <c r="AE139" s="128"/>
      <c r="AF139" s="128"/>
      <c r="AG139" s="128"/>
      <c r="AH139" s="127"/>
      <c r="AI139" s="127"/>
      <c r="AJ139" s="127"/>
      <c r="AK139" s="127"/>
      <c r="AL139" s="127"/>
      <c r="AM139" s="127"/>
      <c r="AN139" s="127"/>
      <c r="AO139" s="127"/>
      <c r="AP139" s="127"/>
      <c r="AQ139" s="127"/>
      <c r="AR139" s="127"/>
      <c r="AS139" s="127"/>
      <c r="AT139" s="127"/>
      <c r="AU139" s="128"/>
      <c r="AV139" s="128"/>
      <c r="AW139" s="128"/>
      <c r="AX139" s="127"/>
      <c r="AY139" s="127"/>
      <c r="AZ139" s="127"/>
      <c r="BA139" s="127"/>
      <c r="BB139" s="127"/>
      <c r="BC139" s="127"/>
    </row>
    <row r="140" spans="22:55" x14ac:dyDescent="0.25">
      <c r="V140" s="128"/>
      <c r="W140" s="128"/>
      <c r="X140" s="128"/>
      <c r="Y140" s="128"/>
      <c r="Z140" s="128"/>
      <c r="AA140" s="128"/>
      <c r="AB140" s="128"/>
      <c r="AC140" s="128"/>
      <c r="AD140" s="128"/>
      <c r="AE140" s="128"/>
      <c r="AF140" s="128"/>
      <c r="AG140" s="128"/>
      <c r="AH140" s="127"/>
      <c r="AI140" s="127"/>
      <c r="AJ140" s="127"/>
      <c r="AK140" s="127"/>
      <c r="AL140" s="127"/>
      <c r="AM140" s="127"/>
      <c r="AN140" s="127"/>
      <c r="AO140" s="127"/>
      <c r="AP140" s="127"/>
      <c r="AQ140" s="127"/>
      <c r="AR140" s="127"/>
      <c r="AS140" s="127"/>
      <c r="AT140" s="127"/>
      <c r="AU140" s="128"/>
      <c r="AV140" s="128"/>
      <c r="AW140" s="128"/>
      <c r="AX140" s="127"/>
      <c r="AY140" s="127"/>
      <c r="AZ140" s="127"/>
      <c r="BA140" s="127"/>
      <c r="BB140" s="127"/>
      <c r="BC140" s="127"/>
    </row>
    <row r="141" spans="22:55" x14ac:dyDescent="0.25">
      <c r="V141" s="128"/>
      <c r="W141" s="128"/>
      <c r="X141" s="128"/>
      <c r="Y141" s="128"/>
      <c r="Z141" s="128"/>
      <c r="AA141" s="128"/>
      <c r="AB141" s="128"/>
      <c r="AC141" s="128"/>
      <c r="AD141" s="128"/>
      <c r="AE141" s="128"/>
      <c r="AF141" s="128"/>
      <c r="AG141" s="128"/>
      <c r="AH141" s="127"/>
      <c r="AI141" s="127"/>
      <c r="AJ141" s="127"/>
      <c r="AK141" s="127"/>
      <c r="AL141" s="127"/>
      <c r="AM141" s="127"/>
      <c r="AN141" s="127"/>
      <c r="AO141" s="127"/>
      <c r="AP141" s="127"/>
      <c r="AQ141" s="127"/>
      <c r="AR141" s="127"/>
      <c r="AS141" s="127"/>
      <c r="AT141" s="127"/>
      <c r="AU141" s="128"/>
      <c r="AV141" s="128"/>
      <c r="AW141" s="128"/>
      <c r="AX141" s="127"/>
      <c r="AY141" s="127"/>
      <c r="AZ141" s="127"/>
      <c r="BA141" s="127"/>
      <c r="BB141" s="127"/>
      <c r="BC141" s="127"/>
    </row>
    <row r="142" spans="22:55" x14ac:dyDescent="0.25">
      <c r="V142" s="128"/>
      <c r="W142" s="128"/>
      <c r="X142" s="128"/>
      <c r="Y142" s="128"/>
      <c r="Z142" s="128"/>
      <c r="AA142" s="128"/>
      <c r="AB142" s="128"/>
      <c r="AC142" s="128"/>
      <c r="AD142" s="128"/>
      <c r="AE142" s="128"/>
      <c r="AF142" s="128"/>
      <c r="AG142" s="128"/>
      <c r="AH142" s="127"/>
      <c r="AI142" s="127"/>
      <c r="AJ142" s="127"/>
      <c r="AK142" s="127"/>
      <c r="AL142" s="127"/>
      <c r="AM142" s="127"/>
      <c r="AN142" s="127"/>
      <c r="AO142" s="127"/>
      <c r="AP142" s="127"/>
      <c r="AQ142" s="127"/>
      <c r="AR142" s="127"/>
      <c r="AS142" s="127"/>
      <c r="AT142" s="127"/>
      <c r="AU142" s="128"/>
      <c r="AV142" s="128"/>
      <c r="AW142" s="128"/>
      <c r="AX142" s="127"/>
      <c r="AY142" s="127"/>
      <c r="AZ142" s="127"/>
      <c r="BA142" s="127"/>
      <c r="BB142" s="127"/>
      <c r="BC142" s="127"/>
    </row>
    <row r="143" spans="22:55" x14ac:dyDescent="0.25">
      <c r="V143" s="128"/>
      <c r="W143" s="128"/>
      <c r="X143" s="128"/>
      <c r="Y143" s="128"/>
      <c r="Z143" s="128"/>
      <c r="AA143" s="128"/>
      <c r="AB143" s="128"/>
      <c r="AC143" s="128"/>
      <c r="AD143" s="128"/>
      <c r="AE143" s="128"/>
      <c r="AF143" s="128"/>
      <c r="AG143" s="128"/>
      <c r="AH143" s="127"/>
      <c r="AI143" s="127"/>
      <c r="AJ143" s="127"/>
      <c r="AK143" s="127"/>
      <c r="AL143" s="127"/>
      <c r="AM143" s="127"/>
      <c r="AN143" s="127"/>
      <c r="AO143" s="127"/>
      <c r="AP143" s="127"/>
      <c r="AQ143" s="127"/>
      <c r="AR143" s="127"/>
      <c r="AS143" s="127"/>
      <c r="AT143" s="127"/>
      <c r="AU143" s="128"/>
      <c r="AV143" s="128"/>
      <c r="AW143" s="128"/>
      <c r="AX143" s="127"/>
      <c r="AY143" s="127"/>
      <c r="AZ143" s="127"/>
      <c r="BA143" s="127"/>
      <c r="BB143" s="127"/>
      <c r="BC143" s="127"/>
    </row>
    <row r="144" spans="22:55" x14ac:dyDescent="0.25">
      <c r="V144" s="128"/>
      <c r="W144" s="128"/>
      <c r="X144" s="128"/>
      <c r="Y144" s="128"/>
      <c r="Z144" s="128"/>
      <c r="AA144" s="128"/>
      <c r="AB144" s="128"/>
      <c r="AC144" s="128"/>
      <c r="AD144" s="128"/>
      <c r="AE144" s="128"/>
      <c r="AF144" s="128"/>
      <c r="AG144" s="128"/>
      <c r="AH144" s="127"/>
      <c r="AI144" s="127"/>
      <c r="AJ144" s="127"/>
      <c r="AK144" s="127"/>
      <c r="AL144" s="127"/>
      <c r="AM144" s="127"/>
      <c r="AN144" s="127"/>
      <c r="AO144" s="127"/>
      <c r="AP144" s="127"/>
      <c r="AQ144" s="127"/>
      <c r="AR144" s="127"/>
      <c r="AS144" s="127"/>
      <c r="AT144" s="127"/>
      <c r="AU144" s="128"/>
      <c r="AV144" s="128"/>
      <c r="AW144" s="128"/>
      <c r="AX144" s="127"/>
      <c r="AY144" s="127"/>
      <c r="AZ144" s="127"/>
      <c r="BA144" s="127"/>
      <c r="BB144" s="127"/>
      <c r="BC144" s="127"/>
    </row>
    <row r="145" spans="22:55" x14ac:dyDescent="0.25">
      <c r="V145" s="128"/>
      <c r="W145" s="128"/>
      <c r="X145" s="128"/>
      <c r="Y145" s="128"/>
      <c r="Z145" s="128"/>
      <c r="AA145" s="128"/>
      <c r="AB145" s="128"/>
      <c r="AC145" s="128"/>
      <c r="AD145" s="128"/>
      <c r="AE145" s="128"/>
      <c r="AF145" s="128"/>
      <c r="AG145" s="128"/>
      <c r="AH145" s="127"/>
      <c r="AI145" s="127"/>
      <c r="AJ145" s="127"/>
      <c r="AK145" s="127"/>
      <c r="AL145" s="127"/>
      <c r="AM145" s="127"/>
      <c r="AN145" s="127"/>
      <c r="AO145" s="127"/>
      <c r="AP145" s="127"/>
      <c r="AQ145" s="127"/>
      <c r="AR145" s="127"/>
      <c r="AS145" s="127"/>
      <c r="AT145" s="127"/>
      <c r="AU145" s="128"/>
      <c r="AV145" s="128"/>
      <c r="AW145" s="128"/>
      <c r="AX145" s="127"/>
      <c r="AY145" s="127"/>
      <c r="AZ145" s="127"/>
      <c r="BA145" s="127"/>
      <c r="BB145" s="127"/>
      <c r="BC145" s="127"/>
    </row>
  </sheetData>
  <mergeCells count="24">
    <mergeCell ref="B94:B102"/>
    <mergeCell ref="C3:C4"/>
    <mergeCell ref="D3:D4"/>
    <mergeCell ref="G3:J3"/>
    <mergeCell ref="B44:B53"/>
    <mergeCell ref="B14:B43"/>
    <mergeCell ref="B54:B73"/>
    <mergeCell ref="B74:B83"/>
    <mergeCell ref="B84:B93"/>
    <mergeCell ref="B5:B13"/>
    <mergeCell ref="AX2:BC2"/>
    <mergeCell ref="AX3:BA3"/>
    <mergeCell ref="BB3:BC3"/>
    <mergeCell ref="AH3:AK3"/>
    <mergeCell ref="AM3:AN3"/>
    <mergeCell ref="AH2:AN2"/>
    <mergeCell ref="E3:E4"/>
    <mergeCell ref="W3:AF3"/>
    <mergeCell ref="AO3:AR3"/>
    <mergeCell ref="AS3:AT3"/>
    <mergeCell ref="AO2:AT2"/>
    <mergeCell ref="O2:U2"/>
    <mergeCell ref="O3:U3"/>
    <mergeCell ref="F3:F4"/>
  </mergeCells>
  <pageMargins left="0.7" right="0.7" top="0.63" bottom="0.68" header="0.3" footer="0.3"/>
  <pageSetup scale="68" orientation="landscape" r:id="rId1"/>
  <ignoredErrors>
    <ignoredError sqref="R12:S12" formula="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C61"/>
  <sheetViews>
    <sheetView zoomScale="90" zoomScaleNormal="90" workbookViewId="0">
      <selection activeCell="R14" sqref="R14"/>
    </sheetView>
  </sheetViews>
  <sheetFormatPr defaultRowHeight="15" x14ac:dyDescent="0.25"/>
  <cols>
    <col min="2" max="2" width="21.140625" customWidth="1"/>
    <col min="20" max="20" width="9.5703125" customWidth="1"/>
  </cols>
  <sheetData>
    <row r="1" spans="2:29" x14ac:dyDescent="0.25">
      <c r="B1" s="289" t="s">
        <v>134</v>
      </c>
      <c r="C1" s="290"/>
      <c r="D1" s="290"/>
      <c r="E1" s="290"/>
    </row>
    <row r="2" spans="2:29" ht="103.5" customHeight="1" x14ac:dyDescent="0.25">
      <c r="B2" s="8" t="s">
        <v>135</v>
      </c>
      <c r="C2" s="8"/>
      <c r="D2" s="8" t="s">
        <v>136</v>
      </c>
      <c r="E2" s="8" t="s">
        <v>137</v>
      </c>
      <c r="T2" s="129" t="s">
        <v>259</v>
      </c>
      <c r="U2" s="129" t="s">
        <v>260</v>
      </c>
      <c r="V2" s="129" t="s">
        <v>261</v>
      </c>
      <c r="W2" s="129" t="s">
        <v>262</v>
      </c>
      <c r="X2" s="129" t="s">
        <v>263</v>
      </c>
      <c r="Y2" s="129" t="s">
        <v>264</v>
      </c>
      <c r="Z2" s="129" t="s">
        <v>265</v>
      </c>
      <c r="AA2" s="129" t="s">
        <v>266</v>
      </c>
      <c r="AB2" s="129" t="s">
        <v>267</v>
      </c>
      <c r="AC2" s="129" t="s">
        <v>269</v>
      </c>
    </row>
    <row r="3" spans="2:29" x14ac:dyDescent="0.25">
      <c r="B3" s="9" t="s">
        <v>138</v>
      </c>
      <c r="C3" s="3">
        <v>1</v>
      </c>
      <c r="D3" s="10">
        <v>1.1200000000000001</v>
      </c>
      <c r="E3" s="10">
        <v>1.33</v>
      </c>
      <c r="S3" t="s">
        <v>18</v>
      </c>
      <c r="T3">
        <v>1.5</v>
      </c>
      <c r="U3" s="130">
        <v>1.1499999999999999</v>
      </c>
      <c r="V3" s="130">
        <v>2.08</v>
      </c>
      <c r="W3" s="130">
        <v>1.76</v>
      </c>
      <c r="X3" s="130">
        <v>1.78</v>
      </c>
      <c r="Y3" s="130">
        <v>2.2400000000000002</v>
      </c>
      <c r="Z3" s="130">
        <v>2.13</v>
      </c>
      <c r="AA3" s="130">
        <v>2.25</v>
      </c>
      <c r="AB3" s="130">
        <v>2</v>
      </c>
      <c r="AC3" s="130">
        <v>1.99</v>
      </c>
    </row>
    <row r="4" spans="2:29" x14ac:dyDescent="0.25">
      <c r="B4" s="9" t="s">
        <v>139</v>
      </c>
      <c r="C4" s="3">
        <v>2</v>
      </c>
      <c r="D4" s="10">
        <v>1.18</v>
      </c>
      <c r="E4" s="10">
        <v>1.48</v>
      </c>
      <c r="S4" t="s">
        <v>12</v>
      </c>
      <c r="T4">
        <v>2</v>
      </c>
      <c r="U4">
        <v>1.23</v>
      </c>
      <c r="V4">
        <v>1.72</v>
      </c>
      <c r="W4">
        <v>1.54</v>
      </c>
      <c r="X4">
        <v>1.71</v>
      </c>
      <c r="Y4">
        <v>2.14</v>
      </c>
      <c r="Z4">
        <v>1.79</v>
      </c>
      <c r="AA4">
        <v>2.25</v>
      </c>
      <c r="AB4">
        <v>2</v>
      </c>
      <c r="AC4">
        <v>2.41</v>
      </c>
    </row>
    <row r="5" spans="2:29" x14ac:dyDescent="0.25">
      <c r="B5" s="9" t="s">
        <v>140</v>
      </c>
      <c r="C5" s="3">
        <v>3</v>
      </c>
      <c r="D5" s="10">
        <v>1.39</v>
      </c>
      <c r="E5" s="10">
        <v>1.78</v>
      </c>
      <c r="S5" t="s">
        <v>22</v>
      </c>
      <c r="T5">
        <v>2</v>
      </c>
      <c r="U5">
        <v>1.17</v>
      </c>
      <c r="V5">
        <v>2.2999999999999998</v>
      </c>
      <c r="W5">
        <v>1.78</v>
      </c>
      <c r="X5">
        <v>1.8</v>
      </c>
      <c r="Y5">
        <v>2.15</v>
      </c>
      <c r="Z5">
        <v>1.92</v>
      </c>
      <c r="AA5">
        <v>2.5</v>
      </c>
      <c r="AB5">
        <v>2</v>
      </c>
      <c r="AC5">
        <v>2.33</v>
      </c>
    </row>
    <row r="6" spans="2:29" x14ac:dyDescent="0.25">
      <c r="B6" s="9" t="s">
        <v>141</v>
      </c>
      <c r="C6" s="3">
        <v>4</v>
      </c>
      <c r="D6" s="10">
        <v>1.61</v>
      </c>
      <c r="E6" s="10">
        <v>2.13</v>
      </c>
    </row>
    <row r="7" spans="2:29" x14ac:dyDescent="0.25">
      <c r="B7" s="9" t="s">
        <v>142</v>
      </c>
      <c r="C7" s="3">
        <v>5</v>
      </c>
      <c r="D7" s="10">
        <v>1.49</v>
      </c>
      <c r="E7" s="10">
        <v>2.08</v>
      </c>
    </row>
    <row r="8" spans="2:29" x14ac:dyDescent="0.25">
      <c r="B8" s="9" t="s">
        <v>143</v>
      </c>
      <c r="C8" s="3">
        <v>6</v>
      </c>
      <c r="D8" s="10">
        <v>1.42</v>
      </c>
      <c r="E8" s="10">
        <v>1.76</v>
      </c>
      <c r="T8" s="136"/>
    </row>
    <row r="9" spans="2:29" x14ac:dyDescent="0.25">
      <c r="B9" s="9" t="s">
        <v>144</v>
      </c>
      <c r="C9" s="3">
        <v>7</v>
      </c>
      <c r="D9" s="10">
        <v>2.0099999999999998</v>
      </c>
      <c r="E9" s="10">
        <v>2.9</v>
      </c>
      <c r="T9" s="136"/>
    </row>
    <row r="10" spans="2:29" x14ac:dyDescent="0.25">
      <c r="B10" s="9" t="s">
        <v>145</v>
      </c>
      <c r="C10" s="3">
        <v>8</v>
      </c>
      <c r="D10" s="10">
        <v>1.48</v>
      </c>
      <c r="E10" s="10">
        <v>2.0099999999999998</v>
      </c>
      <c r="T10" s="136"/>
    </row>
    <row r="11" spans="2:29" x14ac:dyDescent="0.25">
      <c r="B11" s="9" t="s">
        <v>146</v>
      </c>
      <c r="C11" s="3">
        <v>10</v>
      </c>
      <c r="D11" s="10">
        <v>1.66</v>
      </c>
      <c r="E11" s="10">
        <v>2.2400000000000002</v>
      </c>
      <c r="T11" s="136"/>
    </row>
    <row r="12" spans="2:29" x14ac:dyDescent="0.25">
      <c r="B12" s="9" t="s">
        <v>147</v>
      </c>
      <c r="C12" s="3">
        <v>11</v>
      </c>
      <c r="D12" s="10">
        <v>1.48</v>
      </c>
      <c r="E12" s="10">
        <v>1.99</v>
      </c>
      <c r="T12" s="136"/>
    </row>
    <row r="13" spans="2:29" x14ac:dyDescent="0.25">
      <c r="B13" s="9" t="s">
        <v>148</v>
      </c>
      <c r="C13" s="4">
        <v>98</v>
      </c>
      <c r="D13" s="11">
        <v>1.31</v>
      </c>
      <c r="E13" s="11">
        <v>1.74</v>
      </c>
      <c r="T13" s="136"/>
    </row>
    <row r="14" spans="2:29" x14ac:dyDescent="0.25">
      <c r="B14" s="9" t="s">
        <v>149</v>
      </c>
      <c r="C14" s="4">
        <v>99</v>
      </c>
      <c r="D14" s="11">
        <v>1.59</v>
      </c>
      <c r="E14" s="11">
        <v>2.0299999999999998</v>
      </c>
      <c r="T14" s="136"/>
    </row>
    <row r="15" spans="2:29" x14ac:dyDescent="0.25">
      <c r="T15" s="136"/>
    </row>
    <row r="16" spans="2:29" x14ac:dyDescent="0.25">
      <c r="T16" s="136"/>
    </row>
    <row r="17" spans="2:20" x14ac:dyDescent="0.25">
      <c r="B17" s="290" t="s">
        <v>150</v>
      </c>
      <c r="C17" s="290"/>
      <c r="D17" s="290"/>
      <c r="E17" s="290"/>
      <c r="T17" s="136"/>
    </row>
    <row r="18" spans="2:20" x14ac:dyDescent="0.25">
      <c r="B18" s="8" t="s">
        <v>135</v>
      </c>
      <c r="C18" s="8"/>
      <c r="D18" s="8" t="s">
        <v>136</v>
      </c>
      <c r="E18" s="8" t="s">
        <v>137</v>
      </c>
    </row>
    <row r="19" spans="2:20" x14ac:dyDescent="0.25">
      <c r="B19" s="9" t="s">
        <v>138</v>
      </c>
      <c r="C19" s="3">
        <v>1</v>
      </c>
      <c r="D19" s="10">
        <v>1.21971081934518</v>
      </c>
      <c r="E19" s="10">
        <v>1.23476525178431</v>
      </c>
    </row>
    <row r="20" spans="2:20" x14ac:dyDescent="0.25">
      <c r="B20" s="9" t="s">
        <v>139</v>
      </c>
      <c r="C20" s="3">
        <v>2</v>
      </c>
      <c r="D20" s="10">
        <v>1.4148550724637601</v>
      </c>
      <c r="E20" s="10">
        <v>1.4410415794531699</v>
      </c>
    </row>
    <row r="21" spans="2:20" x14ac:dyDescent="0.25">
      <c r="B21" s="9" t="s">
        <v>140</v>
      </c>
      <c r="C21" s="3">
        <v>3</v>
      </c>
      <c r="D21" s="10">
        <v>1.9562678954903301</v>
      </c>
      <c r="E21" s="10">
        <v>2.1217947417114398</v>
      </c>
    </row>
    <row r="22" spans="2:20" x14ac:dyDescent="0.25">
      <c r="B22" s="9" t="s">
        <v>141</v>
      </c>
      <c r="C22" s="3">
        <v>4</v>
      </c>
      <c r="D22" s="10">
        <v>1.9809415411439899</v>
      </c>
      <c r="E22" s="10">
        <v>2.0839482235843398</v>
      </c>
    </row>
    <row r="23" spans="2:20" x14ac:dyDescent="0.25">
      <c r="B23" s="9" t="s">
        <v>142</v>
      </c>
      <c r="C23" s="3">
        <v>5</v>
      </c>
      <c r="D23" s="10">
        <v>2.4752048428519</v>
      </c>
      <c r="E23" s="10">
        <v>2.7592496670502702</v>
      </c>
    </row>
    <row r="24" spans="2:20" x14ac:dyDescent="0.25">
      <c r="B24" s="9" t="s">
        <v>143</v>
      </c>
      <c r="C24" s="3">
        <v>6</v>
      </c>
      <c r="D24" s="10">
        <v>1.8495359062042001</v>
      </c>
      <c r="E24" s="10">
        <v>1.90315485540968</v>
      </c>
    </row>
    <row r="25" spans="2:20" x14ac:dyDescent="0.25">
      <c r="B25" s="9" t="s">
        <v>144</v>
      </c>
      <c r="C25" s="3">
        <v>7</v>
      </c>
      <c r="D25" s="10">
        <v>2.5457620374054901</v>
      </c>
      <c r="E25" s="10">
        <v>2.7025198713374299</v>
      </c>
    </row>
    <row r="26" spans="2:20" x14ac:dyDescent="0.25">
      <c r="B26" s="9" t="s">
        <v>145</v>
      </c>
      <c r="C26" s="3">
        <v>8</v>
      </c>
      <c r="D26" s="10">
        <v>2.19517278472502</v>
      </c>
      <c r="E26" s="10">
        <v>2.2996354421920402</v>
      </c>
    </row>
    <row r="27" spans="2:20" x14ac:dyDescent="0.25">
      <c r="B27" s="9" t="s">
        <v>146</v>
      </c>
      <c r="C27" s="3">
        <v>10</v>
      </c>
      <c r="D27" s="10">
        <v>2.27700827848739</v>
      </c>
      <c r="E27" s="10">
        <v>2.4071890525141999</v>
      </c>
    </row>
    <row r="28" spans="2:20" x14ac:dyDescent="0.25">
      <c r="B28" s="9" t="s">
        <v>147</v>
      </c>
      <c r="C28" s="3">
        <v>11</v>
      </c>
      <c r="D28" s="10">
        <v>2.48914518317503</v>
      </c>
      <c r="E28" s="10">
        <v>2.6852505620189602</v>
      </c>
    </row>
    <row r="29" spans="2:20" x14ac:dyDescent="0.25">
      <c r="B29" s="9" t="s">
        <v>148</v>
      </c>
      <c r="C29" s="4">
        <v>98</v>
      </c>
      <c r="D29" s="11">
        <v>2.08550434201736</v>
      </c>
      <c r="E29" s="11">
        <v>2.0646194893861001</v>
      </c>
    </row>
    <row r="30" spans="2:20" x14ac:dyDescent="0.25">
      <c r="B30" s="9" t="s">
        <v>149</v>
      </c>
      <c r="C30" s="4">
        <v>99</v>
      </c>
      <c r="D30" s="11">
        <v>2.1463414634146298</v>
      </c>
      <c r="E30" s="11">
        <v>1.69561712351746</v>
      </c>
    </row>
    <row r="33" spans="2:5" x14ac:dyDescent="0.25">
      <c r="B33" s="290" t="s">
        <v>151</v>
      </c>
      <c r="C33" s="290"/>
      <c r="D33" s="290"/>
      <c r="E33" s="290"/>
    </row>
    <row r="34" spans="2:5" x14ac:dyDescent="0.25">
      <c r="B34" s="8" t="s">
        <v>135</v>
      </c>
      <c r="C34" s="8"/>
      <c r="D34" s="8" t="s">
        <v>136</v>
      </c>
      <c r="E34" s="8" t="s">
        <v>137</v>
      </c>
    </row>
    <row r="35" spans="2:5" x14ac:dyDescent="0.25">
      <c r="B35" s="9" t="s">
        <v>138</v>
      </c>
      <c r="C35" s="3">
        <v>1</v>
      </c>
      <c r="D35" s="10">
        <v>1.1100000000000001</v>
      </c>
      <c r="E35" s="10">
        <v>1.0900000000000001</v>
      </c>
    </row>
    <row r="36" spans="2:5" x14ac:dyDescent="0.25">
      <c r="B36" s="9" t="s">
        <v>139</v>
      </c>
      <c r="C36" s="3">
        <v>2</v>
      </c>
      <c r="D36" s="10">
        <v>1.28</v>
      </c>
      <c r="E36" s="10">
        <v>1.28</v>
      </c>
    </row>
    <row r="37" spans="2:5" x14ac:dyDescent="0.25">
      <c r="B37" s="9" t="s">
        <v>140</v>
      </c>
      <c r="C37" s="3">
        <v>3</v>
      </c>
      <c r="D37" s="10">
        <v>1.6</v>
      </c>
      <c r="E37" s="10">
        <v>1.71</v>
      </c>
    </row>
    <row r="38" spans="2:5" x14ac:dyDescent="0.25">
      <c r="B38" s="9" t="s">
        <v>141</v>
      </c>
      <c r="C38" s="3">
        <v>4</v>
      </c>
      <c r="D38" s="10">
        <v>1.71</v>
      </c>
      <c r="E38" s="10">
        <v>1.79</v>
      </c>
    </row>
    <row r="39" spans="2:5" x14ac:dyDescent="0.25">
      <c r="B39" s="9" t="s">
        <v>142</v>
      </c>
      <c r="C39" s="3">
        <v>5</v>
      </c>
      <c r="D39" s="10">
        <v>1.78</v>
      </c>
      <c r="E39" s="10">
        <v>1.72</v>
      </c>
    </row>
    <row r="40" spans="2:5" x14ac:dyDescent="0.25">
      <c r="B40" s="9" t="s">
        <v>143</v>
      </c>
      <c r="C40" s="3">
        <v>6</v>
      </c>
      <c r="D40" s="10">
        <v>1.51</v>
      </c>
      <c r="E40" s="10">
        <v>1.54</v>
      </c>
    </row>
    <row r="41" spans="2:5" x14ac:dyDescent="0.25">
      <c r="B41" s="9" t="s">
        <v>144</v>
      </c>
      <c r="C41" s="3">
        <v>7</v>
      </c>
      <c r="D41" s="10">
        <v>2.36</v>
      </c>
      <c r="E41" s="10">
        <v>2.52</v>
      </c>
    </row>
    <row r="42" spans="2:5" x14ac:dyDescent="0.25">
      <c r="B42" s="9" t="s">
        <v>145</v>
      </c>
      <c r="C42" s="3">
        <v>8</v>
      </c>
      <c r="D42" s="10">
        <v>1.77</v>
      </c>
      <c r="E42" s="10">
        <v>1.84</v>
      </c>
    </row>
    <row r="43" spans="2:5" x14ac:dyDescent="0.25">
      <c r="B43" s="9" t="s">
        <v>146</v>
      </c>
      <c r="C43" s="3">
        <v>10</v>
      </c>
      <c r="D43" s="10">
        <v>2.0099999999999998</v>
      </c>
      <c r="E43" s="10">
        <v>2.14</v>
      </c>
    </row>
    <row r="44" spans="2:5" x14ac:dyDescent="0.25">
      <c r="B44" s="9" t="s">
        <v>147</v>
      </c>
      <c r="C44" s="3">
        <v>11</v>
      </c>
      <c r="D44" s="10">
        <v>2</v>
      </c>
      <c r="E44" s="10">
        <v>2.41</v>
      </c>
    </row>
    <row r="45" spans="2:5" x14ac:dyDescent="0.25">
      <c r="B45" s="9" t="s">
        <v>148</v>
      </c>
      <c r="C45" s="4">
        <v>98</v>
      </c>
      <c r="D45" s="11">
        <v>1.42</v>
      </c>
      <c r="E45" s="11">
        <v>1.28</v>
      </c>
    </row>
    <row r="46" spans="2:5" x14ac:dyDescent="0.25">
      <c r="B46" s="9" t="s">
        <v>149</v>
      </c>
      <c r="C46" s="4">
        <v>99</v>
      </c>
      <c r="D46" s="11">
        <v>2.17</v>
      </c>
      <c r="E46" s="11">
        <v>1.41</v>
      </c>
    </row>
    <row r="48" spans="2:5" x14ac:dyDescent="0.25">
      <c r="B48" s="290" t="s">
        <v>152</v>
      </c>
      <c r="C48" s="290"/>
      <c r="D48" s="290"/>
      <c r="E48" s="290"/>
    </row>
    <row r="49" spans="2:5" x14ac:dyDescent="0.25">
      <c r="B49" s="8" t="s">
        <v>135</v>
      </c>
      <c r="C49" s="8"/>
      <c r="D49" s="8" t="s">
        <v>136</v>
      </c>
      <c r="E49" s="8" t="s">
        <v>137</v>
      </c>
    </row>
    <row r="50" spans="2:5" x14ac:dyDescent="0.25">
      <c r="B50" s="9" t="s">
        <v>138</v>
      </c>
      <c r="C50" s="3">
        <v>1</v>
      </c>
      <c r="D50" s="10">
        <v>1.1299999999999999</v>
      </c>
      <c r="E50" s="10">
        <v>1.17</v>
      </c>
    </row>
    <row r="51" spans="2:5" x14ac:dyDescent="0.25">
      <c r="B51" s="9" t="s">
        <v>139</v>
      </c>
      <c r="C51" s="3">
        <v>2</v>
      </c>
      <c r="D51" s="10">
        <v>1.27</v>
      </c>
      <c r="E51" s="10">
        <v>1.24</v>
      </c>
    </row>
    <row r="52" spans="2:5" x14ac:dyDescent="0.25">
      <c r="B52" s="9" t="s">
        <v>140</v>
      </c>
      <c r="C52" s="3">
        <v>3</v>
      </c>
      <c r="D52" s="10">
        <v>1.62</v>
      </c>
      <c r="E52" s="10">
        <v>1.8</v>
      </c>
    </row>
    <row r="53" spans="2:5" x14ac:dyDescent="0.25">
      <c r="B53" s="9" t="s">
        <v>141</v>
      </c>
      <c r="C53" s="3">
        <v>4</v>
      </c>
      <c r="D53" s="10">
        <v>1.87</v>
      </c>
      <c r="E53" s="10">
        <v>1.92</v>
      </c>
    </row>
    <row r="54" spans="2:5" x14ac:dyDescent="0.25">
      <c r="B54" s="9" t="s">
        <v>142</v>
      </c>
      <c r="C54" s="3">
        <v>5</v>
      </c>
      <c r="D54" s="10">
        <v>1.96</v>
      </c>
      <c r="E54" s="10">
        <v>2.2999999999999998</v>
      </c>
    </row>
    <row r="55" spans="2:5" x14ac:dyDescent="0.25">
      <c r="B55" s="9" t="s">
        <v>143</v>
      </c>
      <c r="C55" s="3">
        <v>6</v>
      </c>
      <c r="D55" s="10">
        <v>1.63</v>
      </c>
      <c r="E55" s="10">
        <v>1.78</v>
      </c>
    </row>
    <row r="56" spans="2:5" x14ac:dyDescent="0.25">
      <c r="B56" s="9" t="s">
        <v>144</v>
      </c>
      <c r="C56" s="3">
        <v>7</v>
      </c>
      <c r="D56" s="10">
        <v>2.13</v>
      </c>
      <c r="E56" s="10">
        <v>2.4700000000000002</v>
      </c>
    </row>
    <row r="57" spans="2:5" x14ac:dyDescent="0.25">
      <c r="B57" s="9" t="s">
        <v>145</v>
      </c>
      <c r="C57" s="3">
        <v>8</v>
      </c>
      <c r="D57" s="10">
        <v>1.81</v>
      </c>
      <c r="E57" s="10">
        <v>2.02</v>
      </c>
    </row>
    <row r="58" spans="2:5" x14ac:dyDescent="0.25">
      <c r="B58" s="9" t="s">
        <v>146</v>
      </c>
      <c r="C58" s="3">
        <v>10</v>
      </c>
      <c r="D58" s="10">
        <v>2.0099999999999998</v>
      </c>
      <c r="E58" s="10">
        <v>2.15</v>
      </c>
    </row>
    <row r="59" spans="2:5" x14ac:dyDescent="0.25">
      <c r="B59" s="9" t="s">
        <v>147</v>
      </c>
      <c r="C59" s="3">
        <v>11</v>
      </c>
      <c r="D59" s="10">
        <v>2</v>
      </c>
      <c r="E59" s="10">
        <v>2.33</v>
      </c>
    </row>
    <row r="60" spans="2:5" x14ac:dyDescent="0.25">
      <c r="B60" s="9" t="s">
        <v>148</v>
      </c>
      <c r="C60" s="4">
        <v>98</v>
      </c>
      <c r="D60" s="11">
        <v>1.71</v>
      </c>
      <c r="E60" s="11">
        <v>1.65</v>
      </c>
    </row>
    <row r="61" spans="2:5" x14ac:dyDescent="0.25">
      <c r="B61" s="9" t="s">
        <v>149</v>
      </c>
      <c r="C61" s="4">
        <v>99</v>
      </c>
      <c r="D61" s="11">
        <v>1.55</v>
      </c>
      <c r="E61" s="11">
        <v>1.36</v>
      </c>
    </row>
  </sheetData>
  <mergeCells count="4">
    <mergeCell ref="B1:E1"/>
    <mergeCell ref="B17:E17"/>
    <mergeCell ref="B33:E33"/>
    <mergeCell ref="B48:E48"/>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O23"/>
  <sheetViews>
    <sheetView topLeftCell="A19" workbookViewId="0">
      <selection activeCell="P33" sqref="P33"/>
    </sheetView>
  </sheetViews>
  <sheetFormatPr defaultRowHeight="15" x14ac:dyDescent="0.25"/>
  <cols>
    <col min="1" max="1" width="6.7109375" customWidth="1"/>
    <col min="4" max="4" width="11.5703125" customWidth="1"/>
    <col min="6" max="6" width="12.7109375" customWidth="1"/>
    <col min="7" max="7" width="13.140625" customWidth="1"/>
    <col min="8" max="8" width="11.140625" customWidth="1"/>
    <col min="11" max="11" width="11.28515625" customWidth="1"/>
    <col min="12" max="12" width="9.140625" customWidth="1"/>
    <col min="13" max="13" width="12.7109375" customWidth="1"/>
    <col min="14" max="14" width="11.140625" customWidth="1"/>
  </cols>
  <sheetData>
    <row r="1" spans="2:15" x14ac:dyDescent="0.25">
      <c r="B1" s="12"/>
      <c r="C1" s="12"/>
      <c r="D1" s="12"/>
      <c r="E1" s="321" t="s">
        <v>157</v>
      </c>
      <c r="F1" s="322"/>
      <c r="G1" s="322"/>
      <c r="H1" s="322"/>
      <c r="I1" s="322"/>
      <c r="J1" s="323"/>
      <c r="K1" s="12"/>
      <c r="L1" s="12"/>
      <c r="M1" s="12"/>
    </row>
    <row r="2" spans="2:15" ht="15.75" thickBot="1" x14ac:dyDescent="0.3">
      <c r="B2" s="12"/>
      <c r="C2" s="12"/>
      <c r="D2" s="12"/>
      <c r="E2" s="324"/>
      <c r="F2" s="325"/>
      <c r="G2" s="325"/>
      <c r="H2" s="325"/>
      <c r="I2" s="325"/>
      <c r="J2" s="326"/>
      <c r="K2" s="12"/>
      <c r="L2" s="12"/>
      <c r="M2" s="12"/>
    </row>
    <row r="3" spans="2:15" x14ac:dyDescent="0.25">
      <c r="B3" s="12"/>
      <c r="G3" s="12"/>
      <c r="H3" s="12"/>
      <c r="I3" s="12"/>
      <c r="J3" s="12"/>
      <c r="K3" s="12"/>
      <c r="L3" s="12"/>
      <c r="M3" s="12"/>
    </row>
    <row r="4" spans="2:15" ht="15.75" thickBot="1" x14ac:dyDescent="0.3">
      <c r="B4" s="12"/>
      <c r="I4" s="12"/>
      <c r="J4" s="12"/>
      <c r="K4" s="12"/>
      <c r="L4" s="12"/>
      <c r="M4" s="12"/>
    </row>
    <row r="5" spans="2:15" x14ac:dyDescent="0.25">
      <c r="B5" s="327" t="s">
        <v>158</v>
      </c>
      <c r="C5" s="327"/>
      <c r="D5" s="13">
        <f>D23</f>
        <v>137431045.41772851</v>
      </c>
      <c r="E5" s="328">
        <f>D5/ D6</f>
        <v>2.1202541968223798</v>
      </c>
      <c r="F5" s="329"/>
      <c r="G5" s="47">
        <f>+E5</f>
        <v>2.1202541968223798</v>
      </c>
      <c r="I5" s="327" t="s">
        <v>159</v>
      </c>
      <c r="J5" s="327"/>
      <c r="K5" s="13">
        <f>K23</f>
        <v>202349796.07205719</v>
      </c>
      <c r="L5" s="328">
        <f>K5/ K6</f>
        <v>2.8758585042161693</v>
      </c>
      <c r="M5" s="329"/>
      <c r="N5" s="47">
        <f>+L5</f>
        <v>2.8758585042161693</v>
      </c>
    </row>
    <row r="6" spans="2:15" ht="15.75" thickBot="1" x14ac:dyDescent="0.3">
      <c r="B6" s="327"/>
      <c r="C6" s="327"/>
      <c r="D6" s="14">
        <f>SUM(D16:D19)</f>
        <v>64818192.848619804</v>
      </c>
      <c r="E6" s="330"/>
      <c r="F6" s="331"/>
      <c r="G6" s="12"/>
      <c r="H6" s="12"/>
      <c r="I6" s="327"/>
      <c r="J6" s="327"/>
      <c r="K6" s="14">
        <f>SUM(K11:K14)</f>
        <v>70361527.097178489</v>
      </c>
      <c r="L6" s="330"/>
      <c r="M6" s="331"/>
    </row>
    <row r="7" spans="2:15" x14ac:dyDescent="0.25">
      <c r="F7" s="12"/>
      <c r="G7" s="12"/>
      <c r="H7" s="12"/>
      <c r="I7" s="12"/>
    </row>
    <row r="8" spans="2:15" ht="15.75" thickBot="1" x14ac:dyDescent="0.3"/>
    <row r="9" spans="2:15" ht="15.75" customHeight="1" thickBot="1" x14ac:dyDescent="0.3">
      <c r="B9" s="315" t="s">
        <v>160</v>
      </c>
      <c r="C9" s="316"/>
      <c r="D9" s="316"/>
      <c r="E9" s="316"/>
      <c r="F9" s="317"/>
      <c r="G9" s="15"/>
      <c r="H9" s="16"/>
      <c r="I9" s="318" t="s">
        <v>161</v>
      </c>
      <c r="J9" s="319"/>
      <c r="K9" s="319"/>
      <c r="L9" s="319"/>
      <c r="M9" s="320"/>
      <c r="N9" s="17"/>
      <c r="O9" s="18"/>
    </row>
    <row r="10" spans="2:15" ht="24.75" thickBot="1" x14ac:dyDescent="0.3">
      <c r="B10" s="307"/>
      <c r="C10" s="308"/>
      <c r="D10" s="19" t="s">
        <v>153</v>
      </c>
      <c r="E10" s="20" t="s">
        <v>154</v>
      </c>
      <c r="F10" s="21" t="s">
        <v>155</v>
      </c>
      <c r="G10" s="16"/>
      <c r="I10" s="309"/>
      <c r="J10" s="310"/>
      <c r="K10" s="22" t="s">
        <v>153</v>
      </c>
      <c r="L10" s="23" t="s">
        <v>154</v>
      </c>
      <c r="M10" s="24" t="s">
        <v>155</v>
      </c>
      <c r="N10" s="25"/>
      <c r="O10" s="18"/>
    </row>
    <row r="11" spans="2:15" x14ac:dyDescent="0.25">
      <c r="B11" s="311" t="s">
        <v>162</v>
      </c>
      <c r="C11" s="312"/>
      <c r="D11" s="26">
        <v>5609211.7059806706</v>
      </c>
      <c r="E11" s="27">
        <v>4.0814735047173629</v>
      </c>
      <c r="F11" s="28">
        <v>4.0814735047173603</v>
      </c>
      <c r="G11" s="16"/>
      <c r="I11" s="313" t="s">
        <v>163</v>
      </c>
      <c r="J11" s="314"/>
      <c r="K11" s="29">
        <v>23787077.614307813</v>
      </c>
      <c r="L11" s="30">
        <v>11.755424554931244</v>
      </c>
      <c r="M11" s="31">
        <v>11.755424554931198</v>
      </c>
      <c r="N11" s="25"/>
      <c r="O11" s="18"/>
    </row>
    <row r="12" spans="2:15" x14ac:dyDescent="0.25">
      <c r="B12" s="303" t="s">
        <v>164</v>
      </c>
      <c r="C12" s="304"/>
      <c r="D12" s="32">
        <v>3948178.9296214455</v>
      </c>
      <c r="E12" s="33">
        <v>2.8728435541043593</v>
      </c>
      <c r="F12" s="34">
        <v>6.9543170588217169</v>
      </c>
      <c r="G12" s="16"/>
      <c r="I12" s="305" t="s">
        <v>165</v>
      </c>
      <c r="J12" s="306"/>
      <c r="K12" s="35">
        <v>14486652.169212203</v>
      </c>
      <c r="L12" s="36">
        <v>7.1592126359512287</v>
      </c>
      <c r="M12" s="37">
        <v>18.914637190882399</v>
      </c>
      <c r="N12" s="25"/>
      <c r="O12" s="18"/>
    </row>
    <row r="13" spans="2:15" x14ac:dyDescent="0.25">
      <c r="B13" s="303" t="s">
        <v>166</v>
      </c>
      <c r="C13" s="304"/>
      <c r="D13" s="32">
        <v>8687343.3870769981</v>
      </c>
      <c r="E13" s="33">
        <v>6.3212379420322318</v>
      </c>
      <c r="F13" s="34">
        <v>13.275555000853945</v>
      </c>
      <c r="G13" s="16"/>
      <c r="I13" s="305" t="s">
        <v>167</v>
      </c>
      <c r="J13" s="306"/>
      <c r="K13" s="35">
        <v>21020196.983762551</v>
      </c>
      <c r="L13" s="36">
        <v>10.38804950229715</v>
      </c>
      <c r="M13" s="37">
        <v>29.302686693179503</v>
      </c>
      <c r="N13" s="25"/>
      <c r="O13" s="18"/>
    </row>
    <row r="14" spans="2:15" x14ac:dyDescent="0.25">
      <c r="B14" s="303" t="s">
        <v>168</v>
      </c>
      <c r="C14" s="304"/>
      <c r="D14" s="32">
        <v>7498338.9075350985</v>
      </c>
      <c r="E14" s="33">
        <v>5.456073542003212</v>
      </c>
      <c r="F14" s="34">
        <v>18.731628542857152</v>
      </c>
      <c r="G14" s="16"/>
      <c r="I14" s="305" t="s">
        <v>169</v>
      </c>
      <c r="J14" s="306"/>
      <c r="K14" s="35">
        <v>11067600.329895923</v>
      </c>
      <c r="L14" s="36">
        <v>5.4695386626210247</v>
      </c>
      <c r="M14" s="37">
        <v>34.772225355800508</v>
      </c>
      <c r="N14" s="25"/>
      <c r="O14" s="18"/>
    </row>
    <row r="15" spans="2:15" x14ac:dyDescent="0.25">
      <c r="B15" s="303" t="s">
        <v>170</v>
      </c>
      <c r="C15" s="304"/>
      <c r="D15" s="32">
        <v>15170608.917864598</v>
      </c>
      <c r="E15" s="33">
        <v>11.038705899204059</v>
      </c>
      <c r="F15" s="34">
        <v>29.770334442061205</v>
      </c>
      <c r="G15" s="16"/>
      <c r="I15" s="301" t="s">
        <v>171</v>
      </c>
      <c r="J15" s="302"/>
      <c r="K15" s="32">
        <v>21897390.446557153</v>
      </c>
      <c r="L15" s="33">
        <v>10.821553009502185</v>
      </c>
      <c r="M15" s="34">
        <v>45.593778365302647</v>
      </c>
      <c r="N15" s="25"/>
      <c r="O15" s="18"/>
    </row>
    <row r="16" spans="2:15" x14ac:dyDescent="0.25">
      <c r="B16" s="299" t="s">
        <v>172</v>
      </c>
      <c r="C16" s="300"/>
      <c r="D16" s="35">
        <v>11925522.223165451</v>
      </c>
      <c r="E16" s="36">
        <v>8.6774587116886437</v>
      </c>
      <c r="F16" s="37">
        <v>38.447793153749842</v>
      </c>
      <c r="G16" s="16"/>
      <c r="I16" s="301" t="s">
        <v>173</v>
      </c>
      <c r="J16" s="302"/>
      <c r="K16" s="32">
        <v>11031452.047345482</v>
      </c>
      <c r="L16" s="33">
        <v>5.4516744081210753</v>
      </c>
      <c r="M16" s="34">
        <v>51.045452773423705</v>
      </c>
      <c r="N16" s="25"/>
      <c r="O16" s="18"/>
    </row>
    <row r="17" spans="2:15" x14ac:dyDescent="0.25">
      <c r="B17" s="299" t="s">
        <v>174</v>
      </c>
      <c r="C17" s="300"/>
      <c r="D17" s="35">
        <v>21036095.209180955</v>
      </c>
      <c r="E17" s="36">
        <v>15.306654435495785</v>
      </c>
      <c r="F17" s="37">
        <v>53.754447589245622</v>
      </c>
      <c r="G17" s="16"/>
      <c r="I17" s="301" t="s">
        <v>175</v>
      </c>
      <c r="J17" s="302"/>
      <c r="K17" s="32">
        <v>20327667.098187577</v>
      </c>
      <c r="L17" s="33">
        <v>10.045805576670279</v>
      </c>
      <c r="M17" s="34">
        <v>61.091258350093938</v>
      </c>
      <c r="N17" s="25"/>
      <c r="O17" s="18"/>
    </row>
    <row r="18" spans="2:15" x14ac:dyDescent="0.25">
      <c r="B18" s="299" t="s">
        <v>176</v>
      </c>
      <c r="C18" s="300"/>
      <c r="D18" s="35">
        <v>14082169.066600168</v>
      </c>
      <c r="E18" s="36">
        <v>10.246716106827771</v>
      </c>
      <c r="F18" s="37">
        <v>64.001163696073391</v>
      </c>
      <c r="G18" s="16"/>
      <c r="I18" s="301" t="s">
        <v>177</v>
      </c>
      <c r="J18" s="302"/>
      <c r="K18" s="32">
        <v>11195342.686545748</v>
      </c>
      <c r="L18" s="33">
        <v>5.5326681340262418</v>
      </c>
      <c r="M18" s="34">
        <v>66.623926484120162</v>
      </c>
      <c r="N18" s="25"/>
      <c r="O18" s="18"/>
    </row>
    <row r="19" spans="2:15" x14ac:dyDescent="0.25">
      <c r="B19" s="299" t="s">
        <v>178</v>
      </c>
      <c r="C19" s="300"/>
      <c r="D19" s="35">
        <v>17774406.349673234</v>
      </c>
      <c r="E19" s="36">
        <v>12.933326888147471</v>
      </c>
      <c r="F19" s="37">
        <v>76.934490584220853</v>
      </c>
      <c r="G19" s="16"/>
      <c r="I19" s="301" t="s">
        <v>179</v>
      </c>
      <c r="J19" s="302"/>
      <c r="K19" s="32">
        <v>25392340.372028425</v>
      </c>
      <c r="L19" s="33">
        <v>12.548735340947051</v>
      </c>
      <c r="M19" s="34">
        <v>79.172661825067152</v>
      </c>
      <c r="N19" s="25"/>
      <c r="O19" s="18"/>
    </row>
    <row r="20" spans="2:15" x14ac:dyDescent="0.25">
      <c r="B20" s="303" t="s">
        <v>180</v>
      </c>
      <c r="C20" s="304"/>
      <c r="D20" s="32">
        <v>10226776.161314795</v>
      </c>
      <c r="E20" s="33">
        <v>7.4413871554494877</v>
      </c>
      <c r="F20" s="34">
        <v>84.375877739670344</v>
      </c>
      <c r="G20" s="16"/>
      <c r="I20" s="301" t="s">
        <v>181</v>
      </c>
      <c r="J20" s="302"/>
      <c r="K20" s="32">
        <v>12207454.469297193</v>
      </c>
      <c r="L20" s="33">
        <v>6.0328474286923131</v>
      </c>
      <c r="M20" s="34">
        <v>85.205509253759445</v>
      </c>
      <c r="N20" s="25"/>
      <c r="O20" s="18"/>
    </row>
    <row r="21" spans="2:15" x14ac:dyDescent="0.25">
      <c r="B21" s="303" t="s">
        <v>182</v>
      </c>
      <c r="C21" s="304"/>
      <c r="D21" s="32">
        <v>12778478.130575618</v>
      </c>
      <c r="E21" s="33">
        <v>9.2981015255576391</v>
      </c>
      <c r="F21" s="34">
        <v>93.673979265227985</v>
      </c>
      <c r="G21" s="16"/>
      <c r="I21" s="301" t="s">
        <v>183</v>
      </c>
      <c r="J21" s="302"/>
      <c r="K21" s="32">
        <v>19165100.465508033</v>
      </c>
      <c r="L21" s="33">
        <v>9.4712724388827034</v>
      </c>
      <c r="M21" s="34">
        <v>94.676781692642109</v>
      </c>
      <c r="N21" s="25"/>
      <c r="O21" s="18"/>
    </row>
    <row r="22" spans="2:15" ht="15.75" thickBot="1" x14ac:dyDescent="0.3">
      <c r="B22" s="291" t="s">
        <v>184</v>
      </c>
      <c r="C22" s="292"/>
      <c r="D22" s="38">
        <v>8693916.4291394725</v>
      </c>
      <c r="E22" s="39">
        <v>6.326020734772035</v>
      </c>
      <c r="F22" s="40">
        <v>100</v>
      </c>
      <c r="G22" s="16"/>
      <c r="I22" s="293" t="s">
        <v>185</v>
      </c>
      <c r="J22" s="294"/>
      <c r="K22" s="38">
        <v>10771521.389409097</v>
      </c>
      <c r="L22" s="39">
        <v>5.3232183073579069</v>
      </c>
      <c r="M22" s="40">
        <v>100</v>
      </c>
      <c r="N22" s="25"/>
      <c r="O22" s="18"/>
    </row>
    <row r="23" spans="2:15" ht="15.75" thickBot="1" x14ac:dyDescent="0.3">
      <c r="B23" s="295" t="s">
        <v>156</v>
      </c>
      <c r="C23" s="296"/>
      <c r="D23" s="41">
        <v>137431045.41772851</v>
      </c>
      <c r="E23" s="42">
        <v>100.00000000000007</v>
      </c>
      <c r="F23" s="43"/>
      <c r="G23" s="16"/>
      <c r="I23" s="297" t="s">
        <v>156</v>
      </c>
      <c r="J23" s="298"/>
      <c r="K23" s="44">
        <v>202349796.07205719</v>
      </c>
      <c r="L23" s="45">
        <v>100.0000000000004</v>
      </c>
      <c r="M23" s="46"/>
      <c r="N23" s="25"/>
      <c r="O23" s="18"/>
    </row>
  </sheetData>
  <mergeCells count="35">
    <mergeCell ref="B9:F9"/>
    <mergeCell ref="I9:M9"/>
    <mergeCell ref="E1:J2"/>
    <mergeCell ref="B5:C6"/>
    <mergeCell ref="E5:F6"/>
    <mergeCell ref="I5:J6"/>
    <mergeCell ref="L5:M6"/>
    <mergeCell ref="B10:C10"/>
    <mergeCell ref="I10:J10"/>
    <mergeCell ref="B11:C11"/>
    <mergeCell ref="I11:J11"/>
    <mergeCell ref="B12:C12"/>
    <mergeCell ref="I12:J12"/>
    <mergeCell ref="B13:C13"/>
    <mergeCell ref="I13:J13"/>
    <mergeCell ref="B14:C14"/>
    <mergeCell ref="I14:J14"/>
    <mergeCell ref="B15:C15"/>
    <mergeCell ref="I15:J15"/>
    <mergeCell ref="B16:C16"/>
    <mergeCell ref="I16:J16"/>
    <mergeCell ref="B17:C17"/>
    <mergeCell ref="I17:J17"/>
    <mergeCell ref="B18:C18"/>
    <mergeCell ref="I18:J18"/>
    <mergeCell ref="B22:C22"/>
    <mergeCell ref="I22:J22"/>
    <mergeCell ref="B23:C23"/>
    <mergeCell ref="I23:J23"/>
    <mergeCell ref="B19:C19"/>
    <mergeCell ref="I19:J19"/>
    <mergeCell ref="B20:C20"/>
    <mergeCell ref="I20:J20"/>
    <mergeCell ref="B21:C21"/>
    <mergeCell ref="I21:J21"/>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2"/>
  <sheetViews>
    <sheetView topLeftCell="A13" workbookViewId="0">
      <selection activeCell="O11" sqref="O11"/>
    </sheetView>
  </sheetViews>
  <sheetFormatPr defaultRowHeight="15" x14ac:dyDescent="0.25"/>
  <cols>
    <col min="1" max="1" width="28.85546875" customWidth="1"/>
  </cols>
  <sheetData>
    <row r="1" spans="1:13" ht="18" x14ac:dyDescent="0.35">
      <c r="A1" s="57" t="s">
        <v>205</v>
      </c>
      <c r="B1" s="58"/>
      <c r="C1" s="58"/>
      <c r="D1" s="58"/>
      <c r="E1" s="58"/>
      <c r="F1" s="58"/>
      <c r="G1" s="58"/>
      <c r="H1" s="58"/>
      <c r="I1" s="58"/>
      <c r="J1" s="58"/>
    </row>
    <row r="2" spans="1:13" ht="33" x14ac:dyDescent="0.35">
      <c r="A2" s="57" t="s">
        <v>206</v>
      </c>
      <c r="B2" s="58"/>
      <c r="C2" s="58"/>
      <c r="D2" s="58"/>
      <c r="E2" s="58"/>
      <c r="F2" s="58"/>
      <c r="G2" s="58"/>
      <c r="H2" s="58"/>
      <c r="I2" s="58"/>
      <c r="J2" s="58"/>
    </row>
    <row r="3" spans="1:13" ht="18.75" thickBot="1" x14ac:dyDescent="0.4">
      <c r="A3" s="59"/>
      <c r="B3" s="58"/>
      <c r="C3" s="58"/>
      <c r="D3" s="58"/>
      <c r="E3" s="58"/>
      <c r="F3" s="58"/>
      <c r="G3" s="58"/>
      <c r="H3" s="58"/>
      <c r="I3" s="58"/>
      <c r="J3" s="58"/>
    </row>
    <row r="4" spans="1:13" ht="18.75" thickTop="1" x14ac:dyDescent="0.35">
      <c r="A4" s="332" t="s">
        <v>207</v>
      </c>
      <c r="B4" s="334" t="s">
        <v>208</v>
      </c>
      <c r="C4" s="334"/>
      <c r="D4" s="334"/>
      <c r="E4" s="334"/>
      <c r="F4" s="334"/>
      <c r="G4" s="334"/>
      <c r="H4" s="334"/>
      <c r="I4" s="335"/>
      <c r="J4" s="58"/>
    </row>
    <row r="5" spans="1:13" ht="18" x14ac:dyDescent="0.35">
      <c r="A5" s="333"/>
      <c r="B5" s="336" t="s">
        <v>209</v>
      </c>
      <c r="C5" s="336"/>
      <c r="D5" s="336"/>
      <c r="E5" s="336"/>
      <c r="F5" s="336"/>
      <c r="G5" s="336"/>
      <c r="H5" s="336"/>
      <c r="I5" s="337" t="s">
        <v>210</v>
      </c>
      <c r="J5" s="58"/>
    </row>
    <row r="6" spans="1:13" ht="36" x14ac:dyDescent="0.35">
      <c r="A6" s="333"/>
      <c r="B6" s="60" t="s">
        <v>22</v>
      </c>
      <c r="C6" s="60" t="s">
        <v>211</v>
      </c>
      <c r="D6" s="60" t="s">
        <v>212</v>
      </c>
      <c r="E6" s="60" t="s">
        <v>213</v>
      </c>
      <c r="F6" s="60" t="s">
        <v>214</v>
      </c>
      <c r="G6" s="60" t="s">
        <v>215</v>
      </c>
      <c r="H6" s="60" t="s">
        <v>12</v>
      </c>
      <c r="I6" s="337"/>
      <c r="J6" s="58"/>
      <c r="K6" s="60" t="s">
        <v>226</v>
      </c>
      <c r="L6" s="60" t="s">
        <v>227</v>
      </c>
      <c r="M6" s="60" t="s">
        <v>228</v>
      </c>
    </row>
    <row r="7" spans="1:13" ht="18" x14ac:dyDescent="0.35">
      <c r="A7" s="61" t="s">
        <v>149</v>
      </c>
      <c r="B7" s="62">
        <v>2</v>
      </c>
      <c r="C7" s="62">
        <v>11</v>
      </c>
      <c r="D7" s="62">
        <v>10</v>
      </c>
      <c r="E7" s="62">
        <v>5</v>
      </c>
      <c r="F7" s="62">
        <v>10</v>
      </c>
      <c r="G7" s="62">
        <v>16</v>
      </c>
      <c r="H7" s="62">
        <v>4</v>
      </c>
      <c r="I7" s="62">
        <v>58</v>
      </c>
      <c r="J7" s="101"/>
      <c r="K7" s="102">
        <f>SUM(C7:G7)/5</f>
        <v>10.4</v>
      </c>
      <c r="L7" s="102">
        <f>+H7/K7</f>
        <v>0.38461538461538458</v>
      </c>
      <c r="M7" s="102">
        <f>+B7/K7</f>
        <v>0.19230769230769229</v>
      </c>
    </row>
    <row r="8" spans="1:13" ht="18" x14ac:dyDescent="0.35">
      <c r="A8" s="61" t="s">
        <v>216</v>
      </c>
      <c r="B8" s="62">
        <v>15</v>
      </c>
      <c r="C8" s="62">
        <v>43</v>
      </c>
      <c r="D8" s="62">
        <v>30</v>
      </c>
      <c r="E8" s="62">
        <v>16</v>
      </c>
      <c r="F8" s="62">
        <v>22</v>
      </c>
      <c r="G8" s="62">
        <v>22</v>
      </c>
      <c r="H8" s="62">
        <v>49</v>
      </c>
      <c r="I8" s="62">
        <v>198</v>
      </c>
      <c r="J8" s="101"/>
      <c r="K8" s="102">
        <f t="shared" ref="K8:K20" si="0">SUM(C8:G8)/5</f>
        <v>26.6</v>
      </c>
      <c r="L8" s="102">
        <f t="shared" ref="L8:L20" si="1">+H8/K8</f>
        <v>1.8421052631578947</v>
      </c>
      <c r="M8" s="102">
        <f t="shared" ref="M8:M20" si="2">+B8/K8</f>
        <v>0.56390977443609025</v>
      </c>
    </row>
    <row r="9" spans="1:13" ht="18.75" customHeight="1" x14ac:dyDescent="0.35">
      <c r="A9" s="61" t="s">
        <v>217</v>
      </c>
      <c r="B9" s="62">
        <v>14</v>
      </c>
      <c r="C9" s="62">
        <v>0</v>
      </c>
      <c r="D9" s="62">
        <v>2</v>
      </c>
      <c r="E9" s="62">
        <v>6</v>
      </c>
      <c r="F9" s="62">
        <v>1</v>
      </c>
      <c r="G9" s="62">
        <v>5</v>
      </c>
      <c r="H9" s="62">
        <v>2</v>
      </c>
      <c r="I9" s="62">
        <v>30</v>
      </c>
      <c r="J9" s="101"/>
      <c r="K9" s="102">
        <f t="shared" si="0"/>
        <v>2.8</v>
      </c>
      <c r="L9" s="102">
        <f t="shared" si="1"/>
        <v>0.7142857142857143</v>
      </c>
      <c r="M9" s="102">
        <f t="shared" si="2"/>
        <v>5</v>
      </c>
    </row>
    <row r="10" spans="1:13" ht="18" x14ac:dyDescent="0.35">
      <c r="A10" s="61" t="s">
        <v>196</v>
      </c>
      <c r="B10" s="63">
        <v>17427</v>
      </c>
      <c r="C10" s="63">
        <v>19342</v>
      </c>
      <c r="D10" s="63">
        <v>20051</v>
      </c>
      <c r="E10" s="63">
        <v>20043</v>
      </c>
      <c r="F10" s="63">
        <v>19675</v>
      </c>
      <c r="G10" s="63">
        <v>19875</v>
      </c>
      <c r="H10" s="63">
        <v>18405</v>
      </c>
      <c r="I10" s="63">
        <v>134819</v>
      </c>
      <c r="J10" s="101"/>
      <c r="K10" s="102">
        <f t="shared" si="0"/>
        <v>19797.2</v>
      </c>
      <c r="L10" s="102">
        <f t="shared" si="1"/>
        <v>0.9296769240094559</v>
      </c>
      <c r="M10" s="102">
        <f t="shared" si="2"/>
        <v>0.88027599862606831</v>
      </c>
    </row>
    <row r="11" spans="1:13" ht="18" x14ac:dyDescent="0.35">
      <c r="A11" s="61" t="s">
        <v>197</v>
      </c>
      <c r="B11" s="63">
        <v>1743</v>
      </c>
      <c r="C11" s="63">
        <v>8316</v>
      </c>
      <c r="D11" s="63">
        <v>9090</v>
      </c>
      <c r="E11" s="63">
        <v>8644</v>
      </c>
      <c r="F11" s="63">
        <v>8170</v>
      </c>
      <c r="G11" s="63">
        <v>8107</v>
      </c>
      <c r="H11" s="63">
        <v>2683</v>
      </c>
      <c r="I11" s="63">
        <v>46754</v>
      </c>
      <c r="J11" s="101"/>
      <c r="K11" s="102">
        <f t="shared" si="0"/>
        <v>8465.4</v>
      </c>
      <c r="L11" s="102">
        <f t="shared" si="1"/>
        <v>0.31693717957804712</v>
      </c>
      <c r="M11" s="102">
        <f t="shared" si="2"/>
        <v>0.20589694521227586</v>
      </c>
    </row>
    <row r="12" spans="1:13" ht="18.75" customHeight="1" x14ac:dyDescent="0.35">
      <c r="A12" s="61" t="s">
        <v>218</v>
      </c>
      <c r="B12" s="63">
        <v>4464</v>
      </c>
      <c r="C12" s="63">
        <v>2720</v>
      </c>
      <c r="D12" s="63">
        <v>3129</v>
      </c>
      <c r="E12" s="63">
        <v>3951</v>
      </c>
      <c r="F12" s="63">
        <v>3104</v>
      </c>
      <c r="G12" s="63">
        <v>2977</v>
      </c>
      <c r="H12" s="62">
        <v>946</v>
      </c>
      <c r="I12" s="63">
        <v>21292</v>
      </c>
      <c r="J12" s="101"/>
      <c r="K12" s="102">
        <f t="shared" si="0"/>
        <v>3176.2</v>
      </c>
      <c r="L12" s="102">
        <f t="shared" si="1"/>
        <v>0.29784018638624771</v>
      </c>
      <c r="M12" s="102">
        <f t="shared" si="2"/>
        <v>1.4054530571122725</v>
      </c>
    </row>
    <row r="13" spans="1:13" ht="15.75" customHeight="1" x14ac:dyDescent="0.35">
      <c r="A13" s="61" t="s">
        <v>219</v>
      </c>
      <c r="B13" s="62">
        <v>103</v>
      </c>
      <c r="C13" s="63">
        <v>1393</v>
      </c>
      <c r="D13" s="63">
        <v>1340</v>
      </c>
      <c r="E13" s="63">
        <v>1170</v>
      </c>
      <c r="F13" s="63">
        <v>1087</v>
      </c>
      <c r="G13" s="63">
        <v>1022</v>
      </c>
      <c r="H13" s="62">
        <v>239</v>
      </c>
      <c r="I13" s="63">
        <v>6353</v>
      </c>
      <c r="J13" s="101"/>
      <c r="K13" s="102">
        <f t="shared" si="0"/>
        <v>1202.4000000000001</v>
      </c>
      <c r="L13" s="102">
        <f t="shared" si="1"/>
        <v>0.19876912840984695</v>
      </c>
      <c r="M13" s="102">
        <f t="shared" si="2"/>
        <v>8.5662009314703913E-2</v>
      </c>
    </row>
    <row r="14" spans="1:13" ht="15" customHeight="1" x14ac:dyDescent="0.35">
      <c r="A14" s="61" t="s">
        <v>220</v>
      </c>
      <c r="B14" s="63">
        <v>9123</v>
      </c>
      <c r="C14" s="63">
        <v>9374</v>
      </c>
      <c r="D14" s="63">
        <v>8701</v>
      </c>
      <c r="E14" s="63">
        <v>8828</v>
      </c>
      <c r="F14" s="63">
        <v>8930</v>
      </c>
      <c r="G14" s="63">
        <v>10105</v>
      </c>
      <c r="H14" s="63">
        <v>13884</v>
      </c>
      <c r="I14" s="63">
        <v>68944</v>
      </c>
      <c r="J14" s="101"/>
      <c r="K14" s="102">
        <f t="shared" si="0"/>
        <v>9187.6</v>
      </c>
      <c r="L14" s="102">
        <f t="shared" si="1"/>
        <v>1.511167225390744</v>
      </c>
      <c r="M14" s="102">
        <f t="shared" si="2"/>
        <v>0.99296878401323518</v>
      </c>
    </row>
    <row r="15" spans="1:13" ht="17.25" customHeight="1" x14ac:dyDescent="0.35">
      <c r="A15" s="61" t="s">
        <v>221</v>
      </c>
      <c r="B15" s="63">
        <v>7426</v>
      </c>
      <c r="C15" s="63">
        <v>5681</v>
      </c>
      <c r="D15" s="63">
        <v>5889</v>
      </c>
      <c r="E15" s="63">
        <v>5524</v>
      </c>
      <c r="F15" s="63">
        <v>5900</v>
      </c>
      <c r="G15" s="63">
        <v>7253</v>
      </c>
      <c r="H15" s="63">
        <v>9740</v>
      </c>
      <c r="I15" s="63">
        <v>47413</v>
      </c>
      <c r="J15" s="101"/>
      <c r="K15" s="102">
        <f t="shared" si="0"/>
        <v>6049.4</v>
      </c>
      <c r="L15" s="102">
        <f t="shared" si="1"/>
        <v>1.6100770324329687</v>
      </c>
      <c r="M15" s="102">
        <f t="shared" si="2"/>
        <v>1.2275597579925284</v>
      </c>
    </row>
    <row r="16" spans="1:13" ht="30.75" customHeight="1" x14ac:dyDescent="0.35">
      <c r="A16" s="61" t="s">
        <v>222</v>
      </c>
      <c r="B16" s="63">
        <v>1285</v>
      </c>
      <c r="C16" s="63">
        <v>1625</v>
      </c>
      <c r="D16" s="63">
        <v>1942</v>
      </c>
      <c r="E16" s="63">
        <v>1844</v>
      </c>
      <c r="F16" s="63">
        <v>1978</v>
      </c>
      <c r="G16" s="63">
        <v>1763</v>
      </c>
      <c r="H16" s="63">
        <v>1897</v>
      </c>
      <c r="I16" s="63">
        <v>12333</v>
      </c>
      <c r="J16" s="101"/>
      <c r="K16" s="102">
        <f t="shared" si="0"/>
        <v>1830.4</v>
      </c>
      <c r="L16" s="102">
        <f t="shared" si="1"/>
        <v>1.0363854895104894</v>
      </c>
      <c r="M16" s="102">
        <f t="shared" si="2"/>
        <v>0.7020323426573426</v>
      </c>
    </row>
    <row r="17" spans="1:13" ht="17.25" customHeight="1" x14ac:dyDescent="0.35">
      <c r="A17" s="61" t="s">
        <v>223</v>
      </c>
      <c r="B17" s="63">
        <v>1925</v>
      </c>
      <c r="C17" s="63">
        <v>3708</v>
      </c>
      <c r="D17" s="63">
        <v>4471</v>
      </c>
      <c r="E17" s="63">
        <v>4204</v>
      </c>
      <c r="F17" s="63">
        <v>3738</v>
      </c>
      <c r="G17" s="63">
        <v>4083</v>
      </c>
      <c r="H17" s="63">
        <v>2394</v>
      </c>
      <c r="I17" s="63">
        <v>24524</v>
      </c>
      <c r="J17" s="101"/>
      <c r="K17" s="102">
        <f t="shared" si="0"/>
        <v>4040.8</v>
      </c>
      <c r="L17" s="102">
        <f t="shared" si="1"/>
        <v>0.59245693921995646</v>
      </c>
      <c r="M17" s="102">
        <f t="shared" si="2"/>
        <v>0.47639081370025738</v>
      </c>
    </row>
    <row r="18" spans="1:13" ht="18" x14ac:dyDescent="0.35">
      <c r="A18" s="61" t="s">
        <v>224</v>
      </c>
      <c r="B18" s="63">
        <v>3997</v>
      </c>
      <c r="C18" s="63">
        <v>2938</v>
      </c>
      <c r="D18" s="63">
        <v>3095</v>
      </c>
      <c r="E18" s="63">
        <v>3222</v>
      </c>
      <c r="F18" s="63">
        <v>3357</v>
      </c>
      <c r="G18" s="63">
        <v>4566</v>
      </c>
      <c r="H18" s="63">
        <v>5455</v>
      </c>
      <c r="I18" s="63">
        <v>26630</v>
      </c>
      <c r="J18" s="101"/>
      <c r="K18" s="102">
        <f t="shared" si="0"/>
        <v>3435.6</v>
      </c>
      <c r="L18" s="102">
        <f t="shared" si="1"/>
        <v>1.5877867039236233</v>
      </c>
      <c r="M18" s="102">
        <f t="shared" si="2"/>
        <v>1.1634066829665852</v>
      </c>
    </row>
    <row r="19" spans="1:13" ht="15" customHeight="1" x14ac:dyDescent="0.35">
      <c r="A19" s="61" t="s">
        <v>225</v>
      </c>
      <c r="B19" s="62">
        <v>231</v>
      </c>
      <c r="C19" s="62">
        <v>354</v>
      </c>
      <c r="D19" s="62">
        <v>282</v>
      </c>
      <c r="E19" s="62">
        <v>493</v>
      </c>
      <c r="F19" s="62">
        <v>576</v>
      </c>
      <c r="G19" s="62">
        <v>439</v>
      </c>
      <c r="H19" s="62">
        <v>300</v>
      </c>
      <c r="I19" s="63">
        <v>2675</v>
      </c>
      <c r="J19" s="101"/>
      <c r="K19" s="102">
        <f t="shared" si="0"/>
        <v>428.8</v>
      </c>
      <c r="L19" s="102">
        <f t="shared" si="1"/>
        <v>0.69962686567164178</v>
      </c>
      <c r="M19" s="102">
        <f t="shared" si="2"/>
        <v>0.5387126865671642</v>
      </c>
    </row>
    <row r="20" spans="1:13" ht="18.75" thickBot="1" x14ac:dyDescent="0.4">
      <c r="A20" s="64" t="s">
        <v>210</v>
      </c>
      <c r="B20" s="65">
        <v>47755</v>
      </c>
      <c r="C20" s="65">
        <v>55507</v>
      </c>
      <c r="D20" s="65">
        <v>58032</v>
      </c>
      <c r="E20" s="65">
        <v>57950</v>
      </c>
      <c r="F20" s="65">
        <v>56547</v>
      </c>
      <c r="G20" s="65">
        <v>60234</v>
      </c>
      <c r="H20" s="65">
        <v>55998</v>
      </c>
      <c r="I20" s="65">
        <v>392023</v>
      </c>
      <c r="J20" s="101"/>
      <c r="K20" s="102">
        <f t="shared" si="0"/>
        <v>57654</v>
      </c>
      <c r="L20" s="102">
        <f t="shared" si="1"/>
        <v>0.97127692788011244</v>
      </c>
      <c r="M20" s="102">
        <f t="shared" si="2"/>
        <v>0.82830332674229024</v>
      </c>
    </row>
    <row r="21" spans="1:13" ht="18" x14ac:dyDescent="0.35">
      <c r="A21" s="58"/>
      <c r="B21" s="58"/>
      <c r="C21" s="58"/>
      <c r="D21" s="58"/>
      <c r="E21" s="58"/>
      <c r="F21" s="58"/>
      <c r="G21" s="58"/>
      <c r="H21" s="58"/>
      <c r="I21" s="58"/>
      <c r="J21" s="58"/>
    </row>
    <row r="22" spans="1:13" ht="18" x14ac:dyDescent="0.35">
      <c r="A22" s="58"/>
      <c r="B22" s="58"/>
      <c r="C22" s="58"/>
      <c r="D22" s="58"/>
      <c r="E22" s="58"/>
      <c r="F22" s="58"/>
      <c r="G22" s="58"/>
      <c r="H22" s="58"/>
      <c r="I22" s="58"/>
      <c r="J22" s="58"/>
    </row>
  </sheetData>
  <mergeCells count="4">
    <mergeCell ref="A4:A6"/>
    <mergeCell ref="B4:I4"/>
    <mergeCell ref="B5:H5"/>
    <mergeCell ref="I5:I6"/>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AJ348"/>
  <sheetViews>
    <sheetView topLeftCell="A192" workbookViewId="0">
      <selection activeCell="R327" sqref="R327"/>
    </sheetView>
  </sheetViews>
  <sheetFormatPr defaultRowHeight="15" x14ac:dyDescent="0.25"/>
  <cols>
    <col min="1" max="1" width="3.28515625" customWidth="1"/>
    <col min="4" max="4" width="12.5703125" customWidth="1"/>
    <col min="5" max="5" width="12.28515625" style="89" bestFit="1" customWidth="1"/>
    <col min="6" max="7" width="12.28515625" style="89" customWidth="1"/>
    <col min="8" max="8" width="14.42578125" style="89" bestFit="1" customWidth="1"/>
    <col min="9" max="10" width="14.42578125" style="89" customWidth="1"/>
    <col min="11" max="11" width="14.42578125" style="89" bestFit="1" customWidth="1"/>
    <col min="12" max="13" width="14.42578125" style="89" customWidth="1"/>
    <col min="14" max="17" width="11.140625" customWidth="1"/>
    <col min="18" max="18" width="44.140625" customWidth="1"/>
    <col min="26" max="26" width="15.28515625" customWidth="1"/>
  </cols>
  <sheetData>
    <row r="2" spans="3:36" ht="18.75" x14ac:dyDescent="0.3">
      <c r="C2" s="343" t="s">
        <v>229</v>
      </c>
      <c r="D2" s="344"/>
      <c r="E2" s="344"/>
      <c r="F2" s="344"/>
      <c r="G2" s="344"/>
      <c r="H2" s="344"/>
      <c r="I2" s="344"/>
      <c r="J2" s="344"/>
      <c r="K2" s="344"/>
      <c r="L2" s="344"/>
      <c r="M2" s="344"/>
      <c r="R2" s="338" t="s">
        <v>292</v>
      </c>
      <c r="S2" s="338"/>
      <c r="T2" s="338"/>
      <c r="U2" s="338"/>
      <c r="V2" s="338"/>
      <c r="W2" s="338"/>
      <c r="X2" s="338"/>
    </row>
    <row r="3" spans="3:36" ht="63" customHeight="1" thickBot="1" x14ac:dyDescent="0.3">
      <c r="C3" s="96" t="s">
        <v>230</v>
      </c>
      <c r="D3" s="97"/>
      <c r="E3" s="345" t="s">
        <v>12</v>
      </c>
      <c r="F3" s="346"/>
      <c r="G3" s="97"/>
      <c r="H3" s="68" t="s">
        <v>22</v>
      </c>
      <c r="I3" s="97"/>
      <c r="J3" s="97"/>
      <c r="K3" s="68" t="s">
        <v>233</v>
      </c>
      <c r="L3" s="97"/>
      <c r="M3" s="97"/>
      <c r="S3" s="100" t="s">
        <v>120</v>
      </c>
      <c r="T3" s="100" t="s">
        <v>121</v>
      </c>
      <c r="U3" s="100" t="s">
        <v>122</v>
      </c>
      <c r="V3" s="100" t="s">
        <v>123</v>
      </c>
      <c r="W3" s="100" t="s">
        <v>12</v>
      </c>
      <c r="X3" s="100" t="s">
        <v>22</v>
      </c>
      <c r="AA3" s="104" t="s">
        <v>259</v>
      </c>
      <c r="AB3" s="104" t="s">
        <v>260</v>
      </c>
      <c r="AC3" s="104" t="s">
        <v>261</v>
      </c>
      <c r="AD3" s="104" t="s">
        <v>262</v>
      </c>
      <c r="AE3" s="104" t="s">
        <v>263</v>
      </c>
      <c r="AF3" s="104" t="s">
        <v>264</v>
      </c>
      <c r="AG3" s="104" t="s">
        <v>265</v>
      </c>
      <c r="AH3" s="104" t="s">
        <v>266</v>
      </c>
      <c r="AI3" s="104" t="s">
        <v>267</v>
      </c>
      <c r="AJ3" s="104" t="s">
        <v>269</v>
      </c>
    </row>
    <row r="4" spans="3:36" ht="15.75" thickBot="1" x14ac:dyDescent="0.3">
      <c r="C4" s="66" t="s">
        <v>231</v>
      </c>
      <c r="D4" s="66" t="s">
        <v>232</v>
      </c>
      <c r="E4" s="89" t="s">
        <v>287</v>
      </c>
      <c r="F4" s="67" t="s">
        <v>288</v>
      </c>
      <c r="G4" s="67"/>
      <c r="H4" s="89" t="s">
        <v>287</v>
      </c>
      <c r="I4" s="67" t="s">
        <v>288</v>
      </c>
      <c r="J4" s="68"/>
      <c r="K4" s="89" t="s">
        <v>287</v>
      </c>
      <c r="L4" s="67" t="s">
        <v>288</v>
      </c>
      <c r="M4" s="90"/>
      <c r="N4" s="67" t="s">
        <v>12</v>
      </c>
      <c r="O4" s="68" t="s">
        <v>22</v>
      </c>
      <c r="P4" s="68" t="s">
        <v>233</v>
      </c>
      <c r="Q4" s="93"/>
      <c r="R4" s="84" t="s">
        <v>259</v>
      </c>
      <c r="S4" s="47">
        <f>+P70</f>
        <v>0.16903266269471279</v>
      </c>
      <c r="T4" s="47">
        <f>+P73</f>
        <v>0.41645840191141636</v>
      </c>
      <c r="U4" s="47">
        <f>+P80</f>
        <v>0.24200103116712163</v>
      </c>
      <c r="V4" s="47">
        <f>+P64+P83</f>
        <v>0.17164572034244618</v>
      </c>
      <c r="W4" s="47">
        <f>+'Daily  Temp Dist'!L10</f>
        <v>0.9296769240094559</v>
      </c>
      <c r="X4" s="47">
        <f>+'Daily  Temp Dist'!M10</f>
        <v>0.88027599862606831</v>
      </c>
      <c r="Z4" s="103" t="s">
        <v>120</v>
      </c>
      <c r="AA4" s="47">
        <f>+S4</f>
        <v>0.16903266269471279</v>
      </c>
      <c r="AB4">
        <v>5.261986829459124E-2</v>
      </c>
      <c r="AC4" s="47">
        <f>+S6</f>
        <v>0.27296154117898364</v>
      </c>
      <c r="AD4" s="47">
        <f>+S7</f>
        <v>0.11934703384454495</v>
      </c>
      <c r="AE4" s="47">
        <f>+S8</f>
        <v>6.8741986655234982E-2</v>
      </c>
      <c r="AF4" s="47">
        <f>+S9</f>
        <v>5.7403907635794379E-2</v>
      </c>
      <c r="AG4" s="47">
        <f>+S10</f>
        <v>7.8462078599557006E-2</v>
      </c>
      <c r="AH4" s="47">
        <f>+S11</f>
        <v>0.24711929590786921</v>
      </c>
      <c r="AI4" s="47">
        <f>+S12</f>
        <v>7.4560872915099538E-2</v>
      </c>
      <c r="AJ4" s="47">
        <f>+S13</f>
        <v>0.1737382822423609</v>
      </c>
    </row>
    <row r="5" spans="3:36" ht="21.75" customHeight="1" x14ac:dyDescent="0.25">
      <c r="C5" s="341" t="s">
        <v>234</v>
      </c>
      <c r="D5" s="69" t="s">
        <v>235</v>
      </c>
      <c r="E5" s="70">
        <v>0</v>
      </c>
      <c r="F5" s="70"/>
      <c r="G5" s="70"/>
      <c r="H5" s="71">
        <v>475745</v>
      </c>
      <c r="I5" s="71"/>
      <c r="J5" s="71"/>
      <c r="K5" s="71">
        <v>243027</v>
      </c>
      <c r="L5" s="91"/>
      <c r="M5" s="91"/>
      <c r="R5" s="84" t="s">
        <v>260</v>
      </c>
      <c r="S5" s="47">
        <f>+P96</f>
        <v>0.3317682376003917</v>
      </c>
      <c r="T5" s="47">
        <f>+P99</f>
        <v>0.4054407651357434</v>
      </c>
      <c r="U5" s="47">
        <f>+P106</f>
        <v>0.15191542760798032</v>
      </c>
      <c r="V5" s="47">
        <f>+P90+P109</f>
        <v>0.11002535968384121</v>
      </c>
      <c r="W5" s="47">
        <f>+'Daily  Temp Dist'!L11</f>
        <v>0.31693717957804712</v>
      </c>
      <c r="X5" s="47">
        <f>+'Daily  Temp Dist'!M11</f>
        <v>0.20589694521227586</v>
      </c>
      <c r="Z5" s="103" t="s">
        <v>121</v>
      </c>
      <c r="AA5" s="47">
        <f>+T4</f>
        <v>0.41645840191141636</v>
      </c>
      <c r="AB5" s="47">
        <f>+T5</f>
        <v>0.4054407651357434</v>
      </c>
      <c r="AC5" s="47">
        <f>+T6</f>
        <v>0.45626824303712732</v>
      </c>
      <c r="AD5" s="47">
        <f>+T7</f>
        <v>0.69366179402563477</v>
      </c>
      <c r="AE5" s="47">
        <f>+T8</f>
        <v>0.65533462676363552</v>
      </c>
      <c r="AF5" s="47">
        <f>+T9</f>
        <v>0.42881010704248346</v>
      </c>
      <c r="AG5" s="47">
        <f>+T10</f>
        <v>0.59515597177125124</v>
      </c>
      <c r="AH5" s="47">
        <f>+T11</f>
        <v>0.40494951621873454</v>
      </c>
      <c r="AI5" s="47">
        <f>+T12</f>
        <v>0.48343154531558585</v>
      </c>
      <c r="AJ5" s="47">
        <f>+T13</f>
        <v>0.52635202083175925</v>
      </c>
    </row>
    <row r="6" spans="3:36" ht="27.75" customHeight="1" x14ac:dyDescent="0.25">
      <c r="C6" s="342"/>
      <c r="D6" s="69" t="s">
        <v>236</v>
      </c>
      <c r="E6" s="72">
        <v>0</v>
      </c>
      <c r="F6" s="72"/>
      <c r="G6" s="72"/>
      <c r="H6" s="73">
        <v>0</v>
      </c>
      <c r="I6" s="73"/>
      <c r="J6" s="73"/>
      <c r="K6" s="73">
        <v>33722</v>
      </c>
      <c r="L6" s="86"/>
      <c r="M6" s="86"/>
      <c r="R6" s="84" t="s">
        <v>261</v>
      </c>
      <c r="S6" s="47">
        <f>+P122</f>
        <v>0.27296154117898364</v>
      </c>
      <c r="T6" s="47">
        <f>+P125</f>
        <v>0.45626824303712732</v>
      </c>
      <c r="U6" s="47">
        <f>+P132</f>
        <v>0.17267437774682212</v>
      </c>
      <c r="V6" s="47">
        <f>+P116+P135</f>
        <v>9.7857320297503811E-2</v>
      </c>
      <c r="W6" s="47">
        <f>+'Daily  Temp Dist'!L12</f>
        <v>0.29784018638624771</v>
      </c>
      <c r="X6" s="47">
        <f>+'Daily  Temp Dist'!M12</f>
        <v>1.4054530571122725</v>
      </c>
      <c r="Z6" s="103" t="s">
        <v>122</v>
      </c>
      <c r="AA6" s="47">
        <f>+U4</f>
        <v>0.24200103116712163</v>
      </c>
      <c r="AB6">
        <v>0.35593498170074217</v>
      </c>
      <c r="AC6" s="47">
        <f>+U6</f>
        <v>0.17267437774682212</v>
      </c>
      <c r="AD6" s="47">
        <f>+U7</f>
        <v>0.1557660781566518</v>
      </c>
      <c r="AE6" s="47">
        <f>+U8</f>
        <v>0.19900417449594918</v>
      </c>
      <c r="AF6" s="47">
        <f>+U9</f>
        <v>0.273249497499778</v>
      </c>
      <c r="AG6" s="47">
        <f>+U10</f>
        <v>0.22165288126872412</v>
      </c>
      <c r="AH6" s="47">
        <f>+U11</f>
        <v>0.2353963516533949</v>
      </c>
      <c r="AI6" s="47">
        <f>+U12</f>
        <v>0.23620634209431118</v>
      </c>
      <c r="AJ6" s="47">
        <f>+U13</f>
        <v>0.21309339465650026</v>
      </c>
    </row>
    <row r="7" spans="3:36" x14ac:dyDescent="0.25">
      <c r="C7" s="342"/>
      <c r="D7" s="69" t="s">
        <v>237</v>
      </c>
      <c r="E7" s="72">
        <v>0</v>
      </c>
      <c r="F7" s="72"/>
      <c r="G7" s="72"/>
      <c r="H7" s="73">
        <v>234237</v>
      </c>
      <c r="I7" s="73"/>
      <c r="J7" s="73"/>
      <c r="K7" s="73">
        <v>0</v>
      </c>
      <c r="L7" s="86"/>
      <c r="M7" s="86"/>
      <c r="R7" s="84" t="s">
        <v>262</v>
      </c>
      <c r="S7" s="47">
        <f>+P148</f>
        <v>0.11934703384454495</v>
      </c>
      <c r="T7" s="47">
        <f>+P151</f>
        <v>0.69366179402563477</v>
      </c>
      <c r="U7" s="47">
        <f>+P158</f>
        <v>0.1557660781566518</v>
      </c>
      <c r="V7" s="47">
        <f>+P142+P161</f>
        <v>3.0595591879649595E-2</v>
      </c>
      <c r="W7" s="47">
        <f>+'Daily  Temp Dist'!L13</f>
        <v>0.19876912840984695</v>
      </c>
      <c r="X7" s="47">
        <f>+'Daily  Temp Dist'!M13</f>
        <v>8.5662009314703913E-2</v>
      </c>
      <c r="Z7" s="103" t="s">
        <v>123</v>
      </c>
      <c r="AA7" s="47">
        <f>+V4</f>
        <v>0.17164572034244618</v>
      </c>
      <c r="AB7" s="47">
        <f>+V5</f>
        <v>0.11002535968384121</v>
      </c>
      <c r="AC7" s="47">
        <f>+V6</f>
        <v>9.7857320297503811E-2</v>
      </c>
      <c r="AD7" s="47">
        <f>+V7</f>
        <v>3.0595591879649595E-2</v>
      </c>
      <c r="AE7" s="47">
        <f>+V8</f>
        <v>7.6038932199823536E-2</v>
      </c>
      <c r="AF7" s="47">
        <f>+V9</f>
        <v>0.23849713989090982</v>
      </c>
      <c r="AG7" s="47">
        <f>+V10</f>
        <v>0.1039666883057291</v>
      </c>
      <c r="AH7" s="47">
        <f>+V11</f>
        <v>0.11217243303223806</v>
      </c>
      <c r="AI7" s="47">
        <f>+V12</f>
        <v>0.20526061244533036</v>
      </c>
      <c r="AJ7" s="47">
        <f>+V13</f>
        <v>8.6708910848813089E-2</v>
      </c>
    </row>
    <row r="8" spans="3:36" x14ac:dyDescent="0.25">
      <c r="C8" s="342"/>
      <c r="D8" s="69" t="s">
        <v>238</v>
      </c>
      <c r="E8" s="72">
        <v>0</v>
      </c>
      <c r="F8" s="72"/>
      <c r="G8" s="72"/>
      <c r="H8" s="73">
        <v>1979096</v>
      </c>
      <c r="I8" s="73"/>
      <c r="J8" s="73"/>
      <c r="K8" s="73">
        <v>2172696</v>
      </c>
      <c r="L8" s="86"/>
      <c r="M8" s="86"/>
      <c r="R8" s="84" t="s">
        <v>263</v>
      </c>
      <c r="S8" s="47">
        <f>+P174</f>
        <v>6.8741986655234982E-2</v>
      </c>
      <c r="T8" s="47">
        <f>+P177</f>
        <v>0.65533462676363552</v>
      </c>
      <c r="U8" s="47">
        <f>+P184</f>
        <v>0.19900417449594918</v>
      </c>
      <c r="V8" s="47">
        <f>+P168+P187</f>
        <v>7.6038932199823536E-2</v>
      </c>
      <c r="W8" s="47">
        <f>+'Daily  Temp Dist'!L14</f>
        <v>1.511167225390744</v>
      </c>
      <c r="X8" s="47">
        <f>+'Daily  Temp Dist'!M14</f>
        <v>0.99296878401323518</v>
      </c>
      <c r="Z8" s="103" t="s">
        <v>12</v>
      </c>
      <c r="AA8" s="47">
        <f>+W4</f>
        <v>0.9296769240094559</v>
      </c>
      <c r="AB8" s="47">
        <f>+W5</f>
        <v>0.31693717957804712</v>
      </c>
      <c r="AC8" s="47">
        <f>+W6</f>
        <v>0.29784018638624771</v>
      </c>
      <c r="AD8" s="47">
        <f>+W7</f>
        <v>0.19876912840984695</v>
      </c>
      <c r="AE8" s="47">
        <f>+W8</f>
        <v>1.511167225390744</v>
      </c>
      <c r="AF8" s="47">
        <f>+W9</f>
        <v>1.6100770324329687</v>
      </c>
      <c r="AG8" s="47">
        <f>+W10</f>
        <v>1.0363854895104894</v>
      </c>
      <c r="AH8" s="47">
        <f>+W11</f>
        <v>0.59245693921995646</v>
      </c>
      <c r="AI8" s="47">
        <f>+W12</f>
        <v>1.5877867039236233</v>
      </c>
      <c r="AJ8" s="47">
        <f>+W13</f>
        <v>0.69962686567164178</v>
      </c>
    </row>
    <row r="9" spans="3:36" x14ac:dyDescent="0.25">
      <c r="C9" s="342"/>
      <c r="D9" s="69" t="s">
        <v>239</v>
      </c>
      <c r="E9" s="72">
        <v>0</v>
      </c>
      <c r="F9" s="72"/>
      <c r="G9" s="72"/>
      <c r="H9" s="73">
        <v>311490</v>
      </c>
      <c r="I9" s="73"/>
      <c r="J9" s="73"/>
      <c r="K9" s="73">
        <v>3856631</v>
      </c>
      <c r="L9" s="86"/>
      <c r="M9" s="86"/>
      <c r="R9" s="84" t="s">
        <v>264</v>
      </c>
      <c r="S9" s="47">
        <f>+P200</f>
        <v>5.7403907635794379E-2</v>
      </c>
      <c r="T9" s="47">
        <f>+P203</f>
        <v>0.42881010704248346</v>
      </c>
      <c r="U9" s="47">
        <f>+P210</f>
        <v>0.273249497499778</v>
      </c>
      <c r="V9" s="47">
        <f>+P194+P213</f>
        <v>0.23849713989090982</v>
      </c>
      <c r="W9" s="47">
        <f>+'Daily  Temp Dist'!L15</f>
        <v>1.6100770324329687</v>
      </c>
      <c r="X9" s="47">
        <f>+'Daily  Temp Dist'!M15</f>
        <v>1.2275597579925284</v>
      </c>
      <c r="Z9" s="103" t="s">
        <v>22</v>
      </c>
      <c r="AA9" s="47">
        <f>+X4</f>
        <v>0.88027599862606831</v>
      </c>
      <c r="AB9" s="47">
        <f>+X5</f>
        <v>0.20589694521227586</v>
      </c>
      <c r="AC9" s="47">
        <f>+X6</f>
        <v>1.4054530571122725</v>
      </c>
      <c r="AD9" s="47">
        <f>+X7</f>
        <v>8.5662009314703913E-2</v>
      </c>
      <c r="AE9" s="47">
        <f>+X8</f>
        <v>0.99296878401323518</v>
      </c>
      <c r="AF9" s="47">
        <f>+X9</f>
        <v>1.2275597579925284</v>
      </c>
      <c r="AG9" s="47">
        <f>+X10</f>
        <v>0.7020323426573426</v>
      </c>
      <c r="AH9" s="47">
        <f>+X11</f>
        <v>0.47639081370025738</v>
      </c>
      <c r="AI9" s="47">
        <f>+X12</f>
        <v>1.1634066829665852</v>
      </c>
      <c r="AJ9" s="47">
        <f>+X13</f>
        <v>0.5387126865671642</v>
      </c>
    </row>
    <row r="10" spans="3:36" ht="30" x14ac:dyDescent="0.25">
      <c r="C10" s="342"/>
      <c r="D10" s="69" t="s">
        <v>240</v>
      </c>
      <c r="E10" s="72">
        <v>0</v>
      </c>
      <c r="F10" s="72"/>
      <c r="G10" s="72"/>
      <c r="H10" s="73">
        <v>2206997</v>
      </c>
      <c r="I10" s="73"/>
      <c r="J10" s="73"/>
      <c r="K10" s="73">
        <v>1142416</v>
      </c>
      <c r="L10" s="86"/>
      <c r="M10" s="86"/>
      <c r="R10" s="84" t="s">
        <v>265</v>
      </c>
      <c r="S10" s="47">
        <f>+P226</f>
        <v>7.8462078599557006E-2</v>
      </c>
      <c r="T10" s="47">
        <f>+P229</f>
        <v>0.59515597177125124</v>
      </c>
      <c r="U10" s="47">
        <f>+P236</f>
        <v>0.22165288126872412</v>
      </c>
      <c r="V10" s="47">
        <f>+P220+P239</f>
        <v>0.1039666883057291</v>
      </c>
      <c r="W10" s="47">
        <f>+'Daily  Temp Dist'!L16</f>
        <v>1.0363854895104894</v>
      </c>
      <c r="X10" s="47">
        <f>+'Daily  Temp Dist'!M16</f>
        <v>0.7020323426573426</v>
      </c>
    </row>
    <row r="11" spans="3:36" x14ac:dyDescent="0.25">
      <c r="C11" s="342"/>
      <c r="D11" s="69" t="s">
        <v>241</v>
      </c>
      <c r="E11" s="72">
        <v>0</v>
      </c>
      <c r="F11" s="72"/>
      <c r="G11" s="72"/>
      <c r="H11" s="73">
        <v>1869641</v>
      </c>
      <c r="I11" s="73"/>
      <c r="J11" s="73"/>
      <c r="K11" s="73">
        <v>888836</v>
      </c>
      <c r="L11" s="86"/>
      <c r="M11" s="86"/>
      <c r="R11" s="84" t="s">
        <v>266</v>
      </c>
      <c r="S11" s="47">
        <f>+P252</f>
        <v>0.24711929590786921</v>
      </c>
      <c r="T11" s="47">
        <f>+P255</f>
        <v>0.40494951621873454</v>
      </c>
      <c r="U11" s="47">
        <f>+P262</f>
        <v>0.2353963516533949</v>
      </c>
      <c r="V11" s="47">
        <f>+P246+P265</f>
        <v>0.11217243303223806</v>
      </c>
      <c r="W11" s="47">
        <f>+'Daily  Temp Dist'!L17</f>
        <v>0.59245693921995646</v>
      </c>
      <c r="X11" s="47">
        <f>+'Daily  Temp Dist'!M17</f>
        <v>0.47639081370025738</v>
      </c>
    </row>
    <row r="12" spans="3:36" x14ac:dyDescent="0.25">
      <c r="C12" s="342"/>
      <c r="D12" s="69" t="s">
        <v>242</v>
      </c>
      <c r="E12" s="72">
        <v>1151281</v>
      </c>
      <c r="F12" s="72"/>
      <c r="G12" s="72"/>
      <c r="H12" s="73">
        <v>1251382</v>
      </c>
      <c r="I12" s="73"/>
      <c r="J12" s="73"/>
      <c r="K12" s="73">
        <v>856260</v>
      </c>
      <c r="L12" s="86"/>
      <c r="M12" s="86"/>
      <c r="R12" s="84" t="s">
        <v>267</v>
      </c>
      <c r="S12" s="47">
        <f>+P278</f>
        <v>7.4560872915099538E-2</v>
      </c>
      <c r="T12" s="47">
        <f>+P281</f>
        <v>0.48343154531558585</v>
      </c>
      <c r="U12" s="47">
        <f>+P288</f>
        <v>0.23620634209431118</v>
      </c>
      <c r="V12" s="47">
        <f>+P272+P291</f>
        <v>0.20526061244533036</v>
      </c>
      <c r="W12" s="47">
        <f>+'Daily  Temp Dist'!L18</f>
        <v>1.5877867039236233</v>
      </c>
      <c r="X12" s="47">
        <f>+'Daily  Temp Dist'!M18</f>
        <v>1.1634066829665852</v>
      </c>
    </row>
    <row r="13" spans="3:36" x14ac:dyDescent="0.25">
      <c r="C13" s="342"/>
      <c r="D13" s="69" t="s">
        <v>243</v>
      </c>
      <c r="E13" s="72">
        <v>1151281</v>
      </c>
      <c r="F13" s="72"/>
      <c r="G13" s="72"/>
      <c r="H13" s="73">
        <v>2247395</v>
      </c>
      <c r="I13" s="73"/>
      <c r="J13" s="73"/>
      <c r="K13" s="73">
        <v>341623</v>
      </c>
      <c r="L13" s="86"/>
      <c r="M13" s="86"/>
      <c r="R13" s="84" t="s">
        <v>269</v>
      </c>
      <c r="S13" s="47">
        <f>+P304</f>
        <v>0.1737382822423609</v>
      </c>
      <c r="T13" s="47">
        <f>+P307</f>
        <v>0.52635202083175925</v>
      </c>
      <c r="U13" s="47">
        <f>+P314</f>
        <v>0.21309339465650026</v>
      </c>
      <c r="V13" s="47">
        <f>+P298+P317</f>
        <v>8.6708910848813089E-2</v>
      </c>
      <c r="W13" s="47">
        <f>+'Daily  Temp Dist'!L19</f>
        <v>0.69962686567164178</v>
      </c>
      <c r="X13" s="47">
        <f>+'Daily  Temp Dist'!M19</f>
        <v>0.5387126865671642</v>
      </c>
    </row>
    <row r="14" spans="3:36" x14ac:dyDescent="0.25">
      <c r="C14" s="342"/>
      <c r="D14" s="69" t="s">
        <v>244</v>
      </c>
      <c r="E14" s="72">
        <v>0</v>
      </c>
      <c r="F14" s="72"/>
      <c r="G14" s="72"/>
      <c r="H14" s="73">
        <v>568720</v>
      </c>
      <c r="I14" s="73"/>
      <c r="J14" s="73"/>
      <c r="K14" s="73">
        <v>353320</v>
      </c>
      <c r="L14" s="86"/>
      <c r="M14" s="86"/>
    </row>
    <row r="15" spans="3:36" x14ac:dyDescent="0.25">
      <c r="C15" s="342"/>
      <c r="D15" s="69" t="s">
        <v>245</v>
      </c>
      <c r="E15" s="72">
        <v>0</v>
      </c>
      <c r="F15" s="72"/>
      <c r="G15" s="72"/>
      <c r="H15" s="73">
        <v>1014918</v>
      </c>
      <c r="I15" s="73"/>
      <c r="J15" s="73"/>
      <c r="K15" s="73">
        <v>3404201</v>
      </c>
      <c r="L15" s="86"/>
      <c r="M15" s="86"/>
    </row>
    <row r="16" spans="3:36" x14ac:dyDescent="0.25">
      <c r="C16" s="342"/>
      <c r="D16" s="69" t="s">
        <v>246</v>
      </c>
      <c r="E16" s="72">
        <v>0</v>
      </c>
      <c r="F16" s="72"/>
      <c r="G16" s="72"/>
      <c r="H16" s="73">
        <v>2079877</v>
      </c>
      <c r="I16" s="73"/>
      <c r="J16" s="73"/>
      <c r="K16" s="73">
        <v>2207569</v>
      </c>
      <c r="L16" s="86"/>
      <c r="M16" s="86"/>
    </row>
    <row r="17" spans="3:13" x14ac:dyDescent="0.25">
      <c r="C17" s="342"/>
      <c r="D17" s="69" t="s">
        <v>247</v>
      </c>
      <c r="E17" s="72">
        <v>0</v>
      </c>
      <c r="F17" s="72"/>
      <c r="G17" s="72"/>
      <c r="H17" s="73">
        <v>2186801</v>
      </c>
      <c r="I17" s="73"/>
      <c r="J17" s="73"/>
      <c r="K17" s="73">
        <v>2886070</v>
      </c>
      <c r="L17" s="86"/>
      <c r="M17" s="86"/>
    </row>
    <row r="18" spans="3:13" x14ac:dyDescent="0.25">
      <c r="C18" s="342"/>
      <c r="D18" s="69" t="s">
        <v>248</v>
      </c>
      <c r="E18" s="72">
        <v>0</v>
      </c>
      <c r="F18" s="72"/>
      <c r="G18" s="72"/>
      <c r="H18" s="73">
        <v>871482</v>
      </c>
      <c r="I18" s="73"/>
      <c r="J18" s="73"/>
      <c r="K18" s="73">
        <v>421713</v>
      </c>
      <c r="L18" s="86"/>
      <c r="M18" s="86"/>
    </row>
    <row r="19" spans="3:13" x14ac:dyDescent="0.25">
      <c r="C19" s="342"/>
      <c r="D19" s="69" t="s">
        <v>249</v>
      </c>
      <c r="E19" s="72">
        <v>0</v>
      </c>
      <c r="F19" s="72"/>
      <c r="G19" s="72"/>
      <c r="H19" s="73">
        <v>4932778</v>
      </c>
      <c r="I19" s="73"/>
      <c r="J19" s="73"/>
      <c r="K19" s="73">
        <v>497387</v>
      </c>
      <c r="L19" s="86"/>
      <c r="M19" s="86"/>
    </row>
    <row r="20" spans="3:13" x14ac:dyDescent="0.25">
      <c r="C20" s="342"/>
      <c r="D20" s="69" t="s">
        <v>250</v>
      </c>
      <c r="E20" s="72">
        <v>0</v>
      </c>
      <c r="F20" s="72"/>
      <c r="G20" s="72"/>
      <c r="H20" s="73">
        <v>0</v>
      </c>
      <c r="I20" s="73"/>
      <c r="J20" s="73"/>
      <c r="K20" s="73">
        <v>494197</v>
      </c>
      <c r="L20" s="86"/>
      <c r="M20" s="86"/>
    </row>
    <row r="21" spans="3:13" x14ac:dyDescent="0.25">
      <c r="C21" s="342"/>
      <c r="D21" s="69" t="s">
        <v>251</v>
      </c>
      <c r="E21" s="72">
        <v>0</v>
      </c>
      <c r="F21" s="72"/>
      <c r="G21" s="72"/>
      <c r="H21" s="73">
        <v>1798311</v>
      </c>
      <c r="I21" s="73"/>
      <c r="J21" s="73"/>
      <c r="K21" s="73">
        <v>5232</v>
      </c>
      <c r="L21" s="86"/>
      <c r="M21" s="86"/>
    </row>
    <row r="22" spans="3:13" x14ac:dyDescent="0.25">
      <c r="C22" s="342"/>
      <c r="D22" s="69" t="s">
        <v>252</v>
      </c>
      <c r="E22" s="72">
        <v>0</v>
      </c>
      <c r="F22" s="72"/>
      <c r="G22" s="72"/>
      <c r="H22" s="73">
        <v>440711</v>
      </c>
      <c r="I22" s="73"/>
      <c r="J22" s="73"/>
      <c r="K22" s="73">
        <v>0</v>
      </c>
      <c r="L22" s="86"/>
      <c r="M22" s="86"/>
    </row>
    <row r="23" spans="3:13" x14ac:dyDescent="0.25">
      <c r="C23" s="342"/>
      <c r="D23" s="69" t="s">
        <v>253</v>
      </c>
      <c r="E23" s="72">
        <v>0</v>
      </c>
      <c r="F23" s="72"/>
      <c r="G23" s="72"/>
      <c r="H23" s="73">
        <v>0</v>
      </c>
      <c r="I23" s="73"/>
      <c r="J23" s="73"/>
      <c r="K23" s="73">
        <v>436581</v>
      </c>
      <c r="L23" s="86"/>
      <c r="M23" s="86"/>
    </row>
    <row r="24" spans="3:13" x14ac:dyDescent="0.25">
      <c r="C24" s="342"/>
      <c r="D24" s="66"/>
      <c r="E24" s="75">
        <v>2302562</v>
      </c>
      <c r="F24" s="75"/>
      <c r="G24" s="75"/>
      <c r="H24" s="76">
        <v>24469581</v>
      </c>
      <c r="I24" s="76"/>
      <c r="J24" s="76"/>
      <c r="K24" s="76">
        <v>20241481</v>
      </c>
      <c r="L24" s="87"/>
      <c r="M24" s="87"/>
    </row>
    <row r="25" spans="3:13" x14ac:dyDescent="0.25">
      <c r="C25" s="341" t="s">
        <v>254</v>
      </c>
      <c r="D25" s="69" t="s">
        <v>235</v>
      </c>
      <c r="E25" s="78"/>
      <c r="F25" s="78"/>
      <c r="G25" s="78"/>
      <c r="H25" s="79">
        <v>614745</v>
      </c>
      <c r="I25" s="79"/>
      <c r="J25" s="79"/>
      <c r="K25" s="79">
        <v>1007254</v>
      </c>
      <c r="L25" s="88"/>
      <c r="M25" s="88"/>
    </row>
    <row r="26" spans="3:13" x14ac:dyDescent="0.25">
      <c r="C26" s="342"/>
      <c r="D26" s="69" t="s">
        <v>255</v>
      </c>
      <c r="E26" s="80"/>
      <c r="F26" s="80"/>
      <c r="G26" s="80"/>
      <c r="H26" s="73">
        <v>0</v>
      </c>
      <c r="I26" s="73"/>
      <c r="J26" s="73"/>
      <c r="K26" s="73">
        <v>1216365</v>
      </c>
      <c r="L26" s="86"/>
      <c r="M26" s="86"/>
    </row>
    <row r="27" spans="3:13" x14ac:dyDescent="0.25">
      <c r="C27" s="342"/>
      <c r="D27" s="69" t="s">
        <v>236</v>
      </c>
      <c r="E27" s="80"/>
      <c r="F27" s="80"/>
      <c r="G27" s="80"/>
      <c r="H27" s="73">
        <v>498593</v>
      </c>
      <c r="I27" s="73"/>
      <c r="J27" s="73"/>
      <c r="K27" s="73">
        <v>42288</v>
      </c>
      <c r="L27" s="86"/>
      <c r="M27" s="86"/>
    </row>
    <row r="28" spans="3:13" x14ac:dyDescent="0.25">
      <c r="C28" s="342"/>
      <c r="D28" s="69" t="s">
        <v>237</v>
      </c>
      <c r="E28" s="80"/>
      <c r="F28" s="80"/>
      <c r="G28" s="80"/>
      <c r="H28" s="73">
        <v>101140</v>
      </c>
      <c r="I28" s="73"/>
      <c r="J28" s="73"/>
      <c r="K28" s="73">
        <v>698927</v>
      </c>
      <c r="L28" s="86"/>
      <c r="M28" s="86"/>
    </row>
    <row r="29" spans="3:13" x14ac:dyDescent="0.25">
      <c r="C29" s="342"/>
      <c r="D29" s="69" t="s">
        <v>238</v>
      </c>
      <c r="E29" s="80"/>
      <c r="F29" s="80"/>
      <c r="G29" s="80"/>
      <c r="H29" s="73">
        <v>3371557</v>
      </c>
      <c r="I29" s="73"/>
      <c r="J29" s="73"/>
      <c r="K29" s="73">
        <v>1298846</v>
      </c>
      <c r="L29" s="86"/>
      <c r="M29" s="86"/>
    </row>
    <row r="30" spans="3:13" x14ac:dyDescent="0.25">
      <c r="C30" s="342"/>
      <c r="D30" s="69" t="s">
        <v>239</v>
      </c>
      <c r="E30" s="80"/>
      <c r="F30" s="80"/>
      <c r="G30" s="80"/>
      <c r="H30" s="73">
        <v>2832137</v>
      </c>
      <c r="I30" s="73"/>
      <c r="J30" s="73"/>
      <c r="K30" s="73">
        <v>924603</v>
      </c>
      <c r="L30" s="86"/>
      <c r="M30" s="86"/>
    </row>
    <row r="31" spans="3:13" x14ac:dyDescent="0.25">
      <c r="C31" s="342"/>
      <c r="D31" s="69" t="s">
        <v>240</v>
      </c>
      <c r="E31" s="80"/>
      <c r="F31" s="80"/>
      <c r="G31" s="80"/>
      <c r="H31" s="73">
        <v>2304867</v>
      </c>
      <c r="I31" s="73"/>
      <c r="J31" s="73"/>
      <c r="K31" s="73">
        <v>6664675</v>
      </c>
      <c r="L31" s="86"/>
      <c r="M31" s="86"/>
    </row>
    <row r="32" spans="3:13" x14ac:dyDescent="0.25">
      <c r="C32" s="342"/>
      <c r="D32" s="69" t="s">
        <v>241</v>
      </c>
      <c r="E32" s="80"/>
      <c r="F32" s="80"/>
      <c r="G32" s="80"/>
      <c r="H32" s="73">
        <v>569336</v>
      </c>
      <c r="I32" s="73"/>
      <c r="J32" s="73"/>
      <c r="K32" s="73">
        <v>13183215</v>
      </c>
      <c r="L32" s="86"/>
      <c r="M32" s="86"/>
    </row>
    <row r="33" spans="3:16" x14ac:dyDescent="0.25">
      <c r="C33" s="342"/>
      <c r="D33" s="69" t="s">
        <v>242</v>
      </c>
      <c r="E33" s="80"/>
      <c r="F33" s="80"/>
      <c r="G33" s="80"/>
      <c r="H33" s="73">
        <v>1442175</v>
      </c>
      <c r="I33" s="73"/>
      <c r="J33" s="73"/>
      <c r="K33" s="73">
        <v>6259642</v>
      </c>
      <c r="L33" s="86"/>
      <c r="M33" s="86"/>
    </row>
    <row r="34" spans="3:16" x14ac:dyDescent="0.25">
      <c r="C34" s="342"/>
      <c r="D34" s="69" t="s">
        <v>243</v>
      </c>
      <c r="E34" s="80"/>
      <c r="F34" s="80"/>
      <c r="G34" s="80"/>
      <c r="H34" s="73">
        <v>4547479</v>
      </c>
      <c r="I34" s="73"/>
      <c r="J34" s="73"/>
      <c r="K34" s="73">
        <v>3744550</v>
      </c>
      <c r="L34" s="86"/>
      <c r="M34" s="86"/>
    </row>
    <row r="35" spans="3:16" x14ac:dyDescent="0.25">
      <c r="C35" s="342"/>
      <c r="D35" s="69" t="s">
        <v>244</v>
      </c>
      <c r="E35" s="80"/>
      <c r="F35" s="80"/>
      <c r="G35" s="80"/>
      <c r="H35" s="73">
        <v>5551028</v>
      </c>
      <c r="I35" s="73"/>
      <c r="J35" s="73"/>
      <c r="K35" s="73">
        <v>5773202</v>
      </c>
      <c r="L35" s="86"/>
      <c r="M35" s="86"/>
    </row>
    <row r="36" spans="3:16" x14ac:dyDescent="0.25">
      <c r="C36" s="342"/>
      <c r="D36" s="69" t="s">
        <v>245</v>
      </c>
      <c r="E36" s="80"/>
      <c r="F36" s="80"/>
      <c r="G36" s="80"/>
      <c r="H36" s="73">
        <v>6302114</v>
      </c>
      <c r="I36" s="73"/>
      <c r="J36" s="73"/>
      <c r="K36" s="73">
        <v>5375608</v>
      </c>
      <c r="L36" s="86"/>
      <c r="M36" s="86"/>
    </row>
    <row r="37" spans="3:16" x14ac:dyDescent="0.25">
      <c r="C37" s="342"/>
      <c r="D37" s="69" t="s">
        <v>246</v>
      </c>
      <c r="E37" s="80"/>
      <c r="F37" s="80"/>
      <c r="G37" s="80"/>
      <c r="H37" s="73">
        <v>16667937</v>
      </c>
      <c r="I37" s="73"/>
      <c r="J37" s="73"/>
      <c r="K37" s="73">
        <v>11848375</v>
      </c>
      <c r="L37" s="86"/>
      <c r="M37" s="86"/>
    </row>
    <row r="38" spans="3:16" x14ac:dyDescent="0.25">
      <c r="C38" s="342"/>
      <c r="D38" s="69" t="s">
        <v>247</v>
      </c>
      <c r="E38" s="80"/>
      <c r="F38" s="80"/>
      <c r="G38" s="80"/>
      <c r="H38" s="73">
        <v>8125111</v>
      </c>
      <c r="I38" s="73"/>
      <c r="J38" s="73"/>
      <c r="K38" s="73">
        <v>4845337</v>
      </c>
      <c r="L38" s="86"/>
      <c r="M38" s="86"/>
    </row>
    <row r="39" spans="3:16" x14ac:dyDescent="0.25">
      <c r="C39" s="342"/>
      <c r="D39" s="69" t="s">
        <v>248</v>
      </c>
      <c r="E39" s="80"/>
      <c r="F39" s="80"/>
      <c r="G39" s="80"/>
      <c r="H39" s="73">
        <v>3104410</v>
      </c>
      <c r="I39" s="73"/>
      <c r="J39" s="73"/>
      <c r="K39" s="73">
        <v>1541920</v>
      </c>
      <c r="L39" s="86"/>
      <c r="M39" s="86"/>
    </row>
    <row r="40" spans="3:16" x14ac:dyDescent="0.25">
      <c r="C40" s="342"/>
      <c r="D40" s="69" t="s">
        <v>249</v>
      </c>
      <c r="E40" s="80"/>
      <c r="F40" s="80"/>
      <c r="G40" s="80"/>
      <c r="H40" s="73">
        <v>17358622</v>
      </c>
      <c r="I40" s="73"/>
      <c r="J40" s="73"/>
      <c r="K40" s="73">
        <v>1243110</v>
      </c>
      <c r="L40" s="86"/>
      <c r="M40" s="86"/>
    </row>
    <row r="41" spans="3:16" x14ac:dyDescent="0.25">
      <c r="C41" s="342"/>
      <c r="D41" s="69" t="s">
        <v>250</v>
      </c>
      <c r="E41" s="80"/>
      <c r="F41" s="80"/>
      <c r="G41" s="80"/>
      <c r="H41" s="73">
        <v>778768</v>
      </c>
      <c r="I41" s="73"/>
      <c r="J41" s="73"/>
      <c r="K41" s="73">
        <v>4417162</v>
      </c>
      <c r="L41" s="86"/>
      <c r="M41" s="86"/>
    </row>
    <row r="42" spans="3:16" x14ac:dyDescent="0.25">
      <c r="C42" s="342"/>
      <c r="D42" s="69" t="s">
        <v>251</v>
      </c>
      <c r="E42" s="80"/>
      <c r="F42" s="80"/>
      <c r="G42" s="80"/>
      <c r="H42" s="73">
        <v>2126439</v>
      </c>
      <c r="I42" s="73"/>
      <c r="J42" s="73"/>
      <c r="K42" s="73">
        <v>669256</v>
      </c>
      <c r="L42" s="86"/>
      <c r="M42" s="86"/>
    </row>
    <row r="43" spans="3:16" x14ac:dyDescent="0.25">
      <c r="C43" s="342"/>
      <c r="D43" s="69" t="s">
        <v>252</v>
      </c>
      <c r="E43" s="80"/>
      <c r="F43" s="80"/>
      <c r="G43" s="80"/>
      <c r="H43" s="73">
        <v>2505736</v>
      </c>
      <c r="I43" s="73"/>
      <c r="J43" s="73"/>
      <c r="K43" s="73">
        <v>1798487</v>
      </c>
      <c r="L43" s="86"/>
      <c r="M43" s="86"/>
    </row>
    <row r="44" spans="3:16" x14ac:dyDescent="0.25">
      <c r="C44" s="342"/>
      <c r="D44" s="69" t="s">
        <v>256</v>
      </c>
      <c r="E44" s="80"/>
      <c r="F44" s="80"/>
      <c r="G44" s="80"/>
      <c r="H44" s="73">
        <v>0</v>
      </c>
      <c r="I44" s="73"/>
      <c r="J44" s="73"/>
      <c r="K44" s="73">
        <v>358735</v>
      </c>
      <c r="L44" s="86"/>
      <c r="M44" s="86"/>
    </row>
    <row r="45" spans="3:16" x14ac:dyDescent="0.25">
      <c r="C45" s="342"/>
      <c r="D45" s="69" t="s">
        <v>253</v>
      </c>
      <c r="E45" s="80"/>
      <c r="F45" s="80"/>
      <c r="G45" s="80"/>
      <c r="H45" s="73">
        <v>917023</v>
      </c>
      <c r="I45" s="73"/>
      <c r="J45" s="73"/>
      <c r="K45" s="73">
        <v>469728</v>
      </c>
      <c r="L45" s="86"/>
      <c r="M45" s="86"/>
    </row>
    <row r="46" spans="3:16" x14ac:dyDescent="0.25">
      <c r="C46" s="342"/>
      <c r="D46" s="66"/>
      <c r="E46" s="81"/>
      <c r="F46" s="81"/>
      <c r="G46" s="81"/>
      <c r="H46" s="76">
        <v>79719217</v>
      </c>
      <c r="I46" s="76"/>
      <c r="J46" s="76"/>
      <c r="K46" s="76">
        <v>73381285</v>
      </c>
      <c r="L46" s="87"/>
      <c r="M46" s="87"/>
    </row>
    <row r="47" spans="3:16" x14ac:dyDescent="0.25">
      <c r="C47" s="341" t="s">
        <v>257</v>
      </c>
      <c r="D47" s="69" t="s">
        <v>235</v>
      </c>
      <c r="E47" s="78"/>
      <c r="F47" s="78"/>
      <c r="G47" s="78"/>
      <c r="H47" s="79">
        <v>826049</v>
      </c>
      <c r="I47" s="79"/>
      <c r="J47" s="79"/>
      <c r="K47" s="79">
        <v>1068965</v>
      </c>
      <c r="L47" s="88"/>
      <c r="M47" s="88"/>
    </row>
    <row r="48" spans="3:16" ht="15.75" thickBot="1" x14ac:dyDescent="0.3">
      <c r="C48" s="342"/>
      <c r="D48" s="69" t="s">
        <v>258</v>
      </c>
      <c r="E48" s="80"/>
      <c r="F48" s="80"/>
      <c r="G48" s="80"/>
      <c r="H48" s="73">
        <v>0</v>
      </c>
      <c r="I48" s="73"/>
      <c r="J48" s="73"/>
      <c r="K48" s="73">
        <v>352221</v>
      </c>
      <c r="L48" s="86"/>
      <c r="M48" s="86"/>
      <c r="N48" s="67" t="s">
        <v>12</v>
      </c>
      <c r="O48" s="68" t="s">
        <v>22</v>
      </c>
      <c r="P48" s="68" t="s">
        <v>233</v>
      </c>
    </row>
    <row r="49" spans="2:18" ht="15" hidden="1" customHeight="1" x14ac:dyDescent="0.25">
      <c r="C49" s="342"/>
      <c r="D49" s="69" t="s">
        <v>255</v>
      </c>
      <c r="E49" s="80"/>
      <c r="F49" s="80"/>
      <c r="G49" s="80"/>
      <c r="H49" s="73">
        <v>433608</v>
      </c>
      <c r="I49" s="73"/>
      <c r="J49" s="73"/>
      <c r="K49" s="73">
        <v>0</v>
      </c>
      <c r="L49" s="86"/>
      <c r="M49" s="86"/>
    </row>
    <row r="50" spans="2:18" ht="15" hidden="1" customHeight="1" x14ac:dyDescent="0.25">
      <c r="C50" s="342"/>
      <c r="D50" s="69" t="s">
        <v>238</v>
      </c>
      <c r="E50" s="80"/>
      <c r="F50" s="80"/>
      <c r="G50" s="80"/>
      <c r="H50" s="73">
        <v>258730</v>
      </c>
      <c r="I50" s="73"/>
      <c r="J50" s="73"/>
      <c r="K50" s="73">
        <v>0</v>
      </c>
      <c r="L50" s="86"/>
      <c r="M50" s="86"/>
    </row>
    <row r="51" spans="2:18" ht="15" hidden="1" customHeight="1" x14ac:dyDescent="0.25">
      <c r="C51" s="342"/>
      <c r="D51" s="69" t="s">
        <v>239</v>
      </c>
      <c r="E51" s="80"/>
      <c r="F51" s="80"/>
      <c r="G51" s="80"/>
      <c r="H51" s="73">
        <v>63944</v>
      </c>
      <c r="I51" s="73"/>
      <c r="J51" s="73"/>
      <c r="K51" s="73">
        <v>0</v>
      </c>
      <c r="L51" s="86"/>
      <c r="M51" s="86"/>
    </row>
    <row r="52" spans="2:18" ht="15" hidden="1" customHeight="1" x14ac:dyDescent="0.25">
      <c r="C52" s="342"/>
      <c r="D52" s="69" t="s">
        <v>240</v>
      </c>
      <c r="E52" s="80"/>
      <c r="F52" s="80"/>
      <c r="G52" s="80"/>
      <c r="H52" s="73">
        <v>48552</v>
      </c>
      <c r="I52" s="73"/>
      <c r="J52" s="73"/>
      <c r="K52" s="73">
        <v>260823</v>
      </c>
      <c r="L52" s="86"/>
      <c r="M52" s="86"/>
    </row>
    <row r="53" spans="2:18" ht="15" hidden="1" customHeight="1" x14ac:dyDescent="0.25">
      <c r="C53" s="342"/>
      <c r="D53" s="69" t="s">
        <v>241</v>
      </c>
      <c r="E53" s="80"/>
      <c r="F53" s="80"/>
      <c r="G53" s="80"/>
      <c r="H53" s="73">
        <v>1885267</v>
      </c>
      <c r="I53" s="73"/>
      <c r="J53" s="73"/>
      <c r="K53" s="73">
        <v>0</v>
      </c>
      <c r="L53" s="86"/>
      <c r="M53" s="86"/>
    </row>
    <row r="54" spans="2:18" ht="15" hidden="1" customHeight="1" x14ac:dyDescent="0.25">
      <c r="C54" s="342"/>
      <c r="D54" s="69" t="s">
        <v>242</v>
      </c>
      <c r="E54" s="80"/>
      <c r="F54" s="80"/>
      <c r="G54" s="80"/>
      <c r="H54" s="73">
        <v>258730</v>
      </c>
      <c r="I54" s="73"/>
      <c r="J54" s="73"/>
      <c r="K54" s="73">
        <v>0</v>
      </c>
      <c r="L54" s="86"/>
      <c r="M54" s="86"/>
    </row>
    <row r="55" spans="2:18" ht="15" hidden="1" customHeight="1" x14ac:dyDescent="0.25">
      <c r="C55" s="342"/>
      <c r="D55" s="69" t="s">
        <v>244</v>
      </c>
      <c r="E55" s="80"/>
      <c r="F55" s="80"/>
      <c r="G55" s="80"/>
      <c r="H55" s="73">
        <v>353283</v>
      </c>
      <c r="I55" s="73"/>
      <c r="J55" s="73"/>
      <c r="K55" s="73">
        <v>165017</v>
      </c>
      <c r="L55" s="86"/>
      <c r="M55" s="86"/>
    </row>
    <row r="56" spans="2:18" ht="15" hidden="1" customHeight="1" x14ac:dyDescent="0.25">
      <c r="C56" s="342"/>
      <c r="D56" s="69" t="s">
        <v>245</v>
      </c>
      <c r="E56" s="80"/>
      <c r="F56" s="80"/>
      <c r="G56" s="80"/>
      <c r="H56" s="73">
        <v>70943</v>
      </c>
      <c r="I56" s="73"/>
      <c r="J56" s="73"/>
      <c r="K56" s="73">
        <v>16234</v>
      </c>
      <c r="L56" s="86"/>
      <c r="M56" s="86"/>
    </row>
    <row r="57" spans="2:18" ht="15" hidden="1" customHeight="1" x14ac:dyDescent="0.25">
      <c r="C57" s="342"/>
      <c r="D57" s="69" t="s">
        <v>246</v>
      </c>
      <c r="E57" s="80"/>
      <c r="F57" s="80"/>
      <c r="G57" s="80"/>
      <c r="H57" s="73">
        <v>0</v>
      </c>
      <c r="I57" s="73"/>
      <c r="J57" s="73"/>
      <c r="K57" s="73">
        <v>10005</v>
      </c>
      <c r="L57" s="86"/>
      <c r="M57" s="86"/>
    </row>
    <row r="58" spans="2:18" ht="15" hidden="1" customHeight="1" x14ac:dyDescent="0.25">
      <c r="C58" s="342"/>
      <c r="D58" s="69" t="s">
        <v>247</v>
      </c>
      <c r="E58" s="80"/>
      <c r="F58" s="80"/>
      <c r="G58" s="80"/>
      <c r="H58" s="73">
        <v>3269464</v>
      </c>
      <c r="I58" s="73"/>
      <c r="J58" s="73"/>
      <c r="K58" s="73">
        <v>0</v>
      </c>
      <c r="L58" s="86"/>
      <c r="M58" s="86"/>
    </row>
    <row r="59" spans="2:18" ht="15" hidden="1" customHeight="1" x14ac:dyDescent="0.25">
      <c r="C59" s="342"/>
      <c r="D59" s="69" t="s">
        <v>248</v>
      </c>
      <c r="E59" s="80"/>
      <c r="F59" s="80"/>
      <c r="G59" s="80"/>
      <c r="H59" s="73">
        <v>35972</v>
      </c>
      <c r="I59" s="73"/>
      <c r="J59" s="73"/>
      <c r="K59" s="73">
        <v>0</v>
      </c>
      <c r="L59" s="86"/>
      <c r="M59" s="86"/>
    </row>
    <row r="60" spans="2:18" ht="15" hidden="1" customHeight="1" x14ac:dyDescent="0.25">
      <c r="C60" s="342"/>
      <c r="D60" s="69" t="s">
        <v>250</v>
      </c>
      <c r="E60" s="80"/>
      <c r="F60" s="80"/>
      <c r="G60" s="80"/>
      <c r="H60" s="73">
        <v>103407</v>
      </c>
      <c r="I60" s="73"/>
      <c r="J60" s="73"/>
      <c r="K60" s="73">
        <v>189012</v>
      </c>
      <c r="L60" s="86"/>
      <c r="M60" s="86"/>
    </row>
    <row r="61" spans="2:18" ht="15" hidden="1" customHeight="1" x14ac:dyDescent="0.25">
      <c r="C61" s="342"/>
      <c r="D61" s="69" t="s">
        <v>252</v>
      </c>
      <c r="E61" s="80"/>
      <c r="F61" s="80"/>
      <c r="G61" s="80"/>
      <c r="H61" s="73">
        <v>24118</v>
      </c>
      <c r="I61" s="73"/>
      <c r="J61" s="73"/>
      <c r="K61" s="73">
        <v>0</v>
      </c>
      <c r="L61" s="86"/>
      <c r="M61" s="86"/>
    </row>
    <row r="62" spans="2:18" ht="15" hidden="1" customHeight="1" x14ac:dyDescent="0.25">
      <c r="C62" s="342"/>
      <c r="D62" s="66"/>
      <c r="E62" s="81"/>
      <c r="F62" s="81"/>
      <c r="G62" s="81"/>
      <c r="H62" s="76">
        <v>7632067</v>
      </c>
      <c r="I62" s="76"/>
      <c r="J62" s="76"/>
      <c r="K62" s="76">
        <v>2062277</v>
      </c>
      <c r="L62" s="87"/>
      <c r="M62" s="87"/>
    </row>
    <row r="63" spans="2:18" ht="15.75" thickBot="1" x14ac:dyDescent="0.3">
      <c r="C63" s="341" t="s">
        <v>259</v>
      </c>
      <c r="D63" s="82">
        <v>-1</v>
      </c>
      <c r="E63" s="83">
        <v>606544</v>
      </c>
      <c r="F63" s="83">
        <v>0</v>
      </c>
      <c r="G63" s="83"/>
      <c r="H63" s="79">
        <v>123886041</v>
      </c>
      <c r="I63" s="79">
        <v>0</v>
      </c>
      <c r="J63" s="79"/>
      <c r="K63" s="79">
        <v>88573207</v>
      </c>
      <c r="L63" s="79">
        <v>307085</v>
      </c>
      <c r="M63" s="88"/>
      <c r="R63" s="84" t="s">
        <v>259</v>
      </c>
    </row>
    <row r="64" spans="2:18" ht="15.75" thickBot="1" x14ac:dyDescent="0.3">
      <c r="B64" s="340" t="s">
        <v>123</v>
      </c>
      <c r="C64" s="342"/>
      <c r="D64" s="82">
        <v>0</v>
      </c>
      <c r="E64" s="72">
        <v>1910115</v>
      </c>
      <c r="F64" s="72">
        <v>0</v>
      </c>
      <c r="G64" s="92">
        <f>+(E64+F64)/(E$88+F$88)</f>
        <v>2.3795225495911632E-3</v>
      </c>
      <c r="H64" s="73">
        <v>494931228</v>
      </c>
      <c r="I64" s="73">
        <v>46061405</v>
      </c>
      <c r="J64" s="92">
        <f>+(H64+I64)/(H$88+I$88)</f>
        <v>4.5617106567717777E-3</v>
      </c>
      <c r="K64" s="73">
        <v>340466220</v>
      </c>
      <c r="L64" s="73">
        <v>32601895</v>
      </c>
      <c r="M64" s="92">
        <f>+(K64+L64)/(K$88+L$88)</f>
        <v>3.6189498173602305E-3</v>
      </c>
      <c r="N64" s="339">
        <f>SUM(G64:G69)</f>
        <v>3.9581214894197296E-2</v>
      </c>
      <c r="O64" s="339">
        <f>SUM(J64:J69)</f>
        <v>2.6107837787361352E-2</v>
      </c>
      <c r="P64" s="339">
        <f>SUM(M64:M69)</f>
        <v>2.7365241676292965E-2</v>
      </c>
      <c r="Q64" s="94"/>
      <c r="R64" s="84" t="s">
        <v>260</v>
      </c>
    </row>
    <row r="65" spans="2:18" ht="15.75" customHeight="1" thickBot="1" x14ac:dyDescent="0.3">
      <c r="B65" s="340"/>
      <c r="C65" s="342"/>
      <c r="D65" s="82">
        <v>1</v>
      </c>
      <c r="E65" s="72">
        <v>1201200</v>
      </c>
      <c r="F65" s="72">
        <v>0</v>
      </c>
      <c r="G65" s="92">
        <f t="shared" ref="G65:G87" si="0">+(E65+F65)/(E$88+F$88)</f>
        <v>1.4963928803076805E-3</v>
      </c>
      <c r="H65" s="73">
        <v>271509375</v>
      </c>
      <c r="I65" s="73">
        <v>10449629</v>
      </c>
      <c r="J65" s="92">
        <f t="shared" ref="J65:J87" si="1">+(H65+I65)/(H$88+I$88)</f>
        <v>2.3775099971085119E-3</v>
      </c>
      <c r="K65" s="73">
        <v>179666595</v>
      </c>
      <c r="L65" s="73">
        <v>5591412</v>
      </c>
      <c r="M65" s="92">
        <f t="shared" ref="M65:M87" si="2">+(K65+L65)/(K$88+L$88)</f>
        <v>1.7970965720218955E-3</v>
      </c>
      <c r="N65" s="339"/>
      <c r="O65" s="339"/>
      <c r="P65" s="339"/>
      <c r="Q65" s="95"/>
      <c r="R65" s="84" t="s">
        <v>261</v>
      </c>
    </row>
    <row r="66" spans="2:18" ht="15.75" thickBot="1" x14ac:dyDescent="0.3">
      <c r="B66" s="340"/>
      <c r="C66" s="342"/>
      <c r="D66" s="82">
        <v>2</v>
      </c>
      <c r="E66" s="72">
        <v>5770851</v>
      </c>
      <c r="F66" s="72">
        <v>0</v>
      </c>
      <c r="G66" s="92">
        <f t="shared" si="0"/>
        <v>7.1890279301668825E-3</v>
      </c>
      <c r="H66" s="73">
        <v>157466436</v>
      </c>
      <c r="I66" s="73">
        <v>13855201</v>
      </c>
      <c r="J66" s="92">
        <f t="shared" si="1"/>
        <v>1.4446032895211089E-3</v>
      </c>
      <c r="K66" s="73">
        <v>68578567</v>
      </c>
      <c r="L66" s="73">
        <v>8703195</v>
      </c>
      <c r="M66" s="92">
        <f t="shared" si="2"/>
        <v>7.4967226420616731E-4</v>
      </c>
      <c r="N66" s="339"/>
      <c r="O66" s="339"/>
      <c r="P66" s="339"/>
      <c r="Q66" s="95"/>
      <c r="R66" s="84" t="s">
        <v>262</v>
      </c>
    </row>
    <row r="67" spans="2:18" ht="15.75" thickBot="1" x14ac:dyDescent="0.3">
      <c r="B67" s="340"/>
      <c r="C67" s="342"/>
      <c r="D67" s="82">
        <v>3</v>
      </c>
      <c r="E67" s="72">
        <v>0</v>
      </c>
      <c r="F67" s="72">
        <v>0</v>
      </c>
      <c r="G67" s="92">
        <f t="shared" si="0"/>
        <v>0</v>
      </c>
      <c r="H67" s="73">
        <v>84271945</v>
      </c>
      <c r="I67" s="73">
        <v>19590083</v>
      </c>
      <c r="J67" s="92">
        <f t="shared" si="1"/>
        <v>8.7577628799527247E-4</v>
      </c>
      <c r="K67" s="73">
        <v>54782050</v>
      </c>
      <c r="L67" s="73">
        <v>21366757</v>
      </c>
      <c r="M67" s="92">
        <f t="shared" si="2"/>
        <v>7.3868202643061426E-4</v>
      </c>
      <c r="N67" s="339"/>
      <c r="O67" s="339"/>
      <c r="P67" s="339"/>
      <c r="Q67" s="95"/>
      <c r="R67" s="84" t="s">
        <v>263</v>
      </c>
    </row>
    <row r="68" spans="2:18" ht="15.75" thickBot="1" x14ac:dyDescent="0.3">
      <c r="B68" s="340"/>
      <c r="C68" s="342"/>
      <c r="D68" s="82">
        <v>4</v>
      </c>
      <c r="E68" s="72">
        <v>0</v>
      </c>
      <c r="F68" s="72">
        <v>3645505</v>
      </c>
      <c r="G68" s="92">
        <f t="shared" si="0"/>
        <v>4.5413817242141614E-3</v>
      </c>
      <c r="H68" s="73">
        <v>25321119</v>
      </c>
      <c r="I68" s="73">
        <v>435072046</v>
      </c>
      <c r="J68" s="92">
        <f t="shared" si="1"/>
        <v>3.882086888021241E-3</v>
      </c>
      <c r="K68" s="73">
        <v>7240327</v>
      </c>
      <c r="L68" s="73">
        <v>446811624</v>
      </c>
      <c r="M68" s="92">
        <f t="shared" si="2"/>
        <v>4.4045340758845242E-3</v>
      </c>
      <c r="N68" s="339"/>
      <c r="O68" s="339"/>
      <c r="P68" s="339"/>
      <c r="Q68" s="95"/>
      <c r="R68" s="84" t="s">
        <v>264</v>
      </c>
    </row>
    <row r="69" spans="2:18" ht="30.75" thickBot="1" x14ac:dyDescent="0.3">
      <c r="B69" s="340"/>
      <c r="C69" s="342"/>
      <c r="D69" s="82">
        <v>5</v>
      </c>
      <c r="E69" s="72">
        <v>0</v>
      </c>
      <c r="F69" s="72">
        <v>19245372</v>
      </c>
      <c r="G69" s="92">
        <f t="shared" si="0"/>
        <v>2.3974889809917407E-2</v>
      </c>
      <c r="H69" s="73">
        <v>62061873</v>
      </c>
      <c r="I69" s="73">
        <v>1475648981</v>
      </c>
      <c r="J69" s="92">
        <f t="shared" si="1"/>
        <v>1.2966150667943441E-2</v>
      </c>
      <c r="K69" s="73">
        <v>55313039</v>
      </c>
      <c r="L69" s="73">
        <v>1599889840</v>
      </c>
      <c r="M69" s="92">
        <f t="shared" si="2"/>
        <v>1.6056306920389531E-2</v>
      </c>
      <c r="N69" s="339"/>
      <c r="O69" s="339"/>
      <c r="P69" s="339"/>
      <c r="Q69" s="95"/>
      <c r="R69" s="84" t="s">
        <v>265</v>
      </c>
    </row>
    <row r="70" spans="2:18" ht="15.75" thickBot="1" x14ac:dyDescent="0.3">
      <c r="B70" s="340" t="s">
        <v>120</v>
      </c>
      <c r="C70" s="342"/>
      <c r="D70" s="82">
        <v>6</v>
      </c>
      <c r="E70" s="72">
        <v>137136</v>
      </c>
      <c r="F70" s="72">
        <v>30339590</v>
      </c>
      <c r="G70" s="92">
        <f t="shared" si="0"/>
        <v>3.7966330171068915E-2</v>
      </c>
      <c r="H70" s="73">
        <v>243596080</v>
      </c>
      <c r="I70" s="73">
        <v>3945998314</v>
      </c>
      <c r="J70" s="92">
        <f t="shared" si="1"/>
        <v>3.5327130590817303E-2</v>
      </c>
      <c r="K70" s="73">
        <v>167534038</v>
      </c>
      <c r="L70" s="73">
        <v>3495473965</v>
      </c>
      <c r="M70" s="92">
        <f t="shared" si="2"/>
        <v>3.5533034345339089E-2</v>
      </c>
      <c r="N70" s="339">
        <f>SUM(G70:G72)</f>
        <v>0.14497996259299339</v>
      </c>
      <c r="O70" s="339">
        <f>SUM(J70:J72)</f>
        <v>0.16384891785501071</v>
      </c>
      <c r="P70" s="339">
        <f>SUM(M70:M72)</f>
        <v>0.16903266269471279</v>
      </c>
      <c r="Q70" s="94"/>
      <c r="R70" s="84" t="s">
        <v>266</v>
      </c>
    </row>
    <row r="71" spans="2:18" ht="15.75" customHeight="1" thickBot="1" x14ac:dyDescent="0.3">
      <c r="B71" s="340"/>
      <c r="C71" s="342"/>
      <c r="D71" s="82">
        <v>7</v>
      </c>
      <c r="E71" s="72">
        <v>3185508</v>
      </c>
      <c r="F71" s="72">
        <v>37824626</v>
      </c>
      <c r="G71" s="92">
        <f t="shared" si="0"/>
        <v>5.1088305476243712E-2</v>
      </c>
      <c r="H71" s="73">
        <v>701811510</v>
      </c>
      <c r="I71" s="73">
        <v>7780120827</v>
      </c>
      <c r="J71" s="92">
        <f t="shared" si="1"/>
        <v>7.1520606329051523E-2</v>
      </c>
      <c r="K71" s="73">
        <v>746474416</v>
      </c>
      <c r="L71" s="73">
        <v>6980156272</v>
      </c>
      <c r="M71" s="92">
        <f t="shared" si="2"/>
        <v>7.495223417082307E-2</v>
      </c>
      <c r="N71" s="339"/>
      <c r="O71" s="339"/>
      <c r="P71" s="339"/>
      <c r="Q71" s="95"/>
      <c r="R71" s="84" t="s">
        <v>267</v>
      </c>
    </row>
    <row r="72" spans="2:18" ht="15.75" thickBot="1" x14ac:dyDescent="0.3">
      <c r="B72" s="340"/>
      <c r="C72" s="342"/>
      <c r="D72" s="82">
        <v>8</v>
      </c>
      <c r="E72" s="72">
        <v>3690527</v>
      </c>
      <c r="F72" s="72">
        <v>41202431</v>
      </c>
      <c r="G72" s="92">
        <f t="shared" si="0"/>
        <v>5.592532694568076E-2</v>
      </c>
      <c r="H72" s="73">
        <v>1032099234</v>
      </c>
      <c r="I72" s="73">
        <v>5727912805</v>
      </c>
      <c r="J72" s="92">
        <f t="shared" si="1"/>
        <v>5.7001180935141893E-2</v>
      </c>
      <c r="K72" s="73">
        <v>1005419895</v>
      </c>
      <c r="L72" s="73">
        <v>5030078547</v>
      </c>
      <c r="M72" s="92">
        <f t="shared" si="2"/>
        <v>5.8547394178550628E-2</v>
      </c>
      <c r="N72" s="339"/>
      <c r="O72" s="339"/>
      <c r="P72" s="339"/>
      <c r="Q72" s="95"/>
      <c r="R72" s="84" t="s">
        <v>268</v>
      </c>
    </row>
    <row r="73" spans="2:18" ht="15.75" thickBot="1" x14ac:dyDescent="0.3">
      <c r="B73" s="340" t="s">
        <v>121</v>
      </c>
      <c r="C73" s="342"/>
      <c r="D73" s="82">
        <v>9</v>
      </c>
      <c r="E73" s="72">
        <v>6628105</v>
      </c>
      <c r="F73" s="72">
        <v>29417535</v>
      </c>
      <c r="G73" s="92">
        <f t="shared" si="0"/>
        <v>4.4903795423021767E-2</v>
      </c>
      <c r="H73" s="73">
        <v>1473600085</v>
      </c>
      <c r="I73" s="73">
        <v>4666227953</v>
      </c>
      <c r="J73" s="92">
        <f t="shared" si="1"/>
        <v>5.1771719767006057E-2</v>
      </c>
      <c r="K73" s="73">
        <v>1258421938</v>
      </c>
      <c r="L73" s="73">
        <v>4009578642</v>
      </c>
      <c r="M73" s="92">
        <f t="shared" si="2"/>
        <v>5.1102275885583491E-2</v>
      </c>
      <c r="N73" s="339">
        <f>SUM(G73:G79)</f>
        <v>0.40894937096081913</v>
      </c>
      <c r="O73" s="339">
        <f>SUM(J73:J79)</f>
        <v>0.41573486701954054</v>
      </c>
      <c r="P73" s="339">
        <f>SUM(M73:M79)</f>
        <v>0.41645840191141636</v>
      </c>
      <c r="Q73" s="94"/>
      <c r="R73" s="84" t="s">
        <v>269</v>
      </c>
    </row>
    <row r="74" spans="2:18" ht="15.75" customHeight="1" thickBot="1" x14ac:dyDescent="0.3">
      <c r="B74" s="340"/>
      <c r="C74" s="342"/>
      <c r="D74" s="82">
        <v>10</v>
      </c>
      <c r="E74" s="72">
        <v>7368310</v>
      </c>
      <c r="F74" s="72">
        <v>19972833</v>
      </c>
      <c r="G74" s="92">
        <f t="shared" si="0"/>
        <v>3.4060182920974173E-2</v>
      </c>
      <c r="H74" s="73">
        <v>2029423406</v>
      </c>
      <c r="I74" s="73">
        <v>4195151174</v>
      </c>
      <c r="J74" s="92">
        <f t="shared" si="1"/>
        <v>5.2486312129608449E-2</v>
      </c>
      <c r="K74" s="73">
        <v>1952374411</v>
      </c>
      <c r="L74" s="73">
        <v>3627145308</v>
      </c>
      <c r="M74" s="92">
        <f t="shared" si="2"/>
        <v>5.4124169437618261E-2</v>
      </c>
      <c r="N74" s="339"/>
      <c r="O74" s="339"/>
      <c r="P74" s="339"/>
      <c r="Q74" s="95"/>
    </row>
    <row r="75" spans="2:18" ht="15.75" thickBot="1" x14ac:dyDescent="0.3">
      <c r="B75" s="340"/>
      <c r="C75" s="342"/>
      <c r="D75" s="82">
        <v>11</v>
      </c>
      <c r="E75" s="72">
        <v>13757505</v>
      </c>
      <c r="F75" s="72">
        <v>20389853</v>
      </c>
      <c r="G75" s="92">
        <f t="shared" si="0"/>
        <v>4.2539013813284648E-2</v>
      </c>
      <c r="H75" s="73">
        <v>2823133060</v>
      </c>
      <c r="I75" s="73">
        <v>3463198325</v>
      </c>
      <c r="J75" s="92">
        <f t="shared" si="1"/>
        <v>5.3007052447151141E-2</v>
      </c>
      <c r="K75" s="73">
        <v>2754197964</v>
      </c>
      <c r="L75" s="73">
        <v>2672939909</v>
      </c>
      <c r="M75" s="92">
        <f t="shared" si="2"/>
        <v>5.2645988291661269E-2</v>
      </c>
      <c r="N75" s="339"/>
      <c r="O75" s="339"/>
      <c r="P75" s="339"/>
      <c r="Q75" s="95"/>
    </row>
    <row r="76" spans="2:18" ht="15.75" thickBot="1" x14ac:dyDescent="0.3">
      <c r="B76" s="340"/>
      <c r="C76" s="342"/>
      <c r="D76" s="82">
        <v>12</v>
      </c>
      <c r="E76" s="72">
        <v>39991687</v>
      </c>
      <c r="F76" s="72">
        <v>33886769</v>
      </c>
      <c r="G76" s="92">
        <f t="shared" si="0"/>
        <v>9.2033962343093773E-2</v>
      </c>
      <c r="H76" s="73">
        <v>3715356726</v>
      </c>
      <c r="I76" s="73">
        <v>3154958731</v>
      </c>
      <c r="J76" s="92">
        <f t="shared" si="1"/>
        <v>5.7931271747245335E-2</v>
      </c>
      <c r="K76" s="73">
        <v>3454810438</v>
      </c>
      <c r="L76" s="73">
        <v>2823084422</v>
      </c>
      <c r="M76" s="92">
        <f t="shared" si="2"/>
        <v>6.089876229975786E-2</v>
      </c>
      <c r="N76" s="339"/>
      <c r="O76" s="339"/>
      <c r="P76" s="339"/>
      <c r="Q76" s="95"/>
    </row>
    <row r="77" spans="2:18" ht="15.75" thickBot="1" x14ac:dyDescent="0.3">
      <c r="B77" s="340"/>
      <c r="C77" s="342"/>
      <c r="D77" s="82">
        <v>13</v>
      </c>
      <c r="E77" s="72">
        <v>27228841</v>
      </c>
      <c r="F77" s="72">
        <v>33469162</v>
      </c>
      <c r="G77" s="92">
        <f t="shared" si="0"/>
        <v>7.5614435179898631E-2</v>
      </c>
      <c r="H77" s="73">
        <v>3553111159</v>
      </c>
      <c r="I77" s="73">
        <v>3418345038</v>
      </c>
      <c r="J77" s="92">
        <f t="shared" si="1"/>
        <v>5.8784101829114095E-2</v>
      </c>
      <c r="K77" s="73">
        <v>2927917058</v>
      </c>
      <c r="L77" s="73">
        <v>2755447569</v>
      </c>
      <c r="M77" s="92">
        <f t="shared" si="2"/>
        <v>5.5131517682429777E-2</v>
      </c>
      <c r="N77" s="339"/>
      <c r="O77" s="339"/>
      <c r="P77" s="339"/>
      <c r="Q77" s="95"/>
      <c r="R77" s="85" t="s">
        <v>270</v>
      </c>
    </row>
    <row r="78" spans="2:18" ht="15.75" thickBot="1" x14ac:dyDescent="0.3">
      <c r="B78" s="340"/>
      <c r="C78" s="342"/>
      <c r="D78" s="82">
        <v>14</v>
      </c>
      <c r="E78" s="72">
        <v>34218153</v>
      </c>
      <c r="F78" s="72">
        <v>20719780</v>
      </c>
      <c r="G78" s="92">
        <f t="shared" si="0"/>
        <v>6.8438837662354632E-2</v>
      </c>
      <c r="H78" s="73">
        <v>4586956384</v>
      </c>
      <c r="I78" s="73">
        <v>3317961783</v>
      </c>
      <c r="J78" s="92">
        <f t="shared" si="1"/>
        <v>6.6655158025622732E-2</v>
      </c>
      <c r="K78" s="73">
        <v>3953548822</v>
      </c>
      <c r="L78" s="73">
        <v>2751403108</v>
      </c>
      <c r="M78" s="92">
        <f t="shared" si="2"/>
        <v>6.504143234669793E-2</v>
      </c>
      <c r="N78" s="339"/>
      <c r="O78" s="339"/>
      <c r="P78" s="339"/>
      <c r="Q78" s="95"/>
      <c r="R78" s="85" t="s">
        <v>271</v>
      </c>
    </row>
    <row r="79" spans="2:18" ht="15.75" thickBot="1" x14ac:dyDescent="0.3">
      <c r="B79" s="340"/>
      <c r="C79" s="342"/>
      <c r="D79" s="82">
        <v>15</v>
      </c>
      <c r="E79" s="72">
        <v>31837415</v>
      </c>
      <c r="F79" s="72">
        <v>9390129</v>
      </c>
      <c r="G79" s="92">
        <f t="shared" si="0"/>
        <v>5.1359143618191508E-2</v>
      </c>
      <c r="H79" s="73">
        <v>5910839690</v>
      </c>
      <c r="I79" s="73">
        <v>2995499320</v>
      </c>
      <c r="J79" s="92">
        <f t="shared" si="1"/>
        <v>7.5099251073792728E-2</v>
      </c>
      <c r="K79" s="73">
        <v>5502581145</v>
      </c>
      <c r="L79" s="73">
        <v>2488161700</v>
      </c>
      <c r="M79" s="92">
        <f t="shared" si="2"/>
        <v>7.7514255967667783E-2</v>
      </c>
      <c r="N79" s="339"/>
      <c r="O79" s="339"/>
      <c r="P79" s="339"/>
      <c r="Q79" s="95"/>
      <c r="R79" s="85" t="s">
        <v>272</v>
      </c>
    </row>
    <row r="80" spans="2:18" ht="15.75" thickBot="1" x14ac:dyDescent="0.3">
      <c r="B80" s="340" t="s">
        <v>122</v>
      </c>
      <c r="C80" s="342"/>
      <c r="D80" s="82">
        <v>16</v>
      </c>
      <c r="E80" s="72">
        <v>47108617</v>
      </c>
      <c r="F80" s="72">
        <v>35879945</v>
      </c>
      <c r="G80" s="92">
        <f t="shared" si="0"/>
        <v>0.1033828615749022</v>
      </c>
      <c r="H80" s="73">
        <v>6168358144</v>
      </c>
      <c r="I80" s="73">
        <v>3266022206</v>
      </c>
      <c r="J80" s="92">
        <f t="shared" si="1"/>
        <v>7.9551754973035377E-2</v>
      </c>
      <c r="K80" s="73">
        <v>5567400334</v>
      </c>
      <c r="L80" s="73">
        <v>2893992398</v>
      </c>
      <c r="M80" s="92">
        <f t="shared" si="2"/>
        <v>8.2079798435962775E-2</v>
      </c>
      <c r="N80" s="339">
        <f>SUM(G80:G82)</f>
        <v>0.24945510252238956</v>
      </c>
      <c r="O80" s="339">
        <f>SUM(J80:J82)</f>
        <v>0.23694390322239955</v>
      </c>
      <c r="P80" s="339">
        <f>SUM(M80:M82)</f>
        <v>0.24200103116712163</v>
      </c>
      <c r="Q80" s="94"/>
      <c r="R80" s="85" t="s">
        <v>273</v>
      </c>
    </row>
    <row r="81" spans="2:18" ht="15.75" customHeight="1" thickBot="1" x14ac:dyDescent="0.3">
      <c r="B81" s="340"/>
      <c r="C81" s="342"/>
      <c r="D81" s="82">
        <v>17</v>
      </c>
      <c r="E81" s="72">
        <v>62257866</v>
      </c>
      <c r="F81" s="72">
        <v>19967950</v>
      </c>
      <c r="G81" s="92">
        <f t="shared" si="0"/>
        <v>0.10243267202787992</v>
      </c>
      <c r="H81" s="73">
        <v>6826675341</v>
      </c>
      <c r="I81" s="73">
        <v>3498140194</v>
      </c>
      <c r="J81" s="92">
        <f t="shared" si="1"/>
        <v>8.7060004484778825E-2</v>
      </c>
      <c r="K81" s="73">
        <v>5710811549</v>
      </c>
      <c r="L81" s="73">
        <v>3156174790</v>
      </c>
      <c r="M81" s="92">
        <f t="shared" si="2"/>
        <v>8.6014262012339776E-2</v>
      </c>
      <c r="N81" s="339"/>
      <c r="O81" s="339"/>
      <c r="P81" s="339"/>
      <c r="Q81" s="95"/>
      <c r="R81" s="85" t="s">
        <v>274</v>
      </c>
    </row>
    <row r="82" spans="2:18" ht="15.75" thickBot="1" x14ac:dyDescent="0.3">
      <c r="B82" s="340"/>
      <c r="C82" s="342"/>
      <c r="D82" s="82">
        <v>18</v>
      </c>
      <c r="E82" s="72">
        <v>20136844</v>
      </c>
      <c r="F82" s="72">
        <v>14893963</v>
      </c>
      <c r="G82" s="92">
        <f t="shared" si="0"/>
        <v>4.3639568919607442E-2</v>
      </c>
      <c r="H82" s="73">
        <v>4865529526</v>
      </c>
      <c r="I82" s="73">
        <v>3475457990</v>
      </c>
      <c r="J82" s="92">
        <f t="shared" si="1"/>
        <v>7.0332143764585339E-2</v>
      </c>
      <c r="K82" s="73">
        <v>4064172637</v>
      </c>
      <c r="L82" s="73">
        <v>3554704563</v>
      </c>
      <c r="M82" s="92">
        <f t="shared" si="2"/>
        <v>7.3906970718819062E-2</v>
      </c>
      <c r="N82" s="339"/>
      <c r="O82" s="339"/>
      <c r="P82" s="339"/>
      <c r="Q82" s="95"/>
      <c r="R82" s="85" t="s">
        <v>275</v>
      </c>
    </row>
    <row r="83" spans="2:18" ht="15.75" thickBot="1" x14ac:dyDescent="0.3">
      <c r="B83" s="340" t="s">
        <v>123</v>
      </c>
      <c r="C83" s="342"/>
      <c r="D83" s="82">
        <v>19</v>
      </c>
      <c r="E83" s="72">
        <v>36326133</v>
      </c>
      <c r="F83" s="72">
        <v>20167330</v>
      </c>
      <c r="G83" s="92">
        <f t="shared" si="0"/>
        <v>7.0376636544393426E-2</v>
      </c>
      <c r="H83" s="73">
        <v>4148396022</v>
      </c>
      <c r="I83" s="73">
        <v>2189160004</v>
      </c>
      <c r="J83" s="92">
        <f t="shared" si="1"/>
        <v>5.343898437465857E-2</v>
      </c>
      <c r="K83" s="73">
        <v>3612297452</v>
      </c>
      <c r="L83" s="73">
        <v>1708074063</v>
      </c>
      <c r="M83" s="92">
        <f t="shared" si="2"/>
        <v>5.1610300501016608E-2</v>
      </c>
      <c r="N83" s="339">
        <f>SUM(G83:G87)</f>
        <v>0.15627874786144097</v>
      </c>
      <c r="O83" s="339">
        <f>SUM(J83:J87)</f>
        <v>0.15631985310057142</v>
      </c>
      <c r="P83" s="339">
        <f>SUM(M83:M87)</f>
        <v>0.14428047866615321</v>
      </c>
      <c r="Q83" s="94"/>
      <c r="R83" s="85" t="s">
        <v>276</v>
      </c>
    </row>
    <row r="84" spans="2:18" ht="15.75" customHeight="1" thickBot="1" x14ac:dyDescent="0.3">
      <c r="B84" s="340"/>
      <c r="C84" s="342"/>
      <c r="D84" s="82">
        <v>20</v>
      </c>
      <c r="E84" s="72">
        <v>16280073</v>
      </c>
      <c r="F84" s="72">
        <v>6792284</v>
      </c>
      <c r="G84" s="92">
        <f t="shared" si="0"/>
        <v>2.8742349938991905E-2</v>
      </c>
      <c r="H84" s="73">
        <v>3954273725</v>
      </c>
      <c r="I84" s="73">
        <v>1067641013</v>
      </c>
      <c r="J84" s="92">
        <f t="shared" si="1"/>
        <v>4.2345349234605659E-2</v>
      </c>
      <c r="K84" s="73">
        <v>3627774678</v>
      </c>
      <c r="L84" s="73">
        <v>797880797</v>
      </c>
      <c r="M84" s="92">
        <f t="shared" si="2"/>
        <v>4.2931101396726318E-2</v>
      </c>
      <c r="N84" s="339"/>
      <c r="O84" s="339"/>
      <c r="P84" s="339"/>
      <c r="Q84" s="95"/>
      <c r="R84" s="85" t="s">
        <v>277</v>
      </c>
    </row>
    <row r="85" spans="2:18" ht="15.75" thickBot="1" x14ac:dyDescent="0.3">
      <c r="B85" s="340"/>
      <c r="C85" s="342"/>
      <c r="D85" s="82">
        <v>21</v>
      </c>
      <c r="E85" s="72">
        <v>23620462</v>
      </c>
      <c r="F85" s="72">
        <v>6086644</v>
      </c>
      <c r="G85" s="92">
        <f t="shared" si="0"/>
        <v>3.7007577350104542E-2</v>
      </c>
      <c r="H85" s="73">
        <v>2956343674</v>
      </c>
      <c r="I85" s="73">
        <v>509140353</v>
      </c>
      <c r="J85" s="92">
        <f t="shared" si="1"/>
        <v>2.9221350629442443E-2</v>
      </c>
      <c r="K85" s="73">
        <v>2299434473</v>
      </c>
      <c r="L85" s="73">
        <v>416916523</v>
      </c>
      <c r="M85" s="92">
        <f t="shared" si="2"/>
        <v>2.6349981533159112E-2</v>
      </c>
      <c r="N85" s="339"/>
      <c r="O85" s="339"/>
      <c r="P85" s="339"/>
      <c r="Q85" s="95"/>
      <c r="R85" s="85" t="s">
        <v>278</v>
      </c>
    </row>
    <row r="86" spans="2:18" ht="15.75" thickBot="1" x14ac:dyDescent="0.3">
      <c r="B86" s="340"/>
      <c r="C86" s="342"/>
      <c r="D86" s="82">
        <v>22</v>
      </c>
      <c r="E86" s="72">
        <v>8468153</v>
      </c>
      <c r="F86" s="72">
        <v>142399</v>
      </c>
      <c r="G86" s="92">
        <f t="shared" si="0"/>
        <v>1.0726580676256293E-2</v>
      </c>
      <c r="H86" s="73">
        <v>1915740768</v>
      </c>
      <c r="I86" s="73">
        <v>337578274</v>
      </c>
      <c r="J86" s="92">
        <f t="shared" si="1"/>
        <v>1.9000239300852314E-2</v>
      </c>
      <c r="K86" s="73">
        <v>1307251413</v>
      </c>
      <c r="L86" s="73">
        <v>217286323</v>
      </c>
      <c r="M86" s="92">
        <f t="shared" si="2"/>
        <v>1.4788788801358645E-2</v>
      </c>
      <c r="N86" s="339"/>
      <c r="O86" s="339"/>
      <c r="P86" s="339"/>
      <c r="Q86" s="95"/>
      <c r="R86" s="85"/>
    </row>
    <row r="87" spans="2:18" ht="15.75" thickBot="1" x14ac:dyDescent="0.3">
      <c r="B87" s="340"/>
      <c r="C87" s="342"/>
      <c r="D87" s="82">
        <v>23</v>
      </c>
      <c r="E87" s="72">
        <v>6926279</v>
      </c>
      <c r="F87" s="72">
        <v>639939</v>
      </c>
      <c r="G87" s="92">
        <f t="shared" si="0"/>
        <v>9.4256033516948202E-3</v>
      </c>
      <c r="H87" s="73">
        <v>1268994453</v>
      </c>
      <c r="I87" s="73">
        <v>191366731</v>
      </c>
      <c r="J87" s="92">
        <f t="shared" si="1"/>
        <v>1.2313929561012434E-2</v>
      </c>
      <c r="K87" s="73">
        <v>769522198</v>
      </c>
      <c r="L87" s="73">
        <v>117061002</v>
      </c>
      <c r="M87" s="92">
        <f t="shared" si="2"/>
        <v>8.6003064338925038E-3</v>
      </c>
      <c r="N87" s="339"/>
      <c r="O87" s="339"/>
      <c r="P87" s="339"/>
      <c r="Q87" s="95"/>
      <c r="R87" s="85" t="s">
        <v>270</v>
      </c>
    </row>
    <row r="88" spans="2:18" x14ac:dyDescent="0.25">
      <c r="C88" s="342"/>
      <c r="D88" s="66" t="s">
        <v>156</v>
      </c>
      <c r="E88" s="75">
        <v>398656324</v>
      </c>
      <c r="F88" s="75">
        <v>404074039</v>
      </c>
      <c r="G88" s="75">
        <f>SUM(G64:G87)</f>
        <v>0.99924439883184035</v>
      </c>
      <c r="H88" s="76">
        <v>59393687004</v>
      </c>
      <c r="I88" s="76">
        <v>59200558380</v>
      </c>
      <c r="J88" s="75">
        <f>SUM(J64:J87)</f>
        <v>0.9989553789848834</v>
      </c>
      <c r="K88" s="76">
        <v>51476564864</v>
      </c>
      <c r="L88" s="76">
        <v>51610831709</v>
      </c>
      <c r="M88" s="75">
        <f>SUM(M64:M87)</f>
        <v>0.99913781611569707</v>
      </c>
      <c r="R88" s="85" t="s">
        <v>279</v>
      </c>
    </row>
    <row r="89" spans="2:18" ht="15.75" thickBot="1" x14ac:dyDescent="0.3">
      <c r="C89" s="341" t="s">
        <v>260</v>
      </c>
      <c r="D89" s="82">
        <v>-1</v>
      </c>
      <c r="E89" s="83">
        <v>0</v>
      </c>
      <c r="F89" s="83"/>
      <c r="G89" s="83"/>
      <c r="H89" s="79">
        <v>15542247</v>
      </c>
      <c r="I89" s="79"/>
      <c r="J89" s="79"/>
      <c r="K89" s="79">
        <v>35689381</v>
      </c>
      <c r="L89" s="79"/>
      <c r="M89" s="88"/>
      <c r="R89" s="85" t="s">
        <v>280</v>
      </c>
    </row>
    <row r="90" spans="2:18" ht="15.75" thickBot="1" x14ac:dyDescent="0.3">
      <c r="B90" s="340" t="s">
        <v>123</v>
      </c>
      <c r="C90" s="342"/>
      <c r="D90" s="82">
        <v>0</v>
      </c>
      <c r="E90" s="72">
        <v>0</v>
      </c>
      <c r="F90" s="83">
        <v>364391</v>
      </c>
      <c r="G90" s="92">
        <f>+(E90+F90)/(E$114+F$114)</f>
        <v>8.7710293179160692E-4</v>
      </c>
      <c r="H90" s="73">
        <v>12695339</v>
      </c>
      <c r="I90" s="79">
        <v>168566680</v>
      </c>
      <c r="J90" s="92">
        <f>+(H90+I90)/(H$114+I$114)</f>
        <v>4.2143045232972999E-3</v>
      </c>
      <c r="K90" s="74">
        <v>28425238</v>
      </c>
      <c r="L90" s="79">
        <v>87210287</v>
      </c>
      <c r="M90" s="92">
        <f>+(K90+L90)/(K$114+L$114)</f>
        <v>1.9190191745901502E-3</v>
      </c>
      <c r="N90" s="339">
        <f>SUM(G90:G95)</f>
        <v>6.2904980960222234E-2</v>
      </c>
      <c r="O90" s="339">
        <f>SUM(J90:J95)</f>
        <v>5.1130698541860975E-2</v>
      </c>
      <c r="P90" s="339">
        <f>SUM(M90:M95)</f>
        <v>6.6190884907300074E-2</v>
      </c>
      <c r="R90" s="85" t="s">
        <v>278</v>
      </c>
    </row>
    <row r="91" spans="2:18" ht="15.75" thickBot="1" x14ac:dyDescent="0.3">
      <c r="B91" s="340"/>
      <c r="C91" s="342"/>
      <c r="D91" s="82">
        <v>1</v>
      </c>
      <c r="E91" s="72">
        <v>38945</v>
      </c>
      <c r="F91" s="72">
        <v>303262</v>
      </c>
      <c r="G91" s="92">
        <f t="shared" ref="G91:G113" si="3">+(E91+F91)/(E$114+F$114)</f>
        <v>8.2370520396939128E-4</v>
      </c>
      <c r="H91" s="73">
        <v>10995052</v>
      </c>
      <c r="I91" s="73">
        <v>82305588</v>
      </c>
      <c r="J91" s="92">
        <f t="shared" ref="J91:J113" si="4">+(H91+I91)/(H$114+I$114)</f>
        <v>2.1692206196739592E-3</v>
      </c>
      <c r="K91" s="74">
        <v>24499377</v>
      </c>
      <c r="L91" s="73">
        <v>52210356</v>
      </c>
      <c r="M91" s="92">
        <f t="shared" ref="M91:M113" si="5">+(K91+L91)/(K$114+L$114)</f>
        <v>1.2730296204794401E-3</v>
      </c>
      <c r="N91" s="339"/>
      <c r="O91" s="339"/>
      <c r="P91" s="339"/>
      <c r="R91" s="85"/>
    </row>
    <row r="92" spans="2:18" ht="15.75" thickBot="1" x14ac:dyDescent="0.3">
      <c r="B92" s="340"/>
      <c r="C92" s="342"/>
      <c r="D92" s="82">
        <v>2</v>
      </c>
      <c r="E92" s="72">
        <v>0</v>
      </c>
      <c r="F92" s="72">
        <v>0</v>
      </c>
      <c r="G92" s="92">
        <f t="shared" si="3"/>
        <v>0</v>
      </c>
      <c r="H92" s="73">
        <v>24945391</v>
      </c>
      <c r="I92" s="73">
        <v>62037064</v>
      </c>
      <c r="J92" s="92">
        <f t="shared" si="4"/>
        <v>2.0223241227055066E-3</v>
      </c>
      <c r="K92" s="74">
        <v>34782107</v>
      </c>
      <c r="L92" s="73">
        <v>21353460</v>
      </c>
      <c r="M92" s="92">
        <f t="shared" si="5"/>
        <v>9.3159285997525482E-4</v>
      </c>
      <c r="N92" s="339"/>
      <c r="O92" s="339"/>
      <c r="P92" s="339"/>
      <c r="R92" s="85" t="s">
        <v>281</v>
      </c>
    </row>
    <row r="93" spans="2:18" ht="15.75" thickBot="1" x14ac:dyDescent="0.3">
      <c r="B93" s="340"/>
      <c r="C93" s="342"/>
      <c r="D93" s="82">
        <v>3</v>
      </c>
      <c r="E93" s="72">
        <v>172930</v>
      </c>
      <c r="F93" s="72">
        <v>0</v>
      </c>
      <c r="G93" s="92">
        <f t="shared" si="3"/>
        <v>4.1624905663071422E-4</v>
      </c>
      <c r="H93" s="73">
        <v>15218326</v>
      </c>
      <c r="I93" s="73">
        <v>40359664</v>
      </c>
      <c r="J93" s="92">
        <f t="shared" si="4"/>
        <v>1.2921767943717547E-3</v>
      </c>
      <c r="K93" s="74">
        <v>38014216</v>
      </c>
      <c r="L93" s="73">
        <v>38036433</v>
      </c>
      <c r="M93" s="92">
        <f t="shared" si="5"/>
        <v>1.262091849983171E-3</v>
      </c>
      <c r="N93" s="339"/>
      <c r="O93" s="339"/>
      <c r="P93" s="339"/>
      <c r="R93" s="85"/>
    </row>
    <row r="94" spans="2:18" ht="15.75" thickBot="1" x14ac:dyDescent="0.3">
      <c r="B94" s="340"/>
      <c r="C94" s="342"/>
      <c r="D94" s="82">
        <v>4</v>
      </c>
      <c r="E94" s="72">
        <v>5298835</v>
      </c>
      <c r="F94" s="72">
        <v>1288567</v>
      </c>
      <c r="G94" s="92">
        <f t="shared" si="3"/>
        <v>1.5856125994028105E-2</v>
      </c>
      <c r="H94" s="73">
        <v>462299931</v>
      </c>
      <c r="I94" s="73">
        <v>45466035</v>
      </c>
      <c r="J94" s="92">
        <f t="shared" si="4"/>
        <v>1.1805453889875424E-2</v>
      </c>
      <c r="K94" s="74">
        <v>939865377</v>
      </c>
      <c r="L94" s="73">
        <v>33802766</v>
      </c>
      <c r="M94" s="92">
        <f t="shared" si="5"/>
        <v>1.6158423945449155E-2</v>
      </c>
      <c r="N94" s="339"/>
      <c r="O94" s="339"/>
      <c r="P94" s="339"/>
      <c r="R94" s="85" t="s">
        <v>282</v>
      </c>
    </row>
    <row r="95" spans="2:18" ht="15.75" thickBot="1" x14ac:dyDescent="0.3">
      <c r="B95" s="340"/>
      <c r="C95" s="342"/>
      <c r="D95" s="82">
        <v>5</v>
      </c>
      <c r="E95" s="72">
        <v>18392712</v>
      </c>
      <c r="F95" s="72">
        <v>274131</v>
      </c>
      <c r="G95" s="92">
        <f t="shared" si="3"/>
        <v>4.4931797773802414E-2</v>
      </c>
      <c r="H95" s="73">
        <v>1213810994</v>
      </c>
      <c r="I95" s="73">
        <v>60489292</v>
      </c>
      <c r="J95" s="92">
        <f t="shared" si="4"/>
        <v>2.9627218591937027E-2</v>
      </c>
      <c r="K95" s="74">
        <v>2609828252</v>
      </c>
      <c r="L95" s="73">
        <v>80477211</v>
      </c>
      <c r="M95" s="92">
        <f t="shared" si="5"/>
        <v>4.464672745682291E-2</v>
      </c>
      <c r="N95" s="339"/>
      <c r="O95" s="339"/>
      <c r="P95" s="339"/>
      <c r="R95" s="85" t="s">
        <v>283</v>
      </c>
    </row>
    <row r="96" spans="2:18" ht="15.75" thickBot="1" x14ac:dyDescent="0.3">
      <c r="B96" s="340" t="s">
        <v>120</v>
      </c>
      <c r="C96" s="342"/>
      <c r="D96" s="82">
        <v>6</v>
      </c>
      <c r="E96" s="72">
        <v>30915323</v>
      </c>
      <c r="F96" s="72">
        <v>2649521</v>
      </c>
      <c r="G96" s="92">
        <f t="shared" si="3"/>
        <v>8.0791850176123808E-2</v>
      </c>
      <c r="H96" s="73">
        <v>3059970909</v>
      </c>
      <c r="I96" s="73">
        <v>143446984</v>
      </c>
      <c r="J96" s="92">
        <f t="shared" si="4"/>
        <v>7.4478804721254954E-2</v>
      </c>
      <c r="K96" s="74">
        <v>5801572020</v>
      </c>
      <c r="L96" s="73">
        <v>147672051</v>
      </c>
      <c r="M96" s="92">
        <f t="shared" si="5"/>
        <v>9.8730156209052233E-2</v>
      </c>
      <c r="N96" s="339">
        <f>SUM(G96:G98)</f>
        <v>0.24367649190715723</v>
      </c>
      <c r="O96" s="339">
        <f>SUM(J96:J98)</f>
        <v>0.25352937657290203</v>
      </c>
      <c r="P96" s="339">
        <f>SUM(M96:M98)</f>
        <v>0.3317682376003917</v>
      </c>
      <c r="R96" s="85" t="s">
        <v>284</v>
      </c>
    </row>
    <row r="97" spans="2:18" ht="15.75" thickBot="1" x14ac:dyDescent="0.3">
      <c r="B97" s="340"/>
      <c r="C97" s="342"/>
      <c r="D97" s="82">
        <v>7</v>
      </c>
      <c r="E97" s="72">
        <v>33930669</v>
      </c>
      <c r="F97" s="72">
        <v>2779258</v>
      </c>
      <c r="G97" s="92">
        <f t="shared" si="3"/>
        <v>8.8362184020889301E-2</v>
      </c>
      <c r="H97" s="73">
        <v>4343704973</v>
      </c>
      <c r="I97" s="73">
        <v>246284810</v>
      </c>
      <c r="J97" s="92">
        <f t="shared" si="4"/>
        <v>0.10671631492963395</v>
      </c>
      <c r="K97" s="74">
        <v>8110364149</v>
      </c>
      <c r="L97" s="73">
        <v>403198413</v>
      </c>
      <c r="M97" s="92">
        <f t="shared" si="5"/>
        <v>0.1412860779639375</v>
      </c>
      <c r="N97" s="339"/>
      <c r="O97" s="339"/>
      <c r="P97" s="339"/>
      <c r="R97" s="85" t="s">
        <v>285</v>
      </c>
    </row>
    <row r="98" spans="2:18" ht="15.75" thickBot="1" x14ac:dyDescent="0.3">
      <c r="B98" s="340"/>
      <c r="C98" s="342"/>
      <c r="D98" s="82">
        <v>8</v>
      </c>
      <c r="E98" s="72">
        <v>28784772</v>
      </c>
      <c r="F98" s="72">
        <v>2175463</v>
      </c>
      <c r="G98" s="92">
        <f t="shared" si="3"/>
        <v>7.452245771014411E-2</v>
      </c>
      <c r="H98" s="73">
        <v>2826084681</v>
      </c>
      <c r="I98" s="73">
        <v>285093778</v>
      </c>
      <c r="J98" s="92">
        <f t="shared" si="4"/>
        <v>7.2334256922013118E-2</v>
      </c>
      <c r="K98" s="74">
        <v>5091298156</v>
      </c>
      <c r="L98" s="73">
        <v>437459048</v>
      </c>
      <c r="M98" s="92">
        <f t="shared" si="5"/>
        <v>9.1752003427401974E-2</v>
      </c>
      <c r="N98" s="339"/>
      <c r="O98" s="339"/>
      <c r="P98" s="339"/>
      <c r="R98" s="85" t="s">
        <v>286</v>
      </c>
    </row>
    <row r="99" spans="2:18" ht="15.75" thickBot="1" x14ac:dyDescent="0.3">
      <c r="B99" s="340" t="s">
        <v>121</v>
      </c>
      <c r="C99" s="342"/>
      <c r="D99" s="82">
        <v>9</v>
      </c>
      <c r="E99" s="72">
        <v>18211504</v>
      </c>
      <c r="F99" s="72">
        <v>3279712</v>
      </c>
      <c r="G99" s="92">
        <f t="shared" si="3"/>
        <v>5.1730170507412895E-2</v>
      </c>
      <c r="H99" s="73">
        <v>1462346381</v>
      </c>
      <c r="I99" s="73">
        <v>453964155</v>
      </c>
      <c r="J99" s="92">
        <f t="shared" si="4"/>
        <v>4.4553824372369336E-2</v>
      </c>
      <c r="K99" s="74">
        <v>2703956547</v>
      </c>
      <c r="L99" s="73">
        <v>583795906</v>
      </c>
      <c r="M99" s="92">
        <f t="shared" si="5"/>
        <v>5.4561606380156974E-2</v>
      </c>
      <c r="N99" s="339">
        <f>SUM(G99:G105)</f>
        <v>0.36359570767284893</v>
      </c>
      <c r="O99" s="339">
        <f>SUM(J99:J105)</f>
        <v>0.38873976321333814</v>
      </c>
      <c r="P99" s="339">
        <f>SUM(M99:M105)</f>
        <v>0.4054407651357434</v>
      </c>
    </row>
    <row r="100" spans="2:18" ht="15.75" thickBot="1" x14ac:dyDescent="0.3">
      <c r="B100" s="340"/>
      <c r="C100" s="342"/>
      <c r="D100" s="82">
        <v>10</v>
      </c>
      <c r="E100" s="72">
        <v>8428402</v>
      </c>
      <c r="F100" s="72">
        <v>3459558</v>
      </c>
      <c r="G100" s="92">
        <f t="shared" si="3"/>
        <v>2.8614769763856275E-2</v>
      </c>
      <c r="H100" s="73">
        <v>1036769954</v>
      </c>
      <c r="I100" s="73">
        <v>536190235</v>
      </c>
      <c r="J100" s="92">
        <f t="shared" si="4"/>
        <v>3.6570999683443205E-2</v>
      </c>
      <c r="K100" s="74">
        <v>1987585204</v>
      </c>
      <c r="L100" s="73">
        <v>741447673</v>
      </c>
      <c r="M100" s="92">
        <f t="shared" si="5"/>
        <v>4.528942484629981E-2</v>
      </c>
      <c r="N100" s="339"/>
      <c r="O100" s="339"/>
      <c r="P100" s="339"/>
    </row>
    <row r="101" spans="2:18" ht="15.75" thickBot="1" x14ac:dyDescent="0.3">
      <c r="B101" s="340"/>
      <c r="C101" s="342"/>
      <c r="D101" s="82">
        <v>11</v>
      </c>
      <c r="E101" s="72">
        <v>4247218</v>
      </c>
      <c r="F101" s="72">
        <v>8040015</v>
      </c>
      <c r="G101" s="92">
        <f t="shared" si="3"/>
        <v>2.9575834990179732E-2</v>
      </c>
      <c r="H101" s="73">
        <v>959245053</v>
      </c>
      <c r="I101" s="73">
        <v>1235965813</v>
      </c>
      <c r="J101" s="92">
        <f t="shared" si="4"/>
        <v>5.1038199470652384E-2</v>
      </c>
      <c r="K101" s="74">
        <v>1882070432</v>
      </c>
      <c r="L101" s="73">
        <v>1296099175</v>
      </c>
      <c r="M101" s="92">
        <f t="shared" si="5"/>
        <v>5.2743033907033693E-2</v>
      </c>
      <c r="N101" s="339"/>
      <c r="O101" s="339"/>
      <c r="P101" s="339"/>
    </row>
    <row r="102" spans="2:18" ht="15.75" thickBot="1" x14ac:dyDescent="0.3">
      <c r="B102" s="340"/>
      <c r="C102" s="342"/>
      <c r="D102" s="82">
        <v>12</v>
      </c>
      <c r="E102" s="72">
        <v>20520827</v>
      </c>
      <c r="F102" s="72">
        <v>23721405</v>
      </c>
      <c r="G102" s="92">
        <f t="shared" si="3"/>
        <v>0.10649272730721794</v>
      </c>
      <c r="H102" s="73">
        <v>1378117621</v>
      </c>
      <c r="I102" s="73">
        <v>1535272587</v>
      </c>
      <c r="J102" s="92">
        <f t="shared" si="4"/>
        <v>6.7735720916274583E-2</v>
      </c>
      <c r="K102" s="74">
        <v>2811131785</v>
      </c>
      <c r="L102" s="73">
        <v>1485547173</v>
      </c>
      <c r="M102" s="92">
        <f t="shared" si="5"/>
        <v>7.1305157368032238E-2</v>
      </c>
      <c r="N102" s="339"/>
      <c r="O102" s="339"/>
      <c r="P102" s="339"/>
    </row>
    <row r="103" spans="2:18" ht="15.75" thickBot="1" x14ac:dyDescent="0.3">
      <c r="B103" s="340"/>
      <c r="C103" s="342"/>
      <c r="D103" s="82">
        <v>13</v>
      </c>
      <c r="E103" s="72">
        <v>8665314</v>
      </c>
      <c r="F103" s="72">
        <v>6010933</v>
      </c>
      <c r="G103" s="92">
        <f t="shared" si="3"/>
        <v>3.5326282129354944E-2</v>
      </c>
      <c r="H103" s="73">
        <v>1342853403</v>
      </c>
      <c r="I103" s="73">
        <v>1145452371</v>
      </c>
      <c r="J103" s="92">
        <f t="shared" si="4"/>
        <v>5.7852595577206879E-2</v>
      </c>
      <c r="K103" s="74">
        <v>2521071609</v>
      </c>
      <c r="L103" s="73">
        <v>1119292895</v>
      </c>
      <c r="M103" s="92">
        <f t="shared" si="5"/>
        <v>6.0413348628575531E-2</v>
      </c>
      <c r="N103" s="339"/>
      <c r="O103" s="339"/>
      <c r="P103" s="339"/>
    </row>
    <row r="104" spans="2:18" ht="15.75" thickBot="1" x14ac:dyDescent="0.3">
      <c r="B104" s="340"/>
      <c r="C104" s="342"/>
      <c r="D104" s="82">
        <v>14</v>
      </c>
      <c r="E104" s="72">
        <v>7631987</v>
      </c>
      <c r="F104" s="72">
        <v>14088471</v>
      </c>
      <c r="G104" s="92">
        <f t="shared" si="3"/>
        <v>5.228196467985341E-2</v>
      </c>
      <c r="H104" s="73">
        <v>1089823190</v>
      </c>
      <c r="I104" s="73">
        <v>1379314657</v>
      </c>
      <c r="J104" s="92">
        <f t="shared" si="4"/>
        <v>5.7406945231348531E-2</v>
      </c>
      <c r="K104" s="74">
        <v>2033309071</v>
      </c>
      <c r="L104" s="73">
        <v>1405842509</v>
      </c>
      <c r="M104" s="92">
        <f t="shared" si="5"/>
        <v>5.7074137263111925E-2</v>
      </c>
      <c r="N104" s="339"/>
      <c r="O104" s="339"/>
      <c r="P104" s="339"/>
    </row>
    <row r="105" spans="2:18" ht="15.75" thickBot="1" x14ac:dyDescent="0.3">
      <c r="B105" s="340"/>
      <c r="C105" s="342"/>
      <c r="D105" s="82">
        <v>15</v>
      </c>
      <c r="E105" s="98">
        <v>2188670</v>
      </c>
      <c r="F105" s="72">
        <v>22561235</v>
      </c>
      <c r="G105" s="92">
        <f t="shared" si="3"/>
        <v>5.9573958294973674E-2</v>
      </c>
      <c r="H105" s="73">
        <v>716149399</v>
      </c>
      <c r="I105" s="73">
        <v>2448673452</v>
      </c>
      <c r="J105" s="92">
        <f t="shared" si="4"/>
        <v>7.3581477962043201E-2</v>
      </c>
      <c r="K105" s="74">
        <v>1387967538</v>
      </c>
      <c r="L105" s="73">
        <v>2471777366</v>
      </c>
      <c r="M105" s="92">
        <f t="shared" si="5"/>
        <v>6.4054056742533214E-2</v>
      </c>
      <c r="N105" s="339"/>
      <c r="O105" s="339"/>
      <c r="P105" s="339"/>
    </row>
    <row r="106" spans="2:18" ht="15.75" thickBot="1" x14ac:dyDescent="0.3">
      <c r="B106" s="340" t="s">
        <v>122</v>
      </c>
      <c r="C106" s="342"/>
      <c r="D106" s="82">
        <v>16</v>
      </c>
      <c r="E106" s="98">
        <v>6535406</v>
      </c>
      <c r="F106" s="72">
        <v>27794651</v>
      </c>
      <c r="G106" s="92">
        <f t="shared" si="3"/>
        <v>8.263374683587954E-2</v>
      </c>
      <c r="H106" s="73">
        <v>646782581</v>
      </c>
      <c r="I106" s="73">
        <v>3387714866</v>
      </c>
      <c r="J106" s="92">
        <f t="shared" si="4"/>
        <v>9.3801232789553712E-2</v>
      </c>
      <c r="K106" s="74">
        <v>1181280794</v>
      </c>
      <c r="L106" s="73">
        <v>2755775671</v>
      </c>
      <c r="M106" s="92">
        <f t="shared" si="5"/>
        <v>6.5337073946601737E-2</v>
      </c>
      <c r="N106" s="339">
        <f>SUM(G106:G108)</f>
        <v>0.22559579356077369</v>
      </c>
      <c r="O106" s="339">
        <f>SUM(J106:J108)</f>
        <v>0.22776781343588781</v>
      </c>
      <c r="P106" s="339">
        <f>SUM(M106:M108)</f>
        <v>0.15191542760798032</v>
      </c>
    </row>
    <row r="107" spans="2:18" ht="15.75" thickBot="1" x14ac:dyDescent="0.3">
      <c r="B107" s="340"/>
      <c r="C107" s="342"/>
      <c r="D107" s="82">
        <v>17</v>
      </c>
      <c r="E107" s="72">
        <v>10423572</v>
      </c>
      <c r="F107" s="72">
        <v>38015339</v>
      </c>
      <c r="G107" s="92">
        <f t="shared" si="3"/>
        <v>0.11659429253437302</v>
      </c>
      <c r="H107" s="73">
        <v>421500902</v>
      </c>
      <c r="I107" s="73">
        <v>3449359398</v>
      </c>
      <c r="J107" s="92">
        <f t="shared" si="4"/>
        <v>8.9996702901902148E-2</v>
      </c>
      <c r="K107" s="74">
        <v>779555728</v>
      </c>
      <c r="L107" s="73">
        <v>2809234317</v>
      </c>
      <c r="M107" s="92">
        <f t="shared" si="5"/>
        <v>5.9557449234854495E-2</v>
      </c>
      <c r="N107" s="339"/>
      <c r="O107" s="339"/>
      <c r="P107" s="339"/>
    </row>
    <row r="108" spans="2:18" ht="15.75" thickBot="1" x14ac:dyDescent="0.3">
      <c r="B108" s="340"/>
      <c r="C108" s="342"/>
      <c r="D108" s="82">
        <v>18</v>
      </c>
      <c r="E108" s="72">
        <v>2155097</v>
      </c>
      <c r="F108" s="72">
        <v>8799344</v>
      </c>
      <c r="G108" s="92">
        <f t="shared" si="3"/>
        <v>2.6367754190521123E-2</v>
      </c>
      <c r="H108" s="73">
        <v>252911232</v>
      </c>
      <c r="I108" s="73">
        <v>1638283097</v>
      </c>
      <c r="J108" s="92">
        <f t="shared" si="4"/>
        <v>4.3969877744431951E-2</v>
      </c>
      <c r="K108" s="74">
        <v>507897944</v>
      </c>
      <c r="L108" s="73">
        <v>1120317402</v>
      </c>
      <c r="M108" s="92">
        <f t="shared" si="5"/>
        <v>2.7020904426524078E-2</v>
      </c>
      <c r="N108" s="339"/>
      <c r="O108" s="339"/>
      <c r="P108" s="339"/>
    </row>
    <row r="109" spans="2:18" ht="15.75" thickBot="1" x14ac:dyDescent="0.3">
      <c r="B109" s="340" t="s">
        <v>123</v>
      </c>
      <c r="C109" s="342"/>
      <c r="D109" s="82">
        <v>19</v>
      </c>
      <c r="E109" s="72">
        <v>2794331</v>
      </c>
      <c r="F109" s="72">
        <v>24152730</v>
      </c>
      <c r="G109" s="92">
        <f t="shared" si="3"/>
        <v>6.4862595964958719E-2</v>
      </c>
      <c r="H109" s="73">
        <v>151247306</v>
      </c>
      <c r="I109" s="73">
        <v>790855970</v>
      </c>
      <c r="J109" s="92">
        <f t="shared" si="4"/>
        <v>2.1903706685844675E-2</v>
      </c>
      <c r="K109" s="74">
        <v>238405928</v>
      </c>
      <c r="L109" s="73">
        <v>510259185</v>
      </c>
      <c r="M109" s="92">
        <f t="shared" si="5"/>
        <v>1.2424405970342604E-2</v>
      </c>
      <c r="N109" s="339">
        <f>SUM(G109:G113)</f>
        <v>0.10422702589899803</v>
      </c>
      <c r="O109" s="339">
        <f>SUM(J109:J113)</f>
        <v>7.8470994201692901E-2</v>
      </c>
      <c r="P109" s="339">
        <f>SUM(M109:M113)</f>
        <v>4.3834474776541135E-2</v>
      </c>
    </row>
    <row r="110" spans="2:18" ht="15.75" thickBot="1" x14ac:dyDescent="0.3">
      <c r="B110" s="340"/>
      <c r="C110" s="342"/>
      <c r="D110" s="82">
        <v>20</v>
      </c>
      <c r="E110" s="72">
        <v>480367</v>
      </c>
      <c r="F110" s="72">
        <v>1897126</v>
      </c>
      <c r="G110" s="92">
        <f t="shared" si="3"/>
        <v>5.7227156560234011E-3</v>
      </c>
      <c r="H110" s="73">
        <v>69640422</v>
      </c>
      <c r="I110" s="73">
        <v>570621628</v>
      </c>
      <c r="J110" s="92">
        <f t="shared" si="4"/>
        <v>1.4885960491318382E-2</v>
      </c>
      <c r="K110" s="74">
        <v>182563898</v>
      </c>
      <c r="L110" s="73">
        <v>354218996</v>
      </c>
      <c r="M110" s="92">
        <f t="shared" si="5"/>
        <v>8.9081332590308388E-3</v>
      </c>
      <c r="N110" s="339"/>
      <c r="O110" s="339"/>
      <c r="P110" s="339"/>
    </row>
    <row r="111" spans="2:18" ht="15.75" thickBot="1" x14ac:dyDescent="0.3">
      <c r="B111" s="340"/>
      <c r="C111" s="342"/>
      <c r="D111" s="82">
        <v>21</v>
      </c>
      <c r="E111" s="72">
        <v>2194947</v>
      </c>
      <c r="F111" s="72">
        <v>8479805</v>
      </c>
      <c r="G111" s="92">
        <f t="shared" si="3"/>
        <v>2.5694532179302784E-2</v>
      </c>
      <c r="H111" s="73">
        <v>119591368</v>
      </c>
      <c r="I111" s="73">
        <v>539932919</v>
      </c>
      <c r="J111" s="92">
        <f t="shared" si="4"/>
        <v>1.533380352520804E-2</v>
      </c>
      <c r="K111" s="74">
        <v>207789197</v>
      </c>
      <c r="L111" s="73">
        <v>289692941</v>
      </c>
      <c r="M111" s="92">
        <f t="shared" si="5"/>
        <v>8.2559210228699467E-3</v>
      </c>
      <c r="N111" s="339"/>
      <c r="O111" s="339"/>
      <c r="P111" s="339"/>
    </row>
    <row r="112" spans="2:18" ht="15.75" thickBot="1" x14ac:dyDescent="0.3">
      <c r="B112" s="340"/>
      <c r="C112" s="342"/>
      <c r="D112" s="82">
        <v>22</v>
      </c>
      <c r="E112" s="72">
        <v>454240</v>
      </c>
      <c r="F112" s="72">
        <v>549564</v>
      </c>
      <c r="G112" s="92">
        <f t="shared" si="3"/>
        <v>2.4161942291224051E-3</v>
      </c>
      <c r="H112" s="73">
        <v>121430247</v>
      </c>
      <c r="I112" s="73">
        <v>504354864</v>
      </c>
      <c r="J112" s="92">
        <f t="shared" si="4"/>
        <v>1.454937464808556E-2</v>
      </c>
      <c r="K112" s="74">
        <v>233301581</v>
      </c>
      <c r="L112" s="73">
        <v>313884754</v>
      </c>
      <c r="M112" s="92">
        <f t="shared" si="5"/>
        <v>9.0807826482277778E-3</v>
      </c>
      <c r="N112" s="339"/>
      <c r="O112" s="339"/>
      <c r="P112" s="339"/>
    </row>
    <row r="113" spans="2:16" ht="15.75" thickBot="1" x14ac:dyDescent="0.3">
      <c r="B113" s="340"/>
      <c r="C113" s="342"/>
      <c r="D113" s="82">
        <v>23</v>
      </c>
      <c r="E113" s="72">
        <v>714203</v>
      </c>
      <c r="F113" s="72">
        <v>1583637</v>
      </c>
      <c r="G113" s="92">
        <f t="shared" si="3"/>
        <v>5.5309878695907035E-3</v>
      </c>
      <c r="H113" s="73">
        <v>69865924</v>
      </c>
      <c r="I113" s="73">
        <v>437585844</v>
      </c>
      <c r="J113" s="92">
        <f t="shared" si="4"/>
        <v>1.1798148851236243E-2</v>
      </c>
      <c r="K113" s="74">
        <v>87410693</v>
      </c>
      <c r="L113" s="73">
        <v>223833878</v>
      </c>
      <c r="M113" s="92">
        <f t="shared" si="5"/>
        <v>5.1652318760699659E-3</v>
      </c>
      <c r="N113" s="339"/>
      <c r="O113" s="339"/>
      <c r="P113" s="339"/>
    </row>
    <row r="114" spans="2:16" x14ac:dyDescent="0.25">
      <c r="C114" s="342"/>
      <c r="D114" s="66" t="s">
        <v>156</v>
      </c>
      <c r="E114" s="75">
        <v>213180271</v>
      </c>
      <c r="F114" s="75">
        <v>202268118</v>
      </c>
      <c r="G114" s="75"/>
      <c r="H114" s="76">
        <v>21823542826</v>
      </c>
      <c r="I114" s="76">
        <v>21187591751</v>
      </c>
      <c r="J114" s="76"/>
      <c r="K114" s="77">
        <v>41475178469</v>
      </c>
      <c r="L114" s="76">
        <v>18782439866</v>
      </c>
      <c r="M114" s="75">
        <f>SUM(M90:M113)</f>
        <v>0.99914979002795656</v>
      </c>
    </row>
    <row r="115" spans="2:16" ht="15.75" thickBot="1" x14ac:dyDescent="0.3">
      <c r="C115" s="341" t="s">
        <v>261</v>
      </c>
      <c r="D115" s="82">
        <v>-1</v>
      </c>
      <c r="E115" s="83">
        <v>0</v>
      </c>
      <c r="F115" s="83"/>
      <c r="G115" s="83"/>
      <c r="H115" s="79">
        <v>2848716</v>
      </c>
      <c r="I115" s="79"/>
      <c r="J115" s="79"/>
      <c r="K115" s="79">
        <v>3310533</v>
      </c>
      <c r="L115" s="88"/>
      <c r="M115" s="88"/>
    </row>
    <row r="116" spans="2:16" ht="15.75" thickBot="1" x14ac:dyDescent="0.3">
      <c r="B116" s="340" t="s">
        <v>123</v>
      </c>
      <c r="C116" s="342"/>
      <c r="D116" s="82">
        <v>0</v>
      </c>
      <c r="E116" s="72">
        <v>0</v>
      </c>
      <c r="F116" s="83">
        <v>0</v>
      </c>
      <c r="G116" s="92">
        <f>+(E116+F116)/(E$140+F$140)</f>
        <v>0</v>
      </c>
      <c r="H116" s="73">
        <v>143119</v>
      </c>
      <c r="I116" s="79">
        <v>23565867</v>
      </c>
      <c r="J116" s="92">
        <f t="shared" ref="J116:J140" si="6">+(H116+I116)/(H$140+I$140)</f>
        <v>1.5013221050211049E-3</v>
      </c>
      <c r="K116" s="73">
        <v>0</v>
      </c>
      <c r="L116" s="79">
        <v>2745267</v>
      </c>
      <c r="M116" s="92">
        <f t="shared" ref="M116:M139" si="7">+(K116+L116)/(K$140+L$140)</f>
        <v>1.977913765961906E-4</v>
      </c>
      <c r="N116" s="339">
        <f>SUM(G116:G121)</f>
        <v>7.1708782719706122E-3</v>
      </c>
      <c r="O116" s="339">
        <f>SUM(J116:J121)</f>
        <v>4.9782905991534567E-3</v>
      </c>
      <c r="P116" s="339">
        <f>SUM(M116:M121)</f>
        <v>1.8517576918730104E-3</v>
      </c>
    </row>
    <row r="117" spans="2:16" ht="15.75" thickBot="1" x14ac:dyDescent="0.3">
      <c r="B117" s="340"/>
      <c r="C117" s="342"/>
      <c r="D117" s="82">
        <v>1</v>
      </c>
      <c r="E117" s="72">
        <v>0</v>
      </c>
      <c r="F117" s="72">
        <v>0</v>
      </c>
      <c r="G117" s="92">
        <f t="shared" ref="G117:G140" si="8">+(E117+F117)/(E$140+F$140)</f>
        <v>0</v>
      </c>
      <c r="H117" s="73">
        <v>8484141</v>
      </c>
      <c r="I117" s="73">
        <v>1674989</v>
      </c>
      <c r="J117" s="92">
        <f t="shared" si="6"/>
        <v>6.4330572538121445E-4</v>
      </c>
      <c r="K117" s="73">
        <v>93437</v>
      </c>
      <c r="L117" s="73">
        <v>338287</v>
      </c>
      <c r="M117" s="92">
        <f t="shared" si="7"/>
        <v>3.1104910476690893E-5</v>
      </c>
      <c r="N117" s="339"/>
      <c r="O117" s="339"/>
      <c r="P117" s="339"/>
    </row>
    <row r="118" spans="2:16" ht="15.75" thickBot="1" x14ac:dyDescent="0.3">
      <c r="B118" s="340"/>
      <c r="C118" s="342"/>
      <c r="D118" s="82">
        <v>2</v>
      </c>
      <c r="E118" s="72">
        <v>0</v>
      </c>
      <c r="F118" s="72">
        <v>0</v>
      </c>
      <c r="G118" s="92">
        <f t="shared" si="8"/>
        <v>0</v>
      </c>
      <c r="H118" s="73">
        <v>155391</v>
      </c>
      <c r="I118" s="73">
        <v>500829</v>
      </c>
      <c r="J118" s="92">
        <f t="shared" si="6"/>
        <v>4.1553763275955773E-5</v>
      </c>
      <c r="K118" s="73">
        <v>0</v>
      </c>
      <c r="L118" s="73">
        <v>93437</v>
      </c>
      <c r="M118" s="92">
        <f t="shared" si="7"/>
        <v>6.7319619020730076E-6</v>
      </c>
      <c r="N118" s="339"/>
      <c r="O118" s="339"/>
      <c r="P118" s="339"/>
    </row>
    <row r="119" spans="2:16" ht="15.75" thickBot="1" x14ac:dyDescent="0.3">
      <c r="B119" s="340"/>
      <c r="C119" s="342"/>
      <c r="D119" s="82">
        <v>3</v>
      </c>
      <c r="E119" s="72">
        <v>0</v>
      </c>
      <c r="F119" s="72">
        <v>0</v>
      </c>
      <c r="G119" s="92">
        <f t="shared" si="8"/>
        <v>0</v>
      </c>
      <c r="H119" s="73">
        <v>158453</v>
      </c>
      <c r="I119" s="73">
        <v>735740</v>
      </c>
      <c r="J119" s="92">
        <f t="shared" si="6"/>
        <v>5.6622907325312729E-5</v>
      </c>
      <c r="K119" s="73">
        <v>0</v>
      </c>
      <c r="L119" s="73">
        <v>275979</v>
      </c>
      <c r="M119" s="92">
        <f t="shared" si="7"/>
        <v>1.9883773170930216E-5</v>
      </c>
      <c r="N119" s="339"/>
      <c r="O119" s="339"/>
      <c r="P119" s="339"/>
    </row>
    <row r="120" spans="2:16" ht="15.75" thickBot="1" x14ac:dyDescent="0.3">
      <c r="B120" s="340"/>
      <c r="C120" s="342"/>
      <c r="D120" s="82">
        <v>4</v>
      </c>
      <c r="E120" s="72">
        <v>0</v>
      </c>
      <c r="F120" s="72">
        <v>0</v>
      </c>
      <c r="G120" s="92">
        <f t="shared" si="8"/>
        <v>0</v>
      </c>
      <c r="H120" s="73">
        <v>15557098</v>
      </c>
      <c r="I120" s="73">
        <v>324730</v>
      </c>
      <c r="J120" s="92">
        <f t="shared" si="6"/>
        <v>1.0056836443592791E-3</v>
      </c>
      <c r="K120" s="73">
        <v>1513549</v>
      </c>
      <c r="L120" s="73">
        <v>0</v>
      </c>
      <c r="M120" s="92">
        <f t="shared" si="7"/>
        <v>1.090483877363432E-4</v>
      </c>
      <c r="N120" s="339"/>
      <c r="O120" s="339"/>
      <c r="P120" s="339"/>
    </row>
    <row r="121" spans="2:16" ht="15.75" thickBot="1" x14ac:dyDescent="0.3">
      <c r="B121" s="340"/>
      <c r="C121" s="342"/>
      <c r="D121" s="82">
        <v>5</v>
      </c>
      <c r="E121" s="72">
        <v>169765</v>
      </c>
      <c r="F121" s="72">
        <v>0</v>
      </c>
      <c r="G121" s="92">
        <f t="shared" si="8"/>
        <v>7.1708782719706122E-3</v>
      </c>
      <c r="H121" s="73">
        <v>26921194</v>
      </c>
      <c r="I121" s="73">
        <v>395970</v>
      </c>
      <c r="J121" s="92">
        <f t="shared" si="6"/>
        <v>1.7298024537905901E-3</v>
      </c>
      <c r="K121" s="73">
        <v>20467853</v>
      </c>
      <c r="L121" s="73">
        <v>173864</v>
      </c>
      <c r="M121" s="92">
        <f t="shared" si="7"/>
        <v>1.4871972819907825E-3</v>
      </c>
      <c r="N121" s="339"/>
      <c r="O121" s="339"/>
      <c r="P121" s="339"/>
    </row>
    <row r="122" spans="2:16" ht="15.75" thickBot="1" x14ac:dyDescent="0.3">
      <c r="B122" s="340" t="s">
        <v>120</v>
      </c>
      <c r="C122" s="342"/>
      <c r="D122" s="82">
        <v>6</v>
      </c>
      <c r="E122" s="72">
        <v>512621</v>
      </c>
      <c r="F122" s="72">
        <v>0</v>
      </c>
      <c r="G122" s="92">
        <f t="shared" si="8"/>
        <v>2.1653125147444097E-2</v>
      </c>
      <c r="H122" s="73">
        <v>368683408</v>
      </c>
      <c r="I122" s="73">
        <v>18916356</v>
      </c>
      <c r="J122" s="92">
        <f t="shared" si="6"/>
        <v>2.4543946906635462E-2</v>
      </c>
      <c r="K122" s="73">
        <v>243941075</v>
      </c>
      <c r="L122" s="73">
        <v>9510398</v>
      </c>
      <c r="M122" s="92">
        <f t="shared" si="7"/>
        <v>1.826070678917651E-2</v>
      </c>
      <c r="N122" s="339">
        <f>SUM(G122:G124)</f>
        <v>0.30123906474327544</v>
      </c>
      <c r="O122" s="339">
        <f>SUM(J122:J124)</f>
        <v>0.25283526246389115</v>
      </c>
      <c r="P122" s="339">
        <f>SUM(M122:M124)</f>
        <v>0.27296154117898364</v>
      </c>
    </row>
    <row r="123" spans="2:16" ht="15.75" thickBot="1" x14ac:dyDescent="0.3">
      <c r="B123" s="340"/>
      <c r="C123" s="342"/>
      <c r="D123" s="82">
        <v>7</v>
      </c>
      <c r="E123" s="72">
        <v>1691848</v>
      </c>
      <c r="F123" s="72">
        <v>496016</v>
      </c>
      <c r="G123" s="92">
        <f t="shared" si="8"/>
        <v>9.2415435570504578E-2</v>
      </c>
      <c r="H123" s="73">
        <v>2076012408</v>
      </c>
      <c r="I123" s="73">
        <v>80707799</v>
      </c>
      <c r="J123" s="92">
        <f t="shared" si="6"/>
        <v>0.13656981032907917</v>
      </c>
      <c r="K123" s="73">
        <v>1951230542</v>
      </c>
      <c r="L123" s="73">
        <v>88620344</v>
      </c>
      <c r="M123" s="92">
        <f t="shared" si="7"/>
        <v>0.14696745882746526</v>
      </c>
      <c r="N123" s="339"/>
      <c r="O123" s="339"/>
      <c r="P123" s="339"/>
    </row>
    <row r="124" spans="2:16" ht="15.75" thickBot="1" x14ac:dyDescent="0.3">
      <c r="B124" s="340"/>
      <c r="C124" s="342"/>
      <c r="D124" s="82">
        <v>8</v>
      </c>
      <c r="E124" s="72">
        <v>4394912</v>
      </c>
      <c r="F124" s="72">
        <v>36205</v>
      </c>
      <c r="G124" s="92">
        <f t="shared" si="8"/>
        <v>0.18717050402532678</v>
      </c>
      <c r="H124" s="73">
        <v>1284496390</v>
      </c>
      <c r="I124" s="73">
        <v>163976177</v>
      </c>
      <c r="J124" s="92">
        <f t="shared" si="6"/>
        <v>9.17215052281765E-2</v>
      </c>
      <c r="K124" s="73">
        <v>1318196439</v>
      </c>
      <c r="L124" s="73">
        <v>177100706</v>
      </c>
      <c r="M124" s="92">
        <f t="shared" si="7"/>
        <v>0.10773337556234187</v>
      </c>
      <c r="N124" s="339"/>
      <c r="O124" s="339"/>
      <c r="P124" s="339"/>
    </row>
    <row r="125" spans="2:16" ht="15.75" thickBot="1" x14ac:dyDescent="0.3">
      <c r="B125" s="340" t="s">
        <v>121</v>
      </c>
      <c r="C125" s="342"/>
      <c r="D125" s="82">
        <v>9</v>
      </c>
      <c r="E125" s="72">
        <v>1959180</v>
      </c>
      <c r="F125" s="72">
        <v>366687</v>
      </c>
      <c r="G125" s="92">
        <f t="shared" si="8"/>
        <v>9.8244686088377886E-2</v>
      </c>
      <c r="H125" s="73">
        <v>843082581</v>
      </c>
      <c r="I125" s="73">
        <v>238431813</v>
      </c>
      <c r="J125" s="92">
        <f t="shared" si="6"/>
        <v>6.8484644033730696E-2</v>
      </c>
      <c r="K125" s="73">
        <v>788873749</v>
      </c>
      <c r="L125" s="73">
        <v>187959421</v>
      </c>
      <c r="M125" s="92">
        <f t="shared" si="7"/>
        <v>7.0379011367244296E-2</v>
      </c>
      <c r="N125" s="339">
        <f>SUM(G125:G131)</f>
        <v>0.38940485786505302</v>
      </c>
      <c r="O125" s="339">
        <f>SUM(J125:J131)</f>
        <v>0.46712398448856007</v>
      </c>
      <c r="P125" s="339">
        <f>SUM(M125:M131)</f>
        <v>0.45626824303712732</v>
      </c>
    </row>
    <row r="126" spans="2:16" ht="15.75" thickBot="1" x14ac:dyDescent="0.3">
      <c r="B126" s="340"/>
      <c r="C126" s="342"/>
      <c r="D126" s="82">
        <v>10</v>
      </c>
      <c r="E126" s="72">
        <v>66869</v>
      </c>
      <c r="F126" s="72">
        <v>683614</v>
      </c>
      <c r="G126" s="92">
        <f t="shared" si="8"/>
        <v>3.1700422573459314E-2</v>
      </c>
      <c r="H126" s="73">
        <v>702035826</v>
      </c>
      <c r="I126" s="73">
        <v>365753360</v>
      </c>
      <c r="J126" s="92">
        <f t="shared" si="6"/>
        <v>6.7615523854301154E-2</v>
      </c>
      <c r="K126" s="73">
        <v>568347924</v>
      </c>
      <c r="L126" s="73">
        <v>339809163</v>
      </c>
      <c r="M126" s="92">
        <f t="shared" si="7"/>
        <v>6.5431027438612135E-2</v>
      </c>
      <c r="N126" s="339"/>
      <c r="O126" s="339"/>
      <c r="P126" s="339"/>
    </row>
    <row r="127" spans="2:16" ht="15.75" thickBot="1" x14ac:dyDescent="0.3">
      <c r="B127" s="340"/>
      <c r="C127" s="342"/>
      <c r="D127" s="82">
        <v>11</v>
      </c>
      <c r="E127" s="72">
        <v>0</v>
      </c>
      <c r="F127" s="72">
        <v>950448</v>
      </c>
      <c r="G127" s="92">
        <f t="shared" si="8"/>
        <v>4.0146949676540651E-2</v>
      </c>
      <c r="H127" s="73">
        <v>331627956</v>
      </c>
      <c r="I127" s="73">
        <v>574647103</v>
      </c>
      <c r="J127" s="92">
        <f t="shared" si="6"/>
        <v>5.7387978520296312E-2</v>
      </c>
      <c r="K127" s="73">
        <v>216054896</v>
      </c>
      <c r="L127" s="73">
        <v>616532040</v>
      </c>
      <c r="M127" s="92">
        <f t="shared" si="7"/>
        <v>5.9986338744990715E-2</v>
      </c>
      <c r="N127" s="339"/>
      <c r="O127" s="339"/>
      <c r="P127" s="339"/>
    </row>
    <row r="128" spans="2:16" ht="15.75" thickBot="1" x14ac:dyDescent="0.3">
      <c r="B128" s="340"/>
      <c r="C128" s="342"/>
      <c r="D128" s="82">
        <v>12</v>
      </c>
      <c r="E128" s="72">
        <v>92876</v>
      </c>
      <c r="F128" s="72">
        <v>372259</v>
      </c>
      <c r="G128" s="92">
        <f t="shared" si="8"/>
        <v>1.9647315200618798E-2</v>
      </c>
      <c r="H128" s="73">
        <v>257282390</v>
      </c>
      <c r="I128" s="73">
        <v>965401194</v>
      </c>
      <c r="J128" s="92">
        <f t="shared" si="6"/>
        <v>7.7423888651569878E-2</v>
      </c>
      <c r="K128" s="73">
        <v>216556867</v>
      </c>
      <c r="L128" s="73">
        <v>851627661</v>
      </c>
      <c r="M128" s="92">
        <f t="shared" si="7"/>
        <v>7.6960706645973626E-2</v>
      </c>
      <c r="N128" s="339"/>
      <c r="O128" s="339"/>
      <c r="P128" s="339"/>
    </row>
    <row r="129" spans="2:16" ht="15.75" thickBot="1" x14ac:dyDescent="0.3">
      <c r="B129" s="340"/>
      <c r="C129" s="342"/>
      <c r="D129" s="82">
        <v>13</v>
      </c>
      <c r="E129" s="72">
        <v>0</v>
      </c>
      <c r="F129" s="72">
        <v>3402101</v>
      </c>
      <c r="G129" s="92">
        <f t="shared" si="8"/>
        <v>0.14370483986657728</v>
      </c>
      <c r="H129" s="73">
        <v>175476502</v>
      </c>
      <c r="I129" s="73">
        <v>588726179</v>
      </c>
      <c r="J129" s="92">
        <f t="shared" si="6"/>
        <v>4.8391541405511475E-2</v>
      </c>
      <c r="K129" s="73">
        <v>77829071</v>
      </c>
      <c r="L129" s="73">
        <v>375862970</v>
      </c>
      <c r="M129" s="92">
        <f t="shared" si="7"/>
        <v>3.2687666933717316E-2</v>
      </c>
      <c r="N129" s="339"/>
      <c r="O129" s="339"/>
      <c r="P129" s="339"/>
    </row>
    <row r="130" spans="2:16" ht="15.75" thickBot="1" x14ac:dyDescent="0.3">
      <c r="B130" s="340"/>
      <c r="C130" s="342"/>
      <c r="D130" s="82">
        <v>14</v>
      </c>
      <c r="E130" s="72">
        <v>0</v>
      </c>
      <c r="F130" s="72">
        <v>866803</v>
      </c>
      <c r="G130" s="92">
        <f t="shared" si="8"/>
        <v>3.661378257461162E-2</v>
      </c>
      <c r="H130" s="73">
        <v>101690384</v>
      </c>
      <c r="I130" s="73">
        <v>908466269</v>
      </c>
      <c r="J130" s="92">
        <f t="shared" si="6"/>
        <v>6.3966063866376821E-2</v>
      </c>
      <c r="K130" s="73">
        <v>110717454</v>
      </c>
      <c r="L130" s="73">
        <v>728964271</v>
      </c>
      <c r="M130" s="92">
        <f t="shared" si="7"/>
        <v>6.049750508435571E-2</v>
      </c>
      <c r="N130" s="339"/>
      <c r="O130" s="339"/>
      <c r="P130" s="339"/>
    </row>
    <row r="131" spans="2:16" ht="15.75" thickBot="1" x14ac:dyDescent="0.3">
      <c r="B131" s="340"/>
      <c r="C131" s="342"/>
      <c r="D131" s="82">
        <v>15</v>
      </c>
      <c r="E131" s="72">
        <v>226013</v>
      </c>
      <c r="F131" s="72">
        <v>232009</v>
      </c>
      <c r="G131" s="92">
        <f t="shared" si="8"/>
        <v>1.9346861884867454E-2</v>
      </c>
      <c r="H131" s="73">
        <v>225658112</v>
      </c>
      <c r="I131" s="73">
        <v>1098575685</v>
      </c>
      <c r="J131" s="92">
        <f t="shared" si="6"/>
        <v>8.3854344156773744E-2</v>
      </c>
      <c r="K131" s="73">
        <v>181295875</v>
      </c>
      <c r="L131" s="73">
        <v>1072393518</v>
      </c>
      <c r="M131" s="92">
        <f t="shared" si="7"/>
        <v>9.0325986822233528E-2</v>
      </c>
      <c r="N131" s="339"/>
      <c r="O131" s="339"/>
      <c r="P131" s="339"/>
    </row>
    <row r="132" spans="2:16" ht="15.75" thickBot="1" x14ac:dyDescent="0.3">
      <c r="B132" s="340" t="s">
        <v>122</v>
      </c>
      <c r="C132" s="342"/>
      <c r="D132" s="82">
        <v>16</v>
      </c>
      <c r="E132" s="72">
        <v>0</v>
      </c>
      <c r="F132" s="72">
        <v>152492</v>
      </c>
      <c r="G132" s="92">
        <f t="shared" si="8"/>
        <v>6.441266276613805E-3</v>
      </c>
      <c r="H132" s="73">
        <v>287951874</v>
      </c>
      <c r="I132" s="73">
        <v>479664008</v>
      </c>
      <c r="J132" s="92">
        <f t="shared" si="6"/>
        <v>4.8607675242284598E-2</v>
      </c>
      <c r="K132" s="73">
        <v>260046053</v>
      </c>
      <c r="L132" s="73">
        <v>514364518</v>
      </c>
      <c r="M132" s="92">
        <f t="shared" si="7"/>
        <v>5.5794839951353363E-2</v>
      </c>
      <c r="N132" s="339">
        <f>SUM(G132:G134)</f>
        <v>0.10267946657772606</v>
      </c>
      <c r="O132" s="339">
        <f>SUM(J132:J134)</f>
        <v>0.16994373601075624</v>
      </c>
      <c r="P132" s="339">
        <f>SUM(M132:M134)</f>
        <v>0.17267437774682212</v>
      </c>
    </row>
    <row r="133" spans="2:16" ht="15.75" thickBot="1" x14ac:dyDescent="0.3">
      <c r="B133" s="340"/>
      <c r="C133" s="342"/>
      <c r="D133" s="82">
        <v>17</v>
      </c>
      <c r="E133" s="72">
        <v>525084</v>
      </c>
      <c r="F133" s="72">
        <v>46430</v>
      </c>
      <c r="G133" s="92">
        <f t="shared" si="8"/>
        <v>2.4140767088192572E-2</v>
      </c>
      <c r="H133" s="73">
        <v>484070293</v>
      </c>
      <c r="I133" s="73">
        <v>525667661</v>
      </c>
      <c r="J133" s="92">
        <f t="shared" si="6"/>
        <v>6.3939550625192645E-2</v>
      </c>
      <c r="K133" s="73">
        <v>454789377</v>
      </c>
      <c r="L133" s="73">
        <v>410926691</v>
      </c>
      <c r="M133" s="92">
        <f t="shared" si="7"/>
        <v>6.237323103041028E-2</v>
      </c>
      <c r="N133" s="339"/>
      <c r="O133" s="339"/>
      <c r="P133" s="339"/>
    </row>
    <row r="134" spans="2:16" ht="15.75" thickBot="1" x14ac:dyDescent="0.3">
      <c r="B134" s="340"/>
      <c r="C134" s="342"/>
      <c r="D134" s="82">
        <v>18</v>
      </c>
      <c r="E134" s="72">
        <v>1453539</v>
      </c>
      <c r="F134" s="72">
        <v>253312</v>
      </c>
      <c r="G134" s="92">
        <f t="shared" si="8"/>
        <v>7.2097433212919684E-2</v>
      </c>
      <c r="H134" s="73">
        <v>561987130</v>
      </c>
      <c r="I134" s="73">
        <v>344422661</v>
      </c>
      <c r="J134" s="92">
        <f t="shared" si="6"/>
        <v>5.7396510143278998E-2</v>
      </c>
      <c r="K134" s="73">
        <v>498433385</v>
      </c>
      <c r="L134" s="73">
        <v>258092849</v>
      </c>
      <c r="M134" s="92">
        <f t="shared" si="7"/>
        <v>5.4506306765058479E-2</v>
      </c>
      <c r="N134" s="339"/>
      <c r="O134" s="339"/>
      <c r="P134" s="339"/>
    </row>
    <row r="135" spans="2:16" ht="15.75" thickBot="1" x14ac:dyDescent="0.3">
      <c r="B135" s="340" t="s">
        <v>123</v>
      </c>
      <c r="C135" s="342"/>
      <c r="D135" s="82">
        <v>19</v>
      </c>
      <c r="E135" s="72">
        <v>702702</v>
      </c>
      <c r="F135" s="72">
        <v>1054342</v>
      </c>
      <c r="G135" s="92">
        <f t="shared" si="8"/>
        <v>7.4217586914242226E-2</v>
      </c>
      <c r="H135" s="73">
        <v>173203004</v>
      </c>
      <c r="I135" s="73">
        <v>391751801</v>
      </c>
      <c r="J135" s="92">
        <f t="shared" si="6"/>
        <v>3.5774585091255605E-2</v>
      </c>
      <c r="K135" s="73">
        <v>126027277</v>
      </c>
      <c r="L135" s="73">
        <v>373719959</v>
      </c>
      <c r="M135" s="92">
        <f t="shared" si="7"/>
        <v>3.6005857994352221E-2</v>
      </c>
      <c r="N135" s="339">
        <f>SUM(G135:G139)</f>
        <v>0.19950573254197485</v>
      </c>
      <c r="O135" s="339">
        <f>SUM(J135:J139)</f>
        <v>0.10493833743653518</v>
      </c>
      <c r="P135" s="339">
        <f>SUM(M135:M139)</f>
        <v>9.6005562605630798E-2</v>
      </c>
    </row>
    <row r="136" spans="2:16" ht="15.75" thickBot="1" x14ac:dyDescent="0.3">
      <c r="B136" s="340"/>
      <c r="C136" s="342"/>
      <c r="D136" s="82">
        <v>20</v>
      </c>
      <c r="E136" s="72">
        <v>0</v>
      </c>
      <c r="F136" s="72">
        <v>2966100</v>
      </c>
      <c r="G136" s="92">
        <f t="shared" si="8"/>
        <v>0.12528814562773263</v>
      </c>
      <c r="H136" s="73">
        <v>25362434</v>
      </c>
      <c r="I136" s="73">
        <v>533722227</v>
      </c>
      <c r="J136" s="92">
        <f t="shared" si="6"/>
        <v>3.5402870461753652E-2</v>
      </c>
      <c r="K136" s="73">
        <v>23007821</v>
      </c>
      <c r="L136" s="73">
        <v>449110647</v>
      </c>
      <c r="M136" s="92">
        <f t="shared" si="7"/>
        <v>3.4015256695324916E-2</v>
      </c>
      <c r="N136" s="339"/>
      <c r="O136" s="339"/>
      <c r="P136" s="339"/>
    </row>
    <row r="137" spans="2:16" ht="15.75" thickBot="1" x14ac:dyDescent="0.3">
      <c r="B137" s="340"/>
      <c r="C137" s="342"/>
      <c r="D137" s="82">
        <v>21</v>
      </c>
      <c r="E137" s="72">
        <v>0</v>
      </c>
      <c r="F137" s="72">
        <v>0</v>
      </c>
      <c r="G137" s="92">
        <f t="shared" si="8"/>
        <v>0</v>
      </c>
      <c r="H137" s="73">
        <v>41261077</v>
      </c>
      <c r="I137" s="73">
        <v>340965680</v>
      </c>
      <c r="J137" s="92">
        <f t="shared" si="6"/>
        <v>2.4203712441123813E-2</v>
      </c>
      <c r="K137" s="73">
        <v>17899000</v>
      </c>
      <c r="L137" s="73">
        <v>232851411</v>
      </c>
      <c r="M137" s="92">
        <f t="shared" si="7"/>
        <v>1.806610030053564E-2</v>
      </c>
      <c r="N137" s="339"/>
      <c r="O137" s="339"/>
      <c r="P137" s="339"/>
    </row>
    <row r="138" spans="2:16" ht="15.75" thickBot="1" x14ac:dyDescent="0.3">
      <c r="B138" s="340"/>
      <c r="C138" s="342"/>
      <c r="D138" s="82">
        <v>22</v>
      </c>
      <c r="E138" s="72">
        <v>0</v>
      </c>
      <c r="F138" s="72">
        <v>0</v>
      </c>
      <c r="G138" s="92">
        <f t="shared" si="8"/>
        <v>0</v>
      </c>
      <c r="H138" s="73">
        <v>11129608</v>
      </c>
      <c r="I138" s="73">
        <v>120665348</v>
      </c>
      <c r="J138" s="92">
        <f t="shared" si="6"/>
        <v>8.3456407951434074E-3</v>
      </c>
      <c r="K138" s="73">
        <v>5380857</v>
      </c>
      <c r="L138" s="73">
        <v>96117158</v>
      </c>
      <c r="M138" s="92">
        <f t="shared" si="7"/>
        <v>7.3127430259536871E-3</v>
      </c>
      <c r="N138" s="339"/>
      <c r="O138" s="339"/>
      <c r="P138" s="339"/>
    </row>
    <row r="139" spans="2:16" ht="15.75" thickBot="1" x14ac:dyDescent="0.3">
      <c r="B139" s="340"/>
      <c r="C139" s="342"/>
      <c r="D139" s="82">
        <v>23</v>
      </c>
      <c r="E139" s="72">
        <v>0</v>
      </c>
      <c r="F139" s="72">
        <v>0</v>
      </c>
      <c r="G139" s="92">
        <f t="shared" si="8"/>
        <v>0</v>
      </c>
      <c r="H139" s="73">
        <v>1885276</v>
      </c>
      <c r="I139" s="73">
        <v>17247271</v>
      </c>
      <c r="J139" s="92">
        <f t="shared" si="6"/>
        <v>1.2115286472586903E-3</v>
      </c>
      <c r="K139" s="73">
        <v>1015156</v>
      </c>
      <c r="L139" s="73">
        <v>7390399</v>
      </c>
      <c r="M139" s="92">
        <f t="shared" si="7"/>
        <v>6.056045894643373E-4</v>
      </c>
      <c r="N139" s="339"/>
      <c r="O139" s="339"/>
      <c r="P139" s="339"/>
    </row>
    <row r="140" spans="2:16" x14ac:dyDescent="0.25">
      <c r="C140" s="342"/>
      <c r="D140" s="66" t="s">
        <v>156</v>
      </c>
      <c r="E140" s="75">
        <v>11795409</v>
      </c>
      <c r="F140" s="75">
        <v>11878818</v>
      </c>
      <c r="G140" s="92">
        <f t="shared" si="8"/>
        <v>1</v>
      </c>
      <c r="H140" s="76">
        <v>8007164765</v>
      </c>
      <c r="I140" s="76">
        <v>7784906717</v>
      </c>
      <c r="J140" s="92">
        <f t="shared" si="6"/>
        <v>1</v>
      </c>
      <c r="K140" s="76">
        <v>7085028190</v>
      </c>
      <c r="L140" s="76">
        <v>6794580958</v>
      </c>
      <c r="M140" s="75">
        <f>SUM(M116:M139)</f>
        <v>0.99976148226043682</v>
      </c>
    </row>
    <row r="141" spans="2:16" ht="15.75" thickBot="1" x14ac:dyDescent="0.3">
      <c r="C141" s="341" t="s">
        <v>262</v>
      </c>
      <c r="D141" s="82">
        <v>-1</v>
      </c>
      <c r="E141" s="83">
        <v>0</v>
      </c>
      <c r="F141" s="83"/>
      <c r="G141" s="92"/>
      <c r="H141" s="79">
        <v>2174848</v>
      </c>
      <c r="I141" s="79"/>
      <c r="J141" s="92"/>
      <c r="K141" s="79">
        <v>3060838</v>
      </c>
      <c r="L141" s="76"/>
      <c r="M141" s="88"/>
    </row>
    <row r="142" spans="2:16" ht="15.75" thickBot="1" x14ac:dyDescent="0.3">
      <c r="B142" s="340" t="s">
        <v>123</v>
      </c>
      <c r="C142" s="342"/>
      <c r="D142" s="82">
        <v>0</v>
      </c>
      <c r="E142" s="72">
        <v>0</v>
      </c>
      <c r="F142" s="83">
        <v>0</v>
      </c>
      <c r="G142" s="92">
        <f>+(E142+F142)/(E$166+F$166)</f>
        <v>0</v>
      </c>
      <c r="H142" s="73">
        <v>50840</v>
      </c>
      <c r="I142" s="79">
        <v>1115107</v>
      </c>
      <c r="J142" s="92">
        <f t="shared" ref="J142:J165" si="9">+(H142+I142)/(H$166+I$166)</f>
        <v>1.8390692099754159E-4</v>
      </c>
      <c r="K142" s="73">
        <v>572696</v>
      </c>
      <c r="L142" s="79">
        <v>7564388</v>
      </c>
      <c r="M142" s="92">
        <f t="shared" ref="M142:M165" si="10">+(K142+L142)/(K$166+L$166)</f>
        <v>1.6734996798713716E-3</v>
      </c>
      <c r="N142" s="339">
        <f>SUM(G142:G147)</f>
        <v>0</v>
      </c>
      <c r="O142" s="339">
        <f>SUM(J142:J147)</f>
        <v>6.9305266875556923E-3</v>
      </c>
      <c r="P142" s="339">
        <f>SUM(M142:M147)</f>
        <v>6.295860247181281E-3</v>
      </c>
    </row>
    <row r="143" spans="2:16" ht="15.75" thickBot="1" x14ac:dyDescent="0.3">
      <c r="B143" s="340"/>
      <c r="C143" s="342"/>
      <c r="D143" s="82">
        <v>1</v>
      </c>
      <c r="E143" s="72">
        <v>0</v>
      </c>
      <c r="F143" s="72">
        <v>0</v>
      </c>
      <c r="G143" s="92">
        <f t="shared" ref="G143:G166" si="11">+(E143+F143)/(E$166+F$166)</f>
        <v>0</v>
      </c>
      <c r="H143" s="73">
        <v>96970</v>
      </c>
      <c r="I143" s="73">
        <v>217365</v>
      </c>
      <c r="J143" s="92">
        <f t="shared" si="9"/>
        <v>4.9580625887593716E-5</v>
      </c>
      <c r="K143" s="73">
        <v>0</v>
      </c>
      <c r="L143" s="73">
        <v>1682093</v>
      </c>
      <c r="M143" s="92">
        <f t="shared" si="10"/>
        <v>3.4594482458505713E-4</v>
      </c>
      <c r="N143" s="339"/>
      <c r="O143" s="339"/>
      <c r="P143" s="339"/>
    </row>
    <row r="144" spans="2:16" ht="15.75" thickBot="1" x14ac:dyDescent="0.3">
      <c r="B144" s="340"/>
      <c r="C144" s="342"/>
      <c r="D144" s="82">
        <v>2</v>
      </c>
      <c r="E144" s="72">
        <v>0</v>
      </c>
      <c r="F144" s="72">
        <v>0</v>
      </c>
      <c r="G144" s="92">
        <f t="shared" si="11"/>
        <v>0</v>
      </c>
      <c r="H144" s="73">
        <v>0</v>
      </c>
      <c r="I144" s="73">
        <v>96970</v>
      </c>
      <c r="J144" s="92">
        <f t="shared" si="9"/>
        <v>1.5295252810918171E-5</v>
      </c>
      <c r="K144" s="73">
        <v>200922</v>
      </c>
      <c r="L144" s="73">
        <v>46420</v>
      </c>
      <c r="M144" s="92">
        <f t="shared" si="10"/>
        <v>5.0869175962635363E-5</v>
      </c>
      <c r="N144" s="339"/>
      <c r="O144" s="339"/>
      <c r="P144" s="339"/>
    </row>
    <row r="145" spans="2:16" ht="15.75" thickBot="1" x14ac:dyDescent="0.3">
      <c r="B145" s="340"/>
      <c r="C145" s="342"/>
      <c r="D145" s="82">
        <v>3</v>
      </c>
      <c r="E145" s="72">
        <v>0</v>
      </c>
      <c r="F145" s="72">
        <v>0</v>
      </c>
      <c r="G145" s="92">
        <f t="shared" si="11"/>
        <v>0</v>
      </c>
      <c r="H145" s="73">
        <v>0</v>
      </c>
      <c r="I145" s="73">
        <v>171911</v>
      </c>
      <c r="J145" s="92">
        <f t="shared" si="9"/>
        <v>2.7115831762171325E-5</v>
      </c>
      <c r="K145" s="73">
        <v>230529</v>
      </c>
      <c r="L145" s="73">
        <v>554083</v>
      </c>
      <c r="M145" s="92">
        <f t="shared" si="10"/>
        <v>1.6136590587282086E-4</v>
      </c>
      <c r="N145" s="339"/>
      <c r="O145" s="339"/>
      <c r="P145" s="339"/>
    </row>
    <row r="146" spans="2:16" ht="15.75" thickBot="1" x14ac:dyDescent="0.3">
      <c r="B146" s="340"/>
      <c r="C146" s="342"/>
      <c r="D146" s="82">
        <v>4</v>
      </c>
      <c r="E146" s="72">
        <v>0</v>
      </c>
      <c r="F146" s="72">
        <v>0</v>
      </c>
      <c r="G146" s="92">
        <f t="shared" si="11"/>
        <v>0</v>
      </c>
      <c r="H146" s="73">
        <v>17153560</v>
      </c>
      <c r="I146" s="73">
        <v>658311</v>
      </c>
      <c r="J146" s="92">
        <f t="shared" si="9"/>
        <v>2.8094985044906859E-3</v>
      </c>
      <c r="K146" s="73">
        <v>3843031</v>
      </c>
      <c r="L146" s="73">
        <v>137673</v>
      </c>
      <c r="M146" s="92">
        <f t="shared" si="10"/>
        <v>8.186847855647906E-4</v>
      </c>
      <c r="N146" s="339"/>
      <c r="O146" s="339"/>
      <c r="P146" s="339"/>
    </row>
    <row r="147" spans="2:16" ht="15.75" thickBot="1" x14ac:dyDescent="0.3">
      <c r="B147" s="340"/>
      <c r="C147" s="342"/>
      <c r="D147" s="82">
        <v>5</v>
      </c>
      <c r="E147" s="72">
        <v>0</v>
      </c>
      <c r="F147" s="72">
        <v>0</v>
      </c>
      <c r="G147" s="92">
        <f t="shared" si="11"/>
        <v>0</v>
      </c>
      <c r="H147" s="73">
        <v>23693716</v>
      </c>
      <c r="I147" s="73">
        <v>683927</v>
      </c>
      <c r="J147" s="92">
        <f t="shared" si="9"/>
        <v>3.845129551606782E-3</v>
      </c>
      <c r="K147" s="73">
        <v>14060127</v>
      </c>
      <c r="L147" s="73">
        <v>1720499</v>
      </c>
      <c r="M147" s="92">
        <f t="shared" si="10"/>
        <v>3.2454958753246059E-3</v>
      </c>
      <c r="N147" s="339"/>
      <c r="O147" s="339"/>
      <c r="P147" s="339"/>
    </row>
    <row r="148" spans="2:16" ht="15.75" thickBot="1" x14ac:dyDescent="0.3">
      <c r="B148" s="340" t="s">
        <v>120</v>
      </c>
      <c r="C148" s="342"/>
      <c r="D148" s="82">
        <v>6</v>
      </c>
      <c r="E148" s="72">
        <v>129526</v>
      </c>
      <c r="F148" s="72">
        <v>0</v>
      </c>
      <c r="G148" s="92">
        <f t="shared" si="11"/>
        <v>1.3183010012394631E-2</v>
      </c>
      <c r="H148" s="73">
        <v>48185259</v>
      </c>
      <c r="I148" s="73">
        <v>6562759</v>
      </c>
      <c r="J148" s="92">
        <f t="shared" si="9"/>
        <v>8.6355035186830836E-3</v>
      </c>
      <c r="K148" s="73">
        <v>38883852</v>
      </c>
      <c r="L148" s="73">
        <v>1198294</v>
      </c>
      <c r="M148" s="92">
        <f t="shared" si="10"/>
        <v>8.2434270679223147E-3</v>
      </c>
      <c r="N148" s="339">
        <f>SUM(G148:G150)</f>
        <v>0.13544304647772845</v>
      </c>
      <c r="O148" s="339">
        <f>SUM(J148:J150)</f>
        <v>0.11297726783122741</v>
      </c>
      <c r="P148" s="339">
        <f>SUM(M148:M150)</f>
        <v>0.11934703384454495</v>
      </c>
    </row>
    <row r="149" spans="2:16" ht="15.75" thickBot="1" x14ac:dyDescent="0.3">
      <c r="B149" s="340"/>
      <c r="C149" s="342"/>
      <c r="D149" s="82">
        <v>7</v>
      </c>
      <c r="E149" s="72">
        <v>463618</v>
      </c>
      <c r="F149" s="72">
        <v>106901</v>
      </c>
      <c r="G149" s="92">
        <f t="shared" si="11"/>
        <v>5.8066779559790102E-2</v>
      </c>
      <c r="H149" s="73">
        <v>192616455</v>
      </c>
      <c r="I149" s="73">
        <v>20100120</v>
      </c>
      <c r="J149" s="92">
        <f t="shared" si="9"/>
        <v>3.3552168626354913E-2</v>
      </c>
      <c r="K149" s="73">
        <v>125313495</v>
      </c>
      <c r="L149" s="73">
        <v>26640149</v>
      </c>
      <c r="M149" s="92">
        <f t="shared" si="10"/>
        <v>3.1251290338072994E-2</v>
      </c>
      <c r="N149" s="339"/>
      <c r="O149" s="339"/>
      <c r="P149" s="339"/>
    </row>
    <row r="150" spans="2:16" ht="15.75" thickBot="1" x14ac:dyDescent="0.3">
      <c r="B150" s="340"/>
      <c r="C150" s="342"/>
      <c r="D150" s="82">
        <v>8</v>
      </c>
      <c r="E150" s="72">
        <v>513378</v>
      </c>
      <c r="F150" s="72">
        <v>117335</v>
      </c>
      <c r="G150" s="92">
        <f t="shared" si="11"/>
        <v>6.4193256905543714E-2</v>
      </c>
      <c r="H150" s="73">
        <v>336036685</v>
      </c>
      <c r="I150" s="73">
        <v>112760545</v>
      </c>
      <c r="J150" s="92">
        <f t="shared" si="9"/>
        <v>7.0789595686189422E-2</v>
      </c>
      <c r="K150" s="73">
        <v>296636897</v>
      </c>
      <c r="L150" s="73">
        <v>91630286</v>
      </c>
      <c r="M150" s="92">
        <f t="shared" si="10"/>
        <v>7.9852316438549648E-2</v>
      </c>
      <c r="N150" s="339"/>
      <c r="O150" s="339"/>
      <c r="P150" s="339"/>
    </row>
    <row r="151" spans="2:16" ht="15.75" thickBot="1" x14ac:dyDescent="0.3">
      <c r="B151" s="340" t="s">
        <v>121</v>
      </c>
      <c r="C151" s="342"/>
      <c r="D151" s="82">
        <v>9</v>
      </c>
      <c r="E151" s="72">
        <v>1664616</v>
      </c>
      <c r="F151" s="72">
        <v>814852</v>
      </c>
      <c r="G151" s="92">
        <f t="shared" si="11"/>
        <v>0.25235745309368074</v>
      </c>
      <c r="H151" s="73">
        <v>428105610</v>
      </c>
      <c r="I151" s="73">
        <v>246156169</v>
      </c>
      <c r="J151" s="92">
        <f t="shared" si="9"/>
        <v>0.10635252521959818</v>
      </c>
      <c r="K151" s="73">
        <v>349240858</v>
      </c>
      <c r="L151" s="73">
        <v>176866093</v>
      </c>
      <c r="M151" s="92">
        <f t="shared" si="10"/>
        <v>0.10820090023362219</v>
      </c>
      <c r="N151" s="339">
        <f>SUM(G151:G157)</f>
        <v>0.78637256237060094</v>
      </c>
      <c r="O151" s="339">
        <f>SUM(J151:J157)</f>
        <v>0.72865675556345944</v>
      </c>
      <c r="P151" s="339">
        <f>SUM(M151:M157)</f>
        <v>0.69366179402563477</v>
      </c>
    </row>
    <row r="152" spans="2:16" ht="15.75" thickBot="1" x14ac:dyDescent="0.3">
      <c r="B152" s="340"/>
      <c r="C152" s="342"/>
      <c r="D152" s="82">
        <v>10</v>
      </c>
      <c r="E152" s="72">
        <v>250790</v>
      </c>
      <c r="F152" s="72">
        <v>452346</v>
      </c>
      <c r="G152" s="92">
        <f t="shared" si="11"/>
        <v>7.1564388061664153E-2</v>
      </c>
      <c r="H152" s="73">
        <v>383355049</v>
      </c>
      <c r="I152" s="73">
        <v>332555387</v>
      </c>
      <c r="J152" s="92">
        <f t="shared" si="9"/>
        <v>0.1129218429266232</v>
      </c>
      <c r="K152" s="73">
        <v>252910233</v>
      </c>
      <c r="L152" s="73">
        <v>299622249</v>
      </c>
      <c r="M152" s="92">
        <f t="shared" si="10"/>
        <v>0.1136356625721861</v>
      </c>
      <c r="N152" s="339"/>
      <c r="O152" s="339"/>
      <c r="P152" s="339"/>
    </row>
    <row r="153" spans="2:16" ht="15.75" thickBot="1" x14ac:dyDescent="0.3">
      <c r="B153" s="340"/>
      <c r="C153" s="342"/>
      <c r="D153" s="82">
        <v>11</v>
      </c>
      <c r="E153" s="72">
        <v>0</v>
      </c>
      <c r="F153" s="72">
        <v>1369331</v>
      </c>
      <c r="G153" s="92">
        <f t="shared" si="11"/>
        <v>0.13936896285905803</v>
      </c>
      <c r="H153" s="73">
        <v>278046163</v>
      </c>
      <c r="I153" s="73">
        <v>498558434</v>
      </c>
      <c r="J153" s="92">
        <f t="shared" si="9"/>
        <v>0.12249524229386638</v>
      </c>
      <c r="K153" s="73">
        <v>188215401</v>
      </c>
      <c r="L153" s="73">
        <v>314302562</v>
      </c>
      <c r="M153" s="92">
        <f t="shared" si="10"/>
        <v>0.10334951073506354</v>
      </c>
      <c r="N153" s="339"/>
      <c r="O153" s="339"/>
      <c r="P153" s="339"/>
    </row>
    <row r="154" spans="2:16" ht="15.75" thickBot="1" x14ac:dyDescent="0.3">
      <c r="B154" s="340"/>
      <c r="C154" s="342"/>
      <c r="D154" s="82">
        <v>12</v>
      </c>
      <c r="E154" s="72">
        <v>745247</v>
      </c>
      <c r="F154" s="72">
        <v>191771</v>
      </c>
      <c r="G154" s="92">
        <f t="shared" si="11"/>
        <v>9.5368633909747785E-2</v>
      </c>
      <c r="H154" s="73">
        <v>259948258</v>
      </c>
      <c r="I154" s="73">
        <v>275906702</v>
      </c>
      <c r="J154" s="92">
        <f t="shared" si="9"/>
        <v>8.4521368291063659E-2</v>
      </c>
      <c r="K154" s="73">
        <v>171868374</v>
      </c>
      <c r="L154" s="73">
        <v>228030346</v>
      </c>
      <c r="M154" s="92">
        <f t="shared" si="10"/>
        <v>8.2244496910806292E-2</v>
      </c>
      <c r="N154" s="339"/>
      <c r="O154" s="339"/>
      <c r="P154" s="339"/>
    </row>
    <row r="155" spans="2:16" ht="15.75" thickBot="1" x14ac:dyDescent="0.3">
      <c r="B155" s="340"/>
      <c r="C155" s="342"/>
      <c r="D155" s="82">
        <v>13</v>
      </c>
      <c r="E155" s="72">
        <v>98179</v>
      </c>
      <c r="F155" s="72">
        <v>647205</v>
      </c>
      <c r="G155" s="92">
        <f t="shared" si="11"/>
        <v>7.5864341792989509E-2</v>
      </c>
      <c r="H155" s="73">
        <v>386626199</v>
      </c>
      <c r="I155" s="73">
        <v>281513821</v>
      </c>
      <c r="J155" s="92">
        <f t="shared" si="9"/>
        <v>0.10538692914295063</v>
      </c>
      <c r="K155" s="73">
        <v>287371292</v>
      </c>
      <c r="L155" s="73">
        <v>192714186</v>
      </c>
      <c r="M155" s="92">
        <f t="shared" si="10"/>
        <v>9.8735971478713311E-2</v>
      </c>
      <c r="N155" s="339"/>
      <c r="O155" s="339"/>
      <c r="P155" s="339"/>
    </row>
    <row r="156" spans="2:16" ht="15.75" thickBot="1" x14ac:dyDescent="0.3">
      <c r="B156" s="340"/>
      <c r="C156" s="342"/>
      <c r="D156" s="82">
        <v>14</v>
      </c>
      <c r="E156" s="72">
        <v>438316</v>
      </c>
      <c r="F156" s="72">
        <v>98179</v>
      </c>
      <c r="G156" s="92">
        <f t="shared" si="11"/>
        <v>5.4603855261489254E-2</v>
      </c>
      <c r="H156" s="73">
        <v>297673035</v>
      </c>
      <c r="I156" s="73">
        <v>342693934</v>
      </c>
      <c r="J156" s="92">
        <f t="shared" si="9"/>
        <v>0.10100623576999483</v>
      </c>
      <c r="K156" s="73">
        <v>223593849</v>
      </c>
      <c r="L156" s="73">
        <v>210676756</v>
      </c>
      <c r="M156" s="92">
        <f t="shared" si="10"/>
        <v>8.9313532764937281E-2</v>
      </c>
      <c r="N156" s="339"/>
      <c r="O156" s="339"/>
      <c r="P156" s="339"/>
    </row>
    <row r="157" spans="2:16" ht="15.75" thickBot="1" x14ac:dyDescent="0.3">
      <c r="B157" s="340"/>
      <c r="C157" s="342"/>
      <c r="D157" s="82">
        <v>15</v>
      </c>
      <c r="E157" s="72">
        <v>563382</v>
      </c>
      <c r="F157" s="72">
        <v>392071</v>
      </c>
      <c r="G157" s="92">
        <f t="shared" si="11"/>
        <v>9.7244927391971395E-2</v>
      </c>
      <c r="H157" s="73">
        <v>229079652</v>
      </c>
      <c r="I157" s="73">
        <v>379374768</v>
      </c>
      <c r="J157" s="92">
        <f t="shared" si="9"/>
        <v>9.597261191936253E-2</v>
      </c>
      <c r="K157" s="73">
        <v>204647191</v>
      </c>
      <c r="L157" s="73">
        <v>272743338</v>
      </c>
      <c r="M157" s="92">
        <f t="shared" si="10"/>
        <v>9.818171933030613E-2</v>
      </c>
      <c r="N157" s="339"/>
      <c r="O157" s="339"/>
      <c r="P157" s="339"/>
    </row>
    <row r="158" spans="2:16" ht="15.75" thickBot="1" x14ac:dyDescent="0.3">
      <c r="B158" s="340" t="s">
        <v>122</v>
      </c>
      <c r="C158" s="342"/>
      <c r="D158" s="82">
        <v>16</v>
      </c>
      <c r="E158" s="72">
        <v>67738</v>
      </c>
      <c r="F158" s="72">
        <v>85247</v>
      </c>
      <c r="G158" s="92">
        <f t="shared" si="11"/>
        <v>1.5570640541251892E-2</v>
      </c>
      <c r="H158" s="73">
        <v>128084102</v>
      </c>
      <c r="I158" s="73">
        <v>263254369</v>
      </c>
      <c r="J158" s="92">
        <f t="shared" si="9"/>
        <v>6.1726522105632349E-2</v>
      </c>
      <c r="K158" s="73">
        <v>160788154</v>
      </c>
      <c r="L158" s="73">
        <v>239007748</v>
      </c>
      <c r="M158" s="92">
        <f t="shared" si="10"/>
        <v>8.2223351019958285E-2</v>
      </c>
      <c r="N158" s="339">
        <f>SUM(G158:G160)</f>
        <v>7.8184391151670668E-2</v>
      </c>
      <c r="O158" s="339">
        <f>SUM(J158:J160)</f>
        <v>0.12792787160801189</v>
      </c>
      <c r="P158" s="339">
        <f>SUM(M158:M160)</f>
        <v>0.1557660781566518</v>
      </c>
    </row>
    <row r="159" spans="2:16" ht="15.75" thickBot="1" x14ac:dyDescent="0.3">
      <c r="B159" s="340"/>
      <c r="C159" s="342"/>
      <c r="D159" s="82">
        <v>17</v>
      </c>
      <c r="E159" s="72">
        <v>11538</v>
      </c>
      <c r="F159" s="72">
        <v>535918</v>
      </c>
      <c r="G159" s="92">
        <f t="shared" si="11"/>
        <v>5.5719453463748708E-2</v>
      </c>
      <c r="H159" s="73">
        <v>115726775</v>
      </c>
      <c r="I159" s="73">
        <v>200215521</v>
      </c>
      <c r="J159" s="92">
        <f t="shared" si="9"/>
        <v>4.9834147581540068E-2</v>
      </c>
      <c r="K159" s="73">
        <v>37482536</v>
      </c>
      <c r="L159" s="73">
        <v>144746457</v>
      </c>
      <c r="M159" s="92">
        <f t="shared" si="10"/>
        <v>3.7477819013393796E-2</v>
      </c>
      <c r="N159" s="339"/>
      <c r="O159" s="339"/>
      <c r="P159" s="339"/>
    </row>
    <row r="160" spans="2:16" ht="15.75" thickBot="1" x14ac:dyDescent="0.3">
      <c r="B160" s="340"/>
      <c r="C160" s="342"/>
      <c r="D160" s="82">
        <v>18</v>
      </c>
      <c r="E160" s="72">
        <v>0</v>
      </c>
      <c r="F160" s="72">
        <v>67738</v>
      </c>
      <c r="G160" s="92">
        <f t="shared" si="11"/>
        <v>6.8942971466700699E-3</v>
      </c>
      <c r="H160" s="73">
        <v>26719070</v>
      </c>
      <c r="I160" s="73">
        <v>77046954</v>
      </c>
      <c r="J160" s="92">
        <f t="shared" si="9"/>
        <v>1.6367201920839458E-2</v>
      </c>
      <c r="K160" s="73">
        <v>66538075</v>
      </c>
      <c r="L160" s="73">
        <v>108820899</v>
      </c>
      <c r="M160" s="92">
        <f t="shared" si="10"/>
        <v>3.6064908123299724E-2</v>
      </c>
      <c r="N160" s="339"/>
      <c r="O160" s="339"/>
      <c r="P160" s="339"/>
    </row>
    <row r="161" spans="2:16" ht="15.75" thickBot="1" x14ac:dyDescent="0.3">
      <c r="B161" s="340" t="s">
        <v>123</v>
      </c>
      <c r="C161" s="342"/>
      <c r="D161" s="82">
        <v>19</v>
      </c>
      <c r="E161" s="72">
        <v>0</v>
      </c>
      <c r="F161" s="72">
        <v>0</v>
      </c>
      <c r="G161" s="92">
        <f t="shared" si="11"/>
        <v>0</v>
      </c>
      <c r="H161" s="73">
        <v>16874927</v>
      </c>
      <c r="I161" s="73">
        <v>52534488</v>
      </c>
      <c r="J161" s="92">
        <f t="shared" si="9"/>
        <v>1.0948072082942515E-2</v>
      </c>
      <c r="K161" s="73">
        <v>15599451</v>
      </c>
      <c r="L161" s="73">
        <v>53528482</v>
      </c>
      <c r="M161" s="92">
        <f t="shared" si="10"/>
        <v>1.4217079944814338E-2</v>
      </c>
      <c r="N161" s="339">
        <f>SUM(G161:G165)</f>
        <v>0</v>
      </c>
      <c r="O161" s="339">
        <f>SUM(J161:J165)</f>
        <v>2.3164535616280423E-2</v>
      </c>
      <c r="P161" s="339">
        <f>SUM(M161:M165)</f>
        <v>2.4299731632468315E-2</v>
      </c>
    </row>
    <row r="162" spans="2:16" ht="15.75" thickBot="1" x14ac:dyDescent="0.3">
      <c r="B162" s="340"/>
      <c r="C162" s="342"/>
      <c r="D162" s="82">
        <v>20</v>
      </c>
      <c r="E162" s="72">
        <v>0</v>
      </c>
      <c r="F162" s="72">
        <v>0</v>
      </c>
      <c r="G162" s="92">
        <f t="shared" si="11"/>
        <v>0</v>
      </c>
      <c r="H162" s="73">
        <v>15116212</v>
      </c>
      <c r="I162" s="73">
        <v>24003721</v>
      </c>
      <c r="J162" s="92">
        <f t="shared" si="9"/>
        <v>6.1704575145011906E-3</v>
      </c>
      <c r="K162" s="73">
        <v>6665538</v>
      </c>
      <c r="L162" s="73">
        <v>13292639</v>
      </c>
      <c r="M162" s="92">
        <f t="shared" si="10"/>
        <v>4.1046648676990646E-3</v>
      </c>
      <c r="N162" s="339"/>
      <c r="O162" s="339"/>
      <c r="P162" s="339"/>
    </row>
    <row r="163" spans="2:16" ht="15.75" thickBot="1" x14ac:dyDescent="0.3">
      <c r="B163" s="340"/>
      <c r="C163" s="342"/>
      <c r="D163" s="82">
        <v>21</v>
      </c>
      <c r="E163" s="72">
        <v>0</v>
      </c>
      <c r="F163" s="72">
        <v>0</v>
      </c>
      <c r="G163" s="92">
        <f t="shared" si="11"/>
        <v>0</v>
      </c>
      <c r="H163" s="73">
        <v>3904713</v>
      </c>
      <c r="I163" s="73">
        <v>9055425</v>
      </c>
      <c r="J163" s="92">
        <f t="shared" si="9"/>
        <v>2.0442259170298793E-3</v>
      </c>
      <c r="K163" s="73">
        <v>2642978</v>
      </c>
      <c r="L163" s="73">
        <v>15113649</v>
      </c>
      <c r="M163" s="92">
        <f t="shared" si="10"/>
        <v>3.6518867938558032E-3</v>
      </c>
      <c r="N163" s="339"/>
      <c r="O163" s="339"/>
      <c r="P163" s="339"/>
    </row>
    <row r="164" spans="2:16" ht="15.75" thickBot="1" x14ac:dyDescent="0.3">
      <c r="B164" s="340"/>
      <c r="C164" s="342"/>
      <c r="D164" s="82">
        <v>22</v>
      </c>
      <c r="E164" s="72">
        <v>0</v>
      </c>
      <c r="F164" s="72">
        <v>0</v>
      </c>
      <c r="G164" s="92">
        <f t="shared" si="11"/>
        <v>0</v>
      </c>
      <c r="H164" s="73">
        <v>1789278</v>
      </c>
      <c r="I164" s="73">
        <v>14817141</v>
      </c>
      <c r="J164" s="92">
        <f t="shared" si="9"/>
        <v>2.6193603886669578E-3</v>
      </c>
      <c r="K164" s="73">
        <v>1643021</v>
      </c>
      <c r="L164" s="73">
        <v>7454654</v>
      </c>
      <c r="M164" s="92">
        <f t="shared" si="10"/>
        <v>1.8710580104708003E-3</v>
      </c>
      <c r="N164" s="339"/>
      <c r="O164" s="339"/>
      <c r="P164" s="339"/>
    </row>
    <row r="165" spans="2:16" ht="15.75" thickBot="1" x14ac:dyDescent="0.3">
      <c r="B165" s="340"/>
      <c r="C165" s="342"/>
      <c r="D165" s="82">
        <v>23</v>
      </c>
      <c r="E165" s="72">
        <v>0</v>
      </c>
      <c r="F165" s="72">
        <v>0</v>
      </c>
      <c r="G165" s="92">
        <f t="shared" si="11"/>
        <v>0</v>
      </c>
      <c r="H165" s="73">
        <v>1366371</v>
      </c>
      <c r="I165" s="73">
        <v>7397998</v>
      </c>
      <c r="J165" s="92">
        <f t="shared" si="9"/>
        <v>1.3824197131398789E-3</v>
      </c>
      <c r="K165" s="73">
        <v>584084</v>
      </c>
      <c r="L165" s="73">
        <v>1628474</v>
      </c>
      <c r="M165" s="92">
        <f t="shared" si="10"/>
        <v>4.5504201562830644E-4</v>
      </c>
      <c r="N165" s="339"/>
      <c r="O165" s="339"/>
      <c r="P165" s="339"/>
    </row>
    <row r="166" spans="2:16" x14ac:dyDescent="0.25">
      <c r="C166" s="342"/>
      <c r="D166" s="66" t="s">
        <v>156</v>
      </c>
      <c r="E166" s="75">
        <v>4946328</v>
      </c>
      <c r="F166" s="75">
        <v>4878894</v>
      </c>
      <c r="G166" s="92">
        <f t="shared" si="11"/>
        <v>1</v>
      </c>
      <c r="H166" s="76">
        <v>3192423747</v>
      </c>
      <c r="I166" s="76">
        <v>3147451847</v>
      </c>
      <c r="J166" s="75">
        <f>SUM(J142:J165)</f>
        <v>0.99965695730653481</v>
      </c>
      <c r="K166" s="76">
        <v>2452593422</v>
      </c>
      <c r="L166" s="76">
        <v>2409722417</v>
      </c>
      <c r="M166" s="75">
        <f>SUM(M142:M165)</f>
        <v>0.99937049790648125</v>
      </c>
    </row>
    <row r="167" spans="2:16" ht="15.75" thickBot="1" x14ac:dyDescent="0.3">
      <c r="C167" s="341" t="s">
        <v>263</v>
      </c>
      <c r="D167" s="82">
        <v>-1</v>
      </c>
      <c r="E167" s="83">
        <v>342520</v>
      </c>
      <c r="F167" s="83"/>
      <c r="G167" s="92"/>
      <c r="H167" s="79">
        <v>39156805</v>
      </c>
      <c r="I167" s="79"/>
      <c r="J167" s="79"/>
      <c r="K167" s="79">
        <v>25156807</v>
      </c>
      <c r="L167" s="88"/>
      <c r="M167" s="88"/>
    </row>
    <row r="168" spans="2:16" ht="15.75" thickBot="1" x14ac:dyDescent="0.3">
      <c r="B168" s="340" t="s">
        <v>123</v>
      </c>
      <c r="C168" s="342"/>
      <c r="D168" s="82">
        <v>0</v>
      </c>
      <c r="E168" s="72">
        <v>0</v>
      </c>
      <c r="F168" s="83">
        <v>46815</v>
      </c>
      <c r="G168" s="92">
        <f>+(E168+F168)/(E$192+F$192)</f>
        <v>1.9005815320734086E-4</v>
      </c>
      <c r="H168" s="73">
        <v>38322530</v>
      </c>
      <c r="I168" s="79">
        <v>52428620</v>
      </c>
      <c r="J168" s="92">
        <f t="shared" ref="J168:J191" si="12">+H168/H$192</f>
        <v>1.1373333882441529E-3</v>
      </c>
      <c r="K168" s="73">
        <v>8064271</v>
      </c>
      <c r="L168" s="79">
        <v>10525294</v>
      </c>
      <c r="M168" s="92">
        <f t="shared" ref="M168:M191" si="13">+K168/K$192</f>
        <v>2.8218269319178226E-4</v>
      </c>
      <c r="N168" s="339">
        <f>SUM(G168:G173)</f>
        <v>3.702344191836235E-3</v>
      </c>
      <c r="O168" s="339">
        <f>SUM(J168:J173)</f>
        <v>4.6803074249608207E-3</v>
      </c>
      <c r="P168" s="339">
        <f>SUM(M168:M173)</f>
        <v>4.4179032703728967E-3</v>
      </c>
    </row>
    <row r="169" spans="2:16" ht="15.75" thickBot="1" x14ac:dyDescent="0.3">
      <c r="B169" s="340"/>
      <c r="C169" s="342"/>
      <c r="D169" s="82">
        <v>1</v>
      </c>
      <c r="E169" s="72">
        <v>0</v>
      </c>
      <c r="F169" s="72">
        <v>0</v>
      </c>
      <c r="G169" s="92">
        <f t="shared" ref="G169:G192" si="14">+(E169+F169)/(E$192+F$192)</f>
        <v>0</v>
      </c>
      <c r="H169" s="73">
        <v>4099041</v>
      </c>
      <c r="I169" s="73">
        <v>9780686</v>
      </c>
      <c r="J169" s="92">
        <f t="shared" si="12"/>
        <v>1.2165105459064683E-4</v>
      </c>
      <c r="K169" s="73">
        <v>1465526</v>
      </c>
      <c r="L169" s="73">
        <v>6504553</v>
      </c>
      <c r="M169" s="92">
        <f t="shared" si="13"/>
        <v>5.1281271874739816E-5</v>
      </c>
      <c r="N169" s="339"/>
      <c r="O169" s="339"/>
      <c r="P169" s="339"/>
    </row>
    <row r="170" spans="2:16" ht="15.75" thickBot="1" x14ac:dyDescent="0.3">
      <c r="B170" s="340"/>
      <c r="C170" s="342"/>
      <c r="D170" s="82">
        <v>2</v>
      </c>
      <c r="E170" s="72">
        <v>0</v>
      </c>
      <c r="F170" s="72">
        <v>0</v>
      </c>
      <c r="G170" s="92">
        <f t="shared" si="14"/>
        <v>0</v>
      </c>
      <c r="H170" s="73">
        <v>3555395</v>
      </c>
      <c r="I170" s="73">
        <v>3749431</v>
      </c>
      <c r="J170" s="92">
        <f t="shared" si="12"/>
        <v>1.0551676629638805E-4</v>
      </c>
      <c r="K170" s="73">
        <v>3402693</v>
      </c>
      <c r="L170" s="73">
        <v>2178626</v>
      </c>
      <c r="M170" s="92">
        <f t="shared" si="13"/>
        <v>1.1906607241309539E-4</v>
      </c>
      <c r="N170" s="339"/>
      <c r="O170" s="339"/>
      <c r="P170" s="339"/>
    </row>
    <row r="171" spans="2:16" ht="15.75" thickBot="1" x14ac:dyDescent="0.3">
      <c r="B171" s="340"/>
      <c r="C171" s="342"/>
      <c r="D171" s="82">
        <v>3</v>
      </c>
      <c r="E171" s="72">
        <v>0</v>
      </c>
      <c r="F171" s="72">
        <v>0</v>
      </c>
      <c r="G171" s="92">
        <f t="shared" si="14"/>
        <v>0</v>
      </c>
      <c r="H171" s="73">
        <v>6967920</v>
      </c>
      <c r="I171" s="73">
        <v>6326429</v>
      </c>
      <c r="J171" s="92">
        <f t="shared" si="12"/>
        <v>2.0679344663867961E-4</v>
      </c>
      <c r="K171" s="73">
        <v>477157</v>
      </c>
      <c r="L171" s="73">
        <v>2732481</v>
      </c>
      <c r="M171" s="92">
        <f t="shared" si="13"/>
        <v>1.6696542977698947E-5</v>
      </c>
      <c r="N171" s="339"/>
      <c r="O171" s="339"/>
      <c r="P171" s="339"/>
    </row>
    <row r="172" spans="2:16" ht="15.75" thickBot="1" x14ac:dyDescent="0.3">
      <c r="B172" s="340"/>
      <c r="C172" s="342"/>
      <c r="D172" s="82">
        <v>4</v>
      </c>
      <c r="E172" s="72">
        <v>82695</v>
      </c>
      <c r="F172" s="72">
        <v>82695</v>
      </c>
      <c r="G172" s="92">
        <f t="shared" si="14"/>
        <v>6.7144543327912211E-4</v>
      </c>
      <c r="H172" s="73">
        <v>40557410</v>
      </c>
      <c r="I172" s="73">
        <v>26481746</v>
      </c>
      <c r="J172" s="92">
        <f t="shared" si="12"/>
        <v>1.2036600019285598E-3</v>
      </c>
      <c r="K172" s="73">
        <v>32339717</v>
      </c>
      <c r="L172" s="73">
        <v>14699351</v>
      </c>
      <c r="M172" s="92">
        <f t="shared" si="13"/>
        <v>1.1316222433645975E-3</v>
      </c>
      <c r="N172" s="339"/>
      <c r="O172" s="339"/>
      <c r="P172" s="339"/>
    </row>
    <row r="173" spans="2:16" ht="15.75" thickBot="1" x14ac:dyDescent="0.3">
      <c r="B173" s="340"/>
      <c r="C173" s="342"/>
      <c r="D173" s="82">
        <v>5</v>
      </c>
      <c r="E173" s="72">
        <v>401415</v>
      </c>
      <c r="F173" s="72">
        <v>298339</v>
      </c>
      <c r="G173" s="92">
        <f t="shared" si="14"/>
        <v>2.8408406053497723E-3</v>
      </c>
      <c r="H173" s="73">
        <v>64200998</v>
      </c>
      <c r="I173" s="73">
        <v>50131316</v>
      </c>
      <c r="J173" s="92">
        <f t="shared" si="12"/>
        <v>1.9053527672623933E-3</v>
      </c>
      <c r="K173" s="73">
        <v>80506321</v>
      </c>
      <c r="L173" s="73">
        <v>52308554</v>
      </c>
      <c r="M173" s="92">
        <f t="shared" si="13"/>
        <v>2.8170544465509826E-3</v>
      </c>
      <c r="N173" s="339"/>
      <c r="O173" s="339"/>
      <c r="P173" s="339"/>
    </row>
    <row r="174" spans="2:16" ht="15.75" thickBot="1" x14ac:dyDescent="0.3">
      <c r="B174" s="340" t="s">
        <v>120</v>
      </c>
      <c r="C174" s="342"/>
      <c r="D174" s="82">
        <v>6</v>
      </c>
      <c r="E174" s="72">
        <v>919215</v>
      </c>
      <c r="F174" s="72">
        <v>843437</v>
      </c>
      <c r="G174" s="92">
        <f t="shared" si="14"/>
        <v>7.1559624878185573E-3</v>
      </c>
      <c r="H174" s="73">
        <v>195950833</v>
      </c>
      <c r="I174" s="73">
        <v>136230932</v>
      </c>
      <c r="J174" s="92">
        <f t="shared" si="12"/>
        <v>5.8154152355064806E-3</v>
      </c>
      <c r="K174" s="73">
        <v>362945848</v>
      </c>
      <c r="L174" s="73">
        <v>206576006</v>
      </c>
      <c r="M174" s="92">
        <f t="shared" si="13"/>
        <v>1.2700098604252665E-2</v>
      </c>
      <c r="N174" s="339">
        <f>SUM(G174:G176)</f>
        <v>4.4017833662159854E-2</v>
      </c>
      <c r="O174" s="339">
        <f>SUM(J174:J176)</f>
        <v>5.5107890661827613E-2</v>
      </c>
      <c r="P174" s="339">
        <f>SUM(M174:M176)</f>
        <v>6.8741986655234982E-2</v>
      </c>
    </row>
    <row r="175" spans="2:16" ht="15.75" thickBot="1" x14ac:dyDescent="0.3">
      <c r="B175" s="340"/>
      <c r="C175" s="342"/>
      <c r="D175" s="82">
        <v>7</v>
      </c>
      <c r="E175" s="72">
        <v>2002559</v>
      </c>
      <c r="F175" s="72">
        <v>1598184</v>
      </c>
      <c r="G175" s="92">
        <f t="shared" si="14"/>
        <v>1.4618189997954931E-2</v>
      </c>
      <c r="H175" s="73">
        <v>529546741</v>
      </c>
      <c r="I175" s="73">
        <v>310391537</v>
      </c>
      <c r="J175" s="92">
        <f t="shared" si="12"/>
        <v>1.5715851463230086E-2</v>
      </c>
      <c r="K175" s="73">
        <v>598569810</v>
      </c>
      <c r="L175" s="73">
        <v>364318363</v>
      </c>
      <c r="M175" s="92">
        <f t="shared" si="13"/>
        <v>2.094498573387395E-2</v>
      </c>
      <c r="N175" s="339"/>
      <c r="O175" s="339"/>
      <c r="P175" s="339"/>
    </row>
    <row r="176" spans="2:16" ht="15.75" thickBot="1" x14ac:dyDescent="0.3">
      <c r="B176" s="340"/>
      <c r="C176" s="342"/>
      <c r="D176" s="82">
        <v>8</v>
      </c>
      <c r="E176" s="72">
        <v>3273310</v>
      </c>
      <c r="F176" s="72">
        <v>2205739</v>
      </c>
      <c r="G176" s="92">
        <f t="shared" si="14"/>
        <v>2.2243681176386365E-2</v>
      </c>
      <c r="H176" s="73">
        <v>1131366750</v>
      </c>
      <c r="I176" s="73">
        <v>736758714</v>
      </c>
      <c r="J176" s="92">
        <f t="shared" si="12"/>
        <v>3.3576623963091044E-2</v>
      </c>
      <c r="K176" s="73">
        <v>1003005990</v>
      </c>
      <c r="L176" s="73">
        <v>680477976</v>
      </c>
      <c r="M176" s="92">
        <f t="shared" si="13"/>
        <v>3.5096902317108374E-2</v>
      </c>
      <c r="N176" s="339"/>
      <c r="O176" s="339"/>
      <c r="P176" s="339"/>
    </row>
    <row r="177" spans="2:16" ht="15.75" thickBot="1" x14ac:dyDescent="0.3">
      <c r="B177" s="340" t="s">
        <v>121</v>
      </c>
      <c r="C177" s="342"/>
      <c r="D177" s="82">
        <v>9</v>
      </c>
      <c r="E177" s="72">
        <v>5255307</v>
      </c>
      <c r="F177" s="72">
        <v>2876010</v>
      </c>
      <c r="G177" s="92">
        <f t="shared" si="14"/>
        <v>3.3011280405072202E-2</v>
      </c>
      <c r="H177" s="73">
        <v>2302454124</v>
      </c>
      <c r="I177" s="73">
        <v>1565806572</v>
      </c>
      <c r="J177" s="92">
        <f t="shared" si="12"/>
        <v>6.8332073851221281E-2</v>
      </c>
      <c r="K177" s="73">
        <v>2075478058</v>
      </c>
      <c r="L177" s="73">
        <v>1354863933</v>
      </c>
      <c r="M177" s="92">
        <f t="shared" si="13"/>
        <v>7.2624542015873483E-2</v>
      </c>
      <c r="N177" s="339">
        <f>SUM(G177:G183)</f>
        <v>0.64759888977620128</v>
      </c>
      <c r="O177" s="339">
        <f>SUM(J177:J183)</f>
        <v>0.65088191984614141</v>
      </c>
      <c r="P177" s="339">
        <f>SUM(M177:M183)</f>
        <v>0.65533462676363552</v>
      </c>
    </row>
    <row r="178" spans="2:16" ht="15.75" thickBot="1" x14ac:dyDescent="0.3">
      <c r="B178" s="340"/>
      <c r="C178" s="342"/>
      <c r="D178" s="82">
        <v>10</v>
      </c>
      <c r="E178" s="72">
        <v>11320420</v>
      </c>
      <c r="F178" s="72">
        <v>9473263</v>
      </c>
      <c r="G178" s="92">
        <f t="shared" si="14"/>
        <v>8.4417579608221271E-2</v>
      </c>
      <c r="H178" s="73">
        <v>3127331411</v>
      </c>
      <c r="I178" s="73">
        <v>2426056216</v>
      </c>
      <c r="J178" s="92">
        <f t="shared" si="12"/>
        <v>9.2812724781871067E-2</v>
      </c>
      <c r="K178" s="73">
        <v>3021399143</v>
      </c>
      <c r="L178" s="73">
        <v>2209815623</v>
      </c>
      <c r="M178" s="92">
        <f t="shared" si="13"/>
        <v>0.10572394546005248</v>
      </c>
      <c r="N178" s="339"/>
      <c r="O178" s="339"/>
      <c r="P178" s="339"/>
    </row>
    <row r="179" spans="2:16" ht="15.75" thickBot="1" x14ac:dyDescent="0.3">
      <c r="B179" s="340"/>
      <c r="C179" s="342"/>
      <c r="D179" s="82">
        <v>11</v>
      </c>
      <c r="E179" s="72">
        <v>17902218</v>
      </c>
      <c r="F179" s="72">
        <v>12052723</v>
      </c>
      <c r="G179" s="92">
        <f t="shared" si="14"/>
        <v>0.12161018404132982</v>
      </c>
      <c r="H179" s="73">
        <v>3442840480</v>
      </c>
      <c r="I179" s="73">
        <v>3057653888</v>
      </c>
      <c r="J179" s="92">
        <f t="shared" si="12"/>
        <v>0.10217638105580518</v>
      </c>
      <c r="K179" s="73">
        <v>2967906791</v>
      </c>
      <c r="L179" s="73">
        <v>2942422654</v>
      </c>
      <c r="M179" s="92">
        <f t="shared" si="13"/>
        <v>0.10385215618703292</v>
      </c>
      <c r="N179" s="339"/>
      <c r="O179" s="339"/>
      <c r="P179" s="339"/>
    </row>
    <row r="180" spans="2:16" ht="15.75" thickBot="1" x14ac:dyDescent="0.3">
      <c r="B180" s="340"/>
      <c r="C180" s="342"/>
      <c r="D180" s="82">
        <v>12</v>
      </c>
      <c r="E180" s="72">
        <v>9374459</v>
      </c>
      <c r="F180" s="72">
        <v>15222922</v>
      </c>
      <c r="G180" s="92">
        <f t="shared" si="14"/>
        <v>9.9859720316081063E-2</v>
      </c>
      <c r="H180" s="73">
        <v>3313060430</v>
      </c>
      <c r="I180" s="73">
        <v>3318836953</v>
      </c>
      <c r="J180" s="92">
        <f t="shared" si="12"/>
        <v>9.832477773021589E-2</v>
      </c>
      <c r="K180" s="73">
        <v>2885838282</v>
      </c>
      <c r="L180" s="73">
        <v>2974754301</v>
      </c>
      <c r="M180" s="92">
        <f t="shared" si="13"/>
        <v>0.10098043809920401</v>
      </c>
      <c r="N180" s="339"/>
      <c r="O180" s="339"/>
      <c r="P180" s="339"/>
    </row>
    <row r="181" spans="2:16" ht="15.75" thickBot="1" x14ac:dyDescent="0.3">
      <c r="B181" s="340"/>
      <c r="C181" s="342"/>
      <c r="D181" s="82">
        <v>13</v>
      </c>
      <c r="E181" s="72">
        <v>18948160</v>
      </c>
      <c r="F181" s="72">
        <v>11884881</v>
      </c>
      <c r="G181" s="92">
        <f t="shared" si="14"/>
        <v>0.12517506846579562</v>
      </c>
      <c r="H181" s="73">
        <v>3447001570</v>
      </c>
      <c r="I181" s="73">
        <v>3286919090</v>
      </c>
      <c r="J181" s="92">
        <f t="shared" si="12"/>
        <v>0.10229987359631566</v>
      </c>
      <c r="K181" s="73">
        <v>2698584438</v>
      </c>
      <c r="L181" s="73">
        <v>2590804591</v>
      </c>
      <c r="M181" s="92">
        <f t="shared" si="13"/>
        <v>9.4428104477177435E-2</v>
      </c>
      <c r="N181" s="339"/>
      <c r="O181" s="339"/>
      <c r="P181" s="339"/>
    </row>
    <row r="182" spans="2:16" ht="15.75" thickBot="1" x14ac:dyDescent="0.3">
      <c r="B182" s="340"/>
      <c r="C182" s="342"/>
      <c r="D182" s="82">
        <v>14</v>
      </c>
      <c r="E182" s="72">
        <v>12930055</v>
      </c>
      <c r="F182" s="72">
        <v>17768529</v>
      </c>
      <c r="G182" s="92">
        <f t="shared" si="14"/>
        <v>0.12462920391157582</v>
      </c>
      <c r="H182" s="73">
        <v>3170857232</v>
      </c>
      <c r="I182" s="73">
        <v>3397683475</v>
      </c>
      <c r="J182" s="92">
        <f t="shared" si="12"/>
        <v>9.4104481079642602E-2</v>
      </c>
      <c r="K182" s="73">
        <v>2549011367</v>
      </c>
      <c r="L182" s="73">
        <v>2752215074</v>
      </c>
      <c r="M182" s="92">
        <f t="shared" si="13"/>
        <v>8.9194285821561123E-2</v>
      </c>
      <c r="N182" s="339"/>
      <c r="O182" s="339"/>
      <c r="P182" s="339"/>
    </row>
    <row r="183" spans="2:16" ht="15.75" thickBot="1" x14ac:dyDescent="0.3">
      <c r="B183" s="340"/>
      <c r="C183" s="342"/>
      <c r="D183" s="82">
        <v>15</v>
      </c>
      <c r="E183" s="72">
        <v>6624679</v>
      </c>
      <c r="F183" s="72">
        <v>7882509</v>
      </c>
      <c r="G183" s="92">
        <f t="shared" si="14"/>
        <v>5.8895853028125528E-2</v>
      </c>
      <c r="H183" s="73">
        <v>3127967674</v>
      </c>
      <c r="I183" s="73">
        <v>3271791257</v>
      </c>
      <c r="J183" s="92">
        <f t="shared" si="12"/>
        <v>9.2831607751069717E-2</v>
      </c>
      <c r="K183" s="73">
        <v>2530060279</v>
      </c>
      <c r="L183" s="73">
        <v>2653571745</v>
      </c>
      <c r="M183" s="92">
        <f t="shared" si="13"/>
        <v>8.853115470273408E-2</v>
      </c>
      <c r="N183" s="339"/>
      <c r="O183" s="339"/>
      <c r="P183" s="339"/>
    </row>
    <row r="184" spans="2:16" ht="15.75" thickBot="1" x14ac:dyDescent="0.3">
      <c r="B184" s="340" t="s">
        <v>122</v>
      </c>
      <c r="C184" s="342"/>
      <c r="D184" s="82">
        <v>16</v>
      </c>
      <c r="E184" s="72">
        <v>12807907</v>
      </c>
      <c r="F184" s="72">
        <v>10835512</v>
      </c>
      <c r="G184" s="92">
        <f t="shared" si="14"/>
        <v>9.59868535864008E-2</v>
      </c>
      <c r="H184" s="73">
        <v>2957754316</v>
      </c>
      <c r="I184" s="73">
        <v>3091245300</v>
      </c>
      <c r="J184" s="92">
        <f t="shared" si="12"/>
        <v>8.7780027514103243E-2</v>
      </c>
      <c r="K184" s="73">
        <v>2364764519</v>
      </c>
      <c r="L184" s="73">
        <v>2652842395</v>
      </c>
      <c r="M184" s="92">
        <f t="shared" si="13"/>
        <v>8.2747172154282705E-2</v>
      </c>
      <c r="N184" s="339">
        <f>SUM(G184:G186)</f>
        <v>0.22922383449329231</v>
      </c>
      <c r="O184" s="339">
        <f>SUM(J184:J186)</f>
        <v>0.20701745408640806</v>
      </c>
      <c r="P184" s="339">
        <f>SUM(M184:M186)</f>
        <v>0.19900417449594918</v>
      </c>
    </row>
    <row r="185" spans="2:16" ht="15.75" thickBot="1" x14ac:dyDescent="0.3">
      <c r="B185" s="340"/>
      <c r="C185" s="342"/>
      <c r="D185" s="82">
        <v>17</v>
      </c>
      <c r="E185" s="72">
        <v>7730099</v>
      </c>
      <c r="F185" s="72">
        <v>13486539</v>
      </c>
      <c r="G185" s="92">
        <f t="shared" si="14"/>
        <v>8.6134679815202175E-2</v>
      </c>
      <c r="H185" s="73">
        <v>2363315114</v>
      </c>
      <c r="I185" s="73">
        <v>2839690594</v>
      </c>
      <c r="J185" s="92">
        <f t="shared" si="12"/>
        <v>7.013830209263941E-2</v>
      </c>
      <c r="K185" s="73">
        <v>1812231194</v>
      </c>
      <c r="L185" s="73">
        <v>2165809895</v>
      </c>
      <c r="M185" s="92">
        <f t="shared" si="13"/>
        <v>6.3413082101169374E-2</v>
      </c>
      <c r="N185" s="339"/>
      <c r="O185" s="339"/>
      <c r="P185" s="339"/>
    </row>
    <row r="186" spans="2:16" ht="15.75" thickBot="1" x14ac:dyDescent="0.3">
      <c r="B186" s="340"/>
      <c r="C186" s="342"/>
      <c r="D186" s="82">
        <v>18</v>
      </c>
      <c r="E186" s="72">
        <v>6870442</v>
      </c>
      <c r="F186" s="72">
        <v>4731766</v>
      </c>
      <c r="G186" s="92">
        <f t="shared" si="14"/>
        <v>4.7102301091689322E-2</v>
      </c>
      <c r="H186" s="73">
        <v>1654398517</v>
      </c>
      <c r="I186" s="73">
        <v>2178448347</v>
      </c>
      <c r="J186" s="92">
        <f t="shared" si="12"/>
        <v>4.9099124479665406E-2</v>
      </c>
      <c r="K186" s="73">
        <v>1510183664</v>
      </c>
      <c r="L186" s="73">
        <v>1778572069</v>
      </c>
      <c r="M186" s="92">
        <f t="shared" si="13"/>
        <v>5.2843920240497076E-2</v>
      </c>
      <c r="N186" s="339"/>
      <c r="O186" s="339"/>
      <c r="P186" s="339"/>
    </row>
    <row r="187" spans="2:16" ht="15.75" thickBot="1" x14ac:dyDescent="0.3">
      <c r="B187" s="340" t="s">
        <v>123</v>
      </c>
      <c r="C187" s="342"/>
      <c r="D187" s="82">
        <v>19</v>
      </c>
      <c r="E187" s="72">
        <v>5420415</v>
      </c>
      <c r="F187" s="72">
        <v>1584398</v>
      </c>
      <c r="G187" s="92">
        <f t="shared" si="14"/>
        <v>2.8437932763916967E-2</v>
      </c>
      <c r="H187" s="73">
        <v>1466202747</v>
      </c>
      <c r="I187" s="73">
        <v>1717858319</v>
      </c>
      <c r="J187" s="92">
        <f t="shared" si="12"/>
        <v>4.3513863466174973E-2</v>
      </c>
      <c r="K187" s="73">
        <v>1076000427</v>
      </c>
      <c r="L187" s="73">
        <v>1343757631</v>
      </c>
      <c r="M187" s="92">
        <f t="shared" si="13"/>
        <v>3.7651103040357611E-2</v>
      </c>
      <c r="N187" s="339">
        <f>SUM(G187:G191)</f>
        <v>7.4066545304971684E-2</v>
      </c>
      <c r="O187" s="339">
        <f>SUM(J187:J191)</f>
        <v>8.1150335036812474E-2</v>
      </c>
      <c r="P187" s="339">
        <f>SUM(M187:M191)</f>
        <v>7.1621028929450645E-2</v>
      </c>
    </row>
    <row r="188" spans="2:16" ht="15.75" thickBot="1" x14ac:dyDescent="0.3">
      <c r="B188" s="340"/>
      <c r="C188" s="342"/>
      <c r="D188" s="82">
        <v>20</v>
      </c>
      <c r="E188" s="72">
        <v>769387</v>
      </c>
      <c r="F188" s="72">
        <v>7095813</v>
      </c>
      <c r="G188" s="92">
        <f t="shared" si="14"/>
        <v>3.1930906474556812E-2</v>
      </c>
      <c r="H188" s="73">
        <v>696735522</v>
      </c>
      <c r="I188" s="73">
        <v>1164424022</v>
      </c>
      <c r="J188" s="92">
        <f t="shared" si="12"/>
        <v>2.0677668513699867E-2</v>
      </c>
      <c r="K188" s="73">
        <v>585523512</v>
      </c>
      <c r="L188" s="73">
        <v>1011239245</v>
      </c>
      <c r="M188" s="92">
        <f t="shared" si="13"/>
        <v>2.0488473359001804E-2</v>
      </c>
      <c r="N188" s="339"/>
      <c r="O188" s="339"/>
      <c r="P188" s="339"/>
    </row>
    <row r="189" spans="2:16" ht="15.75" thickBot="1" x14ac:dyDescent="0.3">
      <c r="B189" s="340"/>
      <c r="C189" s="342"/>
      <c r="D189" s="82">
        <v>21</v>
      </c>
      <c r="E189" s="72">
        <v>527864</v>
      </c>
      <c r="F189" s="72">
        <v>1853300</v>
      </c>
      <c r="G189" s="92">
        <f t="shared" si="14"/>
        <v>9.6669792229799115E-3</v>
      </c>
      <c r="H189" s="73">
        <v>343497786</v>
      </c>
      <c r="I189" s="73">
        <v>647248697</v>
      </c>
      <c r="J189" s="92">
        <f t="shared" si="12"/>
        <v>1.0194303476460061E-2</v>
      </c>
      <c r="K189" s="73">
        <v>257170812</v>
      </c>
      <c r="L189" s="73">
        <v>516556845</v>
      </c>
      <c r="M189" s="92">
        <f t="shared" si="13"/>
        <v>8.9988484192157631E-3</v>
      </c>
      <c r="N189" s="339"/>
      <c r="O189" s="339"/>
      <c r="P189" s="339"/>
    </row>
    <row r="190" spans="2:16" ht="15.75" thickBot="1" x14ac:dyDescent="0.3">
      <c r="B190" s="340"/>
      <c r="C190" s="342"/>
      <c r="D190" s="82">
        <v>22</v>
      </c>
      <c r="E190" s="72">
        <v>0</v>
      </c>
      <c r="F190" s="72">
        <v>449437</v>
      </c>
      <c r="G190" s="92">
        <f t="shared" si="14"/>
        <v>1.8246110478062085E-3</v>
      </c>
      <c r="H190" s="73">
        <v>162737256</v>
      </c>
      <c r="I190" s="73">
        <v>264602868</v>
      </c>
      <c r="J190" s="92">
        <f t="shared" si="12"/>
        <v>4.8297050001666411E-3</v>
      </c>
      <c r="K190" s="73">
        <v>84642653</v>
      </c>
      <c r="L190" s="73">
        <v>197582970</v>
      </c>
      <c r="M190" s="92">
        <f t="shared" si="13"/>
        <v>2.9617918076460339E-3</v>
      </c>
      <c r="N190" s="339"/>
      <c r="O190" s="339"/>
      <c r="P190" s="339"/>
    </row>
    <row r="191" spans="2:16" ht="15.75" thickBot="1" x14ac:dyDescent="0.3">
      <c r="B191" s="340"/>
      <c r="C191" s="342"/>
      <c r="D191" s="82">
        <v>23</v>
      </c>
      <c r="E191" s="72">
        <v>280896</v>
      </c>
      <c r="F191" s="72">
        <v>262513</v>
      </c>
      <c r="G191" s="92">
        <f t="shared" si="14"/>
        <v>2.2061157957117992E-3</v>
      </c>
      <c r="H191" s="73">
        <v>65193042</v>
      </c>
      <c r="I191" s="73">
        <v>110836672</v>
      </c>
      <c r="J191" s="92">
        <f t="shared" si="12"/>
        <v>1.9347945803109389E-3</v>
      </c>
      <c r="K191" s="73">
        <v>43462065</v>
      </c>
      <c r="L191" s="73">
        <v>76144474</v>
      </c>
      <c r="M191" s="92">
        <f t="shared" si="13"/>
        <v>1.5208123032294299E-3</v>
      </c>
      <c r="N191" s="339"/>
      <c r="O191" s="339"/>
      <c r="P191" s="339"/>
    </row>
    <row r="192" spans="2:16" x14ac:dyDescent="0.25">
      <c r="C192" s="342"/>
      <c r="D192" s="66" t="s">
        <v>156</v>
      </c>
      <c r="E192" s="75">
        <v>123784022</v>
      </c>
      <c r="F192" s="75">
        <v>122535324</v>
      </c>
      <c r="G192" s="92">
        <f t="shared" si="14"/>
        <v>1</v>
      </c>
      <c r="H192" s="76">
        <v>33695071644</v>
      </c>
      <c r="I192" s="76">
        <v>33671381681</v>
      </c>
      <c r="J192" s="75">
        <f>SUM(J168:J191)</f>
        <v>0.99883790705615039</v>
      </c>
      <c r="K192" s="76">
        <v>28578191344</v>
      </c>
      <c r="L192" s="76">
        <v>28561274649</v>
      </c>
      <c r="M192" s="75">
        <f>SUM(M168:M191)</f>
        <v>0.99911972011464312</v>
      </c>
    </row>
    <row r="193" spans="2:16" ht="15.75" thickBot="1" x14ac:dyDescent="0.3">
      <c r="C193" s="341" t="s">
        <v>264</v>
      </c>
      <c r="D193" s="82">
        <v>-1</v>
      </c>
      <c r="E193" s="83">
        <v>6702686</v>
      </c>
      <c r="F193" s="83"/>
      <c r="G193" s="92"/>
      <c r="H193" s="79">
        <v>33764686</v>
      </c>
      <c r="I193" s="79"/>
      <c r="J193" s="79"/>
      <c r="K193" s="79">
        <v>61368738</v>
      </c>
      <c r="L193" s="88"/>
      <c r="M193" s="88"/>
    </row>
    <row r="194" spans="2:16" ht="15.75" thickBot="1" x14ac:dyDescent="0.3">
      <c r="B194" s="340" t="s">
        <v>123</v>
      </c>
      <c r="C194" s="342"/>
      <c r="D194" s="82">
        <v>0</v>
      </c>
      <c r="E194" s="72">
        <v>0</v>
      </c>
      <c r="F194" s="83">
        <v>1498908</v>
      </c>
      <c r="G194" s="92">
        <f>+(E194+F194)/(E$218+F$218)</f>
        <v>4.7295447955912791E-3</v>
      </c>
      <c r="H194" s="73">
        <v>78423360</v>
      </c>
      <c r="I194" s="79">
        <v>244290303</v>
      </c>
      <c r="J194" s="92">
        <f t="shared" ref="J194:J217" si="15">+(H194+I194)/(H$218+I$218)</f>
        <v>9.3677355086711715E-3</v>
      </c>
      <c r="K194" s="73">
        <v>24137136</v>
      </c>
      <c r="L194" s="79">
        <v>223636803</v>
      </c>
      <c r="M194" s="92">
        <f t="shared" ref="M194:M217" si="16">+(K194+L194)/(K$218+L$218)</f>
        <v>8.2337894884505214E-3</v>
      </c>
      <c r="N194" s="339">
        <f>SUM(G194:G199)</f>
        <v>1.1164253513114987E-2</v>
      </c>
      <c r="O194" s="339">
        <f>SUM(J194:J199)</f>
        <v>2.5160159183517987E-2</v>
      </c>
      <c r="P194" s="339">
        <f>SUM(M194:M199)</f>
        <v>2.1410424009282072E-2</v>
      </c>
    </row>
    <row r="195" spans="2:16" ht="15.75" thickBot="1" x14ac:dyDescent="0.3">
      <c r="B195" s="340"/>
      <c r="C195" s="342"/>
      <c r="D195" s="82">
        <v>1</v>
      </c>
      <c r="E195" s="72">
        <v>0</v>
      </c>
      <c r="F195" s="72">
        <v>397144</v>
      </c>
      <c r="G195" s="92">
        <f t="shared" ref="G195:G217" si="17">+(E195+F195)/(E$218+F$218)</f>
        <v>1.2531191629508302E-3</v>
      </c>
      <c r="H195" s="73">
        <v>19371590</v>
      </c>
      <c r="I195" s="73">
        <v>158008445</v>
      </c>
      <c r="J195" s="92">
        <f t="shared" si="15"/>
        <v>5.1489894693390629E-3</v>
      </c>
      <c r="K195" s="73">
        <v>8719532</v>
      </c>
      <c r="L195" s="73">
        <v>69646841</v>
      </c>
      <c r="M195" s="92">
        <f t="shared" si="16"/>
        <v>2.6041972810360524E-3</v>
      </c>
      <c r="N195" s="339"/>
      <c r="O195" s="339"/>
      <c r="P195" s="339"/>
    </row>
    <row r="196" spans="2:16" ht="15.75" thickBot="1" x14ac:dyDescent="0.3">
      <c r="B196" s="340"/>
      <c r="C196" s="342"/>
      <c r="D196" s="82">
        <v>2</v>
      </c>
      <c r="E196" s="72">
        <v>0</v>
      </c>
      <c r="F196" s="72">
        <v>0</v>
      </c>
      <c r="G196" s="92">
        <f t="shared" si="17"/>
        <v>0</v>
      </c>
      <c r="H196" s="73">
        <v>20609819</v>
      </c>
      <c r="I196" s="73">
        <v>104712012</v>
      </c>
      <c r="J196" s="92">
        <f t="shared" si="15"/>
        <v>3.6378433914351729E-3</v>
      </c>
      <c r="K196" s="73">
        <v>4279197</v>
      </c>
      <c r="L196" s="73">
        <v>43673325</v>
      </c>
      <c r="M196" s="92">
        <f t="shared" si="16"/>
        <v>1.5935129141579831E-3</v>
      </c>
      <c r="N196" s="339"/>
      <c r="O196" s="339"/>
      <c r="P196" s="339"/>
    </row>
    <row r="197" spans="2:16" ht="15.75" thickBot="1" x14ac:dyDescent="0.3">
      <c r="B197" s="340"/>
      <c r="C197" s="342"/>
      <c r="D197" s="82">
        <v>3</v>
      </c>
      <c r="E197" s="72">
        <v>0</v>
      </c>
      <c r="F197" s="72">
        <v>0</v>
      </c>
      <c r="G197" s="92">
        <f t="shared" si="17"/>
        <v>0</v>
      </c>
      <c r="H197" s="73">
        <v>6395777</v>
      </c>
      <c r="I197" s="73">
        <v>39814416</v>
      </c>
      <c r="J197" s="92">
        <f t="shared" si="15"/>
        <v>1.3413899548115754E-3</v>
      </c>
      <c r="K197" s="73">
        <v>6337450</v>
      </c>
      <c r="L197" s="73">
        <v>18442699</v>
      </c>
      <c r="M197" s="92">
        <f t="shared" si="16"/>
        <v>8.2347050372572755E-4</v>
      </c>
      <c r="N197" s="339"/>
      <c r="O197" s="339"/>
      <c r="P197" s="339"/>
    </row>
    <row r="198" spans="2:16" ht="15.75" thickBot="1" x14ac:dyDescent="0.3">
      <c r="B198" s="340"/>
      <c r="C198" s="342"/>
      <c r="D198" s="82">
        <v>4</v>
      </c>
      <c r="E198" s="72">
        <v>887925</v>
      </c>
      <c r="F198" s="72">
        <v>0</v>
      </c>
      <c r="G198" s="92">
        <f t="shared" si="17"/>
        <v>2.8016936747454722E-3</v>
      </c>
      <c r="H198" s="73">
        <v>34737555</v>
      </c>
      <c r="I198" s="73">
        <v>3153775</v>
      </c>
      <c r="J198" s="92">
        <f t="shared" si="15"/>
        <v>1.0999099146036999E-3</v>
      </c>
      <c r="K198" s="73">
        <v>64179956</v>
      </c>
      <c r="L198" s="73">
        <v>13231252</v>
      </c>
      <c r="M198" s="92">
        <f t="shared" si="16"/>
        <v>2.5724561400247057E-3</v>
      </c>
      <c r="N198" s="339"/>
      <c r="O198" s="339"/>
      <c r="P198" s="339"/>
    </row>
    <row r="199" spans="2:16" ht="15.75" thickBot="1" x14ac:dyDescent="0.3">
      <c r="B199" s="340"/>
      <c r="C199" s="342"/>
      <c r="D199" s="82">
        <v>5</v>
      </c>
      <c r="E199" s="72">
        <v>323527</v>
      </c>
      <c r="F199" s="72">
        <v>430720</v>
      </c>
      <c r="G199" s="92">
        <f t="shared" si="17"/>
        <v>2.3798958798274044E-3</v>
      </c>
      <c r="H199" s="73">
        <v>138561899</v>
      </c>
      <c r="I199" s="73">
        <v>18675573</v>
      </c>
      <c r="J199" s="92">
        <f t="shared" si="15"/>
        <v>4.5642909446573041E-3</v>
      </c>
      <c r="K199" s="73">
        <v>150589454</v>
      </c>
      <c r="L199" s="73">
        <v>17415974</v>
      </c>
      <c r="M199" s="92">
        <f t="shared" si="16"/>
        <v>5.5829976818870799E-3</v>
      </c>
      <c r="N199" s="339"/>
      <c r="O199" s="339"/>
      <c r="P199" s="339"/>
    </row>
    <row r="200" spans="2:16" ht="15.75" thickBot="1" x14ac:dyDescent="0.3">
      <c r="B200" s="340" t="s">
        <v>120</v>
      </c>
      <c r="C200" s="342"/>
      <c r="D200" s="82">
        <v>6</v>
      </c>
      <c r="E200" s="72">
        <v>339403</v>
      </c>
      <c r="F200" s="72">
        <v>115887</v>
      </c>
      <c r="G200" s="92">
        <f t="shared" si="17"/>
        <v>1.4365888033053085E-3</v>
      </c>
      <c r="H200" s="73">
        <v>221133881</v>
      </c>
      <c r="I200" s="73">
        <v>96429747</v>
      </c>
      <c r="J200" s="92">
        <f t="shared" si="15"/>
        <v>9.2182402400422768E-3</v>
      </c>
      <c r="K200" s="73">
        <v>225174311</v>
      </c>
      <c r="L200" s="73">
        <v>84039969</v>
      </c>
      <c r="M200" s="92">
        <f t="shared" si="16"/>
        <v>1.0275516862743164E-2</v>
      </c>
      <c r="N200" s="339">
        <f>SUM(G200:G202)</f>
        <v>2.8991576220508304E-2</v>
      </c>
      <c r="O200" s="339">
        <f>SUM(J200:J202)</f>
        <v>5.6222757824715287E-2</v>
      </c>
      <c r="P200" s="339">
        <f>SUM(M200:M202)</f>
        <v>5.7403907635794379E-2</v>
      </c>
    </row>
    <row r="201" spans="2:16" ht="15.75" thickBot="1" x14ac:dyDescent="0.3">
      <c r="B201" s="340"/>
      <c r="C201" s="342"/>
      <c r="D201" s="82">
        <v>7</v>
      </c>
      <c r="E201" s="72">
        <v>1891289</v>
      </c>
      <c r="F201" s="72">
        <v>194886</v>
      </c>
      <c r="G201" s="92">
        <f t="shared" si="17"/>
        <v>6.5825641826867528E-3</v>
      </c>
      <c r="H201" s="73">
        <v>429837058</v>
      </c>
      <c r="I201" s="73">
        <v>168568283</v>
      </c>
      <c r="J201" s="92">
        <f t="shared" si="15"/>
        <v>1.7370516356055802E-2</v>
      </c>
      <c r="K201" s="73">
        <v>427236296</v>
      </c>
      <c r="L201" s="73">
        <v>124952077</v>
      </c>
      <c r="M201" s="92">
        <f t="shared" si="16"/>
        <v>1.8349802402955685E-2</v>
      </c>
      <c r="N201" s="339"/>
      <c r="O201" s="339"/>
      <c r="P201" s="339"/>
    </row>
    <row r="202" spans="2:16" ht="15.75" thickBot="1" x14ac:dyDescent="0.3">
      <c r="B202" s="340"/>
      <c r="C202" s="342"/>
      <c r="D202" s="82">
        <v>8</v>
      </c>
      <c r="E202" s="72">
        <v>5673913</v>
      </c>
      <c r="F202" s="72">
        <v>972759</v>
      </c>
      <c r="G202" s="92">
        <f t="shared" si="17"/>
        <v>2.0972423234516244E-2</v>
      </c>
      <c r="H202" s="73">
        <v>786334068</v>
      </c>
      <c r="I202" s="73">
        <v>234542010</v>
      </c>
      <c r="J202" s="92">
        <f t="shared" si="15"/>
        <v>2.9634001228617209E-2</v>
      </c>
      <c r="K202" s="73">
        <v>689943300</v>
      </c>
      <c r="L202" s="73">
        <v>176071578</v>
      </c>
      <c r="M202" s="92">
        <f t="shared" si="16"/>
        <v>2.8778588370095535E-2</v>
      </c>
      <c r="N202" s="339"/>
      <c r="O202" s="339"/>
      <c r="P202" s="339"/>
    </row>
    <row r="203" spans="2:16" ht="15.75" thickBot="1" x14ac:dyDescent="0.3">
      <c r="B203" s="340" t="s">
        <v>121</v>
      </c>
      <c r="C203" s="342"/>
      <c r="D203" s="82">
        <v>9</v>
      </c>
      <c r="E203" s="72">
        <v>11469452</v>
      </c>
      <c r="F203" s="72">
        <v>5640318</v>
      </c>
      <c r="G203" s="92">
        <f t="shared" si="17"/>
        <v>5.3986918247993738E-2</v>
      </c>
      <c r="H203" s="73">
        <v>959631306</v>
      </c>
      <c r="I203" s="73">
        <v>416863659</v>
      </c>
      <c r="J203" s="92">
        <f t="shared" si="15"/>
        <v>3.9956909915951036E-2</v>
      </c>
      <c r="K203" s="73">
        <v>946170525</v>
      </c>
      <c r="L203" s="73">
        <v>315232947</v>
      </c>
      <c r="M203" s="92">
        <f t="shared" si="16"/>
        <v>4.1917768633643875E-2</v>
      </c>
      <c r="N203" s="339">
        <f>SUM(G203:G209)</f>
        <v>0.45955734000372805</v>
      </c>
      <c r="O203" s="339">
        <f>SUM(J203:J209)</f>
        <v>0.41570655824004688</v>
      </c>
      <c r="P203" s="339">
        <f>SUM(M203:M209)</f>
        <v>0.42881010704248346</v>
      </c>
    </row>
    <row r="204" spans="2:16" ht="15.75" thickBot="1" x14ac:dyDescent="0.3">
      <c r="B204" s="340"/>
      <c r="C204" s="342"/>
      <c r="D204" s="82">
        <v>10</v>
      </c>
      <c r="E204" s="72">
        <v>9240870</v>
      </c>
      <c r="F204" s="72">
        <v>2763963</v>
      </c>
      <c r="G204" s="92">
        <f t="shared" si="17"/>
        <v>3.7879172996002713E-2</v>
      </c>
      <c r="H204" s="73">
        <v>1043487204</v>
      </c>
      <c r="I204" s="73">
        <v>552355505</v>
      </c>
      <c r="J204" s="92">
        <f t="shared" si="15"/>
        <v>4.6324138471178687E-2</v>
      </c>
      <c r="K204" s="73">
        <v>1104195162</v>
      </c>
      <c r="L204" s="73">
        <v>619152770</v>
      </c>
      <c r="M204" s="92">
        <f t="shared" si="16"/>
        <v>5.7268670566053934E-2</v>
      </c>
      <c r="N204" s="339"/>
      <c r="O204" s="339"/>
      <c r="P204" s="339"/>
    </row>
    <row r="205" spans="2:16" ht="15.75" thickBot="1" x14ac:dyDescent="0.3">
      <c r="B205" s="340"/>
      <c r="C205" s="342"/>
      <c r="D205" s="82">
        <v>11</v>
      </c>
      <c r="E205" s="72">
        <v>11786903</v>
      </c>
      <c r="F205" s="72">
        <v>5668530</v>
      </c>
      <c r="G205" s="92">
        <f t="shared" si="17"/>
        <v>5.5077598024656789E-2</v>
      </c>
      <c r="H205" s="73">
        <v>1206339188</v>
      </c>
      <c r="I205" s="73">
        <v>831395613</v>
      </c>
      <c r="J205" s="92">
        <f t="shared" si="15"/>
        <v>5.9151386635224928E-2</v>
      </c>
      <c r="K205" s="73">
        <v>982156499</v>
      </c>
      <c r="L205" s="73">
        <v>812734565</v>
      </c>
      <c r="M205" s="92">
        <f t="shared" si="16"/>
        <v>5.9646124347552835E-2</v>
      </c>
      <c r="N205" s="339"/>
      <c r="O205" s="339"/>
      <c r="P205" s="339"/>
    </row>
    <row r="206" spans="2:16" ht="15.75" thickBot="1" x14ac:dyDescent="0.3">
      <c r="B206" s="340"/>
      <c r="C206" s="342"/>
      <c r="D206" s="82">
        <v>12</v>
      </c>
      <c r="E206" s="72">
        <v>9381518</v>
      </c>
      <c r="F206" s="72">
        <v>12623541</v>
      </c>
      <c r="G206" s="92">
        <f t="shared" si="17"/>
        <v>6.9433155517302614E-2</v>
      </c>
      <c r="H206" s="73">
        <v>1236563855</v>
      </c>
      <c r="I206" s="73">
        <v>878648339</v>
      </c>
      <c r="J206" s="92">
        <f t="shared" si="15"/>
        <v>6.1400401191281616E-2</v>
      </c>
      <c r="K206" s="73">
        <v>1150066423</v>
      </c>
      <c r="L206" s="73">
        <v>824465489</v>
      </c>
      <c r="M206" s="92">
        <f t="shared" si="16"/>
        <v>6.5615779315821063E-2</v>
      </c>
      <c r="N206" s="339"/>
      <c r="O206" s="339"/>
      <c r="P206" s="339"/>
    </row>
    <row r="207" spans="2:16" ht="15.75" thickBot="1" x14ac:dyDescent="0.3">
      <c r="B207" s="340"/>
      <c r="C207" s="342"/>
      <c r="D207" s="82">
        <v>13</v>
      </c>
      <c r="E207" s="72">
        <v>15754352</v>
      </c>
      <c r="F207" s="72">
        <v>12434324</v>
      </c>
      <c r="G207" s="92">
        <f t="shared" si="17"/>
        <v>8.8944488834810931E-2</v>
      </c>
      <c r="H207" s="73">
        <v>1202810079</v>
      </c>
      <c r="I207" s="73">
        <v>905815930</v>
      </c>
      <c r="J207" s="92">
        <f t="shared" si="15"/>
        <v>6.1209217345770936E-2</v>
      </c>
      <c r="K207" s="73">
        <v>1119248768</v>
      </c>
      <c r="L207" s="73">
        <v>842869714</v>
      </c>
      <c r="M207" s="92">
        <f t="shared" si="16"/>
        <v>6.5203267936044279E-2</v>
      </c>
      <c r="N207" s="339"/>
      <c r="O207" s="339"/>
      <c r="P207" s="339"/>
    </row>
    <row r="208" spans="2:16" ht="15.75" thickBot="1" x14ac:dyDescent="0.3">
      <c r="B208" s="340"/>
      <c r="C208" s="342"/>
      <c r="D208" s="82">
        <v>14</v>
      </c>
      <c r="E208" s="72">
        <v>14833649</v>
      </c>
      <c r="F208" s="72">
        <v>14741519</v>
      </c>
      <c r="G208" s="92">
        <f t="shared" si="17"/>
        <v>9.3319324396919437E-2</v>
      </c>
      <c r="H208" s="73">
        <v>1357654612</v>
      </c>
      <c r="I208" s="73">
        <v>1065386402</v>
      </c>
      <c r="J208" s="92">
        <f t="shared" si="15"/>
        <v>7.0336059325180791E-2</v>
      </c>
      <c r="K208" s="73">
        <v>1093593964</v>
      </c>
      <c r="L208" s="73">
        <v>946275411</v>
      </c>
      <c r="M208" s="92">
        <f t="shared" si="16"/>
        <v>6.7787012167115496E-2</v>
      </c>
      <c r="N208" s="339"/>
      <c r="O208" s="339"/>
      <c r="P208" s="339"/>
    </row>
    <row r="209" spans="2:16" ht="15.75" thickBot="1" x14ac:dyDescent="0.3">
      <c r="B209" s="340"/>
      <c r="C209" s="342"/>
      <c r="D209" s="82">
        <v>15</v>
      </c>
      <c r="E209" s="72">
        <v>8092608</v>
      </c>
      <c r="F209" s="72">
        <v>11213373</v>
      </c>
      <c r="G209" s="92">
        <f t="shared" si="17"/>
        <v>6.0916681986041915E-2</v>
      </c>
      <c r="H209" s="73">
        <v>1479043078</v>
      </c>
      <c r="I209" s="73">
        <v>1184882033</v>
      </c>
      <c r="J209" s="92">
        <f t="shared" si="15"/>
        <v>7.7328445355458936E-2</v>
      </c>
      <c r="K209" s="73">
        <v>1167021332</v>
      </c>
      <c r="L209" s="73">
        <v>980713167</v>
      </c>
      <c r="M209" s="92">
        <f t="shared" si="16"/>
        <v>7.1371484076252045E-2</v>
      </c>
      <c r="N209" s="339"/>
      <c r="O209" s="339"/>
      <c r="P209" s="339"/>
    </row>
    <row r="210" spans="2:16" ht="15.75" thickBot="1" x14ac:dyDescent="0.3">
      <c r="B210" s="340" t="s">
        <v>122</v>
      </c>
      <c r="C210" s="342"/>
      <c r="D210" s="82">
        <v>16</v>
      </c>
      <c r="E210" s="72">
        <v>22413710</v>
      </c>
      <c r="F210" s="72">
        <v>14441934</v>
      </c>
      <c r="G210" s="92">
        <f t="shared" si="17"/>
        <v>0.11629160646841896</v>
      </c>
      <c r="H210" s="73">
        <v>1555488850</v>
      </c>
      <c r="I210" s="73">
        <v>1418653174</v>
      </c>
      <c r="J210" s="92">
        <f t="shared" si="15"/>
        <v>8.6333425077375625E-2</v>
      </c>
      <c r="K210" s="73">
        <v>1295838862</v>
      </c>
      <c r="L210" s="73">
        <v>1165462708</v>
      </c>
      <c r="M210" s="92">
        <f t="shared" si="16"/>
        <v>8.1791648777770634E-2</v>
      </c>
      <c r="N210" s="339">
        <f>SUM(G210:G212)</f>
        <v>0.24504620848515438</v>
      </c>
      <c r="O210" s="339">
        <f>SUM(J210:J212)</f>
        <v>0.26288384792904645</v>
      </c>
      <c r="P210" s="339">
        <f>SUM(M210:M212)</f>
        <v>0.273249497499778</v>
      </c>
    </row>
    <row r="211" spans="2:16" ht="15.75" thickBot="1" x14ac:dyDescent="0.3">
      <c r="B211" s="340"/>
      <c r="C211" s="342"/>
      <c r="D211" s="82">
        <v>17</v>
      </c>
      <c r="E211" s="72">
        <v>7153641</v>
      </c>
      <c r="F211" s="72">
        <v>12647303</v>
      </c>
      <c r="G211" s="92">
        <f t="shared" si="17"/>
        <v>6.2478452075106918E-2</v>
      </c>
      <c r="H211" s="73">
        <v>1641068978</v>
      </c>
      <c r="I211" s="73">
        <v>1465070839</v>
      </c>
      <c r="J211" s="92">
        <f t="shared" si="15"/>
        <v>9.0165058361995273E-2</v>
      </c>
      <c r="K211" s="73">
        <v>1544199370</v>
      </c>
      <c r="L211" s="73">
        <v>1325547344</v>
      </c>
      <c r="M211" s="92">
        <f t="shared" si="16"/>
        <v>9.5364711977431266E-2</v>
      </c>
      <c r="N211" s="339"/>
      <c r="O211" s="339"/>
      <c r="P211" s="339"/>
    </row>
    <row r="212" spans="2:16" ht="15.75" thickBot="1" x14ac:dyDescent="0.3">
      <c r="B212" s="340"/>
      <c r="C212" s="342"/>
      <c r="D212" s="82">
        <v>18</v>
      </c>
      <c r="E212" s="72">
        <v>7237414</v>
      </c>
      <c r="F212" s="72">
        <v>13767113</v>
      </c>
      <c r="G212" s="92">
        <f t="shared" si="17"/>
        <v>6.6276149941628504E-2</v>
      </c>
      <c r="H212" s="73">
        <v>1524370686</v>
      </c>
      <c r="I212" s="73">
        <v>1451560624</v>
      </c>
      <c r="J212" s="92">
        <f t="shared" si="15"/>
        <v>8.6385364489675528E-2</v>
      </c>
      <c r="K212" s="73">
        <v>1524515496</v>
      </c>
      <c r="L212" s="73">
        <v>1367151219</v>
      </c>
      <c r="M212" s="92">
        <f t="shared" si="16"/>
        <v>9.6093136744576063E-2</v>
      </c>
      <c r="N212" s="339"/>
      <c r="O212" s="339"/>
      <c r="P212" s="339"/>
    </row>
    <row r="213" spans="2:16" ht="15.75" thickBot="1" x14ac:dyDescent="0.3">
      <c r="B213" s="340" t="s">
        <v>123</v>
      </c>
      <c r="C213" s="342"/>
      <c r="D213" s="82">
        <v>19</v>
      </c>
      <c r="E213" s="72">
        <v>10563229</v>
      </c>
      <c r="F213" s="72">
        <v>10185568</v>
      </c>
      <c r="G213" s="92">
        <f t="shared" si="17"/>
        <v>6.5469238182817052E-2</v>
      </c>
      <c r="H213" s="73">
        <v>1285758363</v>
      </c>
      <c r="I213" s="73">
        <v>1453444830</v>
      </c>
      <c r="J213" s="92">
        <f t="shared" si="15"/>
        <v>7.9513618289324031E-2</v>
      </c>
      <c r="K213" s="73">
        <v>954746706</v>
      </c>
      <c r="L213" s="73">
        <v>1307339124</v>
      </c>
      <c r="M213" s="92">
        <f t="shared" si="16"/>
        <v>7.5171499489407045E-2</v>
      </c>
      <c r="N213" s="339">
        <f>SUM(G213:G217)</f>
        <v>0.23409145605966328</v>
      </c>
      <c r="O213" s="339">
        <f>SUM(J213:J217)</f>
        <v>0.23904655517228846</v>
      </c>
      <c r="P213" s="339">
        <f>SUM(M213:M217)</f>
        <v>0.21708671588162773</v>
      </c>
    </row>
    <row r="214" spans="2:16" ht="15.75" thickBot="1" x14ac:dyDescent="0.3">
      <c r="B214" s="340"/>
      <c r="C214" s="342"/>
      <c r="D214" s="82">
        <v>20</v>
      </c>
      <c r="E214" s="72">
        <v>9679593</v>
      </c>
      <c r="F214" s="72">
        <v>9712541</v>
      </c>
      <c r="G214" s="92">
        <f t="shared" si="17"/>
        <v>6.1188522868053735E-2</v>
      </c>
      <c r="H214" s="73">
        <v>751431487</v>
      </c>
      <c r="I214" s="73">
        <v>1298644194</v>
      </c>
      <c r="J214" s="92">
        <f t="shared" si="15"/>
        <v>5.9509617826025957E-2</v>
      </c>
      <c r="K214" s="73">
        <v>527687209</v>
      </c>
      <c r="L214" s="73">
        <v>1296209873</v>
      </c>
      <c r="M214" s="92">
        <f t="shared" si="16"/>
        <v>6.0610024938043135E-2</v>
      </c>
      <c r="N214" s="339"/>
      <c r="O214" s="339"/>
      <c r="P214" s="339"/>
    </row>
    <row r="215" spans="2:16" ht="15.75" thickBot="1" x14ac:dyDescent="0.3">
      <c r="B215" s="340"/>
      <c r="C215" s="342"/>
      <c r="D215" s="82">
        <v>21</v>
      </c>
      <c r="E215" s="72">
        <v>4633273</v>
      </c>
      <c r="F215" s="72">
        <v>18169131</v>
      </c>
      <c r="G215" s="92">
        <f t="shared" si="17"/>
        <v>7.194903967766518E-2</v>
      </c>
      <c r="H215" s="73">
        <v>482803858</v>
      </c>
      <c r="I215" s="73">
        <v>1064149558</v>
      </c>
      <c r="J215" s="92">
        <f t="shared" si="15"/>
        <v>4.4904979574178626E-2</v>
      </c>
      <c r="K215" s="73">
        <v>294856415</v>
      </c>
      <c r="L215" s="73">
        <v>1006858308</v>
      </c>
      <c r="M215" s="92">
        <f t="shared" si="16"/>
        <v>4.3257354048032798E-2</v>
      </c>
      <c r="N215" s="339"/>
      <c r="O215" s="339"/>
      <c r="P215" s="339"/>
    </row>
    <row r="216" spans="2:16" ht="15.75" thickBot="1" x14ac:dyDescent="0.3">
      <c r="B216" s="340"/>
      <c r="C216" s="342"/>
      <c r="D216" s="82">
        <v>22</v>
      </c>
      <c r="E216" s="72">
        <v>915601</v>
      </c>
      <c r="F216" s="72">
        <v>5310032</v>
      </c>
      <c r="G216" s="92">
        <f t="shared" si="17"/>
        <v>1.9643907534292512E-2</v>
      </c>
      <c r="H216" s="73">
        <v>287131412</v>
      </c>
      <c r="I216" s="73">
        <v>906631163</v>
      </c>
      <c r="J216" s="92">
        <f t="shared" si="15"/>
        <v>3.4652552230954758E-2</v>
      </c>
      <c r="K216" s="73">
        <v>190382078</v>
      </c>
      <c r="L216" s="73">
        <v>546920108</v>
      </c>
      <c r="M216" s="92">
        <f t="shared" si="16"/>
        <v>2.4501329774227754E-2</v>
      </c>
      <c r="N216" s="339"/>
      <c r="O216" s="339"/>
      <c r="P216" s="339"/>
    </row>
    <row r="217" spans="2:16" ht="15.75" thickBot="1" x14ac:dyDescent="0.3">
      <c r="B217" s="340"/>
      <c r="C217" s="342"/>
      <c r="D217" s="82">
        <v>23</v>
      </c>
      <c r="E217" s="72">
        <v>3823</v>
      </c>
      <c r="F217" s="72">
        <v>5016496</v>
      </c>
      <c r="G217" s="92">
        <f t="shared" si="17"/>
        <v>1.5840747796834771E-2</v>
      </c>
      <c r="H217" s="73">
        <v>132822459</v>
      </c>
      <c r="I217" s="73">
        <v>572213370</v>
      </c>
      <c r="J217" s="92">
        <f t="shared" si="15"/>
        <v>2.0465787251805066E-2</v>
      </c>
      <c r="K217" s="73">
        <v>62894437</v>
      </c>
      <c r="L217" s="73">
        <v>344751588</v>
      </c>
      <c r="M217" s="92">
        <f t="shared" si="16"/>
        <v>1.3546507631917004E-2</v>
      </c>
      <c r="N217" s="339"/>
      <c r="O217" s="339"/>
      <c r="P217" s="339"/>
    </row>
    <row r="218" spans="2:16" x14ac:dyDescent="0.25">
      <c r="C218" s="342"/>
      <c r="D218" s="66" t="s">
        <v>156</v>
      </c>
      <c r="E218" s="75">
        <v>158978379</v>
      </c>
      <c r="F218" s="75">
        <v>157945990</v>
      </c>
      <c r="G218" s="75">
        <f>SUM(G194:G217)</f>
        <v>0.97885083428216912</v>
      </c>
      <c r="H218" s="76">
        <v>17915575108</v>
      </c>
      <c r="I218" s="76">
        <v>16533909797</v>
      </c>
      <c r="J218" s="75">
        <f>SUM(J194:J217)</f>
        <v>0.99901987834961492</v>
      </c>
      <c r="K218" s="76">
        <v>15619538616</v>
      </c>
      <c r="L218" s="76">
        <v>14472794853</v>
      </c>
      <c r="M218" s="92">
        <f>+L218/L$218</f>
        <v>1</v>
      </c>
    </row>
    <row r="219" spans="2:16" ht="15.75" thickBot="1" x14ac:dyDescent="0.3">
      <c r="C219" s="341" t="s">
        <v>265</v>
      </c>
      <c r="D219" s="82">
        <v>-1</v>
      </c>
      <c r="E219" s="83">
        <v>0</v>
      </c>
      <c r="F219" s="83"/>
      <c r="G219" s="83"/>
      <c r="H219" s="79">
        <v>6246854</v>
      </c>
      <c r="I219" s="79"/>
      <c r="J219" s="79"/>
      <c r="K219" s="79">
        <v>6536492</v>
      </c>
      <c r="L219" s="88"/>
      <c r="M219" s="92">
        <f>+L219/L$218</f>
        <v>0</v>
      </c>
    </row>
    <row r="220" spans="2:16" ht="15.75" thickBot="1" x14ac:dyDescent="0.3">
      <c r="B220" s="340" t="s">
        <v>123</v>
      </c>
      <c r="C220" s="342"/>
      <c r="D220" s="82">
        <v>0</v>
      </c>
      <c r="E220" s="72">
        <v>0</v>
      </c>
      <c r="F220" s="83">
        <v>0</v>
      </c>
      <c r="G220" s="92">
        <f>+(E220+F220)/(E$244+F$244)</f>
        <v>0</v>
      </c>
      <c r="H220" s="73">
        <v>4324262</v>
      </c>
      <c r="I220" s="79">
        <v>7838889</v>
      </c>
      <c r="J220" s="92">
        <f t="shared" ref="J220:J243" si="18">+(H220+I220)/(H$244+I$244)</f>
        <v>1.2455767015486117E-3</v>
      </c>
      <c r="K220" s="73">
        <v>3066279</v>
      </c>
      <c r="L220" s="79">
        <v>2862669</v>
      </c>
      <c r="M220" s="92">
        <f t="shared" ref="M220:M243" si="19">+(K220+L220)/(K$244+L$244)</f>
        <v>6.9151950324151056E-4</v>
      </c>
      <c r="N220" s="339">
        <f>SUM(G220:G225)</f>
        <v>0</v>
      </c>
      <c r="O220" s="339">
        <f>SUM(J220:J225)</f>
        <v>5.7162470326718026E-3</v>
      </c>
      <c r="P220" s="339">
        <f>SUM(M220:M225)</f>
        <v>5.6381304239540853E-3</v>
      </c>
    </row>
    <row r="221" spans="2:16" ht="15.75" thickBot="1" x14ac:dyDescent="0.3">
      <c r="B221" s="340"/>
      <c r="C221" s="342"/>
      <c r="D221" s="82">
        <v>1</v>
      </c>
      <c r="E221" s="72">
        <v>0</v>
      </c>
      <c r="F221" s="72">
        <v>0</v>
      </c>
      <c r="G221" s="92">
        <f t="shared" ref="G221:G243" si="20">+F221/F$244</f>
        <v>0</v>
      </c>
      <c r="H221" s="73">
        <v>0</v>
      </c>
      <c r="I221" s="73">
        <v>11220210</v>
      </c>
      <c r="J221" s="92">
        <f t="shared" si="18"/>
        <v>1.1490141134055435E-3</v>
      </c>
      <c r="K221" s="73">
        <v>815793</v>
      </c>
      <c r="L221" s="73">
        <v>3311746</v>
      </c>
      <c r="M221" s="92">
        <f t="shared" si="19"/>
        <v>4.8141318137550899E-4</v>
      </c>
      <c r="N221" s="339"/>
      <c r="O221" s="339"/>
      <c r="P221" s="339"/>
    </row>
    <row r="222" spans="2:16" ht="15.75" thickBot="1" x14ac:dyDescent="0.3">
      <c r="B222" s="340"/>
      <c r="C222" s="342"/>
      <c r="D222" s="82">
        <v>2</v>
      </c>
      <c r="E222" s="72">
        <v>0</v>
      </c>
      <c r="F222" s="72">
        <v>0</v>
      </c>
      <c r="G222" s="92">
        <f t="shared" si="20"/>
        <v>0</v>
      </c>
      <c r="H222" s="73">
        <v>315029</v>
      </c>
      <c r="I222" s="73">
        <v>2326686</v>
      </c>
      <c r="J222" s="92">
        <f t="shared" si="18"/>
        <v>2.7052682780403619E-4</v>
      </c>
      <c r="K222" s="73">
        <v>277582</v>
      </c>
      <c r="L222" s="73">
        <v>787172</v>
      </c>
      <c r="M222" s="92">
        <f t="shared" si="19"/>
        <v>1.2418698176378193E-4</v>
      </c>
      <c r="N222" s="339"/>
      <c r="O222" s="339"/>
      <c r="P222" s="339"/>
    </row>
    <row r="223" spans="2:16" ht="15.75" thickBot="1" x14ac:dyDescent="0.3">
      <c r="B223" s="340"/>
      <c r="C223" s="342"/>
      <c r="D223" s="82">
        <v>3</v>
      </c>
      <c r="E223" s="72">
        <v>0</v>
      </c>
      <c r="F223" s="72">
        <v>0</v>
      </c>
      <c r="G223" s="92">
        <f t="shared" si="20"/>
        <v>0</v>
      </c>
      <c r="H223" s="73">
        <v>64767</v>
      </c>
      <c r="I223" s="73">
        <v>209788</v>
      </c>
      <c r="J223" s="92">
        <f t="shared" si="18"/>
        <v>2.8116012971776729E-5</v>
      </c>
      <c r="K223" s="73">
        <v>0</v>
      </c>
      <c r="L223" s="73">
        <v>937049</v>
      </c>
      <c r="M223" s="92">
        <f t="shared" si="19"/>
        <v>1.0929218117496632E-4</v>
      </c>
      <c r="N223" s="339"/>
      <c r="O223" s="339"/>
      <c r="P223" s="339"/>
    </row>
    <row r="224" spans="2:16" ht="15.75" thickBot="1" x14ac:dyDescent="0.3">
      <c r="B224" s="340"/>
      <c r="C224" s="342"/>
      <c r="D224" s="82">
        <v>4</v>
      </c>
      <c r="E224" s="72">
        <v>0</v>
      </c>
      <c r="F224" s="72">
        <v>0</v>
      </c>
      <c r="G224" s="92">
        <f t="shared" si="20"/>
        <v>0</v>
      </c>
      <c r="H224" s="73">
        <v>12321519</v>
      </c>
      <c r="I224" s="73">
        <v>180038</v>
      </c>
      <c r="J224" s="92">
        <f t="shared" si="18"/>
        <v>1.2802314245940018E-3</v>
      </c>
      <c r="K224" s="73">
        <v>11309953</v>
      </c>
      <c r="L224" s="73">
        <v>1725270</v>
      </c>
      <c r="M224" s="92">
        <f t="shared" si="19"/>
        <v>1.5203558765572429E-3</v>
      </c>
      <c r="N224" s="339"/>
      <c r="O224" s="339"/>
      <c r="P224" s="339"/>
    </row>
    <row r="225" spans="2:16" ht="15.75" thickBot="1" x14ac:dyDescent="0.3">
      <c r="B225" s="340"/>
      <c r="C225" s="342"/>
      <c r="D225" s="82">
        <v>5</v>
      </c>
      <c r="E225" s="72">
        <v>0</v>
      </c>
      <c r="F225" s="72">
        <v>0</v>
      </c>
      <c r="G225" s="92">
        <f t="shared" si="20"/>
        <v>0</v>
      </c>
      <c r="H225" s="73">
        <v>15127270</v>
      </c>
      <c r="I225" s="73">
        <v>1891128</v>
      </c>
      <c r="J225" s="92">
        <f t="shared" si="18"/>
        <v>1.7427819523478324E-3</v>
      </c>
      <c r="K225" s="73">
        <v>22161952</v>
      </c>
      <c r="L225" s="73">
        <v>1084722</v>
      </c>
      <c r="M225" s="92">
        <f t="shared" si="19"/>
        <v>2.7113626998410746E-3</v>
      </c>
      <c r="N225" s="339"/>
      <c r="O225" s="339"/>
      <c r="P225" s="339"/>
    </row>
    <row r="226" spans="2:16" ht="15.75" thickBot="1" x14ac:dyDescent="0.3">
      <c r="B226" s="340" t="s">
        <v>120</v>
      </c>
      <c r="C226" s="342"/>
      <c r="D226" s="82">
        <v>6</v>
      </c>
      <c r="E226" s="72">
        <v>785268</v>
      </c>
      <c r="F226" s="72">
        <v>0</v>
      </c>
      <c r="G226" s="92">
        <f t="shared" si="20"/>
        <v>0</v>
      </c>
      <c r="H226" s="73">
        <v>59688531</v>
      </c>
      <c r="I226" s="73">
        <v>14837700</v>
      </c>
      <c r="J226" s="92">
        <f t="shared" si="18"/>
        <v>7.6319151992629121E-3</v>
      </c>
      <c r="K226" s="73">
        <v>52950048</v>
      </c>
      <c r="L226" s="73">
        <v>14844295</v>
      </c>
      <c r="M226" s="92">
        <f t="shared" si="19"/>
        <v>7.9071549276439213E-3</v>
      </c>
      <c r="N226" s="339">
        <f>SUM(G226:G228)</f>
        <v>0.10598216259307222</v>
      </c>
      <c r="O226" s="339">
        <f>SUM(J226:J228)</f>
        <v>6.807958160713426E-2</v>
      </c>
      <c r="P226" s="339">
        <f>SUM(M226:M228)</f>
        <v>7.8462078599557006E-2</v>
      </c>
    </row>
    <row r="227" spans="2:16" ht="15.75" thickBot="1" x14ac:dyDescent="0.3">
      <c r="B227" s="340"/>
      <c r="C227" s="342"/>
      <c r="D227" s="82">
        <v>7</v>
      </c>
      <c r="E227" s="72">
        <v>25639</v>
      </c>
      <c r="F227" s="72">
        <v>785268</v>
      </c>
      <c r="G227" s="92">
        <f t="shared" si="20"/>
        <v>3.6962847176851624E-2</v>
      </c>
      <c r="H227" s="73">
        <v>136583550</v>
      </c>
      <c r="I227" s="73">
        <v>47567339</v>
      </c>
      <c r="J227" s="92">
        <f t="shared" si="18"/>
        <v>1.885811143081793E-2</v>
      </c>
      <c r="K227" s="73">
        <v>160546700</v>
      </c>
      <c r="L227" s="73">
        <v>76998808</v>
      </c>
      <c r="M227" s="92">
        <f t="shared" si="19"/>
        <v>2.7705986237256976E-2</v>
      </c>
      <c r="N227" s="339"/>
      <c r="O227" s="339"/>
      <c r="P227" s="339"/>
    </row>
    <row r="228" spans="2:16" ht="15.75" thickBot="1" x14ac:dyDescent="0.3">
      <c r="B228" s="340"/>
      <c r="C228" s="342"/>
      <c r="D228" s="82">
        <v>8</v>
      </c>
      <c r="E228" s="72">
        <v>2104579</v>
      </c>
      <c r="F228" s="72">
        <v>1466301</v>
      </c>
      <c r="G228" s="92">
        <f t="shared" si="20"/>
        <v>6.9019315416220597E-2</v>
      </c>
      <c r="H228" s="73">
        <v>284944592</v>
      </c>
      <c r="I228" s="73">
        <v>121180568</v>
      </c>
      <c r="J228" s="92">
        <f t="shared" si="18"/>
        <v>4.1589554977053411E-2</v>
      </c>
      <c r="K228" s="73">
        <v>251426962</v>
      </c>
      <c r="L228" s="73">
        <v>115951139</v>
      </c>
      <c r="M228" s="92">
        <f t="shared" si="19"/>
        <v>4.2848937434656113E-2</v>
      </c>
      <c r="N228" s="339"/>
      <c r="O228" s="339"/>
      <c r="P228" s="339"/>
    </row>
    <row r="229" spans="2:16" ht="15.75" thickBot="1" x14ac:dyDescent="0.3">
      <c r="B229" s="340" t="s">
        <v>121</v>
      </c>
      <c r="C229" s="342"/>
      <c r="D229" s="82">
        <v>9</v>
      </c>
      <c r="E229" s="72">
        <v>612915</v>
      </c>
      <c r="F229" s="72">
        <v>1648677</v>
      </c>
      <c r="G229" s="92">
        <f t="shared" si="20"/>
        <v>7.7603819326637791E-2</v>
      </c>
      <c r="H229" s="73">
        <v>431129719</v>
      </c>
      <c r="I229" s="73">
        <v>212769071</v>
      </c>
      <c r="J229" s="92">
        <f t="shared" si="18"/>
        <v>6.5938943862436816E-2</v>
      </c>
      <c r="K229" s="73">
        <v>399879820</v>
      </c>
      <c r="L229" s="73">
        <v>189940351</v>
      </c>
      <c r="M229" s="92">
        <f t="shared" si="19"/>
        <v>6.8793342706284955E-2</v>
      </c>
      <c r="N229" s="339">
        <f>SUM(G229:G235)</f>
        <v>0.55247714357476407</v>
      </c>
      <c r="O229" s="339">
        <f>SUM(J229:J235)</f>
        <v>0.61217511619056675</v>
      </c>
      <c r="P229" s="339">
        <f>SUM(M229:M235)</f>
        <v>0.59515597177125124</v>
      </c>
    </row>
    <row r="230" spans="2:16" ht="15.75" thickBot="1" x14ac:dyDescent="0.3">
      <c r="B230" s="340"/>
      <c r="C230" s="342"/>
      <c r="D230" s="82">
        <v>10</v>
      </c>
      <c r="E230" s="72">
        <v>1659156</v>
      </c>
      <c r="F230" s="72">
        <v>1614717</v>
      </c>
      <c r="G230" s="92">
        <f t="shared" si="20"/>
        <v>7.6005309913130703E-2</v>
      </c>
      <c r="H230" s="73">
        <v>478438670</v>
      </c>
      <c r="I230" s="73">
        <v>331882150</v>
      </c>
      <c r="J230" s="92">
        <f t="shared" si="18"/>
        <v>8.2981518043454883E-2</v>
      </c>
      <c r="K230" s="73">
        <v>444727862</v>
      </c>
      <c r="L230" s="73">
        <v>316270277</v>
      </c>
      <c r="M230" s="92">
        <f t="shared" si="19"/>
        <v>8.8758588378409456E-2</v>
      </c>
      <c r="N230" s="339"/>
      <c r="O230" s="339"/>
      <c r="P230" s="339"/>
    </row>
    <row r="231" spans="2:16" ht="15.75" thickBot="1" x14ac:dyDescent="0.3">
      <c r="B231" s="340"/>
      <c r="C231" s="342"/>
      <c r="D231" s="82">
        <v>11</v>
      </c>
      <c r="E231" s="72">
        <v>2221579</v>
      </c>
      <c r="F231" s="72">
        <v>1241278</v>
      </c>
      <c r="G231" s="92">
        <f t="shared" si="20"/>
        <v>5.842740187806969E-2</v>
      </c>
      <c r="H231" s="73">
        <v>544396184</v>
      </c>
      <c r="I231" s="73">
        <v>586293598</v>
      </c>
      <c r="J231" s="92">
        <f t="shared" si="18"/>
        <v>0.11578914453485604</v>
      </c>
      <c r="K231" s="73">
        <v>381960078</v>
      </c>
      <c r="L231" s="73">
        <v>434783959</v>
      </c>
      <c r="M231" s="92">
        <f t="shared" si="19"/>
        <v>9.526047972451536E-2</v>
      </c>
      <c r="N231" s="339"/>
      <c r="O231" s="339"/>
      <c r="P231" s="339"/>
    </row>
    <row r="232" spans="2:16" ht="15.75" thickBot="1" x14ac:dyDescent="0.3">
      <c r="B232" s="340"/>
      <c r="C232" s="342"/>
      <c r="D232" s="82">
        <v>12</v>
      </c>
      <c r="E232" s="72">
        <v>3100364</v>
      </c>
      <c r="F232" s="72">
        <v>1462203</v>
      </c>
      <c r="G232" s="92">
        <f t="shared" si="20"/>
        <v>6.8826421082399863E-2</v>
      </c>
      <c r="H232" s="73">
        <v>425912905</v>
      </c>
      <c r="I232" s="73">
        <v>421374449</v>
      </c>
      <c r="J232" s="92">
        <f t="shared" si="18"/>
        <v>8.6767103989679226E-2</v>
      </c>
      <c r="K232" s="73">
        <v>444150524</v>
      </c>
      <c r="L232" s="73">
        <v>406464792</v>
      </c>
      <c r="M232" s="92">
        <f t="shared" si="19"/>
        <v>9.9211037231215465E-2</v>
      </c>
      <c r="N232" s="339"/>
      <c r="O232" s="339"/>
      <c r="P232" s="339"/>
    </row>
    <row r="233" spans="2:16" ht="15.75" thickBot="1" x14ac:dyDescent="0.3">
      <c r="B233" s="340"/>
      <c r="C233" s="342"/>
      <c r="D233" s="82">
        <v>13</v>
      </c>
      <c r="E233" s="72">
        <v>415194</v>
      </c>
      <c r="F233" s="72">
        <v>1176366</v>
      </c>
      <c r="G233" s="92">
        <f t="shared" si="20"/>
        <v>5.5371970692864397E-2</v>
      </c>
      <c r="H233" s="73">
        <v>446964450</v>
      </c>
      <c r="I233" s="73">
        <v>403308602</v>
      </c>
      <c r="J233" s="92">
        <f t="shared" si="18"/>
        <v>8.7072856657442729E-2</v>
      </c>
      <c r="K233" s="73">
        <v>314460495</v>
      </c>
      <c r="L233" s="73">
        <v>309220044</v>
      </c>
      <c r="M233" s="92">
        <f t="shared" si="19"/>
        <v>7.274262761465905E-2</v>
      </c>
      <c r="N233" s="339"/>
      <c r="O233" s="339"/>
      <c r="P233" s="339"/>
    </row>
    <row r="234" spans="2:16" ht="15.75" thickBot="1" x14ac:dyDescent="0.3">
      <c r="B234" s="340"/>
      <c r="C234" s="342"/>
      <c r="D234" s="82">
        <v>14</v>
      </c>
      <c r="E234" s="72">
        <v>801079</v>
      </c>
      <c r="F234" s="72">
        <v>2067191</v>
      </c>
      <c r="G234" s="92">
        <f t="shared" si="20"/>
        <v>9.7303423822647922E-2</v>
      </c>
      <c r="H234" s="73">
        <v>403237613</v>
      </c>
      <c r="I234" s="73">
        <v>429422264</v>
      </c>
      <c r="J234" s="92">
        <f t="shared" si="18"/>
        <v>8.5269166115386777E-2</v>
      </c>
      <c r="K234" s="73">
        <v>318574664</v>
      </c>
      <c r="L234" s="73">
        <v>384813850</v>
      </c>
      <c r="M234" s="92">
        <f t="shared" si="19"/>
        <v>8.203932228568446E-2</v>
      </c>
      <c r="N234" s="339"/>
      <c r="O234" s="339"/>
      <c r="P234" s="339"/>
    </row>
    <row r="235" spans="2:16" ht="15.75" thickBot="1" x14ac:dyDescent="0.3">
      <c r="B235" s="340"/>
      <c r="C235" s="342"/>
      <c r="D235" s="82">
        <v>15</v>
      </c>
      <c r="E235" s="72">
        <v>3872908</v>
      </c>
      <c r="F235" s="72">
        <v>2526830</v>
      </c>
      <c r="G235" s="92">
        <f t="shared" si="20"/>
        <v>0.11893879685901373</v>
      </c>
      <c r="H235" s="73">
        <v>423336464</v>
      </c>
      <c r="I235" s="73">
        <v>439470320</v>
      </c>
      <c r="J235" s="92">
        <f t="shared" si="18"/>
        <v>8.8356382987310231E-2</v>
      </c>
      <c r="K235" s="73">
        <v>387801987</v>
      </c>
      <c r="L235" s="73">
        <v>369697918</v>
      </c>
      <c r="M235" s="92">
        <f t="shared" si="19"/>
        <v>8.8350573830482476E-2</v>
      </c>
      <c r="N235" s="339"/>
      <c r="O235" s="339"/>
      <c r="P235" s="339"/>
    </row>
    <row r="236" spans="2:16" ht="15.75" thickBot="1" x14ac:dyDescent="0.3">
      <c r="B236" s="340" t="s">
        <v>122</v>
      </c>
      <c r="C236" s="342"/>
      <c r="D236" s="82">
        <v>16</v>
      </c>
      <c r="E236" s="72">
        <v>670957</v>
      </c>
      <c r="F236" s="72">
        <v>2357464</v>
      </c>
      <c r="G236" s="92">
        <f t="shared" si="20"/>
        <v>0.11096667832756377</v>
      </c>
      <c r="H236" s="73">
        <v>405268890</v>
      </c>
      <c r="I236" s="73">
        <v>409807558</v>
      </c>
      <c r="J236" s="92">
        <f t="shared" si="18"/>
        <v>8.3468521735017398E-2</v>
      </c>
      <c r="K236" s="73">
        <v>307421272</v>
      </c>
      <c r="L236" s="73">
        <v>414379199</v>
      </c>
      <c r="M236" s="92">
        <f t="shared" si="19"/>
        <v>8.4186790497303793E-2</v>
      </c>
      <c r="N236" s="339">
        <f>SUM(G236:G238)</f>
        <v>0.15521582889585364</v>
      </c>
      <c r="O236" s="339">
        <f>SUM(J236:J238)</f>
        <v>0.22009897601332268</v>
      </c>
      <c r="P236" s="339">
        <f>SUM(M236:M238)</f>
        <v>0.22165288126872412</v>
      </c>
    </row>
    <row r="237" spans="2:16" ht="15.75" thickBot="1" x14ac:dyDescent="0.3">
      <c r="B237" s="340"/>
      <c r="C237" s="342"/>
      <c r="D237" s="82">
        <v>17</v>
      </c>
      <c r="E237" s="72">
        <v>433229</v>
      </c>
      <c r="F237" s="72">
        <v>655837</v>
      </c>
      <c r="G237" s="92">
        <f t="shared" si="20"/>
        <v>3.0870483457781088E-2</v>
      </c>
      <c r="H237" s="73">
        <v>325806177</v>
      </c>
      <c r="I237" s="73">
        <v>435110939</v>
      </c>
      <c r="J237" s="92">
        <f t="shared" si="18"/>
        <v>7.7922294272196602E-2</v>
      </c>
      <c r="K237" s="73">
        <v>283940736</v>
      </c>
      <c r="L237" s="73">
        <v>302632691</v>
      </c>
      <c r="M237" s="92">
        <f t="shared" si="19"/>
        <v>6.8414660552548356E-2</v>
      </c>
      <c r="N237" s="339"/>
      <c r="O237" s="339"/>
      <c r="P237" s="339"/>
    </row>
    <row r="238" spans="2:16" ht="15.75" thickBot="1" x14ac:dyDescent="0.3">
      <c r="B238" s="340"/>
      <c r="C238" s="342"/>
      <c r="D238" s="82">
        <v>18</v>
      </c>
      <c r="E238" s="72">
        <v>3033128</v>
      </c>
      <c r="F238" s="72">
        <v>284227</v>
      </c>
      <c r="G238" s="92">
        <f t="shared" si="20"/>
        <v>1.3378667110508778E-2</v>
      </c>
      <c r="H238" s="73">
        <v>317402700</v>
      </c>
      <c r="I238" s="73">
        <v>255886937</v>
      </c>
      <c r="J238" s="92">
        <f t="shared" si="18"/>
        <v>5.8708160006108692E-2</v>
      </c>
      <c r="K238" s="73">
        <v>320397466</v>
      </c>
      <c r="L238" s="73">
        <v>271635495</v>
      </c>
      <c r="M238" s="92">
        <f t="shared" si="19"/>
        <v>6.9051430218871973E-2</v>
      </c>
      <c r="N238" s="339"/>
      <c r="O238" s="339"/>
      <c r="P238" s="339"/>
    </row>
    <row r="239" spans="2:16" ht="15.75" thickBot="1" x14ac:dyDescent="0.3">
      <c r="B239" s="340" t="s">
        <v>123</v>
      </c>
      <c r="C239" s="342"/>
      <c r="D239" s="82">
        <v>19</v>
      </c>
      <c r="E239" s="72">
        <v>52286</v>
      </c>
      <c r="F239" s="72">
        <v>374432</v>
      </c>
      <c r="G239" s="92">
        <f t="shared" si="20"/>
        <v>1.7624648902187415E-2</v>
      </c>
      <c r="H239" s="73">
        <v>114646399</v>
      </c>
      <c r="I239" s="73">
        <v>265679905</v>
      </c>
      <c r="J239" s="92">
        <f t="shared" si="18"/>
        <v>3.8947603564939266E-2</v>
      </c>
      <c r="K239" s="73">
        <v>130373493</v>
      </c>
      <c r="L239" s="73">
        <v>209761010</v>
      </c>
      <c r="M239" s="92">
        <f t="shared" si="19"/>
        <v>3.9671395760235727E-2</v>
      </c>
      <c r="N239" s="339">
        <f>SUM(G239:G243)</f>
        <v>0.18632486493631004</v>
      </c>
      <c r="O239" s="339">
        <f>SUM(J239:J243)</f>
        <v>9.3290365335406022E-2</v>
      </c>
      <c r="P239" s="339">
        <f>SUM(M239:M243)</f>
        <v>9.8328557881775011E-2</v>
      </c>
    </row>
    <row r="240" spans="2:16" ht="15.75" thickBot="1" x14ac:dyDescent="0.3">
      <c r="B240" s="340"/>
      <c r="C240" s="342"/>
      <c r="D240" s="82">
        <v>20</v>
      </c>
      <c r="E240" s="72">
        <v>816478</v>
      </c>
      <c r="F240" s="72">
        <v>302659</v>
      </c>
      <c r="G240" s="92">
        <f t="shared" si="20"/>
        <v>1.4246267979465273E-2</v>
      </c>
      <c r="H240" s="73">
        <v>35338296</v>
      </c>
      <c r="I240" s="73">
        <v>225603629</v>
      </c>
      <c r="J240" s="92">
        <f t="shared" si="18"/>
        <v>2.6721955703521663E-2</v>
      </c>
      <c r="K240" s="73">
        <v>47678465</v>
      </c>
      <c r="L240" s="73">
        <v>264529060</v>
      </c>
      <c r="M240" s="92">
        <f t="shared" si="19"/>
        <v>3.6414148445265748E-2</v>
      </c>
      <c r="N240" s="339"/>
      <c r="O240" s="339"/>
      <c r="P240" s="339"/>
    </row>
    <row r="241" spans="2:16" ht="15.75" thickBot="1" x14ac:dyDescent="0.3">
      <c r="B241" s="340"/>
      <c r="C241" s="342"/>
      <c r="D241" s="82">
        <v>21</v>
      </c>
      <c r="E241" s="72">
        <v>0</v>
      </c>
      <c r="F241" s="72">
        <v>3281342</v>
      </c>
      <c r="G241" s="92">
        <f t="shared" si="20"/>
        <v>0.15445394805465734</v>
      </c>
      <c r="H241" s="73">
        <v>22809618</v>
      </c>
      <c r="I241" s="73">
        <v>112604324</v>
      </c>
      <c r="J241" s="92">
        <f t="shared" si="18"/>
        <v>1.3867167415750658E-2</v>
      </c>
      <c r="K241" s="73">
        <v>18405745</v>
      </c>
      <c r="L241" s="73">
        <v>107884329</v>
      </c>
      <c r="M241" s="92">
        <f t="shared" si="19"/>
        <v>1.47297714934949E-2</v>
      </c>
      <c r="N241" s="339"/>
      <c r="O241" s="339"/>
      <c r="P241" s="339"/>
    </row>
    <row r="242" spans="2:16" ht="15.75" thickBot="1" x14ac:dyDescent="0.3">
      <c r="B242" s="340"/>
      <c r="C242" s="342"/>
      <c r="D242" s="82">
        <v>22</v>
      </c>
      <c r="E242" s="72">
        <v>0</v>
      </c>
      <c r="F242" s="72">
        <v>0</v>
      </c>
      <c r="G242" s="92">
        <f t="shared" si="20"/>
        <v>0</v>
      </c>
      <c r="H242" s="73">
        <v>23775851</v>
      </c>
      <c r="I242" s="73">
        <v>77194056</v>
      </c>
      <c r="J242" s="92">
        <f t="shared" si="18"/>
        <v>1.0339899892448106E-2</v>
      </c>
      <c r="K242" s="73">
        <v>7450827</v>
      </c>
      <c r="L242" s="73">
        <v>38686347</v>
      </c>
      <c r="M242" s="92">
        <f t="shared" si="19"/>
        <v>5.3811832462432015E-3</v>
      </c>
      <c r="N242" s="339"/>
      <c r="O242" s="339"/>
      <c r="P242" s="339"/>
    </row>
    <row r="243" spans="2:16" ht="15.75" thickBot="1" x14ac:dyDescent="0.3">
      <c r="B243" s="340"/>
      <c r="C243" s="342"/>
      <c r="D243" s="82">
        <v>23</v>
      </c>
      <c r="E243" s="72">
        <v>0</v>
      </c>
      <c r="F243" s="72">
        <v>0</v>
      </c>
      <c r="G243" s="92">
        <f t="shared" si="20"/>
        <v>0</v>
      </c>
      <c r="H243" s="73">
        <v>4390443</v>
      </c>
      <c r="I243" s="73">
        <v>28944975</v>
      </c>
      <c r="J243" s="92">
        <f t="shared" si="18"/>
        <v>3.4137387587463331E-3</v>
      </c>
      <c r="K243" s="73">
        <v>4599213</v>
      </c>
      <c r="L243" s="73">
        <v>13680628</v>
      </c>
      <c r="M243" s="92">
        <f t="shared" si="19"/>
        <v>2.1320589365354187E-3</v>
      </c>
      <c r="N243" s="339"/>
      <c r="O243" s="339"/>
      <c r="P243" s="339"/>
    </row>
    <row r="244" spans="2:16" x14ac:dyDescent="0.25">
      <c r="C244" s="342"/>
      <c r="D244" s="66" t="s">
        <v>156</v>
      </c>
      <c r="E244" s="75">
        <v>20604759</v>
      </c>
      <c r="F244" s="75">
        <v>21244792</v>
      </c>
      <c r="G244" s="75">
        <f>SUM(G220:G243)</f>
        <v>1</v>
      </c>
      <c r="H244" s="76">
        <v>4922470753</v>
      </c>
      <c r="I244" s="76">
        <v>4842605123</v>
      </c>
      <c r="J244" s="75">
        <f>SUM(J220:J243)</f>
        <v>0.99936028617910144</v>
      </c>
      <c r="K244" s="76">
        <v>4320914408</v>
      </c>
      <c r="L244" s="76">
        <v>4252882820</v>
      </c>
      <c r="M244" s="75">
        <f>SUM(M220:M243)</f>
        <v>0.99923761994526128</v>
      </c>
    </row>
    <row r="245" spans="2:16" ht="15.75" thickBot="1" x14ac:dyDescent="0.3">
      <c r="C245" s="341" t="s">
        <v>266</v>
      </c>
      <c r="D245" s="82">
        <v>-1</v>
      </c>
      <c r="E245" s="83">
        <v>0</v>
      </c>
      <c r="F245" s="83"/>
      <c r="G245" s="83"/>
      <c r="H245" s="79">
        <v>22617676</v>
      </c>
      <c r="I245" s="79"/>
      <c r="J245" s="79"/>
      <c r="K245" s="79">
        <v>8270765</v>
      </c>
      <c r="L245" s="88"/>
      <c r="M245" s="88"/>
    </row>
    <row r="246" spans="2:16" ht="15.75" thickBot="1" x14ac:dyDescent="0.3">
      <c r="B246" s="340" t="s">
        <v>123</v>
      </c>
      <c r="C246" s="342"/>
      <c r="D246" s="82">
        <v>0</v>
      </c>
      <c r="E246" s="72">
        <v>0</v>
      </c>
      <c r="F246" s="72">
        <v>0</v>
      </c>
      <c r="G246" s="92">
        <f>+(E246+F246)/(E$270+F$270)</f>
        <v>0</v>
      </c>
      <c r="H246" s="73">
        <v>55951494</v>
      </c>
      <c r="I246" s="73">
        <v>87997671</v>
      </c>
      <c r="J246" s="92">
        <f t="shared" ref="J246:J269" si="21">+(H246+I246)/(H$270+I$270)</f>
        <v>6.3138912541112245E-3</v>
      </c>
      <c r="K246" s="73">
        <v>19749375</v>
      </c>
      <c r="L246" s="73">
        <v>50470084</v>
      </c>
      <c r="M246" s="92">
        <f t="shared" ref="M246:M269" si="22">+(K246+L246)/(K$270+L$270)</f>
        <v>2.9947439414768091E-3</v>
      </c>
      <c r="N246" s="339">
        <f>SUM(G246:G251)</f>
        <v>0</v>
      </c>
      <c r="O246" s="339">
        <f>SUM(J246:J251)</f>
        <v>2.114525064552316E-2</v>
      </c>
      <c r="P246" s="339">
        <f>SUM(M246:M251)</f>
        <v>1.1455588668316946E-2</v>
      </c>
    </row>
    <row r="247" spans="2:16" ht="15.75" thickBot="1" x14ac:dyDescent="0.3">
      <c r="B247" s="340"/>
      <c r="C247" s="342"/>
      <c r="D247" s="82">
        <v>1</v>
      </c>
      <c r="E247" s="72">
        <v>0</v>
      </c>
      <c r="F247" s="72">
        <v>0</v>
      </c>
      <c r="G247" s="92">
        <f t="shared" ref="G247:G269" si="23">+(E247+F247)/(E$270+F$270)</f>
        <v>0</v>
      </c>
      <c r="H247" s="73">
        <v>16962685</v>
      </c>
      <c r="I247" s="73">
        <v>32009526</v>
      </c>
      <c r="J247" s="92">
        <f t="shared" si="21"/>
        <v>2.1480167302630033E-3</v>
      </c>
      <c r="K247" s="73">
        <v>4690419</v>
      </c>
      <c r="L247" s="73">
        <v>6034636</v>
      </c>
      <c r="M247" s="92">
        <f t="shared" si="22"/>
        <v>4.5740588065845906E-4</v>
      </c>
      <c r="N247" s="339"/>
      <c r="O247" s="339"/>
      <c r="P247" s="339"/>
    </row>
    <row r="248" spans="2:16" ht="15.75" thickBot="1" x14ac:dyDescent="0.3">
      <c r="B248" s="340"/>
      <c r="C248" s="342"/>
      <c r="D248" s="82">
        <v>2</v>
      </c>
      <c r="E248" s="72">
        <v>0</v>
      </c>
      <c r="F248" s="72">
        <v>0</v>
      </c>
      <c r="G248" s="92">
        <f t="shared" si="23"/>
        <v>0</v>
      </c>
      <c r="H248" s="73">
        <v>2263393</v>
      </c>
      <c r="I248" s="73">
        <v>6850179</v>
      </c>
      <c r="J248" s="92">
        <f t="shared" si="21"/>
        <v>3.9973905054963634E-4</v>
      </c>
      <c r="K248" s="73">
        <v>2278630</v>
      </c>
      <c r="L248" s="73">
        <v>4219016</v>
      </c>
      <c r="M248" s="92">
        <f t="shared" si="22"/>
        <v>2.771138694241581E-4</v>
      </c>
      <c r="N248" s="339"/>
      <c r="O248" s="339"/>
      <c r="P248" s="339"/>
    </row>
    <row r="249" spans="2:16" ht="15.75" thickBot="1" x14ac:dyDescent="0.3">
      <c r="B249" s="340"/>
      <c r="C249" s="342"/>
      <c r="D249" s="82">
        <v>3</v>
      </c>
      <c r="E249" s="72">
        <v>0</v>
      </c>
      <c r="F249" s="72">
        <v>0</v>
      </c>
      <c r="G249" s="92">
        <f t="shared" si="23"/>
        <v>0</v>
      </c>
      <c r="H249" s="73">
        <v>16473361</v>
      </c>
      <c r="I249" s="73">
        <v>16218727</v>
      </c>
      <c r="J249" s="92">
        <f t="shared" si="21"/>
        <v>1.4339387692998047E-3</v>
      </c>
      <c r="K249" s="73">
        <v>156078</v>
      </c>
      <c r="L249" s="73">
        <v>1010869</v>
      </c>
      <c r="M249" s="92">
        <f t="shared" si="22"/>
        <v>4.9768362047257275E-5</v>
      </c>
      <c r="N249" s="339"/>
      <c r="O249" s="339"/>
      <c r="P249" s="339"/>
    </row>
    <row r="250" spans="2:16" ht="15.75" thickBot="1" x14ac:dyDescent="0.3">
      <c r="B250" s="340"/>
      <c r="C250" s="342"/>
      <c r="D250" s="82">
        <v>4</v>
      </c>
      <c r="E250" s="72">
        <v>0</v>
      </c>
      <c r="F250" s="72">
        <v>0</v>
      </c>
      <c r="G250" s="92">
        <f t="shared" si="23"/>
        <v>0</v>
      </c>
      <c r="H250" s="73">
        <v>36536115</v>
      </c>
      <c r="I250" s="73">
        <v>22125462</v>
      </c>
      <c r="J250" s="92">
        <f t="shared" si="21"/>
        <v>2.5730112291562942E-3</v>
      </c>
      <c r="K250" s="73">
        <v>29722605</v>
      </c>
      <c r="L250" s="73">
        <v>16396555</v>
      </c>
      <c r="M250" s="92">
        <f t="shared" si="22"/>
        <v>1.9669059967551104E-3</v>
      </c>
      <c r="N250" s="339"/>
      <c r="O250" s="339"/>
      <c r="P250" s="339"/>
    </row>
    <row r="251" spans="2:16" ht="15.75" thickBot="1" x14ac:dyDescent="0.3">
      <c r="B251" s="340"/>
      <c r="C251" s="342"/>
      <c r="D251" s="82">
        <v>5</v>
      </c>
      <c r="E251" s="72">
        <v>0</v>
      </c>
      <c r="F251" s="72">
        <v>0</v>
      </c>
      <c r="G251" s="92">
        <f t="shared" si="23"/>
        <v>0</v>
      </c>
      <c r="H251" s="73">
        <v>121464985</v>
      </c>
      <c r="I251" s="73">
        <v>67232813</v>
      </c>
      <c r="J251" s="92">
        <f t="shared" si="21"/>
        <v>8.2766536121431939E-3</v>
      </c>
      <c r="K251" s="73">
        <v>82692966</v>
      </c>
      <c r="L251" s="73">
        <v>51184449</v>
      </c>
      <c r="M251" s="92">
        <f t="shared" si="22"/>
        <v>5.7096506179551525E-3</v>
      </c>
      <c r="N251" s="339"/>
      <c r="O251" s="339"/>
      <c r="P251" s="339"/>
    </row>
    <row r="252" spans="2:16" ht="15.75" thickBot="1" x14ac:dyDescent="0.3">
      <c r="B252" s="340" t="s">
        <v>120</v>
      </c>
      <c r="C252" s="342"/>
      <c r="D252" s="82">
        <v>6</v>
      </c>
      <c r="E252" s="72">
        <v>0</v>
      </c>
      <c r="F252" s="72">
        <v>0</v>
      </c>
      <c r="G252" s="92">
        <f t="shared" si="23"/>
        <v>0</v>
      </c>
      <c r="H252" s="73">
        <v>476943139</v>
      </c>
      <c r="I252" s="73">
        <v>277610439</v>
      </c>
      <c r="J252" s="92">
        <f t="shared" si="21"/>
        <v>3.3096192234894392E-2</v>
      </c>
      <c r="K252" s="73">
        <v>391661909</v>
      </c>
      <c r="L252" s="73">
        <v>246858644</v>
      </c>
      <c r="M252" s="92">
        <f t="shared" si="22"/>
        <v>2.7231846910201515E-2</v>
      </c>
      <c r="N252" s="339">
        <f>SUM(G252:G254)</f>
        <v>3.9850131913935535E-2</v>
      </c>
      <c r="O252" s="339">
        <f>SUM(J252:J254)</f>
        <v>0.25028924393101848</v>
      </c>
      <c r="P252" s="339">
        <f>SUM(M252:M254)</f>
        <v>0.24711929590786921</v>
      </c>
    </row>
    <row r="253" spans="2:16" ht="15.75" thickBot="1" x14ac:dyDescent="0.3">
      <c r="B253" s="340"/>
      <c r="C253" s="342"/>
      <c r="D253" s="82">
        <v>7</v>
      </c>
      <c r="E253" s="72">
        <v>219174</v>
      </c>
      <c r="F253" s="72">
        <v>113611</v>
      </c>
      <c r="G253" s="92">
        <f t="shared" si="23"/>
        <v>1.8296959065581445E-2</v>
      </c>
      <c r="H253" s="73">
        <v>1621289633</v>
      </c>
      <c r="I253" s="73">
        <v>1362959974</v>
      </c>
      <c r="J253" s="92">
        <f t="shared" si="21"/>
        <v>0.13089501070549564</v>
      </c>
      <c r="K253" s="73">
        <v>1655744078</v>
      </c>
      <c r="L253" s="73">
        <v>1310479786</v>
      </c>
      <c r="M253" s="92">
        <f t="shared" si="22"/>
        <v>0.1265045483443262</v>
      </c>
      <c r="N253" s="339"/>
      <c r="O253" s="339"/>
      <c r="P253" s="339"/>
    </row>
    <row r="254" spans="2:16" ht="15.75" thickBot="1" x14ac:dyDescent="0.3">
      <c r="B254" s="340"/>
      <c r="C254" s="342"/>
      <c r="D254" s="82">
        <v>8</v>
      </c>
      <c r="E254" s="72">
        <v>286445</v>
      </c>
      <c r="F254" s="72">
        <v>105564</v>
      </c>
      <c r="G254" s="92">
        <f t="shared" si="23"/>
        <v>2.1553172848354094E-2</v>
      </c>
      <c r="H254" s="73">
        <v>928695766</v>
      </c>
      <c r="I254" s="73">
        <v>1038796299</v>
      </c>
      <c r="J254" s="92">
        <f t="shared" si="21"/>
        <v>8.6298040990628419E-2</v>
      </c>
      <c r="K254" s="73">
        <v>1075760949</v>
      </c>
      <c r="L254" s="73">
        <v>1113840864</v>
      </c>
      <c r="M254" s="92">
        <f t="shared" si="22"/>
        <v>9.3382900653341511E-2</v>
      </c>
      <c r="N254" s="339"/>
      <c r="O254" s="339"/>
      <c r="P254" s="339"/>
    </row>
    <row r="255" spans="2:16" ht="15.75" thickBot="1" x14ac:dyDescent="0.3">
      <c r="B255" s="340" t="s">
        <v>121</v>
      </c>
      <c r="C255" s="342"/>
      <c r="D255" s="82">
        <v>9</v>
      </c>
      <c r="E255" s="72">
        <v>263944</v>
      </c>
      <c r="F255" s="72">
        <v>354183</v>
      </c>
      <c r="G255" s="92">
        <f t="shared" si="23"/>
        <v>3.3985439296634952E-2</v>
      </c>
      <c r="H255" s="73">
        <v>437690112</v>
      </c>
      <c r="I255" s="73">
        <v>432494784</v>
      </c>
      <c r="J255" s="92">
        <f t="shared" si="21"/>
        <v>3.8168007465094266E-2</v>
      </c>
      <c r="K255" s="73">
        <v>513192689</v>
      </c>
      <c r="L255" s="73">
        <v>572308878</v>
      </c>
      <c r="M255" s="92">
        <f t="shared" si="22"/>
        <v>4.6294848857164117E-2</v>
      </c>
      <c r="N255" s="339">
        <f>SUM(G255:G261)</f>
        <v>0.55702511464292792</v>
      </c>
      <c r="O255" s="339">
        <f>SUM(J255:J261)</f>
        <v>0.38174588779813973</v>
      </c>
      <c r="P255" s="339">
        <f>SUM(M255:M261)</f>
        <v>0.40494951621873454</v>
      </c>
    </row>
    <row r="256" spans="2:16" ht="15.75" thickBot="1" x14ac:dyDescent="0.3">
      <c r="B256" s="340"/>
      <c r="C256" s="342"/>
      <c r="D256" s="82">
        <v>10</v>
      </c>
      <c r="E256" s="72">
        <v>931520</v>
      </c>
      <c r="F256" s="72">
        <v>85471</v>
      </c>
      <c r="G256" s="92">
        <f t="shared" si="23"/>
        <v>5.5915509103669755E-2</v>
      </c>
      <c r="H256" s="73">
        <v>439795940</v>
      </c>
      <c r="I256" s="73">
        <v>420330199</v>
      </c>
      <c r="J256" s="92">
        <f t="shared" si="21"/>
        <v>3.772681075617601E-2</v>
      </c>
      <c r="K256" s="73">
        <v>457194176</v>
      </c>
      <c r="L256" s="73">
        <v>419230824</v>
      </c>
      <c r="M256" s="92">
        <f t="shared" si="22"/>
        <v>3.7378078616481687E-2</v>
      </c>
      <c r="N256" s="339"/>
      <c r="O256" s="339"/>
      <c r="P256" s="339"/>
    </row>
    <row r="257" spans="2:16" ht="15.75" thickBot="1" x14ac:dyDescent="0.3">
      <c r="B257" s="340"/>
      <c r="C257" s="342"/>
      <c r="D257" s="82">
        <v>11</v>
      </c>
      <c r="E257" s="72">
        <v>173201</v>
      </c>
      <c r="F257" s="72">
        <v>173201</v>
      </c>
      <c r="G257" s="92">
        <f t="shared" si="23"/>
        <v>1.9045639720046106E-2</v>
      </c>
      <c r="H257" s="73">
        <v>566108863</v>
      </c>
      <c r="I257" s="73">
        <v>480139465</v>
      </c>
      <c r="J257" s="92">
        <f t="shared" si="21"/>
        <v>4.5890493131986503E-2</v>
      </c>
      <c r="K257" s="73">
        <v>557919795</v>
      </c>
      <c r="L257" s="73">
        <v>470223996</v>
      </c>
      <c r="M257" s="92">
        <f t="shared" si="22"/>
        <v>4.3848634451374068E-2</v>
      </c>
      <c r="N257" s="339"/>
      <c r="O257" s="339"/>
      <c r="P257" s="339"/>
    </row>
    <row r="258" spans="2:16" ht="15.75" thickBot="1" x14ac:dyDescent="0.3">
      <c r="B258" s="340"/>
      <c r="C258" s="342"/>
      <c r="D258" s="82">
        <v>12</v>
      </c>
      <c r="E258" s="72">
        <v>3571903</v>
      </c>
      <c r="F258" s="72">
        <v>823153</v>
      </c>
      <c r="G258" s="92">
        <f t="shared" si="23"/>
        <v>0.24164598681712854</v>
      </c>
      <c r="H258" s="73">
        <v>479769651</v>
      </c>
      <c r="I258" s="73">
        <v>570359379</v>
      </c>
      <c r="J258" s="92">
        <f t="shared" si="21"/>
        <v>4.6060708293829314E-2</v>
      </c>
      <c r="K258" s="73">
        <v>473987801</v>
      </c>
      <c r="L258" s="73">
        <v>547292207</v>
      </c>
      <c r="M258" s="92">
        <f t="shared" si="22"/>
        <v>4.3555905443666082E-2</v>
      </c>
      <c r="N258" s="339"/>
      <c r="O258" s="339"/>
      <c r="P258" s="339"/>
    </row>
    <row r="259" spans="2:16" ht="15.75" thickBot="1" x14ac:dyDescent="0.3">
      <c r="B259" s="340"/>
      <c r="C259" s="342"/>
      <c r="D259" s="82">
        <v>13</v>
      </c>
      <c r="E259" s="72">
        <v>0</v>
      </c>
      <c r="F259" s="72">
        <v>864713</v>
      </c>
      <c r="G259" s="92">
        <f t="shared" si="23"/>
        <v>4.7543063432775298E-2</v>
      </c>
      <c r="H259" s="73">
        <v>496058254</v>
      </c>
      <c r="I259" s="73">
        <v>446101111</v>
      </c>
      <c r="J259" s="92">
        <f t="shared" si="21"/>
        <v>4.1324948113818413E-2</v>
      </c>
      <c r="K259" s="73">
        <v>662563329</v>
      </c>
      <c r="L259" s="73">
        <v>608277528</v>
      </c>
      <c r="M259" s="92">
        <f t="shared" si="22"/>
        <v>5.4199263441803876E-2</v>
      </c>
      <c r="N259" s="339"/>
      <c r="O259" s="339"/>
      <c r="P259" s="339"/>
    </row>
    <row r="260" spans="2:16" ht="15.75" thickBot="1" x14ac:dyDescent="0.3">
      <c r="B260" s="340"/>
      <c r="C260" s="342"/>
      <c r="D260" s="82">
        <v>14</v>
      </c>
      <c r="E260" s="72">
        <v>386794</v>
      </c>
      <c r="F260" s="72">
        <v>366737</v>
      </c>
      <c r="G260" s="92">
        <f t="shared" si="23"/>
        <v>4.143013014903512E-2</v>
      </c>
      <c r="H260" s="73">
        <v>956013329</v>
      </c>
      <c r="I260" s="73">
        <v>754712945</v>
      </c>
      <c r="J260" s="92">
        <f t="shared" si="21"/>
        <v>7.5035792389534756E-2</v>
      </c>
      <c r="K260" s="73">
        <v>996292109</v>
      </c>
      <c r="L260" s="73">
        <v>797468237</v>
      </c>
      <c r="M260" s="92">
        <f t="shared" si="22"/>
        <v>7.6500915916268244E-2</v>
      </c>
      <c r="N260" s="339"/>
      <c r="O260" s="339"/>
      <c r="P260" s="339"/>
    </row>
    <row r="261" spans="2:16" ht="15.75" thickBot="1" x14ac:dyDescent="0.3">
      <c r="B261" s="340"/>
      <c r="C261" s="342"/>
      <c r="D261" s="82">
        <v>15</v>
      </c>
      <c r="E261" s="72">
        <v>874778</v>
      </c>
      <c r="F261" s="72">
        <v>1261572</v>
      </c>
      <c r="G261" s="92">
        <f t="shared" si="23"/>
        <v>0.11745934612363815</v>
      </c>
      <c r="H261" s="73">
        <v>1066348938</v>
      </c>
      <c r="I261" s="73">
        <v>1157426451</v>
      </c>
      <c r="J261" s="92">
        <f t="shared" si="21"/>
        <v>9.7539127647700397E-2</v>
      </c>
      <c r="K261" s="73">
        <v>1118270638</v>
      </c>
      <c r="L261" s="73">
        <v>1300858677</v>
      </c>
      <c r="M261" s="92">
        <f t="shared" si="22"/>
        <v>0.10317186949197649</v>
      </c>
      <c r="N261" s="339"/>
      <c r="O261" s="339"/>
      <c r="P261" s="339"/>
    </row>
    <row r="262" spans="2:16" ht="15.75" thickBot="1" x14ac:dyDescent="0.3">
      <c r="B262" s="340" t="s">
        <v>122</v>
      </c>
      <c r="C262" s="342"/>
      <c r="D262" s="82">
        <v>16</v>
      </c>
      <c r="E262" s="72">
        <v>2564723</v>
      </c>
      <c r="F262" s="72">
        <v>2001537</v>
      </c>
      <c r="G262" s="92">
        <f t="shared" si="23"/>
        <v>0.2510590089781749</v>
      </c>
      <c r="H262" s="73">
        <v>1015665021</v>
      </c>
      <c r="I262" s="73">
        <v>974580058</v>
      </c>
      <c r="J262" s="92">
        <f t="shared" si="21"/>
        <v>8.7296032580918434E-2</v>
      </c>
      <c r="K262" s="73">
        <v>1205813390</v>
      </c>
      <c r="L262" s="73">
        <v>1056623127</v>
      </c>
      <c r="M262" s="92">
        <f t="shared" si="22"/>
        <v>9.6489180474341796E-2</v>
      </c>
      <c r="N262" s="339">
        <f>SUM(G262:G264)</f>
        <v>0.39297107790056024</v>
      </c>
      <c r="O262" s="339">
        <f>SUM(J262:J264)</f>
        <v>0.22216710473385459</v>
      </c>
      <c r="P262" s="339">
        <f>SUM(M262:M264)</f>
        <v>0.2353963516533949</v>
      </c>
    </row>
    <row r="263" spans="2:16" ht="15.75" thickBot="1" x14ac:dyDescent="0.3">
      <c r="B263" s="340"/>
      <c r="C263" s="342"/>
      <c r="D263" s="82">
        <v>17</v>
      </c>
      <c r="E263" s="72">
        <v>74761</v>
      </c>
      <c r="F263" s="72">
        <v>637948</v>
      </c>
      <c r="G263" s="92">
        <f t="shared" si="23"/>
        <v>3.9185682643963778E-2</v>
      </c>
      <c r="H263" s="73">
        <v>926723973</v>
      </c>
      <c r="I263" s="73">
        <v>1093331983</v>
      </c>
      <c r="J263" s="92">
        <f t="shared" si="21"/>
        <v>8.8603595813867272E-2</v>
      </c>
      <c r="K263" s="73">
        <v>974548560</v>
      </c>
      <c r="L263" s="73">
        <v>1165002726</v>
      </c>
      <c r="M263" s="92">
        <f t="shared" si="22"/>
        <v>9.124832834766522E-2</v>
      </c>
      <c r="N263" s="339"/>
      <c r="O263" s="339"/>
      <c r="P263" s="339"/>
    </row>
    <row r="264" spans="2:16" ht="15.75" thickBot="1" x14ac:dyDescent="0.3">
      <c r="B264" s="340"/>
      <c r="C264" s="342"/>
      <c r="D264" s="82">
        <v>18</v>
      </c>
      <c r="E264" s="72">
        <v>1026531</v>
      </c>
      <c r="F264" s="72">
        <v>841856</v>
      </c>
      <c r="G264" s="92">
        <f t="shared" si="23"/>
        <v>0.10272638627842157</v>
      </c>
      <c r="H264" s="73">
        <v>464306838</v>
      </c>
      <c r="I264" s="73">
        <v>590536256</v>
      </c>
      <c r="J264" s="92">
        <f t="shared" si="21"/>
        <v>4.62674763390689E-2</v>
      </c>
      <c r="K264" s="73">
        <v>487490124</v>
      </c>
      <c r="L264" s="73">
        <v>629993783</v>
      </c>
      <c r="M264" s="92">
        <f t="shared" si="22"/>
        <v>4.7658842831387868E-2</v>
      </c>
      <c r="N264" s="339"/>
      <c r="O264" s="339"/>
      <c r="P264" s="339"/>
    </row>
    <row r="265" spans="2:16" ht="15.75" thickBot="1" x14ac:dyDescent="0.3">
      <c r="B265" s="340" t="s">
        <v>123</v>
      </c>
      <c r="C265" s="342"/>
      <c r="D265" s="82">
        <v>19</v>
      </c>
      <c r="E265" s="72">
        <v>0</v>
      </c>
      <c r="F265" s="72">
        <v>184675</v>
      </c>
      <c r="G265" s="92">
        <f t="shared" si="23"/>
        <v>1.0153675542576299E-2</v>
      </c>
      <c r="H265" s="73">
        <v>397775511</v>
      </c>
      <c r="I265" s="73">
        <v>496203612</v>
      </c>
      <c r="J265" s="92">
        <f t="shared" si="21"/>
        <v>3.9211668689205129E-2</v>
      </c>
      <c r="K265" s="73">
        <v>356204535</v>
      </c>
      <c r="L265" s="73">
        <v>397415153</v>
      </c>
      <c r="M265" s="92">
        <f t="shared" si="22"/>
        <v>3.2140634903149043E-2</v>
      </c>
      <c r="N265" s="339">
        <f>SUM(G265:G269)</f>
        <v>1.0153675542576299E-2</v>
      </c>
      <c r="O265" s="339">
        <f>SUM(J265:J269)</f>
        <v>0.12366045748992899</v>
      </c>
      <c r="P265" s="339">
        <f>SUM(M265:M269)</f>
        <v>0.10071684436392112</v>
      </c>
    </row>
    <row r="266" spans="2:16" ht="15.75" thickBot="1" x14ac:dyDescent="0.3">
      <c r="B266" s="340"/>
      <c r="C266" s="342"/>
      <c r="D266" s="82">
        <v>20</v>
      </c>
      <c r="E266" s="72">
        <v>0</v>
      </c>
      <c r="F266" s="72">
        <v>0</v>
      </c>
      <c r="G266" s="92">
        <f t="shared" si="23"/>
        <v>0</v>
      </c>
      <c r="H266" s="73">
        <v>282724826</v>
      </c>
      <c r="I266" s="73">
        <v>319712339</v>
      </c>
      <c r="J266" s="92">
        <f t="shared" si="21"/>
        <v>2.6424069547364593E-2</v>
      </c>
      <c r="K266" s="73">
        <v>300395641</v>
      </c>
      <c r="L266" s="73">
        <v>380650094</v>
      </c>
      <c r="M266" s="92">
        <f t="shared" si="22"/>
        <v>2.9045475681603736E-2</v>
      </c>
      <c r="N266" s="339"/>
      <c r="O266" s="339"/>
      <c r="P266" s="339"/>
    </row>
    <row r="267" spans="2:16" ht="15.75" thickBot="1" x14ac:dyDescent="0.3">
      <c r="B267" s="340"/>
      <c r="C267" s="342"/>
      <c r="D267" s="82">
        <v>21</v>
      </c>
      <c r="E267" s="72">
        <v>0</v>
      </c>
      <c r="F267" s="72">
        <v>0</v>
      </c>
      <c r="G267" s="92">
        <f t="shared" si="23"/>
        <v>0</v>
      </c>
      <c r="H267" s="73">
        <v>269655384</v>
      </c>
      <c r="I267" s="73">
        <v>328720934</v>
      </c>
      <c r="J267" s="92">
        <f t="shared" si="21"/>
        <v>2.6245952874318353E-2</v>
      </c>
      <c r="K267" s="73">
        <v>197600645</v>
      </c>
      <c r="L267" s="73">
        <v>266277881</v>
      </c>
      <c r="M267" s="92">
        <f t="shared" si="22"/>
        <v>1.9783652923325606E-2</v>
      </c>
      <c r="N267" s="339"/>
      <c r="O267" s="339"/>
      <c r="P267" s="339"/>
    </row>
    <row r="268" spans="2:16" ht="15.75" thickBot="1" x14ac:dyDescent="0.3">
      <c r="B268" s="340"/>
      <c r="C268" s="342"/>
      <c r="D268" s="82">
        <v>22</v>
      </c>
      <c r="E268" s="72">
        <v>0</v>
      </c>
      <c r="F268" s="72">
        <v>0</v>
      </c>
      <c r="G268" s="92">
        <f t="shared" si="23"/>
        <v>0</v>
      </c>
      <c r="H268" s="73">
        <v>211592109</v>
      </c>
      <c r="I268" s="73">
        <v>230246251</v>
      </c>
      <c r="J268" s="92">
        <f t="shared" si="21"/>
        <v>1.9379892595659354E-2</v>
      </c>
      <c r="K268" s="73">
        <v>97548078</v>
      </c>
      <c r="L268" s="73">
        <v>156245999</v>
      </c>
      <c r="M268" s="92">
        <f t="shared" si="22"/>
        <v>1.0823898180110571E-2</v>
      </c>
      <c r="N268" s="339"/>
      <c r="O268" s="339"/>
      <c r="P268" s="339"/>
    </row>
    <row r="269" spans="2:16" ht="15.75" thickBot="1" x14ac:dyDescent="0.3">
      <c r="B269" s="340"/>
      <c r="C269" s="342"/>
      <c r="D269" s="82">
        <v>23</v>
      </c>
      <c r="E269" s="72">
        <v>0</v>
      </c>
      <c r="F269" s="72">
        <v>0</v>
      </c>
      <c r="G269" s="92">
        <f t="shared" si="23"/>
        <v>0</v>
      </c>
      <c r="H269" s="73">
        <v>112524077</v>
      </c>
      <c r="I269" s="73">
        <v>170155408</v>
      </c>
      <c r="J269" s="92">
        <f t="shared" si="21"/>
        <v>1.2398873783381552E-2</v>
      </c>
      <c r="K269" s="73">
        <v>100166368</v>
      </c>
      <c r="L269" s="73">
        <v>109060555</v>
      </c>
      <c r="M269" s="92">
        <f t="shared" si="22"/>
        <v>8.9231826757321629E-3</v>
      </c>
      <c r="N269" s="339"/>
      <c r="O269" s="339"/>
      <c r="P269" s="339"/>
    </row>
    <row r="270" spans="2:16" x14ac:dyDescent="0.25">
      <c r="C270" s="342"/>
      <c r="D270" s="66" t="s">
        <v>156</v>
      </c>
      <c r="E270" s="75">
        <v>10373774</v>
      </c>
      <c r="F270" s="75">
        <v>7814221</v>
      </c>
      <c r="G270" s="75">
        <f>SUM(G246:G269)</f>
        <v>1.0000000000000002</v>
      </c>
      <c r="H270" s="76">
        <v>11421951073</v>
      </c>
      <c r="I270" s="76">
        <v>11376852265</v>
      </c>
      <c r="J270" s="75">
        <f>SUM(J246:J269)</f>
        <v>0.99900794459846476</v>
      </c>
      <c r="K270" s="76">
        <v>11769915652</v>
      </c>
      <c r="L270" s="76">
        <v>11677651276</v>
      </c>
      <c r="M270" s="75">
        <f>SUM(M246:M269)</f>
        <v>0.99963759681223652</v>
      </c>
    </row>
    <row r="271" spans="2:16" ht="15.75" thickBot="1" x14ac:dyDescent="0.3">
      <c r="C271" s="341" t="s">
        <v>267</v>
      </c>
      <c r="D271" s="82">
        <v>-1</v>
      </c>
      <c r="E271" s="83">
        <v>0</v>
      </c>
      <c r="F271" s="83"/>
      <c r="G271" s="83"/>
      <c r="H271" s="79">
        <v>19911951</v>
      </c>
      <c r="I271" s="79"/>
      <c r="J271" s="79"/>
      <c r="K271" s="79">
        <v>11656197</v>
      </c>
      <c r="L271" s="88"/>
      <c r="M271" s="88"/>
    </row>
    <row r="272" spans="2:16" ht="15.75" thickBot="1" x14ac:dyDescent="0.3">
      <c r="B272" s="340" t="s">
        <v>123</v>
      </c>
      <c r="C272" s="342"/>
      <c r="D272" s="82">
        <v>0</v>
      </c>
      <c r="E272" s="72">
        <v>0</v>
      </c>
      <c r="F272" s="83">
        <v>0</v>
      </c>
      <c r="G272" s="92">
        <f>+(E272+F272)/(E$296+F$296)</f>
        <v>0</v>
      </c>
      <c r="H272" s="73">
        <v>7602278</v>
      </c>
      <c r="I272" s="79">
        <v>48523586</v>
      </c>
      <c r="J272" s="92">
        <f t="shared" ref="J272:J295" si="24">+(H272+I272)/(H$296+I$296)</f>
        <v>2.2396354234938977E-3</v>
      </c>
      <c r="K272" s="73">
        <v>30624614</v>
      </c>
      <c r="L272" s="79">
        <v>21721244</v>
      </c>
      <c r="M272" s="92">
        <f t="shared" ref="M272:M295" si="25">+(K272+L272)/(K$296+L$296)</f>
        <v>2.4278584340501615E-3</v>
      </c>
      <c r="N272" s="339">
        <f>SUM(G272:G277)</f>
        <v>3.5534263863671235E-2</v>
      </c>
      <c r="O272" s="339">
        <f>SUM(J272:J277)</f>
        <v>9.1519735038185848E-3</v>
      </c>
      <c r="P272" s="339">
        <f>SUM(M272:M277)</f>
        <v>1.2304818103939432E-2</v>
      </c>
    </row>
    <row r="273" spans="2:16" ht="15.75" thickBot="1" x14ac:dyDescent="0.3">
      <c r="B273" s="340"/>
      <c r="C273" s="342"/>
      <c r="D273" s="82">
        <v>1</v>
      </c>
      <c r="E273" s="72">
        <v>0</v>
      </c>
      <c r="F273" s="72">
        <v>0</v>
      </c>
      <c r="G273" s="92">
        <f t="shared" ref="G273:G295" si="26">+(E273+F273)/(E$296+F$296)</f>
        <v>0</v>
      </c>
      <c r="H273" s="73">
        <v>5839235</v>
      </c>
      <c r="I273" s="73">
        <v>29085605</v>
      </c>
      <c r="J273" s="92">
        <f t="shared" si="24"/>
        <v>1.3936339371783501E-3</v>
      </c>
      <c r="K273" s="73">
        <v>251787</v>
      </c>
      <c r="L273" s="73">
        <v>61883447</v>
      </c>
      <c r="M273" s="92">
        <f t="shared" si="25"/>
        <v>2.8819004536821302E-3</v>
      </c>
      <c r="N273" s="339"/>
      <c r="O273" s="339"/>
      <c r="P273" s="339"/>
    </row>
    <row r="274" spans="2:16" ht="15.75" thickBot="1" x14ac:dyDescent="0.3">
      <c r="B274" s="340"/>
      <c r="C274" s="342"/>
      <c r="D274" s="82">
        <v>2</v>
      </c>
      <c r="E274" s="72">
        <v>0</v>
      </c>
      <c r="F274" s="72">
        <v>5770851</v>
      </c>
      <c r="G274" s="92">
        <f t="shared" si="26"/>
        <v>2.8835930487073728E-2</v>
      </c>
      <c r="H274" s="73">
        <v>5634258</v>
      </c>
      <c r="I274" s="73">
        <v>13727979</v>
      </c>
      <c r="J274" s="92">
        <f t="shared" si="24"/>
        <v>7.7262689200266411E-4</v>
      </c>
      <c r="K274" s="73">
        <v>1951552</v>
      </c>
      <c r="L274" s="73">
        <v>5489420</v>
      </c>
      <c r="M274" s="92">
        <f t="shared" si="25"/>
        <v>3.4512046068155191E-4</v>
      </c>
      <c r="N274" s="339"/>
      <c r="O274" s="339"/>
      <c r="P274" s="339"/>
    </row>
    <row r="275" spans="2:16" ht="15.75" thickBot="1" x14ac:dyDescent="0.3">
      <c r="B275" s="340"/>
      <c r="C275" s="342"/>
      <c r="D275" s="82">
        <v>3</v>
      </c>
      <c r="E275" s="72">
        <v>0</v>
      </c>
      <c r="F275" s="72">
        <v>0</v>
      </c>
      <c r="G275" s="92">
        <f t="shared" si="26"/>
        <v>0</v>
      </c>
      <c r="H275" s="73">
        <v>964381</v>
      </c>
      <c r="I275" s="73">
        <v>5398441</v>
      </c>
      <c r="J275" s="92">
        <f t="shared" si="24"/>
        <v>2.5390079597859358E-4</v>
      </c>
      <c r="K275" s="73">
        <v>1604297</v>
      </c>
      <c r="L275" s="73">
        <v>1392674</v>
      </c>
      <c r="M275" s="92">
        <f t="shared" si="25"/>
        <v>1.3900280933314241E-4</v>
      </c>
      <c r="N275" s="339"/>
      <c r="O275" s="339"/>
      <c r="P275" s="339"/>
    </row>
    <row r="276" spans="2:16" ht="15.75" thickBot="1" x14ac:dyDescent="0.3">
      <c r="B276" s="340"/>
      <c r="C276" s="342"/>
      <c r="D276" s="82">
        <v>4</v>
      </c>
      <c r="E276" s="72">
        <v>15235</v>
      </c>
      <c r="F276" s="72">
        <v>0</v>
      </c>
      <c r="G276" s="92">
        <f t="shared" si="26"/>
        <v>7.6126623433973292E-5</v>
      </c>
      <c r="H276" s="73">
        <v>14366072</v>
      </c>
      <c r="I276" s="73">
        <v>5806260</v>
      </c>
      <c r="J276" s="92">
        <f t="shared" si="24"/>
        <v>8.049527633406143E-4</v>
      </c>
      <c r="K276" s="73">
        <v>23725052</v>
      </c>
      <c r="L276" s="73">
        <v>12148795</v>
      </c>
      <c r="M276" s="92">
        <f t="shared" si="25"/>
        <v>1.663868457381577E-3</v>
      </c>
      <c r="N276" s="339"/>
      <c r="O276" s="339"/>
      <c r="P276" s="339"/>
    </row>
    <row r="277" spans="2:16" ht="15.75" thickBot="1" x14ac:dyDescent="0.3">
      <c r="B277" s="340"/>
      <c r="C277" s="342"/>
      <c r="D277" s="82">
        <v>5</v>
      </c>
      <c r="E277" s="72">
        <v>1303096</v>
      </c>
      <c r="F277" s="72">
        <v>22187</v>
      </c>
      <c r="G277" s="92">
        <f t="shared" si="26"/>
        <v>6.6222067531635335E-3</v>
      </c>
      <c r="H277" s="73">
        <v>59901862</v>
      </c>
      <c r="I277" s="73">
        <v>32500952</v>
      </c>
      <c r="J277" s="92">
        <f t="shared" si="24"/>
        <v>3.6872236918244652E-3</v>
      </c>
      <c r="K277" s="73">
        <v>68850224</v>
      </c>
      <c r="L277" s="73">
        <v>35655007</v>
      </c>
      <c r="M277" s="92">
        <f t="shared" si="25"/>
        <v>4.8470674888108703E-3</v>
      </c>
      <c r="N277" s="339"/>
      <c r="O277" s="339"/>
      <c r="P277" s="339"/>
    </row>
    <row r="278" spans="2:16" ht="15.75" thickBot="1" x14ac:dyDescent="0.3">
      <c r="B278" s="340" t="s">
        <v>120</v>
      </c>
      <c r="C278" s="342"/>
      <c r="D278" s="82">
        <v>6</v>
      </c>
      <c r="E278" s="72">
        <v>328438</v>
      </c>
      <c r="F278" s="72">
        <v>118496</v>
      </c>
      <c r="G278" s="92">
        <f t="shared" si="26"/>
        <v>2.2332508249320263E-3</v>
      </c>
      <c r="H278" s="73">
        <v>177324032</v>
      </c>
      <c r="I278" s="73">
        <v>110803462</v>
      </c>
      <c r="J278" s="92">
        <f t="shared" si="24"/>
        <v>1.1497382776057139E-2</v>
      </c>
      <c r="K278" s="73">
        <v>200528769</v>
      </c>
      <c r="L278" s="73">
        <v>119298040</v>
      </c>
      <c r="M278" s="92">
        <f t="shared" si="25"/>
        <v>1.48339189638653E-2</v>
      </c>
      <c r="N278" s="339">
        <f>SUM(G278:G280)</f>
        <v>3.6875086804213093E-2</v>
      </c>
      <c r="O278" s="339">
        <f>SUM(J278:J280)</f>
        <v>6.9363492959790329E-2</v>
      </c>
      <c r="P278" s="339">
        <f>SUM(M278:M280)</f>
        <v>7.4560872915099538E-2</v>
      </c>
    </row>
    <row r="279" spans="2:16" ht="15.75" thickBot="1" x14ac:dyDescent="0.3">
      <c r="B279" s="340"/>
      <c r="C279" s="342"/>
      <c r="D279" s="82">
        <v>7</v>
      </c>
      <c r="E279" s="72">
        <v>1014611</v>
      </c>
      <c r="F279" s="72">
        <v>49217</v>
      </c>
      <c r="G279" s="92">
        <f t="shared" si="26"/>
        <v>5.3157619661645516E-3</v>
      </c>
      <c r="H279" s="73">
        <v>403822360</v>
      </c>
      <c r="I279" s="73">
        <v>261621403</v>
      </c>
      <c r="J279" s="92">
        <f t="shared" si="24"/>
        <v>2.6553736864663283E-2</v>
      </c>
      <c r="K279" s="73">
        <v>352009942</v>
      </c>
      <c r="L279" s="73">
        <v>267312460</v>
      </c>
      <c r="M279" s="92">
        <f t="shared" si="25"/>
        <v>2.8724853781017492E-2</v>
      </c>
      <c r="N279" s="339"/>
      <c r="O279" s="339"/>
      <c r="P279" s="339"/>
    </row>
    <row r="280" spans="2:16" ht="15.75" thickBot="1" x14ac:dyDescent="0.3">
      <c r="B280" s="340"/>
      <c r="C280" s="342"/>
      <c r="D280" s="82">
        <v>8</v>
      </c>
      <c r="E280" s="72">
        <v>3481308</v>
      </c>
      <c r="F280" s="72">
        <v>2387634</v>
      </c>
      <c r="G280" s="92">
        <f t="shared" si="26"/>
        <v>2.9326074013116515E-2</v>
      </c>
      <c r="H280" s="73">
        <v>407158396</v>
      </c>
      <c r="I280" s="73">
        <v>377538072</v>
      </c>
      <c r="J280" s="92">
        <f t="shared" si="24"/>
        <v>3.13123733190699E-2</v>
      </c>
      <c r="K280" s="73">
        <v>378567750</v>
      </c>
      <c r="L280" s="73">
        <v>289853238</v>
      </c>
      <c r="M280" s="92">
        <f t="shared" si="25"/>
        <v>3.1002100170216752E-2</v>
      </c>
      <c r="N280" s="339"/>
      <c r="O280" s="339"/>
      <c r="P280" s="339"/>
    </row>
    <row r="281" spans="2:16" ht="15.75" thickBot="1" x14ac:dyDescent="0.3">
      <c r="B281" s="340" t="s">
        <v>121</v>
      </c>
      <c r="C281" s="342"/>
      <c r="D281" s="82">
        <v>9</v>
      </c>
      <c r="E281" s="72">
        <v>2748966</v>
      </c>
      <c r="F281" s="72">
        <v>2443047</v>
      </c>
      <c r="G281" s="92">
        <f t="shared" si="26"/>
        <v>2.5943578504449883E-2</v>
      </c>
      <c r="H281" s="73">
        <v>519945568</v>
      </c>
      <c r="I281" s="73">
        <v>380488421</v>
      </c>
      <c r="J281" s="92">
        <f t="shared" si="24"/>
        <v>3.5930740563429271E-2</v>
      </c>
      <c r="K281" s="73">
        <v>397922605</v>
      </c>
      <c r="L281" s="73">
        <v>332879213</v>
      </c>
      <c r="M281" s="92">
        <f t="shared" si="25"/>
        <v>3.3895391636344772E-2</v>
      </c>
      <c r="N281" s="339">
        <f>SUM(G281:G287)</f>
        <v>0.41842455165803516</v>
      </c>
      <c r="O281" s="339">
        <f>SUM(J281:J287)</f>
        <v>0.48328585663907153</v>
      </c>
      <c r="P281" s="339">
        <f>SUM(M281:M287)</f>
        <v>0.48343154531558585</v>
      </c>
    </row>
    <row r="282" spans="2:16" ht="15.75" thickBot="1" x14ac:dyDescent="0.3">
      <c r="B282" s="340"/>
      <c r="C282" s="342"/>
      <c r="D282" s="82">
        <v>10</v>
      </c>
      <c r="E282" s="72">
        <v>2005539</v>
      </c>
      <c r="F282" s="72">
        <v>1993075</v>
      </c>
      <c r="G282" s="92">
        <f t="shared" si="26"/>
        <v>1.9980372972485311E-2</v>
      </c>
      <c r="H282" s="73">
        <v>586376841</v>
      </c>
      <c r="I282" s="73">
        <v>434530233</v>
      </c>
      <c r="J282" s="92">
        <f t="shared" si="24"/>
        <v>4.0738074821011327E-2</v>
      </c>
      <c r="K282" s="73">
        <v>409927245</v>
      </c>
      <c r="L282" s="73">
        <v>326930635</v>
      </c>
      <c r="M282" s="92">
        <f t="shared" si="25"/>
        <v>3.4176278448895078E-2</v>
      </c>
      <c r="N282" s="339"/>
      <c r="O282" s="339"/>
      <c r="P282" s="339"/>
    </row>
    <row r="283" spans="2:16" ht="15.75" thickBot="1" x14ac:dyDescent="0.3">
      <c r="B283" s="340"/>
      <c r="C283" s="342"/>
      <c r="D283" s="82">
        <v>11</v>
      </c>
      <c r="E283" s="72">
        <v>3692269</v>
      </c>
      <c r="F283" s="72">
        <v>1940287</v>
      </c>
      <c r="G283" s="92">
        <f t="shared" si="26"/>
        <v>2.8144894623089393E-2</v>
      </c>
      <c r="H283" s="73">
        <v>1447212965</v>
      </c>
      <c r="I283" s="73">
        <v>635915938</v>
      </c>
      <c r="J283" s="92">
        <f t="shared" si="24"/>
        <v>8.3124765488915828E-2</v>
      </c>
      <c r="K283" s="73">
        <v>1266634274</v>
      </c>
      <c r="L283" s="73">
        <v>516953374</v>
      </c>
      <c r="M283" s="92">
        <f t="shared" si="25"/>
        <v>8.2724755682951859E-2</v>
      </c>
      <c r="N283" s="339"/>
      <c r="O283" s="339"/>
      <c r="P283" s="339"/>
    </row>
    <row r="284" spans="2:16" ht="15.75" thickBot="1" x14ac:dyDescent="0.3">
      <c r="B284" s="340"/>
      <c r="C284" s="342"/>
      <c r="D284" s="82">
        <v>12</v>
      </c>
      <c r="E284" s="72">
        <v>16229270</v>
      </c>
      <c r="F284" s="72">
        <v>14786612</v>
      </c>
      <c r="G284" s="92">
        <f t="shared" si="26"/>
        <v>0.15498092349764034</v>
      </c>
      <c r="H284" s="73">
        <v>1556117664</v>
      </c>
      <c r="I284" s="73">
        <v>1424246215</v>
      </c>
      <c r="J284" s="92">
        <f t="shared" si="24"/>
        <v>0.11892785326761439</v>
      </c>
      <c r="K284" s="73">
        <v>1457055514</v>
      </c>
      <c r="L284" s="73">
        <v>1388184948</v>
      </c>
      <c r="M284" s="92">
        <f t="shared" si="25"/>
        <v>0.1319653801943122</v>
      </c>
      <c r="N284" s="339"/>
      <c r="O284" s="339"/>
      <c r="P284" s="339"/>
    </row>
    <row r="285" spans="2:16" ht="15.75" thickBot="1" x14ac:dyDescent="0.3">
      <c r="B285" s="340"/>
      <c r="C285" s="342"/>
      <c r="D285" s="82">
        <v>13</v>
      </c>
      <c r="E285" s="72">
        <v>4762155</v>
      </c>
      <c r="F285" s="72">
        <v>5292878</v>
      </c>
      <c r="G285" s="92">
        <f t="shared" si="26"/>
        <v>5.0243236679171306E-2</v>
      </c>
      <c r="H285" s="73">
        <v>925795044</v>
      </c>
      <c r="I285" s="73">
        <v>1401532407</v>
      </c>
      <c r="J285" s="92">
        <f t="shared" si="24"/>
        <v>9.2869216255260831E-2</v>
      </c>
      <c r="K285" s="73">
        <v>790864555</v>
      </c>
      <c r="L285" s="73">
        <v>1181689755</v>
      </c>
      <c r="M285" s="92">
        <f t="shared" si="25"/>
        <v>9.1489237183876082E-2</v>
      </c>
      <c r="N285" s="339"/>
      <c r="O285" s="339"/>
      <c r="P285" s="339"/>
    </row>
    <row r="286" spans="2:16" ht="15.75" thickBot="1" x14ac:dyDescent="0.3">
      <c r="B286" s="340"/>
      <c r="C286" s="342"/>
      <c r="D286" s="82">
        <v>14</v>
      </c>
      <c r="E286" s="72">
        <v>8249552</v>
      </c>
      <c r="F286" s="72">
        <v>8605508</v>
      </c>
      <c r="G286" s="92">
        <f t="shared" si="26"/>
        <v>8.4221779164885199E-2</v>
      </c>
      <c r="H286" s="73">
        <v>686261221</v>
      </c>
      <c r="I286" s="73">
        <v>896858068</v>
      </c>
      <c r="J286" s="92">
        <f t="shared" si="24"/>
        <v>6.3172480324950958E-2</v>
      </c>
      <c r="K286" s="73">
        <v>552819647</v>
      </c>
      <c r="L286" s="73">
        <v>682013249</v>
      </c>
      <c r="M286" s="92">
        <f t="shared" si="25"/>
        <v>5.7272907078840626E-2</v>
      </c>
      <c r="N286" s="339"/>
      <c r="O286" s="339"/>
      <c r="P286" s="339"/>
    </row>
    <row r="287" spans="2:16" ht="15.75" thickBot="1" x14ac:dyDescent="0.3">
      <c r="B287" s="340"/>
      <c r="C287" s="342"/>
      <c r="D287" s="82">
        <v>15</v>
      </c>
      <c r="E287" s="72">
        <v>6699032</v>
      </c>
      <c r="F287" s="72">
        <v>4289900</v>
      </c>
      <c r="G287" s="92">
        <f t="shared" si="26"/>
        <v>5.4909766216313688E-2</v>
      </c>
      <c r="H287" s="73">
        <v>570024611</v>
      </c>
      <c r="I287" s="73">
        <v>645967906</v>
      </c>
      <c r="J287" s="92">
        <f t="shared" si="24"/>
        <v>4.8522725917888865E-2</v>
      </c>
      <c r="K287" s="73">
        <v>526029965</v>
      </c>
      <c r="L287" s="73">
        <v>593124086</v>
      </c>
      <c r="M287" s="92">
        <f t="shared" si="25"/>
        <v>5.1907595090365216E-2</v>
      </c>
      <c r="N287" s="339"/>
      <c r="O287" s="339"/>
      <c r="P287" s="339"/>
    </row>
    <row r="288" spans="2:16" ht="15.75" thickBot="1" x14ac:dyDescent="0.3">
      <c r="B288" s="340" t="s">
        <v>122</v>
      </c>
      <c r="C288" s="342"/>
      <c r="D288" s="82">
        <v>16</v>
      </c>
      <c r="E288" s="72">
        <v>4237203</v>
      </c>
      <c r="F288" s="72">
        <v>2847440</v>
      </c>
      <c r="G288" s="92">
        <f t="shared" si="26"/>
        <v>3.5400718728266153E-2</v>
      </c>
      <c r="H288" s="73">
        <v>805982823</v>
      </c>
      <c r="I288" s="73">
        <v>549747048</v>
      </c>
      <c r="J288" s="92">
        <f t="shared" si="24"/>
        <v>5.4098777771695639E-2</v>
      </c>
      <c r="K288" s="73">
        <v>654242022</v>
      </c>
      <c r="L288" s="73">
        <v>533056569</v>
      </c>
      <c r="M288" s="92">
        <f t="shared" si="25"/>
        <v>5.5068213761922162E-2</v>
      </c>
      <c r="N288" s="339">
        <f>SUM(G288:G290)</f>
        <v>0.17821880140717578</v>
      </c>
      <c r="O288" s="339">
        <f>SUM(J288:J290)</f>
        <v>0.22781732068441157</v>
      </c>
      <c r="P288" s="339">
        <f>SUM(M288:M290)</f>
        <v>0.23620634209431118</v>
      </c>
    </row>
    <row r="289" spans="2:16" ht="15.75" thickBot="1" x14ac:dyDescent="0.3">
      <c r="B289" s="340"/>
      <c r="C289" s="342"/>
      <c r="D289" s="82">
        <v>17</v>
      </c>
      <c r="E289" s="72">
        <v>11451358</v>
      </c>
      <c r="F289" s="72">
        <v>14016501</v>
      </c>
      <c r="G289" s="92">
        <f t="shared" si="26"/>
        <v>0.12725842545208585</v>
      </c>
      <c r="H289" s="73">
        <v>1242183038</v>
      </c>
      <c r="I289" s="73">
        <v>725209708</v>
      </c>
      <c r="J289" s="92">
        <f t="shared" si="24"/>
        <v>7.8506452673343829E-2</v>
      </c>
      <c r="K289" s="73">
        <v>1056115430</v>
      </c>
      <c r="L289" s="73">
        <v>605167904</v>
      </c>
      <c r="M289" s="92">
        <f t="shared" si="25"/>
        <v>7.7052147159358278E-2</v>
      </c>
      <c r="N289" s="339"/>
      <c r="O289" s="339"/>
      <c r="P289" s="339"/>
    </row>
    <row r="290" spans="2:16" ht="15.75" thickBot="1" x14ac:dyDescent="0.3">
      <c r="B290" s="340"/>
      <c r="C290" s="342"/>
      <c r="D290" s="82">
        <v>18</v>
      </c>
      <c r="E290" s="72">
        <v>2656578</v>
      </c>
      <c r="F290" s="72">
        <v>457331</v>
      </c>
      <c r="G290" s="92">
        <f t="shared" si="26"/>
        <v>1.5559657226823785E-2</v>
      </c>
      <c r="H290" s="73">
        <v>1409162068</v>
      </c>
      <c r="I290" s="73">
        <v>976878433</v>
      </c>
      <c r="J290" s="92">
        <f t="shared" si="24"/>
        <v>9.5212090239372119E-2</v>
      </c>
      <c r="K290" s="73">
        <v>1358505804</v>
      </c>
      <c r="L290" s="73">
        <v>885640689</v>
      </c>
      <c r="M290" s="92">
        <f t="shared" si="25"/>
        <v>0.10408598117303076</v>
      </c>
      <c r="N290" s="339"/>
      <c r="O290" s="339"/>
      <c r="P290" s="339"/>
    </row>
    <row r="291" spans="2:16" ht="15.75" thickBot="1" x14ac:dyDescent="0.3">
      <c r="B291" s="340" t="s">
        <v>123</v>
      </c>
      <c r="C291" s="342"/>
      <c r="D291" s="82">
        <v>19</v>
      </c>
      <c r="E291" s="72">
        <v>5428624</v>
      </c>
      <c r="F291" s="72">
        <v>2185080</v>
      </c>
      <c r="G291" s="92">
        <f t="shared" si="26"/>
        <v>3.804434377064235E-2</v>
      </c>
      <c r="H291" s="73">
        <v>1007981284</v>
      </c>
      <c r="I291" s="73">
        <v>1316353678</v>
      </c>
      <c r="J291" s="92">
        <f t="shared" si="24"/>
        <v>9.2749804563552779E-2</v>
      </c>
      <c r="K291" s="73">
        <v>701899147</v>
      </c>
      <c r="L291" s="73">
        <v>1094499621</v>
      </c>
      <c r="M291" s="92">
        <f t="shared" si="25"/>
        <v>8.3318949510888127E-2</v>
      </c>
      <c r="N291" s="339">
        <f>SUM(G291:G295)</f>
        <v>0.33094729626690483</v>
      </c>
      <c r="O291" s="339">
        <f>SUM(J291:J295)</f>
        <v>0.20958679364171134</v>
      </c>
      <c r="P291" s="339">
        <f>SUM(M291:M295)</f>
        <v>0.19295579434139093</v>
      </c>
    </row>
    <row r="292" spans="2:16" ht="15.75" thickBot="1" x14ac:dyDescent="0.3">
      <c r="B292" s="340"/>
      <c r="C292" s="342"/>
      <c r="D292" s="82">
        <v>20</v>
      </c>
      <c r="E292" s="72">
        <v>3408653</v>
      </c>
      <c r="F292" s="72">
        <v>2668029</v>
      </c>
      <c r="G292" s="92">
        <f t="shared" si="26"/>
        <v>3.0364114364424266E-2</v>
      </c>
      <c r="H292" s="73">
        <v>416603927</v>
      </c>
      <c r="I292" s="73">
        <v>1012943376</v>
      </c>
      <c r="J292" s="92">
        <f t="shared" si="24"/>
        <v>5.7044374040441749E-2</v>
      </c>
      <c r="K292" s="73">
        <v>333379081</v>
      </c>
      <c r="L292" s="73">
        <v>962460122</v>
      </c>
      <c r="M292" s="92">
        <f t="shared" si="25"/>
        <v>6.0102446657315074E-2</v>
      </c>
      <c r="N292" s="339"/>
      <c r="O292" s="339"/>
      <c r="P292" s="339"/>
    </row>
    <row r="293" spans="2:16" ht="15.75" thickBot="1" x14ac:dyDescent="0.3">
      <c r="B293" s="340"/>
      <c r="C293" s="342"/>
      <c r="D293" s="82">
        <v>21</v>
      </c>
      <c r="E293" s="72">
        <v>27972143</v>
      </c>
      <c r="F293" s="72">
        <v>21078467</v>
      </c>
      <c r="G293" s="92">
        <f t="shared" si="26"/>
        <v>0.245097296795319</v>
      </c>
      <c r="H293" s="73">
        <v>162902832</v>
      </c>
      <c r="I293" s="73">
        <v>800997696</v>
      </c>
      <c r="J293" s="92">
        <f t="shared" si="24"/>
        <v>3.8463296836433049E-2</v>
      </c>
      <c r="K293" s="73">
        <v>129623615</v>
      </c>
      <c r="L293" s="73">
        <v>427542608</v>
      </c>
      <c r="M293" s="92">
        <f t="shared" si="25"/>
        <v>2.5841981875212038E-2</v>
      </c>
      <c r="N293" s="339"/>
      <c r="O293" s="339"/>
      <c r="P293" s="339"/>
    </row>
    <row r="294" spans="2:16" ht="15.75" thickBot="1" x14ac:dyDescent="0.3">
      <c r="B294" s="340"/>
      <c r="C294" s="342"/>
      <c r="D294" s="82">
        <v>22</v>
      </c>
      <c r="E294" s="72">
        <v>0</v>
      </c>
      <c r="F294" s="72">
        <v>3067909</v>
      </c>
      <c r="G294" s="92">
        <f t="shared" si="26"/>
        <v>1.5329803293252221E-2</v>
      </c>
      <c r="H294" s="73">
        <v>74356813</v>
      </c>
      <c r="I294" s="73">
        <v>312734174</v>
      </c>
      <c r="J294" s="92">
        <f t="shared" si="24"/>
        <v>1.5446402510621767E-2</v>
      </c>
      <c r="K294" s="73">
        <v>68181494</v>
      </c>
      <c r="L294" s="73">
        <v>250370775</v>
      </c>
      <c r="M294" s="92">
        <f t="shared" si="25"/>
        <v>1.4774804397655796E-2</v>
      </c>
      <c r="N294" s="339"/>
      <c r="O294" s="339"/>
      <c r="P294" s="339"/>
    </row>
    <row r="295" spans="2:16" ht="15.75" thickBot="1" x14ac:dyDescent="0.3">
      <c r="B295" s="340"/>
      <c r="C295" s="342"/>
      <c r="D295" s="82">
        <v>23</v>
      </c>
      <c r="E295" s="72">
        <v>0</v>
      </c>
      <c r="F295" s="72">
        <v>422616</v>
      </c>
      <c r="G295" s="92">
        <f t="shared" si="26"/>
        <v>2.1117380432669548E-3</v>
      </c>
      <c r="H295" s="73">
        <v>30936405</v>
      </c>
      <c r="I295" s="73">
        <v>116491039</v>
      </c>
      <c r="J295" s="92">
        <f t="shared" si="24"/>
        <v>5.8829156906620248E-3</v>
      </c>
      <c r="K295" s="73">
        <v>47410291</v>
      </c>
      <c r="L295" s="73">
        <v>144857940</v>
      </c>
      <c r="M295" s="92">
        <f t="shared" si="25"/>
        <v>8.9176119003198835E-3</v>
      </c>
      <c r="N295" s="339"/>
      <c r="O295" s="339"/>
      <c r="P295" s="339"/>
    </row>
    <row r="296" spans="2:16" x14ac:dyDescent="0.25">
      <c r="C296" s="342"/>
      <c r="D296" s="66" t="s">
        <v>156</v>
      </c>
      <c r="E296" s="75">
        <v>105684030</v>
      </c>
      <c r="F296" s="75">
        <v>94443065</v>
      </c>
      <c r="G296" s="75">
        <f>SUM(G272:G295)</f>
        <v>0.99999999999999978</v>
      </c>
      <c r="H296" s="76">
        <v>12544367929</v>
      </c>
      <c r="I296" s="76">
        <v>12515900100</v>
      </c>
      <c r="J296" s="75">
        <f>SUM(J272:J295)</f>
        <v>0.99920543742880341</v>
      </c>
      <c r="K296" s="76">
        <v>10820380873</v>
      </c>
      <c r="L296" s="76">
        <v>10740125813</v>
      </c>
      <c r="M296" s="75">
        <f>SUM(M272:M295)</f>
        <v>0.99945937277032704</v>
      </c>
    </row>
    <row r="297" spans="2:16" ht="15.75" thickBot="1" x14ac:dyDescent="0.3">
      <c r="C297" s="341" t="s">
        <v>269</v>
      </c>
      <c r="D297" s="82">
        <v>-1</v>
      </c>
      <c r="E297" s="83">
        <v>0</v>
      </c>
      <c r="F297" s="83"/>
      <c r="G297" s="83"/>
      <c r="H297" s="79">
        <v>1205358</v>
      </c>
      <c r="I297" s="79"/>
      <c r="J297" s="79"/>
      <c r="K297" s="79">
        <v>142314</v>
      </c>
      <c r="L297" s="88"/>
      <c r="M297" s="88"/>
    </row>
    <row r="298" spans="2:16" ht="15.75" thickBot="1" x14ac:dyDescent="0.3">
      <c r="B298" s="340" t="s">
        <v>123</v>
      </c>
      <c r="C298" s="342"/>
      <c r="D298" s="82">
        <v>0</v>
      </c>
      <c r="E298" s="72">
        <v>0</v>
      </c>
      <c r="F298" s="83">
        <v>0</v>
      </c>
      <c r="G298" s="92">
        <f>+(E298+F298)/(E$322+F$322)</f>
        <v>0</v>
      </c>
      <c r="H298" s="73">
        <v>124170</v>
      </c>
      <c r="I298" s="79">
        <v>5875506</v>
      </c>
      <c r="J298" s="92">
        <f t="shared" ref="J298:J321" si="27">+(H298+I298)/(H$322+I$322)</f>
        <v>4.4420570981062047E-3</v>
      </c>
      <c r="K298" s="73">
        <v>52654</v>
      </c>
      <c r="L298" s="79">
        <v>899132</v>
      </c>
      <c r="M298" s="92">
        <f t="shared" ref="M298:M321" si="28">+(K298+L298)/(K$322+L$322)</f>
        <v>7.1822625051136174E-4</v>
      </c>
      <c r="N298" s="339">
        <f>SUM(G298:G303)</f>
        <v>0</v>
      </c>
      <c r="O298" s="339">
        <f>SUM(J298:J303)</f>
        <v>4.5764964787870135E-2</v>
      </c>
      <c r="P298" s="339">
        <f>SUM(M298:M303)</f>
        <v>2.082138493355086E-2</v>
      </c>
    </row>
    <row r="299" spans="2:16" ht="15.75" thickBot="1" x14ac:dyDescent="0.3">
      <c r="B299" s="340"/>
      <c r="C299" s="342"/>
      <c r="D299" s="82">
        <v>1</v>
      </c>
      <c r="E299" s="72">
        <v>0</v>
      </c>
      <c r="F299" s="72">
        <v>0</v>
      </c>
      <c r="G299" s="92">
        <f t="shared" ref="G299:G321" si="29">+(E299+F299)/(E$322+F$322)</f>
        <v>0</v>
      </c>
      <c r="H299" s="73">
        <v>234769</v>
      </c>
      <c r="I299" s="73">
        <v>1610924</v>
      </c>
      <c r="J299" s="92">
        <f t="shared" si="27"/>
        <v>1.366519407310484E-3</v>
      </c>
      <c r="K299" s="73">
        <v>256739</v>
      </c>
      <c r="L299" s="73">
        <v>108996</v>
      </c>
      <c r="M299" s="92">
        <f t="shared" si="28"/>
        <v>2.7598691064038855E-4</v>
      </c>
      <c r="N299" s="339"/>
      <c r="O299" s="339"/>
      <c r="P299" s="339"/>
    </row>
    <row r="300" spans="2:16" ht="15.75" thickBot="1" x14ac:dyDescent="0.3">
      <c r="B300" s="340"/>
      <c r="C300" s="342"/>
      <c r="D300" s="82">
        <v>2</v>
      </c>
      <c r="E300" s="72">
        <v>0</v>
      </c>
      <c r="F300" s="72">
        <v>0</v>
      </c>
      <c r="G300" s="92">
        <f t="shared" si="29"/>
        <v>0</v>
      </c>
      <c r="H300" s="73">
        <v>0</v>
      </c>
      <c r="I300" s="73">
        <v>618906</v>
      </c>
      <c r="J300" s="92">
        <f t="shared" si="27"/>
        <v>4.582273760050574E-4</v>
      </c>
      <c r="K300" s="73">
        <v>19097</v>
      </c>
      <c r="L300" s="73">
        <v>19097</v>
      </c>
      <c r="M300" s="92">
        <f t="shared" si="28"/>
        <v>2.8821534895481705E-5</v>
      </c>
      <c r="N300" s="339"/>
      <c r="O300" s="339"/>
      <c r="P300" s="339"/>
    </row>
    <row r="301" spans="2:16" ht="15.75" thickBot="1" x14ac:dyDescent="0.3">
      <c r="B301" s="340"/>
      <c r="C301" s="342"/>
      <c r="D301" s="82">
        <v>3</v>
      </c>
      <c r="E301" s="72">
        <v>0</v>
      </c>
      <c r="F301" s="72">
        <v>0</v>
      </c>
      <c r="G301" s="92">
        <f t="shared" si="29"/>
        <v>0</v>
      </c>
      <c r="H301" s="73">
        <v>0</v>
      </c>
      <c r="I301" s="73">
        <v>760211</v>
      </c>
      <c r="J301" s="92">
        <f t="shared" si="27"/>
        <v>5.6284717184868253E-4</v>
      </c>
      <c r="K301" s="73">
        <v>792026</v>
      </c>
      <c r="L301" s="73">
        <v>446098</v>
      </c>
      <c r="M301" s="92">
        <f t="shared" si="28"/>
        <v>9.3429947297830526E-4</v>
      </c>
      <c r="N301" s="339"/>
      <c r="O301" s="339"/>
      <c r="P301" s="339"/>
    </row>
    <row r="302" spans="2:16" ht="15.75" thickBot="1" x14ac:dyDescent="0.3">
      <c r="B302" s="340"/>
      <c r="C302" s="342"/>
      <c r="D302" s="82">
        <v>4</v>
      </c>
      <c r="E302" s="72">
        <v>0</v>
      </c>
      <c r="F302" s="72">
        <v>0</v>
      </c>
      <c r="G302" s="92">
        <f t="shared" si="29"/>
        <v>0</v>
      </c>
      <c r="H302" s="73">
        <v>7952231</v>
      </c>
      <c r="I302" s="73">
        <v>616555</v>
      </c>
      <c r="J302" s="92">
        <f t="shared" si="27"/>
        <v>6.3441820314052077E-3</v>
      </c>
      <c r="K302" s="73">
        <v>7509950</v>
      </c>
      <c r="L302" s="73">
        <v>2424814</v>
      </c>
      <c r="M302" s="92">
        <f t="shared" si="28"/>
        <v>7.4968620019996704E-3</v>
      </c>
      <c r="N302" s="339"/>
      <c r="O302" s="339"/>
      <c r="P302" s="339"/>
    </row>
    <row r="303" spans="2:16" ht="15.75" thickBot="1" x14ac:dyDescent="0.3">
      <c r="B303" s="340"/>
      <c r="C303" s="342"/>
      <c r="D303" s="82">
        <v>5</v>
      </c>
      <c r="E303" s="72">
        <v>0</v>
      </c>
      <c r="F303" s="72">
        <v>0</v>
      </c>
      <c r="G303" s="92">
        <f t="shared" si="29"/>
        <v>0</v>
      </c>
      <c r="H303" s="73">
        <v>40404179</v>
      </c>
      <c r="I303" s="73">
        <v>3615118</v>
      </c>
      <c r="J303" s="92">
        <f t="shared" si="27"/>
        <v>3.2591131703194498E-2</v>
      </c>
      <c r="K303" s="73">
        <v>12242115</v>
      </c>
      <c r="L303" s="73">
        <v>2821566</v>
      </c>
      <c r="M303" s="92">
        <f t="shared" si="28"/>
        <v>1.1367188762525652E-2</v>
      </c>
      <c r="N303" s="339"/>
      <c r="O303" s="339"/>
      <c r="P303" s="339"/>
    </row>
    <row r="304" spans="2:16" ht="15.75" thickBot="1" x14ac:dyDescent="0.3">
      <c r="B304" s="340" t="s">
        <v>120</v>
      </c>
      <c r="C304" s="342"/>
      <c r="D304" s="82">
        <v>6</v>
      </c>
      <c r="E304" s="72">
        <v>0</v>
      </c>
      <c r="F304" s="72">
        <v>0</v>
      </c>
      <c r="G304" s="92">
        <f t="shared" si="29"/>
        <v>0</v>
      </c>
      <c r="H304" s="73">
        <v>73625621</v>
      </c>
      <c r="I304" s="73">
        <v>20542370</v>
      </c>
      <c r="J304" s="92">
        <f t="shared" si="27"/>
        <v>6.9720363705631963E-2</v>
      </c>
      <c r="K304" s="73">
        <v>42937162</v>
      </c>
      <c r="L304" s="73">
        <v>1640395</v>
      </c>
      <c r="M304" s="92">
        <f t="shared" si="28"/>
        <v>3.3638624250689239E-2</v>
      </c>
      <c r="N304" s="339">
        <f>SUM(G304:G306)</f>
        <v>0</v>
      </c>
      <c r="O304" s="339">
        <f>SUM(J304:J306)</f>
        <v>0.18882857788760776</v>
      </c>
      <c r="P304" s="339">
        <f>SUM(M304:M306)</f>
        <v>0.1737382822423609</v>
      </c>
    </row>
    <row r="305" spans="2:16" ht="15.75" thickBot="1" x14ac:dyDescent="0.3">
      <c r="B305" s="340"/>
      <c r="C305" s="342"/>
      <c r="D305" s="82">
        <v>7</v>
      </c>
      <c r="E305" s="72">
        <v>0</v>
      </c>
      <c r="F305" s="72">
        <v>0</v>
      </c>
      <c r="G305" s="92">
        <f t="shared" si="29"/>
        <v>0</v>
      </c>
      <c r="H305" s="73">
        <v>58690748</v>
      </c>
      <c r="I305" s="73">
        <v>15825051</v>
      </c>
      <c r="J305" s="92">
        <f t="shared" si="27"/>
        <v>5.5170218169948715E-2</v>
      </c>
      <c r="K305" s="73">
        <v>82361209</v>
      </c>
      <c r="L305" s="73">
        <v>18743114</v>
      </c>
      <c r="M305" s="92">
        <f t="shared" si="28"/>
        <v>7.6294228764427749E-2</v>
      </c>
      <c r="N305" s="339"/>
      <c r="O305" s="339"/>
      <c r="P305" s="339"/>
    </row>
    <row r="306" spans="2:16" ht="15.75" thickBot="1" x14ac:dyDescent="0.3">
      <c r="B306" s="340"/>
      <c r="C306" s="342"/>
      <c r="D306" s="82">
        <v>8</v>
      </c>
      <c r="E306" s="72">
        <v>0</v>
      </c>
      <c r="F306" s="72">
        <v>0</v>
      </c>
      <c r="G306" s="92">
        <f t="shared" si="29"/>
        <v>0</v>
      </c>
      <c r="H306" s="73">
        <v>63310491</v>
      </c>
      <c r="I306" s="73">
        <v>23047530</v>
      </c>
      <c r="J306" s="92">
        <f t="shared" si="27"/>
        <v>6.3937996012027098E-2</v>
      </c>
      <c r="K306" s="73">
        <v>64619121</v>
      </c>
      <c r="L306" s="73">
        <v>19935174</v>
      </c>
      <c r="M306" s="92">
        <f t="shared" si="28"/>
        <v>6.3805429227243915E-2</v>
      </c>
      <c r="N306" s="339"/>
      <c r="O306" s="339"/>
      <c r="P306" s="339"/>
    </row>
    <row r="307" spans="2:16" ht="15.75" thickBot="1" x14ac:dyDescent="0.3">
      <c r="B307" s="340" t="s">
        <v>121</v>
      </c>
      <c r="C307" s="342"/>
      <c r="D307" s="82">
        <v>9</v>
      </c>
      <c r="E307" s="72">
        <v>0</v>
      </c>
      <c r="F307" s="72">
        <v>0</v>
      </c>
      <c r="G307" s="92">
        <f t="shared" si="29"/>
        <v>0</v>
      </c>
      <c r="H307" s="73">
        <v>43667454</v>
      </c>
      <c r="I307" s="73">
        <v>18664598</v>
      </c>
      <c r="J307" s="92">
        <f t="shared" si="27"/>
        <v>4.6149581081732588E-2</v>
      </c>
      <c r="K307" s="73">
        <v>45395929</v>
      </c>
      <c r="L307" s="73">
        <v>20044236</v>
      </c>
      <c r="M307" s="92">
        <f t="shared" si="28"/>
        <v>4.9381735327893923E-2</v>
      </c>
      <c r="N307" s="339">
        <f>SUM(G307:G313)</f>
        <v>0.98027651000909644</v>
      </c>
      <c r="O307" s="339">
        <f>SUM(J307:J313)</f>
        <v>0.40700097874982294</v>
      </c>
      <c r="P307" s="339">
        <f>SUM(M307:M313)</f>
        <v>0.52635202083175925</v>
      </c>
    </row>
    <row r="308" spans="2:16" ht="15.75" thickBot="1" x14ac:dyDescent="0.3">
      <c r="B308" s="340"/>
      <c r="C308" s="342"/>
      <c r="D308" s="82">
        <v>10</v>
      </c>
      <c r="E308" s="72">
        <v>24532</v>
      </c>
      <c r="F308" s="72">
        <v>24532</v>
      </c>
      <c r="G308" s="92">
        <f t="shared" si="29"/>
        <v>9.6395389273203444E-2</v>
      </c>
      <c r="H308" s="73">
        <v>46509601</v>
      </c>
      <c r="I308" s="73">
        <v>23755863</v>
      </c>
      <c r="J308" s="92">
        <f t="shared" si="27"/>
        <v>5.2023343112682419E-2</v>
      </c>
      <c r="K308" s="73">
        <v>56398843</v>
      </c>
      <c r="L308" s="73">
        <v>39742902</v>
      </c>
      <c r="M308" s="92">
        <f t="shared" si="28"/>
        <v>7.2549422904906624E-2</v>
      </c>
      <c r="N308" s="339"/>
      <c r="O308" s="339"/>
      <c r="P308" s="339"/>
    </row>
    <row r="309" spans="2:16" ht="15.75" thickBot="1" x14ac:dyDescent="0.3">
      <c r="B309" s="340"/>
      <c r="C309" s="342"/>
      <c r="D309" s="82">
        <v>11</v>
      </c>
      <c r="E309" s="72">
        <v>0</v>
      </c>
      <c r="F309" s="72">
        <v>0</v>
      </c>
      <c r="G309" s="92">
        <f t="shared" si="29"/>
        <v>0</v>
      </c>
      <c r="H309" s="73">
        <v>32728555</v>
      </c>
      <c r="I309" s="73">
        <v>29719569</v>
      </c>
      <c r="J309" s="92">
        <f t="shared" si="27"/>
        <v>4.6235518797617808E-2</v>
      </c>
      <c r="K309" s="73">
        <v>53300867</v>
      </c>
      <c r="L309" s="73">
        <v>47160494</v>
      </c>
      <c r="M309" s="92">
        <f t="shared" si="28"/>
        <v>7.5809043873621113E-2</v>
      </c>
      <c r="N309" s="339"/>
      <c r="O309" s="339"/>
      <c r="P309" s="339"/>
    </row>
    <row r="310" spans="2:16" ht="15.75" thickBot="1" x14ac:dyDescent="0.3">
      <c r="B310" s="340"/>
      <c r="C310" s="342"/>
      <c r="D310" s="82">
        <v>12</v>
      </c>
      <c r="E310" s="72">
        <v>224942</v>
      </c>
      <c r="F310" s="72">
        <v>0</v>
      </c>
      <c r="G310" s="92">
        <f t="shared" si="29"/>
        <v>0.44194056036794654</v>
      </c>
      <c r="H310" s="73">
        <v>42888510</v>
      </c>
      <c r="I310" s="73">
        <v>27055509</v>
      </c>
      <c r="J310" s="92">
        <f t="shared" si="27"/>
        <v>5.1785350753778242E-2</v>
      </c>
      <c r="K310" s="73">
        <v>61999210</v>
      </c>
      <c r="L310" s="73">
        <v>89795551</v>
      </c>
      <c r="M310" s="92">
        <f t="shared" si="28"/>
        <v>0.11454568783350279</v>
      </c>
      <c r="N310" s="339"/>
      <c r="O310" s="339"/>
      <c r="P310" s="339"/>
    </row>
    <row r="311" spans="2:16" ht="15.75" thickBot="1" x14ac:dyDescent="0.3">
      <c r="B311" s="340"/>
      <c r="C311" s="342"/>
      <c r="D311" s="82">
        <v>13</v>
      </c>
      <c r="E311" s="72">
        <v>0</v>
      </c>
      <c r="F311" s="72">
        <v>58074</v>
      </c>
      <c r="G311" s="92">
        <f t="shared" si="29"/>
        <v>0.11409721662832253</v>
      </c>
      <c r="H311" s="73">
        <v>54521366</v>
      </c>
      <c r="I311" s="73">
        <v>48851882</v>
      </c>
      <c r="J311" s="92">
        <f t="shared" si="27"/>
        <v>7.6535777937457458E-2</v>
      </c>
      <c r="K311" s="73">
        <v>39663577</v>
      </c>
      <c r="L311" s="73">
        <v>38539145</v>
      </c>
      <c r="M311" s="92">
        <f t="shared" si="28"/>
        <v>5.901247528524519E-2</v>
      </c>
      <c r="N311" s="339"/>
      <c r="O311" s="339"/>
      <c r="P311" s="339"/>
    </row>
    <row r="312" spans="2:16" ht="15.75" thickBot="1" x14ac:dyDescent="0.3">
      <c r="B312" s="340"/>
      <c r="C312" s="342"/>
      <c r="D312" s="82">
        <v>14</v>
      </c>
      <c r="E312" s="72">
        <v>0</v>
      </c>
      <c r="F312" s="72">
        <v>166868</v>
      </c>
      <c r="G312" s="92">
        <f t="shared" si="29"/>
        <v>0.32784334373962398</v>
      </c>
      <c r="H312" s="73">
        <v>23838117</v>
      </c>
      <c r="I312" s="73">
        <v>52918082</v>
      </c>
      <c r="J312" s="92">
        <f t="shared" si="27"/>
        <v>5.6828971863081001E-2</v>
      </c>
      <c r="K312" s="73">
        <v>47769102</v>
      </c>
      <c r="L312" s="73">
        <v>57554756</v>
      </c>
      <c r="M312" s="92">
        <f t="shared" si="28"/>
        <v>7.9478327713090005E-2</v>
      </c>
      <c r="N312" s="339"/>
      <c r="O312" s="339"/>
      <c r="P312" s="339"/>
    </row>
    <row r="313" spans="2:16" ht="15.75" thickBot="1" x14ac:dyDescent="0.3">
      <c r="B313" s="340"/>
      <c r="C313" s="342"/>
      <c r="D313" s="82">
        <v>15</v>
      </c>
      <c r="E313" s="72">
        <v>0</v>
      </c>
      <c r="F313" s="72">
        <v>0</v>
      </c>
      <c r="G313" s="92">
        <f t="shared" si="29"/>
        <v>0</v>
      </c>
      <c r="H313" s="73">
        <v>52433809</v>
      </c>
      <c r="I313" s="73">
        <v>52164018</v>
      </c>
      <c r="J313" s="92">
        <f t="shared" si="27"/>
        <v>7.744243520347345E-2</v>
      </c>
      <c r="K313" s="73">
        <v>40494922</v>
      </c>
      <c r="L313" s="73">
        <v>59656721</v>
      </c>
      <c r="M313" s="92">
        <f t="shared" si="28"/>
        <v>7.5575327893499661E-2</v>
      </c>
      <c r="N313" s="339"/>
      <c r="O313" s="339"/>
      <c r="P313" s="339"/>
    </row>
    <row r="314" spans="2:16" ht="15.75" thickBot="1" x14ac:dyDescent="0.3">
      <c r="B314" s="340" t="s">
        <v>122</v>
      </c>
      <c r="C314" s="342"/>
      <c r="D314" s="82">
        <v>16</v>
      </c>
      <c r="E314" s="72">
        <v>0</v>
      </c>
      <c r="F314" s="72">
        <v>10039</v>
      </c>
      <c r="G314" s="92">
        <f t="shared" si="29"/>
        <v>1.9723489990903502E-2</v>
      </c>
      <c r="H314" s="73">
        <v>51109572</v>
      </c>
      <c r="I314" s="73">
        <v>62833266</v>
      </c>
      <c r="J314" s="92">
        <f t="shared" si="27"/>
        <v>8.4361320897372694E-2</v>
      </c>
      <c r="K314" s="73">
        <v>29304227</v>
      </c>
      <c r="L314" s="73">
        <v>80750970</v>
      </c>
      <c r="M314" s="92">
        <f t="shared" si="28"/>
        <v>8.3048638549631182E-2</v>
      </c>
      <c r="N314" s="339">
        <f>SUM(G314:G316)</f>
        <v>1.9723489990903502E-2</v>
      </c>
      <c r="O314" s="339">
        <f>SUM(J314:J316)</f>
        <v>0.21560649606771906</v>
      </c>
      <c r="P314" s="339">
        <f>SUM(M314:M316)</f>
        <v>0.21309339465650026</v>
      </c>
    </row>
    <row r="315" spans="2:16" ht="15.75" thickBot="1" x14ac:dyDescent="0.3">
      <c r="B315" s="340"/>
      <c r="C315" s="342"/>
      <c r="D315" s="82">
        <v>17</v>
      </c>
      <c r="E315" s="72">
        <v>0</v>
      </c>
      <c r="F315" s="72">
        <v>0</v>
      </c>
      <c r="G315" s="92">
        <f t="shared" si="29"/>
        <v>0</v>
      </c>
      <c r="H315" s="73">
        <v>46118734</v>
      </c>
      <c r="I315" s="73">
        <v>66887653</v>
      </c>
      <c r="J315" s="92">
        <f t="shared" si="27"/>
        <v>8.3667988655501846E-2</v>
      </c>
      <c r="K315" s="73">
        <v>36387136</v>
      </c>
      <c r="L315" s="73">
        <v>61554932</v>
      </c>
      <c r="M315" s="92">
        <f t="shared" si="28"/>
        <v>7.3907962784668851E-2</v>
      </c>
      <c r="N315" s="339"/>
      <c r="O315" s="339"/>
      <c r="P315" s="339"/>
    </row>
    <row r="316" spans="2:16" ht="15.75" thickBot="1" x14ac:dyDescent="0.3">
      <c r="B316" s="340"/>
      <c r="C316" s="342"/>
      <c r="D316" s="82">
        <v>18</v>
      </c>
      <c r="E316" s="72">
        <v>0</v>
      </c>
      <c r="F316" s="72">
        <v>0</v>
      </c>
      <c r="G316" s="92">
        <f t="shared" si="29"/>
        <v>0</v>
      </c>
      <c r="H316" s="73">
        <v>23627274</v>
      </c>
      <c r="I316" s="73">
        <v>40632977</v>
      </c>
      <c r="J316" s="92">
        <f t="shared" si="27"/>
        <v>4.7577186514844522E-2</v>
      </c>
      <c r="K316" s="73">
        <v>16453173</v>
      </c>
      <c r="L316" s="73">
        <v>57938725</v>
      </c>
      <c r="M316" s="92">
        <f t="shared" si="28"/>
        <v>5.6136793322200229E-2</v>
      </c>
      <c r="N316" s="339"/>
      <c r="O316" s="339"/>
      <c r="P316" s="339"/>
    </row>
    <row r="317" spans="2:16" ht="15.75" thickBot="1" x14ac:dyDescent="0.3">
      <c r="B317" s="340" t="s">
        <v>123</v>
      </c>
      <c r="C317" s="342"/>
      <c r="D317" s="82">
        <v>19</v>
      </c>
      <c r="E317" s="72">
        <v>0</v>
      </c>
      <c r="F317" s="72">
        <v>0</v>
      </c>
      <c r="G317" s="92">
        <f t="shared" si="29"/>
        <v>0</v>
      </c>
      <c r="H317" s="73">
        <v>9771240</v>
      </c>
      <c r="I317" s="73">
        <v>34980938</v>
      </c>
      <c r="J317" s="92">
        <f t="shared" si="27"/>
        <v>3.3133744212289519E-2</v>
      </c>
      <c r="K317" s="73">
        <v>12120386</v>
      </c>
      <c r="L317" s="73">
        <v>23884796</v>
      </c>
      <c r="M317" s="92">
        <f t="shared" si="28"/>
        <v>2.7169833204984284E-2</v>
      </c>
      <c r="N317" s="339">
        <f>SUM(G317:G321)</f>
        <v>0</v>
      </c>
      <c r="O317" s="339">
        <f>SUM(J317:J321)</f>
        <v>0.14190655613934636</v>
      </c>
      <c r="P317" s="339">
        <f>SUM(M317:M321)</f>
        <v>6.5887525915262229E-2</v>
      </c>
    </row>
    <row r="318" spans="2:16" ht="15.75" thickBot="1" x14ac:dyDescent="0.3">
      <c r="B318" s="340"/>
      <c r="C318" s="342"/>
      <c r="D318" s="82">
        <v>20</v>
      </c>
      <c r="E318" s="72">
        <v>0</v>
      </c>
      <c r="F318" s="72">
        <v>0</v>
      </c>
      <c r="G318" s="92">
        <f t="shared" si="29"/>
        <v>0</v>
      </c>
      <c r="H318" s="73">
        <v>32155113</v>
      </c>
      <c r="I318" s="73">
        <v>48563335</v>
      </c>
      <c r="J318" s="92">
        <f t="shared" si="27"/>
        <v>5.9762552992281011E-2</v>
      </c>
      <c r="K318" s="73">
        <v>4529147</v>
      </c>
      <c r="L318" s="73">
        <v>14869515</v>
      </c>
      <c r="M318" s="92">
        <f t="shared" si="28"/>
        <v>1.463840429802207E-2</v>
      </c>
      <c r="N318" s="339"/>
      <c r="O318" s="339"/>
      <c r="P318" s="339"/>
    </row>
    <row r="319" spans="2:16" ht="15.75" thickBot="1" x14ac:dyDescent="0.3">
      <c r="B319" s="340"/>
      <c r="C319" s="342"/>
      <c r="D319" s="82">
        <v>21</v>
      </c>
      <c r="E319" s="72">
        <v>0</v>
      </c>
      <c r="F319" s="72">
        <v>0</v>
      </c>
      <c r="G319" s="92">
        <f t="shared" si="29"/>
        <v>0</v>
      </c>
      <c r="H319" s="73">
        <v>4876503</v>
      </c>
      <c r="I319" s="73">
        <v>6624398</v>
      </c>
      <c r="J319" s="92">
        <f t="shared" si="27"/>
        <v>8.5150696340380288E-3</v>
      </c>
      <c r="K319" s="73">
        <v>6293757</v>
      </c>
      <c r="L319" s="73">
        <v>11532182</v>
      </c>
      <c r="M319" s="92">
        <f t="shared" si="28"/>
        <v>1.3451613419207944E-2</v>
      </c>
      <c r="N319" s="339"/>
      <c r="O319" s="339"/>
      <c r="P319" s="339"/>
    </row>
    <row r="320" spans="2:16" ht="15.75" thickBot="1" x14ac:dyDescent="0.3">
      <c r="B320" s="340"/>
      <c r="C320" s="342"/>
      <c r="D320" s="82">
        <v>22</v>
      </c>
      <c r="E320" s="72">
        <v>0</v>
      </c>
      <c r="F320" s="72">
        <v>0</v>
      </c>
      <c r="G320" s="92">
        <f t="shared" si="29"/>
        <v>0</v>
      </c>
      <c r="H320" s="73">
        <v>7176596</v>
      </c>
      <c r="I320" s="73">
        <v>22509450</v>
      </c>
      <c r="J320" s="92">
        <f t="shared" si="27"/>
        <v>2.1979038759594234E-2</v>
      </c>
      <c r="K320" s="73">
        <v>2158993</v>
      </c>
      <c r="L320" s="73">
        <v>8108497</v>
      </c>
      <c r="M320" s="92">
        <f t="shared" si="28"/>
        <v>7.7479400252398137E-3</v>
      </c>
      <c r="N320" s="339"/>
      <c r="O320" s="339"/>
      <c r="P320" s="339"/>
    </row>
    <row r="321" spans="2:16" ht="15.75" thickBot="1" x14ac:dyDescent="0.3">
      <c r="B321" s="340"/>
      <c r="C321" s="342"/>
      <c r="D321" s="82">
        <v>23</v>
      </c>
      <c r="E321" s="72">
        <v>0</v>
      </c>
      <c r="F321" s="72">
        <v>0</v>
      </c>
      <c r="G321" s="92">
        <f t="shared" si="29"/>
        <v>0</v>
      </c>
      <c r="H321" s="73">
        <v>1305134</v>
      </c>
      <c r="I321" s="73">
        <v>23703753</v>
      </c>
      <c r="J321" s="92">
        <f t="shared" si="27"/>
        <v>1.8516150541143552E-2</v>
      </c>
      <c r="K321" s="73">
        <v>279143</v>
      </c>
      <c r="L321" s="73">
        <v>3537052</v>
      </c>
      <c r="M321" s="92">
        <f t="shared" si="28"/>
        <v>2.8797349678081059E-3</v>
      </c>
      <c r="N321" s="339"/>
      <c r="O321" s="339"/>
      <c r="P321" s="339"/>
    </row>
    <row r="322" spans="2:16" x14ac:dyDescent="0.25">
      <c r="C322" s="342"/>
      <c r="D322" s="66" t="s">
        <v>156</v>
      </c>
      <c r="E322" s="75">
        <v>249474</v>
      </c>
      <c r="F322" s="75">
        <v>259513</v>
      </c>
      <c r="G322" s="75">
        <f>SUM(G298:G321)</f>
        <v>0.99999999999999989</v>
      </c>
      <c r="H322" s="76">
        <v>718275145</v>
      </c>
      <c r="I322" s="76">
        <v>632377462</v>
      </c>
      <c r="J322" s="75">
        <f>SUM(J298:J321)</f>
        <v>0.99910757363236646</v>
      </c>
      <c r="K322" s="76">
        <v>663480799</v>
      </c>
      <c r="L322" s="76">
        <v>661708860</v>
      </c>
      <c r="M322" s="75">
        <f>SUM(M298:M321)</f>
        <v>0.99989260857943363</v>
      </c>
    </row>
    <row r="323" spans="2:16" ht="15.75" thickBot="1" x14ac:dyDescent="0.3">
      <c r="C323" s="341" t="s">
        <v>156</v>
      </c>
      <c r="D323" s="82">
        <v>-1</v>
      </c>
      <c r="E323" s="83">
        <v>7651750</v>
      </c>
      <c r="F323" s="83">
        <v>7651750</v>
      </c>
      <c r="G323" s="83"/>
      <c r="H323" s="79">
        <v>269271721</v>
      </c>
      <c r="I323" s="79">
        <v>269271721</v>
      </c>
      <c r="J323" s="79"/>
      <c r="K323" s="79">
        <v>246084518</v>
      </c>
      <c r="L323" s="79">
        <v>246084519</v>
      </c>
      <c r="M323" s="88"/>
    </row>
    <row r="324" spans="2:16" ht="15.75" thickBot="1" x14ac:dyDescent="0.3">
      <c r="B324" s="340" t="s">
        <v>123</v>
      </c>
      <c r="C324" s="342"/>
      <c r="D324" s="82">
        <v>0</v>
      </c>
      <c r="E324" s="72">
        <v>1910115</v>
      </c>
      <c r="F324" s="72">
        <v>1910114</v>
      </c>
      <c r="G324" s="92">
        <f>+(E324+F324)/(E$348+F$348)</f>
        <v>1.8181950475486188E-3</v>
      </c>
      <c r="H324" s="73">
        <v>692568620</v>
      </c>
      <c r="I324" s="73">
        <v>692568622</v>
      </c>
      <c r="J324" s="92">
        <f t="shared" ref="J324:J347" si="30">+(H324+I324)/(H$348+I$348)</f>
        <v>3.9860901687425367E-3</v>
      </c>
      <c r="K324" s="73">
        <v>442815365</v>
      </c>
      <c r="L324" s="73">
        <v>442815365</v>
      </c>
      <c r="M324" s="92">
        <f t="shared" ref="M324:M347" si="31">+(K324+L324)/(K$348+L$348)</f>
        <v>2.9071244010940183E-3</v>
      </c>
      <c r="N324" s="339">
        <f>SUM(G324:G329)</f>
        <v>3.4238315144964032E-2</v>
      </c>
      <c r="O324" s="339">
        <f>SUM(J324:J329)</f>
        <v>2.1925670848582365E-2</v>
      </c>
      <c r="P324" s="339">
        <f>SUM(M324:M329)</f>
        <v>2.2121213490838898E-2</v>
      </c>
    </row>
    <row r="325" spans="2:16" ht="15.75" thickBot="1" x14ac:dyDescent="0.3">
      <c r="B325" s="340"/>
      <c r="C325" s="342"/>
      <c r="D325" s="82">
        <v>1</v>
      </c>
      <c r="E325" s="72">
        <v>1240145</v>
      </c>
      <c r="F325" s="72">
        <v>1240144</v>
      </c>
      <c r="G325" s="92">
        <f t="shared" ref="G325:G347" si="32">+(E325+F325)/(E$348+F$348)</f>
        <v>1.180465667448029E-3</v>
      </c>
      <c r="H325" s="73">
        <v>337592858</v>
      </c>
      <c r="I325" s="73">
        <v>337592857</v>
      </c>
      <c r="J325" s="92">
        <f t="shared" si="30"/>
        <v>1.9430212826787169E-3</v>
      </c>
      <c r="K325" s="73">
        <v>209425208</v>
      </c>
      <c r="L325" s="73">
        <v>209425210</v>
      </c>
      <c r="M325" s="92">
        <f t="shared" si="31"/>
        <v>1.3748961382315961E-3</v>
      </c>
      <c r="N325" s="339"/>
      <c r="O325" s="339"/>
      <c r="P325" s="339"/>
    </row>
    <row r="326" spans="2:16" ht="15.75" thickBot="1" x14ac:dyDescent="0.3">
      <c r="B326" s="340"/>
      <c r="C326" s="342"/>
      <c r="D326" s="82">
        <v>2</v>
      </c>
      <c r="E326" s="72">
        <v>5770851</v>
      </c>
      <c r="F326" s="72">
        <v>5770851</v>
      </c>
      <c r="G326" s="92">
        <f t="shared" si="32"/>
        <v>5.4931433211679167E-3</v>
      </c>
      <c r="H326" s="73">
        <v>214945112</v>
      </c>
      <c r="I326" s="73">
        <v>214945112</v>
      </c>
      <c r="J326" s="92">
        <f t="shared" si="30"/>
        <v>1.2371201521162529E-3</v>
      </c>
      <c r="K326" s="73">
        <v>90824956</v>
      </c>
      <c r="L326" s="73">
        <v>90824954</v>
      </c>
      <c r="M326" s="92">
        <f t="shared" si="31"/>
        <v>5.962743476816035E-4</v>
      </c>
      <c r="N326" s="339"/>
      <c r="O326" s="339"/>
      <c r="P326" s="339"/>
    </row>
    <row r="327" spans="2:16" ht="15.75" thickBot="1" x14ac:dyDescent="0.3">
      <c r="B327" s="340"/>
      <c r="C327" s="342"/>
      <c r="D327" s="82">
        <v>3</v>
      </c>
      <c r="E327" s="72">
        <v>172930</v>
      </c>
      <c r="F327" s="72">
        <v>172930</v>
      </c>
      <c r="G327" s="92">
        <f t="shared" si="32"/>
        <v>1.6460817902412797E-4</v>
      </c>
      <c r="H327" s="73">
        <v>130514930</v>
      </c>
      <c r="I327" s="73">
        <v>130514927</v>
      </c>
      <c r="J327" s="92">
        <f t="shared" si="30"/>
        <v>7.5118083261815167E-4</v>
      </c>
      <c r="K327" s="73">
        <v>87002547</v>
      </c>
      <c r="L327" s="73">
        <v>87002548</v>
      </c>
      <c r="M327" s="92">
        <f t="shared" si="31"/>
        <v>5.7117988395590424E-4</v>
      </c>
      <c r="N327" s="339"/>
      <c r="O327" s="339"/>
      <c r="P327" s="339"/>
    </row>
    <row r="328" spans="2:16" ht="15.75" thickBot="1" x14ac:dyDescent="0.3">
      <c r="B328" s="340"/>
      <c r="C328" s="342"/>
      <c r="D328" s="82">
        <v>4</v>
      </c>
      <c r="E328" s="72">
        <v>6284690</v>
      </c>
      <c r="F328" s="72">
        <v>6284690</v>
      </c>
      <c r="G328" s="92">
        <f t="shared" si="32"/>
        <v>5.9822551126533664E-3</v>
      </c>
      <c r="H328" s="73">
        <v>667236218</v>
      </c>
      <c r="I328" s="73">
        <v>667236220</v>
      </c>
      <c r="J328" s="92">
        <f t="shared" si="30"/>
        <v>3.8402891094669479E-3</v>
      </c>
      <c r="K328" s="73">
        <v>654867116</v>
      </c>
      <c r="L328" s="73">
        <v>654867116</v>
      </c>
      <c r="M328" s="92">
        <f t="shared" si="31"/>
        <v>4.2992640338884065E-3</v>
      </c>
      <c r="N328" s="339"/>
      <c r="O328" s="339"/>
      <c r="P328" s="339"/>
    </row>
    <row r="329" spans="2:16" ht="15.75" thickBot="1" x14ac:dyDescent="0.3">
      <c r="B329" s="340"/>
      <c r="C329" s="342"/>
      <c r="D329" s="82">
        <v>5</v>
      </c>
      <c r="E329" s="72">
        <v>20590515</v>
      </c>
      <c r="F329" s="72">
        <v>20590514</v>
      </c>
      <c r="G329" s="92">
        <f t="shared" si="32"/>
        <v>1.9599647817121972E-2</v>
      </c>
      <c r="H329" s="73">
        <v>1766647563</v>
      </c>
      <c r="I329" s="73">
        <v>1766647561</v>
      </c>
      <c r="J329" s="92">
        <f t="shared" si="30"/>
        <v>1.0167969302959759E-2</v>
      </c>
      <c r="K329" s="73">
        <v>1884584607</v>
      </c>
      <c r="L329" s="73">
        <v>1884584605</v>
      </c>
      <c r="M329" s="92">
        <f t="shared" si="31"/>
        <v>1.2372474685987367E-2</v>
      </c>
      <c r="N329" s="339"/>
      <c r="O329" s="339"/>
      <c r="P329" s="339"/>
    </row>
    <row r="330" spans="2:16" ht="15.75" thickBot="1" x14ac:dyDescent="0.3">
      <c r="B330" s="340" t="s">
        <v>120</v>
      </c>
      <c r="C330" s="342"/>
      <c r="D330" s="82">
        <v>6</v>
      </c>
      <c r="E330" s="72">
        <v>34066930</v>
      </c>
      <c r="F330" s="72">
        <v>34066931</v>
      </c>
      <c r="G330" s="92">
        <f t="shared" si="32"/>
        <v>3.2427545217987193E-2</v>
      </c>
      <c r="H330" s="73">
        <v>4925437070</v>
      </c>
      <c r="I330" s="73">
        <v>4925437069</v>
      </c>
      <c r="J330" s="92">
        <f t="shared" si="30"/>
        <v>2.8348434630413324E-2</v>
      </c>
      <c r="K330" s="73">
        <v>4437941727</v>
      </c>
      <c r="L330" s="73">
        <v>4437941729</v>
      </c>
      <c r="M330" s="92">
        <f t="shared" si="31"/>
        <v>2.9135503660994586E-2</v>
      </c>
      <c r="N330" s="339">
        <f>SUM(G330:G332)</f>
        <v>0.12440562257258204</v>
      </c>
      <c r="O330" s="339">
        <f>SUM(J330:J332)</f>
        <v>0.14106020869401281</v>
      </c>
      <c r="P330" s="339">
        <f>SUM(M330:M332)</f>
        <v>0.1483607172145158</v>
      </c>
    </row>
    <row r="331" spans="2:16" ht="15.75" thickBot="1" x14ac:dyDescent="0.3">
      <c r="B331" s="340"/>
      <c r="C331" s="342"/>
      <c r="D331" s="82">
        <v>7</v>
      </c>
      <c r="E331" s="72">
        <v>44424915</v>
      </c>
      <c r="F331" s="72">
        <v>44424915</v>
      </c>
      <c r="G331" s="92">
        <f t="shared" si="32"/>
        <v>4.2287077785529793E-2</v>
      </c>
      <c r="H331" s="73">
        <v>10499524819</v>
      </c>
      <c r="I331" s="73">
        <v>10499524818</v>
      </c>
      <c r="J331" s="92">
        <f t="shared" si="30"/>
        <v>6.0430188989880784E-2</v>
      </c>
      <c r="K331" s="73">
        <v>9835686537</v>
      </c>
      <c r="L331" s="73">
        <v>9835686539</v>
      </c>
      <c r="M331" s="92">
        <f t="shared" si="31"/>
        <v>6.4572204571383268E-2</v>
      </c>
      <c r="N331" s="339"/>
      <c r="O331" s="339"/>
      <c r="P331" s="339"/>
    </row>
    <row r="332" spans="2:16" ht="15.75" thickBot="1" x14ac:dyDescent="0.3">
      <c r="B332" s="340"/>
      <c r="C332" s="342"/>
      <c r="D332" s="82">
        <v>8</v>
      </c>
      <c r="E332" s="72">
        <v>52203144</v>
      </c>
      <c r="F332" s="72">
        <v>52203145</v>
      </c>
      <c r="G332" s="92">
        <f t="shared" si="32"/>
        <v>4.9690999569065059E-2</v>
      </c>
      <c r="H332" s="73">
        <v>9083734624</v>
      </c>
      <c r="I332" s="73">
        <v>9083734623</v>
      </c>
      <c r="J332" s="92">
        <f t="shared" si="30"/>
        <v>5.2281585073718696E-2</v>
      </c>
      <c r="K332" s="73">
        <v>8324787240</v>
      </c>
      <c r="L332" s="73">
        <v>8324787241</v>
      </c>
      <c r="M332" s="92">
        <f t="shared" si="31"/>
        <v>5.4653008982137936E-2</v>
      </c>
      <c r="N332" s="339"/>
      <c r="O332" s="339"/>
      <c r="P332" s="339"/>
    </row>
    <row r="333" spans="2:16" ht="15.75" thickBot="1" x14ac:dyDescent="0.3">
      <c r="B333" s="340" t="s">
        <v>121</v>
      </c>
      <c r="C333" s="342"/>
      <c r="D333" s="82">
        <v>9</v>
      </c>
      <c r="E333" s="72">
        <v>48813989</v>
      </c>
      <c r="F333" s="72">
        <v>48813987</v>
      </c>
      <c r="G333" s="92">
        <f t="shared" si="32"/>
        <v>4.6464937694938029E-2</v>
      </c>
      <c r="H333" s="73">
        <v>8906213356</v>
      </c>
      <c r="I333" s="73">
        <v>8906213353</v>
      </c>
      <c r="J333" s="92">
        <f t="shared" si="30"/>
        <v>5.1259858469816434E-2</v>
      </c>
      <c r="K333" s="73">
        <v>8006042747</v>
      </c>
      <c r="L333" s="73">
        <v>8006042746</v>
      </c>
      <c r="M333" s="92">
        <f t="shared" si="31"/>
        <v>5.2560421485266039E-2</v>
      </c>
      <c r="N333" s="339">
        <f>SUM(G333:G339)</f>
        <v>0.44335428535367649</v>
      </c>
      <c r="O333" s="339">
        <f>SUM(J333:J339)</f>
        <v>0.46981831921689532</v>
      </c>
      <c r="P333" s="339">
        <f>SUM(M333:M339)</f>
        <v>0.47586259632098299</v>
      </c>
    </row>
    <row r="334" spans="2:16" ht="15.75" thickBot="1" x14ac:dyDescent="0.3">
      <c r="B334" s="340"/>
      <c r="C334" s="342"/>
      <c r="D334" s="82">
        <v>10</v>
      </c>
      <c r="E334" s="72">
        <v>41296408</v>
      </c>
      <c r="F334" s="72">
        <v>41296408</v>
      </c>
      <c r="G334" s="92">
        <f t="shared" si="32"/>
        <v>3.9309122310284106E-2</v>
      </c>
      <c r="H334" s="73">
        <v>9877848146</v>
      </c>
      <c r="I334" s="73">
        <v>9877848147</v>
      </c>
      <c r="J334" s="92">
        <f t="shared" si="30"/>
        <v>5.6852118607746367E-2</v>
      </c>
      <c r="K334" s="73">
        <v>9223933898</v>
      </c>
      <c r="L334" s="73">
        <v>9223933898</v>
      </c>
      <c r="M334" s="92">
        <f t="shared" si="31"/>
        <v>6.0555991115967857E-2</v>
      </c>
      <c r="N334" s="339"/>
      <c r="O334" s="339"/>
      <c r="P334" s="339"/>
    </row>
    <row r="335" spans="2:16" ht="15.75" thickBot="1" x14ac:dyDescent="0.3">
      <c r="B335" s="340"/>
      <c r="C335" s="342"/>
      <c r="D335" s="82">
        <v>11</v>
      </c>
      <c r="E335" s="72">
        <v>54932174</v>
      </c>
      <c r="F335" s="72">
        <v>54932173</v>
      </c>
      <c r="G335" s="92">
        <f t="shared" si="32"/>
        <v>5.2288700917553096E-2</v>
      </c>
      <c r="H335" s="73">
        <v>11634630754</v>
      </c>
      <c r="I335" s="73">
        <v>11634630755</v>
      </c>
      <c r="J335" s="92">
        <f t="shared" si="30"/>
        <v>6.6963310004572119E-2</v>
      </c>
      <c r="K335" s="73">
        <v>10294040628</v>
      </c>
      <c r="L335" s="73">
        <v>10294040625</v>
      </c>
      <c r="M335" s="92">
        <f t="shared" si="31"/>
        <v>6.7581342149569054E-2</v>
      </c>
      <c r="N335" s="339"/>
      <c r="O335" s="339"/>
      <c r="P335" s="339"/>
    </row>
    <row r="336" spans="2:16" ht="15.75" thickBot="1" x14ac:dyDescent="0.3">
      <c r="B336" s="340"/>
      <c r="C336" s="342"/>
      <c r="D336" s="82">
        <v>12</v>
      </c>
      <c r="E336" s="72">
        <v>104384374</v>
      </c>
      <c r="F336" s="72">
        <v>104384375</v>
      </c>
      <c r="G336" s="92">
        <f t="shared" si="32"/>
        <v>9.9361139218282643E-2</v>
      </c>
      <c r="H336" s="73">
        <v>12671812884</v>
      </c>
      <c r="I336" s="73">
        <v>12671812882</v>
      </c>
      <c r="J336" s="92">
        <f t="shared" si="30"/>
        <v>7.293282892334696E-2</v>
      </c>
      <c r="K336" s="73">
        <v>11732912943</v>
      </c>
      <c r="L336" s="73">
        <v>11732912943</v>
      </c>
      <c r="M336" s="92">
        <f t="shared" si="31"/>
        <v>7.7027673853429027E-2</v>
      </c>
      <c r="N336" s="339"/>
      <c r="O336" s="339"/>
      <c r="P336" s="339"/>
    </row>
    <row r="337" spans="2:16" ht="15.75" thickBot="1" x14ac:dyDescent="0.3">
      <c r="B337" s="340"/>
      <c r="C337" s="342"/>
      <c r="D337" s="82">
        <v>13</v>
      </c>
      <c r="E337" s="72">
        <v>75872195</v>
      </c>
      <c r="F337" s="72">
        <v>75872196</v>
      </c>
      <c r="G337" s="92">
        <f t="shared" si="32"/>
        <v>7.2221037065966776E-2</v>
      </c>
      <c r="H337" s="73">
        <v>12037691057</v>
      </c>
      <c r="I337" s="73">
        <v>12037691056</v>
      </c>
      <c r="J337" s="92">
        <f t="shared" si="30"/>
        <v>6.9283130248366548E-2</v>
      </c>
      <c r="K337" s="73">
        <v>10094347014</v>
      </c>
      <c r="L337" s="73">
        <v>10094347012</v>
      </c>
      <c r="M337" s="92">
        <f t="shared" si="31"/>
        <v>6.627033484848209E-2</v>
      </c>
      <c r="N337" s="339"/>
      <c r="O337" s="339"/>
      <c r="P337" s="339"/>
    </row>
    <row r="338" spans="2:16" ht="15.75" thickBot="1" x14ac:dyDescent="0.3">
      <c r="B338" s="340"/>
      <c r="C338" s="342"/>
      <c r="D338" s="82">
        <v>14</v>
      </c>
      <c r="E338" s="72">
        <v>79489585</v>
      </c>
      <c r="F338" s="72">
        <v>79489585</v>
      </c>
      <c r="G338" s="92">
        <f t="shared" si="32"/>
        <v>7.5664348801443571E-2</v>
      </c>
      <c r="H338" s="73">
        <v>12681393092</v>
      </c>
      <c r="I338" s="73">
        <v>12681393093</v>
      </c>
      <c r="J338" s="92">
        <f t="shared" si="30"/>
        <v>7.2987967977795179E-2</v>
      </c>
      <c r="K338" s="73">
        <v>10790570915</v>
      </c>
      <c r="L338" s="73">
        <v>10790570916</v>
      </c>
      <c r="M338" s="92">
        <f t="shared" si="31"/>
        <v>7.0841110064429391E-2</v>
      </c>
      <c r="N338" s="339"/>
      <c r="O338" s="339"/>
      <c r="P338" s="339"/>
    </row>
    <row r="339" spans="2:16" ht="15.75" thickBot="1" x14ac:dyDescent="0.3">
      <c r="B339" s="340"/>
      <c r="C339" s="342"/>
      <c r="D339" s="82">
        <v>15</v>
      </c>
      <c r="E339" s="72">
        <v>60979485</v>
      </c>
      <c r="F339" s="72">
        <v>60979482</v>
      </c>
      <c r="G339" s="92">
        <f t="shared" si="32"/>
        <v>5.8044999345208216E-2</v>
      </c>
      <c r="H339" s="73">
        <v>13819629241</v>
      </c>
      <c r="I339" s="73">
        <v>13819629242</v>
      </c>
      <c r="J339" s="92">
        <f t="shared" si="30"/>
        <v>7.9539104985251755E-2</v>
      </c>
      <c r="K339" s="73">
        <v>12341898752</v>
      </c>
      <c r="L339" s="73">
        <v>12341898752</v>
      </c>
      <c r="M339" s="92">
        <f t="shared" si="31"/>
        <v>8.1025722803839503E-2</v>
      </c>
      <c r="N339" s="339"/>
      <c r="O339" s="339"/>
      <c r="P339" s="339"/>
    </row>
    <row r="340" spans="2:16" ht="15.75" thickBot="1" x14ac:dyDescent="0.3">
      <c r="B340" s="340" t="s">
        <v>122</v>
      </c>
      <c r="C340" s="342"/>
      <c r="D340" s="82">
        <v>16</v>
      </c>
      <c r="E340" s="72">
        <v>96406261</v>
      </c>
      <c r="F340" s="72">
        <v>96406261</v>
      </c>
      <c r="G340" s="92">
        <f t="shared" si="32"/>
        <v>9.1766952349128572E-2</v>
      </c>
      <c r="H340" s="73">
        <v>14036027549</v>
      </c>
      <c r="I340" s="73">
        <v>14036027549</v>
      </c>
      <c r="J340" s="92">
        <f t="shared" si="30"/>
        <v>8.0784589028136608E-2</v>
      </c>
      <c r="K340" s="73">
        <v>12381313047</v>
      </c>
      <c r="L340" s="73">
        <v>12381313046</v>
      </c>
      <c r="M340" s="92">
        <f t="shared" si="31"/>
        <v>8.1284481343739889E-2</v>
      </c>
      <c r="N340" s="339">
        <f>SUM(G340:G342)</f>
        <v>0.22943768442026019</v>
      </c>
      <c r="O340" s="339">
        <f>SUM(J340:J342)</f>
        <v>0.22766484006848331</v>
      </c>
      <c r="P340" s="339">
        <f>SUM(M340:M342)</f>
        <v>0.22808892473013664</v>
      </c>
    </row>
    <row r="341" spans="2:16" ht="15.75" thickBot="1" x14ac:dyDescent="0.3">
      <c r="B341" s="340"/>
      <c r="C341" s="342"/>
      <c r="D341" s="82">
        <v>17</v>
      </c>
      <c r="E341" s="72">
        <v>100061148</v>
      </c>
      <c r="F341" s="72">
        <v>100061148</v>
      </c>
      <c r="G341" s="92">
        <f t="shared" si="32"/>
        <v>9.5245957111801088E-2</v>
      </c>
      <c r="H341" s="73">
        <v>14397201189</v>
      </c>
      <c r="I341" s="73">
        <v>14397201191</v>
      </c>
      <c r="J341" s="92">
        <f t="shared" si="30"/>
        <v>8.2863329900803223E-2</v>
      </c>
      <c r="K341" s="73">
        <v>12260100775</v>
      </c>
      <c r="L341" s="73">
        <v>12260100777</v>
      </c>
      <c r="M341" s="92">
        <f t="shared" si="31"/>
        <v>8.0488711419896899E-2</v>
      </c>
      <c r="N341" s="339"/>
      <c r="O341" s="339"/>
      <c r="P341" s="339"/>
    </row>
    <row r="342" spans="2:16" ht="15.75" thickBot="1" x14ac:dyDescent="0.3">
      <c r="B342" s="340"/>
      <c r="C342" s="342"/>
      <c r="D342" s="82">
        <v>18</v>
      </c>
      <c r="E342" s="72">
        <v>44569573</v>
      </c>
      <c r="F342" s="72">
        <v>44569574</v>
      </c>
      <c r="G342" s="92">
        <f t="shared" si="32"/>
        <v>4.242477495933053E-2</v>
      </c>
      <c r="H342" s="73">
        <v>11122706441</v>
      </c>
      <c r="I342" s="73">
        <v>11122706441</v>
      </c>
      <c r="J342" s="92">
        <f t="shared" si="30"/>
        <v>6.4016921139543506E-2</v>
      </c>
      <c r="K342" s="73">
        <v>10101261936</v>
      </c>
      <c r="L342" s="73">
        <v>10101261936</v>
      </c>
      <c r="M342" s="92">
        <f t="shared" si="31"/>
        <v>6.6315731966499869E-2</v>
      </c>
      <c r="N342" s="339"/>
      <c r="O342" s="339"/>
      <c r="P342" s="339"/>
    </row>
    <row r="343" spans="2:16" ht="15.75" thickBot="1" x14ac:dyDescent="0.3">
      <c r="B343" s="340" t="s">
        <v>123</v>
      </c>
      <c r="C343" s="342"/>
      <c r="D343" s="82">
        <v>19</v>
      </c>
      <c r="E343" s="72">
        <v>61287720</v>
      </c>
      <c r="F343" s="72">
        <v>61287721</v>
      </c>
      <c r="G343" s="92">
        <f t="shared" si="32"/>
        <v>5.8338403215432356E-2</v>
      </c>
      <c r="H343" s="73">
        <v>8772738978</v>
      </c>
      <c r="I343" s="73">
        <v>8772738979</v>
      </c>
      <c r="J343" s="92">
        <f t="shared" si="30"/>
        <v>5.0491644488096572E-2</v>
      </c>
      <c r="K343" s="73">
        <v>7074733536</v>
      </c>
      <c r="L343" s="73">
        <v>7074733535</v>
      </c>
      <c r="M343" s="92">
        <f t="shared" si="31"/>
        <v>4.6446289171312306E-2</v>
      </c>
      <c r="N343" s="339">
        <f>SUM(G343:G347)</f>
        <v>0.16128056371740024</v>
      </c>
      <c r="O343" s="339">
        <f>SUM(J343:J347)</f>
        <v>0.13798116332203306</v>
      </c>
      <c r="P343" s="339">
        <f>SUM(M343:M347)</f>
        <v>0.12395098030029764</v>
      </c>
    </row>
    <row r="344" spans="2:16" ht="15.75" thickBot="1" x14ac:dyDescent="0.3">
      <c r="B344" s="340"/>
      <c r="C344" s="342"/>
      <c r="D344" s="82">
        <v>20</v>
      </c>
      <c r="E344" s="72">
        <v>31434551</v>
      </c>
      <c r="F344" s="72">
        <v>31434552</v>
      </c>
      <c r="G344" s="92">
        <f t="shared" si="32"/>
        <v>2.9921842831522407E-2</v>
      </c>
      <c r="H344" s="73">
        <v>6283306714</v>
      </c>
      <c r="I344" s="73">
        <v>6283306713</v>
      </c>
      <c r="J344" s="92">
        <f t="shared" si="30"/>
        <v>3.616367585599338E-2</v>
      </c>
      <c r="K344" s="73">
        <v>5569758689</v>
      </c>
      <c r="L344" s="73">
        <v>5569758689</v>
      </c>
      <c r="M344" s="92">
        <f t="shared" si="31"/>
        <v>3.6565988158512364E-2</v>
      </c>
      <c r="N344" s="339"/>
      <c r="O344" s="339"/>
      <c r="P344" s="339"/>
    </row>
    <row r="345" spans="2:16" ht="15.75" thickBot="1" x14ac:dyDescent="0.3">
      <c r="B345" s="340"/>
      <c r="C345" s="342"/>
      <c r="D345" s="82">
        <v>21</v>
      </c>
      <c r="E345" s="72">
        <v>58948689</v>
      </c>
      <c r="F345" s="72">
        <v>58948689</v>
      </c>
      <c r="G345" s="92">
        <f t="shared" si="32"/>
        <v>5.6111931718901532E-2</v>
      </c>
      <c r="H345" s="73">
        <v>4410617378</v>
      </c>
      <c r="I345" s="73">
        <v>4410617377</v>
      </c>
      <c r="J345" s="92">
        <f t="shared" si="30"/>
        <v>2.5385381366473635E-2</v>
      </c>
      <c r="K345" s="73">
        <v>3311728809</v>
      </c>
      <c r="L345" s="73">
        <v>3311728810</v>
      </c>
      <c r="M345" s="92">
        <f t="shared" si="31"/>
        <v>2.1741810228069872E-2</v>
      </c>
      <c r="N345" s="339"/>
      <c r="O345" s="339"/>
      <c r="P345" s="339"/>
    </row>
    <row r="346" spans="2:16" ht="15.75" thickBot="1" x14ac:dyDescent="0.3">
      <c r="B346" s="340"/>
      <c r="C346" s="342"/>
      <c r="D346" s="82">
        <v>22</v>
      </c>
      <c r="E346" s="72">
        <v>9837994</v>
      </c>
      <c r="F346" s="72">
        <v>9837994</v>
      </c>
      <c r="G346" s="92">
        <f t="shared" si="32"/>
        <v>9.3645653015109968E-3</v>
      </c>
      <c r="H346" s="73">
        <v>2816859938</v>
      </c>
      <c r="I346" s="73">
        <v>2816859936</v>
      </c>
      <c r="J346" s="92">
        <f t="shared" si="30"/>
        <v>1.6212484021277108E-2</v>
      </c>
      <c r="K346" s="73">
        <v>1876415243</v>
      </c>
      <c r="L346" s="73">
        <v>1876415243</v>
      </c>
      <c r="M346" s="92">
        <f t="shared" si="31"/>
        <v>1.2318842051720727E-2</v>
      </c>
      <c r="N346" s="339"/>
      <c r="O346" s="339"/>
      <c r="P346" s="339"/>
    </row>
    <row r="347" spans="2:16" ht="15.75" thickBot="1" x14ac:dyDescent="0.3">
      <c r="B347" s="340"/>
      <c r="C347" s="342"/>
      <c r="D347" s="82">
        <v>23</v>
      </c>
      <c r="E347" s="72">
        <v>7925201</v>
      </c>
      <c r="F347" s="72">
        <v>7925201</v>
      </c>
      <c r="G347" s="92">
        <f t="shared" si="32"/>
        <v>7.543820650032949E-3</v>
      </c>
      <c r="H347" s="73">
        <v>1690200607</v>
      </c>
      <c r="I347" s="73">
        <v>1690200608</v>
      </c>
      <c r="J347" s="92">
        <f t="shared" si="30"/>
        <v>9.7279775901923417E-3</v>
      </c>
      <c r="K347" s="73">
        <v>1047669830</v>
      </c>
      <c r="L347" s="73">
        <v>1047669830</v>
      </c>
      <c r="M347" s="92">
        <f t="shared" si="31"/>
        <v>6.8780506906823847E-3</v>
      </c>
      <c r="N347" s="339"/>
      <c r="O347" s="339"/>
      <c r="P347" s="339"/>
    </row>
    <row r="348" spans="2:16" x14ac:dyDescent="0.25">
      <c r="C348" s="342"/>
      <c r="D348" s="66" t="s">
        <v>156</v>
      </c>
      <c r="E348" s="72">
        <v>1050555332</v>
      </c>
      <c r="F348" s="72">
        <v>1050555330</v>
      </c>
      <c r="G348" s="75">
        <f>SUM(G324:G347)</f>
        <v>0.99271647120888284</v>
      </c>
      <c r="H348" s="73">
        <v>173746350859</v>
      </c>
      <c r="I348" s="73">
        <v>173746350852</v>
      </c>
      <c r="J348" s="75">
        <f>SUM(J324:J347)</f>
        <v>0.99845020215000679</v>
      </c>
      <c r="K348" s="73">
        <v>152320748583</v>
      </c>
      <c r="L348" s="73">
        <v>152320748584</v>
      </c>
      <c r="M348" s="75">
        <f>SUM(M324:M347)</f>
        <v>0.99838443205677196</v>
      </c>
    </row>
  </sheetData>
  <mergeCells count="237">
    <mergeCell ref="C271:C296"/>
    <mergeCell ref="C297:C322"/>
    <mergeCell ref="B132:B134"/>
    <mergeCell ref="B73:B79"/>
    <mergeCell ref="B80:B82"/>
    <mergeCell ref="B83:B87"/>
    <mergeCell ref="B90:B95"/>
    <mergeCell ref="B96:B98"/>
    <mergeCell ref="C245:C270"/>
    <mergeCell ref="B125:B131"/>
    <mergeCell ref="C2:M2"/>
    <mergeCell ref="C5:C24"/>
    <mergeCell ref="C25:C46"/>
    <mergeCell ref="C47:C62"/>
    <mergeCell ref="C63:C88"/>
    <mergeCell ref="E3:F3"/>
    <mergeCell ref="C323:C348"/>
    <mergeCell ref="B64:B69"/>
    <mergeCell ref="C89:C114"/>
    <mergeCell ref="C115:C140"/>
    <mergeCell ref="C141:C166"/>
    <mergeCell ref="C167:C192"/>
    <mergeCell ref="C193:C218"/>
    <mergeCell ref="C219:C244"/>
    <mergeCell ref="B70:B72"/>
    <mergeCell ref="B135:B139"/>
    <mergeCell ref="B142:B147"/>
    <mergeCell ref="B148:B150"/>
    <mergeCell ref="B151:B157"/>
    <mergeCell ref="B158:B160"/>
    <mergeCell ref="B99:B105"/>
    <mergeCell ref="B106:B108"/>
    <mergeCell ref="B109:B113"/>
    <mergeCell ref="B116:B121"/>
    <mergeCell ref="B122:B124"/>
    <mergeCell ref="B161:B165"/>
    <mergeCell ref="B168:B173"/>
    <mergeCell ref="B174:B176"/>
    <mergeCell ref="B177:B183"/>
    <mergeCell ref="B184:B186"/>
    <mergeCell ref="B187:B191"/>
    <mergeCell ref="B194:B199"/>
    <mergeCell ref="B200:B202"/>
    <mergeCell ref="B203:B209"/>
    <mergeCell ref="B210:B212"/>
    <mergeCell ref="B213:B217"/>
    <mergeCell ref="B220:B225"/>
    <mergeCell ref="B226:B228"/>
    <mergeCell ref="B229:B235"/>
    <mergeCell ref="B236:B238"/>
    <mergeCell ref="B239:B243"/>
    <mergeCell ref="B246:B251"/>
    <mergeCell ref="B252:B254"/>
    <mergeCell ref="B255:B261"/>
    <mergeCell ref="B262:B264"/>
    <mergeCell ref="B265:B269"/>
    <mergeCell ref="B272:B277"/>
    <mergeCell ref="B278:B280"/>
    <mergeCell ref="B281:B287"/>
    <mergeCell ref="B288:B290"/>
    <mergeCell ref="B291:B295"/>
    <mergeCell ref="B298:B303"/>
    <mergeCell ref="B304:B306"/>
    <mergeCell ref="B307:B313"/>
    <mergeCell ref="B314:B316"/>
    <mergeCell ref="B317:B321"/>
    <mergeCell ref="B324:B329"/>
    <mergeCell ref="B330:B332"/>
    <mergeCell ref="B333:B339"/>
    <mergeCell ref="B340:B342"/>
    <mergeCell ref="B343:B347"/>
    <mergeCell ref="N64:N69"/>
    <mergeCell ref="N70:N72"/>
    <mergeCell ref="N73:N79"/>
    <mergeCell ref="N80:N82"/>
    <mergeCell ref="N83:N87"/>
    <mergeCell ref="O64:O69"/>
    <mergeCell ref="O83:O87"/>
    <mergeCell ref="P64:P69"/>
    <mergeCell ref="O70:O72"/>
    <mergeCell ref="P70:P72"/>
    <mergeCell ref="O73:O79"/>
    <mergeCell ref="P73:P79"/>
    <mergeCell ref="O80:O82"/>
    <mergeCell ref="P80:P82"/>
    <mergeCell ref="P83:P87"/>
    <mergeCell ref="N90:N95"/>
    <mergeCell ref="O90:O95"/>
    <mergeCell ref="P90:P95"/>
    <mergeCell ref="N96:N98"/>
    <mergeCell ref="O96:O98"/>
    <mergeCell ref="P96:P98"/>
    <mergeCell ref="N99:N105"/>
    <mergeCell ref="O99:O105"/>
    <mergeCell ref="P99:P105"/>
    <mergeCell ref="N106:N108"/>
    <mergeCell ref="O106:O108"/>
    <mergeCell ref="P106:P108"/>
    <mergeCell ref="N109:N113"/>
    <mergeCell ref="O109:O113"/>
    <mergeCell ref="P109:P113"/>
    <mergeCell ref="N116:N121"/>
    <mergeCell ref="O116:O121"/>
    <mergeCell ref="P116:P121"/>
    <mergeCell ref="N122:N124"/>
    <mergeCell ref="O122:O124"/>
    <mergeCell ref="P122:P124"/>
    <mergeCell ref="N125:N131"/>
    <mergeCell ref="O125:O131"/>
    <mergeCell ref="P125:P131"/>
    <mergeCell ref="N132:N134"/>
    <mergeCell ref="O132:O134"/>
    <mergeCell ref="P132:P134"/>
    <mergeCell ref="N135:N139"/>
    <mergeCell ref="O135:O139"/>
    <mergeCell ref="P135:P139"/>
    <mergeCell ref="N142:N147"/>
    <mergeCell ref="O142:O147"/>
    <mergeCell ref="P142:P147"/>
    <mergeCell ref="N148:N150"/>
    <mergeCell ref="O148:O150"/>
    <mergeCell ref="P148:P150"/>
    <mergeCell ref="N151:N157"/>
    <mergeCell ref="O151:O157"/>
    <mergeCell ref="P151:P157"/>
    <mergeCell ref="N158:N160"/>
    <mergeCell ref="O158:O160"/>
    <mergeCell ref="P158:P160"/>
    <mergeCell ref="N161:N165"/>
    <mergeCell ref="O161:O165"/>
    <mergeCell ref="P161:P165"/>
    <mergeCell ref="N168:N173"/>
    <mergeCell ref="O168:O173"/>
    <mergeCell ref="P168:P173"/>
    <mergeCell ref="N174:N176"/>
    <mergeCell ref="O174:O176"/>
    <mergeCell ref="P174:P176"/>
    <mergeCell ref="N177:N183"/>
    <mergeCell ref="O177:O183"/>
    <mergeCell ref="P177:P183"/>
    <mergeCell ref="N184:N186"/>
    <mergeCell ref="O184:O186"/>
    <mergeCell ref="P184:P186"/>
    <mergeCell ref="N187:N191"/>
    <mergeCell ref="O187:O191"/>
    <mergeCell ref="P187:P191"/>
    <mergeCell ref="N194:N199"/>
    <mergeCell ref="O194:O199"/>
    <mergeCell ref="P194:P199"/>
    <mergeCell ref="N200:N202"/>
    <mergeCell ref="O200:O202"/>
    <mergeCell ref="P200:P202"/>
    <mergeCell ref="N203:N209"/>
    <mergeCell ref="O203:O209"/>
    <mergeCell ref="P203:P209"/>
    <mergeCell ref="N210:N212"/>
    <mergeCell ref="O210:O212"/>
    <mergeCell ref="P210:P212"/>
    <mergeCell ref="N213:N217"/>
    <mergeCell ref="O213:O217"/>
    <mergeCell ref="P213:P217"/>
    <mergeCell ref="N220:N225"/>
    <mergeCell ref="O220:O225"/>
    <mergeCell ref="P220:P225"/>
    <mergeCell ref="N226:N228"/>
    <mergeCell ref="O226:O228"/>
    <mergeCell ref="P226:P228"/>
    <mergeCell ref="N229:N235"/>
    <mergeCell ref="O229:O235"/>
    <mergeCell ref="P229:P235"/>
    <mergeCell ref="N236:N238"/>
    <mergeCell ref="O236:O238"/>
    <mergeCell ref="P236:P238"/>
    <mergeCell ref="N239:N243"/>
    <mergeCell ref="O239:O243"/>
    <mergeCell ref="P239:P243"/>
    <mergeCell ref="N246:N251"/>
    <mergeCell ref="O246:O251"/>
    <mergeCell ref="P246:P251"/>
    <mergeCell ref="N252:N254"/>
    <mergeCell ref="O252:O254"/>
    <mergeCell ref="P252:P254"/>
    <mergeCell ref="N255:N261"/>
    <mergeCell ref="O255:O261"/>
    <mergeCell ref="P255:P261"/>
    <mergeCell ref="N262:N264"/>
    <mergeCell ref="O262:O264"/>
    <mergeCell ref="P262:P264"/>
    <mergeCell ref="N265:N269"/>
    <mergeCell ref="O265:O269"/>
    <mergeCell ref="P265:P269"/>
    <mergeCell ref="N272:N277"/>
    <mergeCell ref="O272:O277"/>
    <mergeCell ref="P272:P277"/>
    <mergeCell ref="N278:N280"/>
    <mergeCell ref="O278:O280"/>
    <mergeCell ref="P278:P280"/>
    <mergeCell ref="N281:N287"/>
    <mergeCell ref="O281:O287"/>
    <mergeCell ref="P281:P287"/>
    <mergeCell ref="N288:N290"/>
    <mergeCell ref="O288:O290"/>
    <mergeCell ref="P288:P290"/>
    <mergeCell ref="N291:N295"/>
    <mergeCell ref="O291:O295"/>
    <mergeCell ref="P291:P295"/>
    <mergeCell ref="N298:N303"/>
    <mergeCell ref="O298:O303"/>
    <mergeCell ref="P298:P303"/>
    <mergeCell ref="N304:N306"/>
    <mergeCell ref="O304:O306"/>
    <mergeCell ref="P304:P306"/>
    <mergeCell ref="N307:N313"/>
    <mergeCell ref="O307:O313"/>
    <mergeCell ref="P307:P313"/>
    <mergeCell ref="N314:N316"/>
    <mergeCell ref="O314:O316"/>
    <mergeCell ref="P314:P316"/>
    <mergeCell ref="N333:N339"/>
    <mergeCell ref="O333:O339"/>
    <mergeCell ref="P333:P339"/>
    <mergeCell ref="N317:N321"/>
    <mergeCell ref="O317:O321"/>
    <mergeCell ref="P317:P321"/>
    <mergeCell ref="N324:N329"/>
    <mergeCell ref="O324:O329"/>
    <mergeCell ref="P324:P329"/>
    <mergeCell ref="R2:X2"/>
    <mergeCell ref="N340:N342"/>
    <mergeCell ref="O340:O342"/>
    <mergeCell ref="P340:P342"/>
    <mergeCell ref="N343:N347"/>
    <mergeCell ref="O343:O347"/>
    <mergeCell ref="P343:P347"/>
    <mergeCell ref="N330:N332"/>
    <mergeCell ref="O330:O332"/>
    <mergeCell ref="P330:P33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99"/>
  <sheetViews>
    <sheetView topLeftCell="A73" workbookViewId="0">
      <selection activeCell="C83" sqref="C83"/>
    </sheetView>
  </sheetViews>
  <sheetFormatPr defaultRowHeight="15" x14ac:dyDescent="0.25"/>
  <cols>
    <col min="2" max="2" width="35" customWidth="1"/>
    <col min="3" max="3" width="11.5703125" customWidth="1"/>
    <col min="4" max="4" width="13.28515625" customWidth="1"/>
    <col min="11" max="11" width="21.42578125" customWidth="1"/>
  </cols>
  <sheetData>
    <row r="1" spans="1:50" x14ac:dyDescent="0.25">
      <c r="A1" t="s">
        <v>317</v>
      </c>
      <c r="B1" t="s">
        <v>318</v>
      </c>
      <c r="C1" t="s">
        <v>319</v>
      </c>
      <c r="D1" t="s">
        <v>320</v>
      </c>
      <c r="E1" t="s">
        <v>321</v>
      </c>
      <c r="F1" t="s">
        <v>322</v>
      </c>
      <c r="G1" t="s">
        <v>323</v>
      </c>
      <c r="H1" t="s">
        <v>324</v>
      </c>
      <c r="I1" t="s">
        <v>325</v>
      </c>
      <c r="J1" t="s">
        <v>326</v>
      </c>
      <c r="K1" t="s">
        <v>385</v>
      </c>
    </row>
    <row r="2" spans="1:50" x14ac:dyDescent="0.25">
      <c r="A2">
        <f>'Trip Rates'!C5</f>
        <v>0</v>
      </c>
      <c r="B2" t="str">
        <f>'Trip Rates'!E5</f>
        <v>Vacant Residential</v>
      </c>
      <c r="C2">
        <f>'Trip Rates'!K5</f>
        <v>0</v>
      </c>
      <c r="D2">
        <f>'Trip Rates'!N5</f>
        <v>1</v>
      </c>
      <c r="E2" s="256">
        <f>'Trip Rates'!AX5</f>
        <v>0</v>
      </c>
      <c r="F2" s="256">
        <f>'Trip Rates'!AY5</f>
        <v>0</v>
      </c>
      <c r="G2" s="256">
        <f>'Trip Rates'!AZ5</f>
        <v>0</v>
      </c>
      <c r="H2" s="256">
        <f>'Trip Rates'!BA5</f>
        <v>0</v>
      </c>
      <c r="I2" s="256">
        <f>'Trip Rates'!BB5</f>
        <v>0</v>
      </c>
      <c r="J2" s="256">
        <f>'Trip Rates'!BC5</f>
        <v>0</v>
      </c>
      <c r="K2" t="str">
        <f>'Trip Rates'!F5</f>
        <v>Residential</v>
      </c>
    </row>
    <row r="3" spans="1:50" x14ac:dyDescent="0.25">
      <c r="A3">
        <f>'Trip Rates'!C6</f>
        <v>1</v>
      </c>
      <c r="B3" t="str">
        <f>'Trip Rates'!E6</f>
        <v>Single Family</v>
      </c>
      <c r="C3">
        <f>'Trip Rates'!K6</f>
        <v>1</v>
      </c>
      <c r="D3">
        <f>'Trip Rates'!N6</f>
        <v>1</v>
      </c>
      <c r="E3" s="256">
        <f>'Trip Rates'!AX6</f>
        <v>2.4488935973298487</v>
      </c>
      <c r="F3" s="256">
        <f>'Trip Rates'!AY6</f>
        <v>5.3153081382524743</v>
      </c>
      <c r="G3" s="256">
        <f>'Trip Rates'!AZ6</f>
        <v>4.4000635114507389</v>
      </c>
      <c r="H3" s="256">
        <f>'Trip Rates'!BA6</f>
        <v>2.1907347529669381</v>
      </c>
      <c r="I3" s="256">
        <f>'Trip Rates'!BB6</f>
        <v>20.16</v>
      </c>
      <c r="J3" s="256">
        <f>'Trip Rates'!BC6</f>
        <v>17.54</v>
      </c>
      <c r="K3" t="str">
        <f>'Trip Rates'!F6</f>
        <v>Residential</v>
      </c>
      <c r="L3" s="257"/>
    </row>
    <row r="4" spans="1:50" ht="17.25" customHeight="1" x14ac:dyDescent="0.25">
      <c r="A4">
        <f>'Trip Rates'!C7</f>
        <v>2</v>
      </c>
      <c r="B4" t="str">
        <f>'Trip Rates'!E7</f>
        <v>Mobile Home</v>
      </c>
      <c r="C4">
        <f>'Trip Rates'!K7</f>
        <v>1</v>
      </c>
      <c r="D4">
        <f>'Trip Rates'!N7</f>
        <v>1</v>
      </c>
      <c r="E4" s="256">
        <f>'Trip Rates'!AX7</f>
        <v>1.3993677699027707</v>
      </c>
      <c r="F4" s="256">
        <f>'Trip Rates'!AY7</f>
        <v>2.4766103908176356</v>
      </c>
      <c r="G4" s="256">
        <f>'Trip Rates'!AZ7</f>
        <v>2.5882726537945522</v>
      </c>
      <c r="H4" s="256">
        <f>'Trip Rates'!BA7</f>
        <v>1.0207491854850415</v>
      </c>
      <c r="I4" s="256">
        <f>'Trip Rates'!BB7</f>
        <v>10</v>
      </c>
      <c r="J4" s="256">
        <f>'Trip Rates'!BC7</f>
        <v>8.7200000000000006</v>
      </c>
      <c r="K4" t="str">
        <f>'Trip Rates'!F7</f>
        <v>Residential</v>
      </c>
      <c r="L4" s="257"/>
    </row>
    <row r="5" spans="1:50" s="242" customFormat="1" x14ac:dyDescent="0.25">
      <c r="A5" s="251">
        <f>'Trip Rates'!C8</f>
        <v>4</v>
      </c>
      <c r="B5" t="str">
        <f>'Trip Rates'!E8</f>
        <v>Condominiums</v>
      </c>
      <c r="C5">
        <f>'Trip Rates'!K8</f>
        <v>1</v>
      </c>
      <c r="D5">
        <f>'Trip Rates'!N8</f>
        <v>1</v>
      </c>
      <c r="E5" s="256">
        <f>'Trip Rates'!AX8</f>
        <v>1.3993677699027707</v>
      </c>
      <c r="F5" s="256">
        <f>'Trip Rates'!AY8</f>
        <v>3.5919994213379711</v>
      </c>
      <c r="G5" s="256">
        <f>'Trip Rates'!AZ8</f>
        <v>2.2431696332886117</v>
      </c>
      <c r="H5" s="256">
        <f>'Trip Rates'!BA8</f>
        <v>1.4804631754706459</v>
      </c>
      <c r="I5" s="256">
        <f>'Trip Rates'!BB8</f>
        <v>11.34</v>
      </c>
      <c r="J5" s="256">
        <f>'Trip Rates'!BC8</f>
        <v>9.68</v>
      </c>
      <c r="K5" t="str">
        <f>'Trip Rates'!F8</f>
        <v>Residential</v>
      </c>
      <c r="L5" s="258"/>
      <c r="M5" s="238"/>
      <c r="N5" s="238"/>
      <c r="O5" s="238"/>
      <c r="P5" s="238"/>
      <c r="Q5" s="106"/>
      <c r="R5" s="239"/>
      <c r="S5" s="239"/>
      <c r="T5" s="239"/>
      <c r="U5" s="239"/>
      <c r="V5" s="239"/>
      <c r="W5" s="239"/>
      <c r="X5" s="239"/>
      <c r="Y5" s="239"/>
      <c r="Z5" s="239"/>
      <c r="AA5" s="239"/>
      <c r="AB5" s="239"/>
      <c r="AC5" s="239"/>
      <c r="AD5" s="239"/>
      <c r="AE5" s="239"/>
      <c r="AF5" s="239"/>
      <c r="AG5" s="239"/>
      <c r="AH5" s="240"/>
      <c r="AI5" s="240"/>
      <c r="AJ5" s="241"/>
      <c r="AK5" s="241"/>
      <c r="AL5" s="241"/>
      <c r="AM5" s="241"/>
      <c r="AN5" s="241"/>
      <c r="AO5" s="241"/>
      <c r="AP5" s="239"/>
      <c r="AQ5" s="239"/>
      <c r="AR5" s="239"/>
      <c r="AS5" s="241"/>
      <c r="AT5" s="241"/>
      <c r="AU5" s="241"/>
      <c r="AV5" s="241"/>
      <c r="AW5" s="241"/>
      <c r="AX5" s="241"/>
    </row>
    <row r="6" spans="1:50" s="242" customFormat="1" x14ac:dyDescent="0.25">
      <c r="A6" s="251">
        <f>'Trip Rates'!C9</f>
        <v>5</v>
      </c>
      <c r="B6" t="str">
        <f>'Trip Rates'!E9</f>
        <v>Cooperatives</v>
      </c>
      <c r="C6">
        <f>'Trip Rates'!K9</f>
        <v>1</v>
      </c>
      <c r="D6">
        <f>'Trip Rates'!N9</f>
        <v>1</v>
      </c>
      <c r="E6" s="256">
        <f>'Trip Rates'!AX9</f>
        <v>1.7492097123784633</v>
      </c>
      <c r="F6" s="256">
        <f>'Trip Rates'!AY9</f>
        <v>3.7783031602505535</v>
      </c>
      <c r="G6" s="256">
        <f>'Trip Rates'!AZ9</f>
        <v>2.8902377967372503</v>
      </c>
      <c r="H6" s="256">
        <f>'Trip Rates'!BA9</f>
        <v>1.5572493306337325</v>
      </c>
      <c r="I6" s="256">
        <f>'Trip Rates'!BB9</f>
        <v>12.78</v>
      </c>
      <c r="J6" s="256">
        <f>'Trip Rates'!BC9</f>
        <v>11.72</v>
      </c>
      <c r="K6" t="str">
        <f>'Trip Rates'!F9</f>
        <v>Residential</v>
      </c>
      <c r="L6" s="259"/>
      <c r="M6" s="243"/>
      <c r="N6" s="243"/>
      <c r="O6" s="243"/>
      <c r="P6" s="243"/>
      <c r="Q6" s="239"/>
      <c r="R6" s="106"/>
      <c r="S6" s="106"/>
      <c r="T6" s="106"/>
      <c r="U6" s="106"/>
      <c r="V6" s="106"/>
      <c r="W6" s="106"/>
      <c r="X6" s="106"/>
      <c r="Y6" s="241"/>
      <c r="Z6" s="241"/>
      <c r="AA6" s="241"/>
      <c r="AB6" s="241"/>
      <c r="AC6" s="239"/>
      <c r="AD6" s="239"/>
      <c r="AE6" s="239"/>
      <c r="AF6" s="239"/>
      <c r="AG6" s="239"/>
      <c r="AH6" s="239"/>
      <c r="AI6" s="240"/>
      <c r="AJ6" s="239"/>
      <c r="AK6" s="239"/>
      <c r="AL6" s="239"/>
      <c r="AM6" s="239"/>
      <c r="AN6" s="239"/>
      <c r="AO6" s="240"/>
      <c r="AP6" s="241"/>
      <c r="AQ6" s="241"/>
      <c r="AR6" s="241"/>
      <c r="AS6" s="239"/>
      <c r="AT6" s="239"/>
      <c r="AU6" s="239"/>
      <c r="AV6" s="239"/>
      <c r="AW6" s="239"/>
      <c r="AX6" s="240"/>
    </row>
    <row r="7" spans="1:50" s="242" customFormat="1" x14ac:dyDescent="0.25">
      <c r="A7" s="251">
        <f>'Trip Rates'!C10</f>
        <v>3</v>
      </c>
      <c r="B7" t="str">
        <f>'Trip Rates'!E10</f>
        <v>Multi-family &gt;= 10 units</v>
      </c>
      <c r="C7">
        <f>'Trip Rates'!K10</f>
        <v>1</v>
      </c>
      <c r="D7">
        <f>'Trip Rates'!N10</f>
        <v>1</v>
      </c>
      <c r="E7" s="256">
        <f>'Trip Rates'!AX10</f>
        <v>1.6219944605691206</v>
      </c>
      <c r="F7" s="256">
        <f>'Trip Rates'!AY10</f>
        <v>3.9573943416739974</v>
      </c>
      <c r="G7" s="256">
        <f>'Trip Rates'!AZ10</f>
        <v>2.6745484089210372</v>
      </c>
      <c r="H7" s="256">
        <f>'Trip Rates'!BA10</f>
        <v>1.6310627888358447</v>
      </c>
      <c r="I7" s="256">
        <f>'Trip Rates'!BB10</f>
        <v>14.32</v>
      </c>
      <c r="J7" s="256">
        <f>'Trip Rates'!BC10</f>
        <v>12.14</v>
      </c>
      <c r="K7" t="str">
        <f>'Trip Rates'!F10</f>
        <v>Residential</v>
      </c>
      <c r="L7" s="260"/>
      <c r="M7" s="250"/>
      <c r="N7" s="250"/>
      <c r="O7" s="244"/>
      <c r="P7" s="244"/>
      <c r="Q7" s="245"/>
      <c r="R7" s="246"/>
      <c r="S7" s="246"/>
      <c r="T7" s="246"/>
      <c r="U7" s="246"/>
      <c r="V7" s="246"/>
      <c r="W7" s="246"/>
      <c r="X7" s="247"/>
      <c r="Y7" s="246"/>
      <c r="Z7" s="246"/>
      <c r="AA7" s="246"/>
      <c r="AB7" s="246"/>
      <c r="AC7" s="248"/>
      <c r="AD7" s="248"/>
      <c r="AE7" s="248"/>
      <c r="AF7" s="248"/>
      <c r="AG7" s="248"/>
      <c r="AH7" s="248"/>
      <c r="AI7" s="248"/>
      <c r="AJ7" s="248"/>
      <c r="AK7" s="248"/>
      <c r="AL7" s="248"/>
      <c r="AM7" s="248"/>
      <c r="AN7" s="249"/>
      <c r="AO7" s="249"/>
      <c r="AP7" s="241"/>
      <c r="AQ7" s="241"/>
      <c r="AR7" s="241"/>
      <c r="AS7" s="248"/>
      <c r="AT7" s="248"/>
      <c r="AU7" s="248"/>
      <c r="AV7" s="248"/>
      <c r="AW7" s="248"/>
      <c r="AX7" s="248"/>
    </row>
    <row r="8" spans="1:50" s="242" customFormat="1" x14ac:dyDescent="0.25">
      <c r="A8" s="242">
        <f>'Trip Rates'!C11</f>
        <v>8</v>
      </c>
      <c r="B8" t="str">
        <f>'Trip Rates'!E11</f>
        <v>Multi-family &lt; 10 units</v>
      </c>
      <c r="C8" s="242">
        <f>'Trip Rates'!K11</f>
        <v>1</v>
      </c>
      <c r="D8" s="242">
        <f>'Trip Rates'!N11</f>
        <v>1</v>
      </c>
      <c r="E8" s="130">
        <f>'Trip Rates'!AX11</f>
        <v>1.0813296403794137</v>
      </c>
      <c r="F8" s="130">
        <f>'Trip Rates'!AY11</f>
        <v>2.4736331560154752</v>
      </c>
      <c r="G8" s="130">
        <f>'Trip Rates'!AZ11</f>
        <v>1.7255151025297017</v>
      </c>
      <c r="H8" s="130">
        <f>'Trip Rates'!BA11</f>
        <v>1.0195221010754101</v>
      </c>
      <c r="I8" s="130">
        <f>'Trip Rates'!BB11</f>
        <v>9.9600000000000009</v>
      </c>
      <c r="J8" s="130">
        <f>'Trip Rates'!BC11</f>
        <v>7.3</v>
      </c>
      <c r="K8" t="str">
        <f>'Trip Rates'!F11</f>
        <v>Residential</v>
      </c>
      <c r="L8" s="261"/>
    </row>
    <row r="9" spans="1:50" s="242" customFormat="1" x14ac:dyDescent="0.25">
      <c r="A9" s="242">
        <f>'Trip Rates'!C12</f>
        <v>6</v>
      </c>
      <c r="B9" t="str">
        <f>'Trip Rates'!E12</f>
        <v>Retirement Homes</v>
      </c>
      <c r="C9" s="242">
        <f>'Trip Rates'!K12</f>
        <v>1</v>
      </c>
      <c r="D9" s="242">
        <f>'Trip Rates'!N12</f>
        <v>1</v>
      </c>
      <c r="E9" s="130">
        <f>'Trip Rates'!AX12</f>
        <v>0.92231057561773522</v>
      </c>
      <c r="F9" s="130">
        <f>'Trip Rates'!AY12</f>
        <v>2.2490448467147797</v>
      </c>
      <c r="G9" s="130">
        <f>'Trip Rates'!AZ12</f>
        <v>1.4666878371502465</v>
      </c>
      <c r="H9" s="130">
        <f>'Trip Rates'!BA12</f>
        <v>0.92695674051723886</v>
      </c>
      <c r="I9" s="130">
        <f>'Trip Rates'!BB12</f>
        <v>5.54</v>
      </c>
      <c r="J9" s="130">
        <f>'Trip Rates'!BC12</f>
        <v>4.66</v>
      </c>
      <c r="K9" t="str">
        <f>'Trip Rates'!F12</f>
        <v>Residential</v>
      </c>
      <c r="L9" s="261"/>
    </row>
    <row r="10" spans="1:50" s="242" customFormat="1" x14ac:dyDescent="0.25">
      <c r="A10" s="242">
        <f>'Trip Rates'!C13</f>
        <v>7</v>
      </c>
      <c r="B10" t="str">
        <f>'Trip Rates'!E13</f>
        <v>Miscellaneous Residential</v>
      </c>
      <c r="C10" s="242">
        <f>'Trip Rates'!K13</f>
        <v>1</v>
      </c>
      <c r="D10" s="242">
        <f>'Trip Rates'!N13</f>
        <v>1</v>
      </c>
      <c r="E10" s="130">
        <f>'Trip Rates'!AX13</f>
        <v>1.3993677699027707</v>
      </c>
      <c r="F10" s="130">
        <f>'Trip Rates'!AY13</f>
        <v>3.0974144106334487</v>
      </c>
      <c r="G10" s="130">
        <f>'Trip Rates'!AZ13</f>
        <v>2.2216006945069906</v>
      </c>
      <c r="H10" s="130">
        <f>'Trip Rates'!BA13</f>
        <v>1.2766171249567899</v>
      </c>
      <c r="I10" s="130">
        <f>'Trip Rates'!BB13</f>
        <v>9.89</v>
      </c>
      <c r="J10" s="130">
        <f>'Trip Rates'!BC13</f>
        <v>8.02</v>
      </c>
      <c r="K10" t="str">
        <f>'Trip Rates'!F13</f>
        <v>Residential</v>
      </c>
      <c r="L10" s="261"/>
    </row>
    <row r="11" spans="1:50" s="242" customFormat="1" x14ac:dyDescent="0.25">
      <c r="A11" s="242">
        <f>'Trip Rates'!C14</f>
        <v>10</v>
      </c>
      <c r="B11" t="str">
        <f>'Trip Rates'!E14</f>
        <v>Vacant Commercial</v>
      </c>
      <c r="C11" s="242">
        <f>'Trip Rates'!K14</f>
        <v>0</v>
      </c>
      <c r="D11" s="242">
        <f>'Trip Rates'!N14</f>
        <v>3</v>
      </c>
      <c r="E11" s="130">
        <f>'Trip Rates'!AX14</f>
        <v>0</v>
      </c>
      <c r="F11" s="130">
        <f>'Trip Rates'!AY14</f>
        <v>0</v>
      </c>
      <c r="G11" s="130">
        <f>'Trip Rates'!AZ14</f>
        <v>0</v>
      </c>
      <c r="H11" s="130">
        <f>'Trip Rates'!BA14</f>
        <v>0</v>
      </c>
      <c r="I11" s="130">
        <f>'Trip Rates'!BB14</f>
        <v>0</v>
      </c>
      <c r="J11" s="130">
        <f>'Trip Rates'!BC14</f>
        <v>0</v>
      </c>
      <c r="K11" t="str">
        <f>'Trip Rates'!F14</f>
        <v>Commercial</v>
      </c>
      <c r="L11" s="261"/>
    </row>
    <row r="12" spans="1:50" x14ac:dyDescent="0.25">
      <c r="A12">
        <f>'Trip Rates'!C15</f>
        <v>11</v>
      </c>
      <c r="B12" t="str">
        <f>'Trip Rates'!E15</f>
        <v>Stores, one story</v>
      </c>
      <c r="C12">
        <f>'Trip Rates'!K15</f>
        <v>2</v>
      </c>
      <c r="D12">
        <f>'Trip Rates'!N15</f>
        <v>2</v>
      </c>
      <c r="E12" s="256">
        <f>'Trip Rates'!AX15</f>
        <v>9.0157024906441876</v>
      </c>
      <c r="F12" s="256">
        <f>'Trip Rates'!AY15</f>
        <v>16.71844699446974</v>
      </c>
      <c r="G12" s="256">
        <f>'Trip Rates'!AZ15</f>
        <v>16.057269682535857</v>
      </c>
      <c r="H12" s="256">
        <f>'Trip Rates'!BA15</f>
        <v>3.6711408323502166</v>
      </c>
      <c r="I12" s="256">
        <f>'Trip Rates'!BB15</f>
        <v>42.443399999999997</v>
      </c>
      <c r="J12" s="256">
        <f>'Trip Rates'!BC15</f>
        <v>62.198279999999997</v>
      </c>
      <c r="K12" t="str">
        <f>'Trip Rates'!F15</f>
        <v>Commercial</v>
      </c>
      <c r="L12" s="257"/>
    </row>
    <row r="13" spans="1:50" x14ac:dyDescent="0.25">
      <c r="A13">
        <f>'Trip Rates'!C16</f>
        <v>12</v>
      </c>
      <c r="B13" t="str">
        <f>'Trip Rates'!E16</f>
        <v xml:space="preserve">Mixed use </v>
      </c>
      <c r="C13">
        <f>'Trip Rates'!K16</f>
        <v>2</v>
      </c>
      <c r="D13">
        <f>'Trip Rates'!N16</f>
        <v>2</v>
      </c>
      <c r="E13" s="256">
        <f>'Trip Rates'!AX16</f>
        <v>7.4139988627386568</v>
      </c>
      <c r="F13" s="256">
        <f>'Trip Rates'!AY16</f>
        <v>9.7904814529320667</v>
      </c>
      <c r="G13" s="256">
        <f>'Trip Rates'!AZ16</f>
        <v>11.587552878113</v>
      </c>
      <c r="H13" s="256">
        <f>'Trip Rates'!BA16</f>
        <v>1.7823418062162788</v>
      </c>
      <c r="I13" s="256">
        <f>'Trip Rates'!BB16</f>
        <v>5.1026499999999997</v>
      </c>
      <c r="J13" s="256">
        <f>'Trip Rates'!BC16</f>
        <v>6.7408199999999994</v>
      </c>
      <c r="K13" t="str">
        <f>'Trip Rates'!F16</f>
        <v>Commercial</v>
      </c>
      <c r="L13" s="257"/>
    </row>
    <row r="14" spans="1:50" x14ac:dyDescent="0.25">
      <c r="A14">
        <f>'Trip Rates'!C17</f>
        <v>13</v>
      </c>
      <c r="B14" t="str">
        <f>'Trip Rates'!E17</f>
        <v xml:space="preserve">Department Stores </v>
      </c>
      <c r="C14">
        <f>'Trip Rates'!K17</f>
        <v>2</v>
      </c>
      <c r="D14">
        <f>'Trip Rates'!N17</f>
        <v>2</v>
      </c>
      <c r="E14" s="256">
        <f>'Trip Rates'!AX17</f>
        <v>9.0157024906441876</v>
      </c>
      <c r="F14" s="256">
        <f>'Trip Rates'!AY17</f>
        <v>16.71844699446974</v>
      </c>
      <c r="G14" s="256">
        <f>'Trip Rates'!AZ17</f>
        <v>16.057269682535857</v>
      </c>
      <c r="H14" s="256">
        <f>'Trip Rates'!BA17</f>
        <v>3.6711408323502166</v>
      </c>
      <c r="I14" s="256">
        <f>'Trip Rates'!BB17</f>
        <v>42.443399999999997</v>
      </c>
      <c r="J14" s="256">
        <f>'Trip Rates'!BC17</f>
        <v>62.198279999999997</v>
      </c>
      <c r="K14" t="str">
        <f>'Trip Rates'!F17</f>
        <v>Commercial</v>
      </c>
      <c r="L14" s="257"/>
    </row>
    <row r="15" spans="1:50" x14ac:dyDescent="0.25">
      <c r="A15">
        <f>'Trip Rates'!C18</f>
        <v>14</v>
      </c>
      <c r="B15" t="str">
        <f>'Trip Rates'!E18</f>
        <v>Supermarkets</v>
      </c>
      <c r="C15">
        <f>'Trip Rates'!K18</f>
        <v>2</v>
      </c>
      <c r="D15">
        <f>'Trip Rates'!N18</f>
        <v>2</v>
      </c>
      <c r="E15" s="256">
        <f>'Trip Rates'!AX18</f>
        <v>42.340098145314997</v>
      </c>
      <c r="F15" s="256">
        <f>'Trip Rates'!AY18</f>
        <v>76.334053818813913</v>
      </c>
      <c r="G15" s="256">
        <f>'Trip Rates'!AZ18</f>
        <v>67.714820547348708</v>
      </c>
      <c r="H15" s="256">
        <f>'Trip Rates'!BA18</f>
        <v>16.761907488522372</v>
      </c>
      <c r="I15" s="256">
        <f>'Trip Rates'!BB18</f>
        <v>296.75289000000004</v>
      </c>
      <c r="J15" s="256">
        <f>'Trip Rates'!BC18</f>
        <v>364.00427999999999</v>
      </c>
      <c r="K15" t="str">
        <f>'Trip Rates'!F18</f>
        <v>Commercial</v>
      </c>
      <c r="L15" s="257"/>
    </row>
    <row r="16" spans="1:50" x14ac:dyDescent="0.25">
      <c r="A16">
        <f>'Trip Rates'!C19</f>
        <v>15</v>
      </c>
      <c r="B16" t="str">
        <f>'Trip Rates'!E19</f>
        <v>Regional Shopping Centers</v>
      </c>
      <c r="C16">
        <f>'Trip Rates'!K19</f>
        <v>2</v>
      </c>
      <c r="D16">
        <f>'Trip Rates'!N19</f>
        <v>2</v>
      </c>
      <c r="E16" s="256">
        <f>'Trip Rates'!AX19</f>
        <v>4.2129450890860687</v>
      </c>
      <c r="F16" s="256">
        <f>'Trip Rates'!AY19</f>
        <v>49.028415643842209</v>
      </c>
      <c r="G16" s="256">
        <f>'Trip Rates'!AZ19</f>
        <v>21.314454062583181</v>
      </c>
      <c r="H16" s="256">
        <f>'Trip Rates'!BA19</f>
        <v>10.765965204488541</v>
      </c>
      <c r="I16" s="256">
        <f>'Trip Rates'!BB19</f>
        <v>83.499870000000001</v>
      </c>
      <c r="J16" s="256">
        <f>'Trip Rates'!BC19</f>
        <v>55.199879999999993</v>
      </c>
      <c r="K16" t="str">
        <f>'Trip Rates'!F19</f>
        <v>Commercial</v>
      </c>
    </row>
    <row r="17" spans="1:11" x14ac:dyDescent="0.25">
      <c r="A17">
        <f>'Trip Rates'!C20</f>
        <v>16</v>
      </c>
      <c r="B17" t="str">
        <f>'Trip Rates'!E20</f>
        <v>Community Shopping Centers</v>
      </c>
      <c r="C17">
        <f>'Trip Rates'!K20</f>
        <v>2</v>
      </c>
      <c r="D17">
        <f>'Trip Rates'!N20</f>
        <v>2</v>
      </c>
      <c r="E17" s="256">
        <f>'Trip Rates'!AX20</f>
        <v>4.2129450890860687</v>
      </c>
      <c r="F17" s="256">
        <f>'Trip Rates'!AY20</f>
        <v>49.028415643842209</v>
      </c>
      <c r="G17" s="256">
        <f>'Trip Rates'!AZ20</f>
        <v>21.314454062583181</v>
      </c>
      <c r="H17" s="256">
        <f>'Trip Rates'!BA20</f>
        <v>10.765965204488541</v>
      </c>
      <c r="I17" s="256">
        <f>'Trip Rates'!BB20</f>
        <v>83.499870000000001</v>
      </c>
      <c r="J17" s="256">
        <f>'Trip Rates'!BC20</f>
        <v>55.199879999999993</v>
      </c>
      <c r="K17" t="str">
        <f>'Trip Rates'!F20</f>
        <v>Commercial</v>
      </c>
    </row>
    <row r="18" spans="1:11" x14ac:dyDescent="0.25">
      <c r="A18">
        <f>'Trip Rates'!C21</f>
        <v>17</v>
      </c>
      <c r="B18" t="str">
        <f>'Trip Rates'!E21</f>
        <v>Office buildings one story</v>
      </c>
      <c r="C18">
        <f>'Trip Rates'!K21</f>
        <v>2</v>
      </c>
      <c r="D18">
        <f>'Trip Rates'!N21</f>
        <v>3</v>
      </c>
      <c r="E18" s="256">
        <f>'Trip Rates'!AX21</f>
        <v>6.3849334883109146</v>
      </c>
      <c r="F18" s="256">
        <f>'Trip Rates'!AY21</f>
        <v>3.96182646905587</v>
      </c>
      <c r="G18" s="256">
        <f>'Trip Rates'!AZ21</f>
        <v>8.3235685101678172</v>
      </c>
      <c r="H18" s="256">
        <f>'Trip Rates'!BA21</f>
        <v>0.68628153246539891</v>
      </c>
      <c r="I18" s="256">
        <f>'Trip Rates'!BB21</f>
        <v>3.2123500000000003</v>
      </c>
      <c r="J18" s="256">
        <f>'Trip Rates'!BC21</f>
        <v>3.8432999999999997</v>
      </c>
      <c r="K18" t="str">
        <f>'Trip Rates'!F21</f>
        <v>Commercial</v>
      </c>
    </row>
    <row r="19" spans="1:11" x14ac:dyDescent="0.25">
      <c r="A19">
        <f>'Trip Rates'!C22</f>
        <v>18</v>
      </c>
      <c r="B19" t="str">
        <f>'Trip Rates'!E22</f>
        <v>Office buildings multi-story</v>
      </c>
      <c r="C19">
        <f>'Trip Rates'!K22</f>
        <v>2</v>
      </c>
      <c r="D19">
        <f>'Trip Rates'!N22</f>
        <v>3</v>
      </c>
      <c r="E19" s="256">
        <f>'Trip Rates'!AX22</f>
        <v>12.769866976621829</v>
      </c>
      <c r="F19" s="256">
        <f>'Trip Rates'!AY22</f>
        <v>7.92365293811174</v>
      </c>
      <c r="G19" s="256">
        <f>'Trip Rates'!AZ22</f>
        <v>16.647137020335634</v>
      </c>
      <c r="H19" s="256">
        <f>'Trip Rates'!BA22</f>
        <v>1.3725630649307978</v>
      </c>
      <c r="I19" s="256">
        <f>'Trip Rates'!BB22</f>
        <v>6.4247000000000005</v>
      </c>
      <c r="J19" s="256">
        <f>'Trip Rates'!BC22</f>
        <v>7.6865999999999994</v>
      </c>
      <c r="K19" t="str">
        <f>'Trip Rates'!F22</f>
        <v>Commercial</v>
      </c>
    </row>
    <row r="20" spans="1:11" x14ac:dyDescent="0.25">
      <c r="A20">
        <f>'Trip Rates'!C23</f>
        <v>19</v>
      </c>
      <c r="B20" t="str">
        <f>'Trip Rates'!E23</f>
        <v>Professional buildings</v>
      </c>
      <c r="C20">
        <f>'Trip Rates'!K23</f>
        <v>2</v>
      </c>
      <c r="D20">
        <f>'Trip Rates'!N23</f>
        <v>2</v>
      </c>
      <c r="E20" s="256">
        <f>'Trip Rates'!AX23</f>
        <v>5.4981371704899544</v>
      </c>
      <c r="F20" s="256">
        <f>'Trip Rates'!AY23</f>
        <v>4.9033614828098422</v>
      </c>
      <c r="G20" s="256">
        <f>'Trip Rates'!AZ23</f>
        <v>7.1688538035549403</v>
      </c>
      <c r="H20" s="256">
        <f>'Trip Rates'!BA23</f>
        <v>0.84937754314526326</v>
      </c>
      <c r="I20" s="256">
        <f>'Trip Rates'!BB23</f>
        <v>3.7137900000000004</v>
      </c>
      <c r="J20" s="256">
        <f>'Trip Rates'!BC23</f>
        <v>1.63758</v>
      </c>
      <c r="K20" t="str">
        <f>'Trip Rates'!F23</f>
        <v>Commercial</v>
      </c>
    </row>
    <row r="21" spans="1:11" x14ac:dyDescent="0.25">
      <c r="A21">
        <f>'Trip Rates'!C24</f>
        <v>20</v>
      </c>
      <c r="B21" t="str">
        <f>'Trip Rates'!E24</f>
        <v>Airports or Marinas</v>
      </c>
      <c r="C21">
        <f>'Trip Rates'!K24</f>
        <v>3</v>
      </c>
      <c r="D21">
        <f>'Trip Rates'!N24</f>
        <v>2</v>
      </c>
      <c r="E21" s="256">
        <f>'Trip Rates'!AX24</f>
        <v>0.42687999999999998</v>
      </c>
      <c r="F21" s="256">
        <f>'Trip Rates'!AY24</f>
        <v>1.1189576510364969</v>
      </c>
      <c r="G21" s="256">
        <f>'Trip Rates'!AZ24</f>
        <v>0.63104000000000005</v>
      </c>
      <c r="H21" s="256">
        <f>'Trip Rates'!BA24</f>
        <v>0.37883434896350315</v>
      </c>
      <c r="I21" s="256">
        <f>'Trip Rates'!BB24</f>
        <v>0.44504680000000002</v>
      </c>
      <c r="J21" s="256">
        <f>'Trip Rates'!BC24</f>
        <v>0.49758659999999999</v>
      </c>
      <c r="K21" t="str">
        <f>'Trip Rates'!F24</f>
        <v>Commercial</v>
      </c>
    </row>
    <row r="22" spans="1:11" x14ac:dyDescent="0.25">
      <c r="A22">
        <f>'Trip Rates'!C25</f>
        <v>21</v>
      </c>
      <c r="B22" t="str">
        <f>'Trip Rates'!E25</f>
        <v>Restaurants</v>
      </c>
      <c r="C22">
        <f>'Trip Rates'!K25</f>
        <v>2</v>
      </c>
      <c r="D22">
        <f>'Trip Rates'!N25</f>
        <v>2</v>
      </c>
      <c r="E22" s="256">
        <f>'Trip Rates'!AX25</f>
        <v>50.116257627412871</v>
      </c>
      <c r="F22" s="256">
        <f>'Trip Rates'!AY25</f>
        <v>70.76992739518721</v>
      </c>
      <c r="G22" s="256">
        <f>'Trip Rates'!AZ25</f>
        <v>92.896067678945812</v>
      </c>
      <c r="H22" s="256">
        <f>'Trip Rates'!BA25</f>
        <v>8.3487972984540981</v>
      </c>
      <c r="I22" s="256">
        <f>'Trip Rates'!BB25</f>
        <v>253.55037000000002</v>
      </c>
      <c r="J22" s="256">
        <f>'Trip Rates'!BC25</f>
        <v>232.43392</v>
      </c>
      <c r="K22" t="str">
        <f>'Trip Rates'!F25</f>
        <v>Commercial</v>
      </c>
    </row>
    <row r="23" spans="1:11" x14ac:dyDescent="0.25">
      <c r="A23">
        <f>'Trip Rates'!C26</f>
        <v>22</v>
      </c>
      <c r="B23" t="str">
        <f>'Trip Rates'!E26</f>
        <v>Drive-in Restaurants</v>
      </c>
      <c r="C23">
        <f>'Trip Rates'!K26</f>
        <v>2</v>
      </c>
      <c r="D23">
        <f>'Trip Rates'!N26</f>
        <v>2</v>
      </c>
      <c r="E23" s="256">
        <f>'Trip Rates'!AX26</f>
        <v>203.02084852612708</v>
      </c>
      <c r="F23" s="256">
        <f>'Trip Rates'!AY26</f>
        <v>386.31385138353687</v>
      </c>
      <c r="G23" s="256">
        <f>'Trip Rates'!AZ26</f>
        <v>231.81311858878098</v>
      </c>
      <c r="H23" s="256">
        <f>'Trip Rates'!BA26</f>
        <v>45.57382150155501</v>
      </c>
      <c r="I23" s="256">
        <f>'Trip Rates'!BB26</f>
        <v>1155.97003</v>
      </c>
      <c r="J23" s="256">
        <f>'Trip Rates'!BC26</f>
        <v>956.81535999999994</v>
      </c>
      <c r="K23" t="str">
        <f>'Trip Rates'!F26</f>
        <v>Commercial</v>
      </c>
    </row>
    <row r="24" spans="1:11" x14ac:dyDescent="0.25">
      <c r="A24">
        <f>'Trip Rates'!C27</f>
        <v>23</v>
      </c>
      <c r="B24" t="str">
        <f>'Trip Rates'!E27</f>
        <v>Financial institutions</v>
      </c>
      <c r="C24">
        <f>'Trip Rates'!K27</f>
        <v>2</v>
      </c>
      <c r="D24">
        <f>'Trip Rates'!N27</f>
        <v>2</v>
      </c>
      <c r="E24" s="256">
        <f>'Trip Rates'!AX27</f>
        <v>60.117221040778453</v>
      </c>
      <c r="F24" s="256">
        <f>'Trip Rates'!AY27</f>
        <v>52.954998020879785</v>
      </c>
      <c r="G24" s="256">
        <f>'Trip Rates'!AZ27</f>
        <v>125.72741477619343</v>
      </c>
      <c r="H24" s="256">
        <f>'Trip Rates'!BA27</f>
        <v>3.8700661621483721</v>
      </c>
      <c r="I24" s="256">
        <f>'Trip Rates'!BB27</f>
        <v>127.58096</v>
      </c>
      <c r="J24" s="256">
        <f>'Trip Rates'!BC27</f>
        <v>52.8902</v>
      </c>
      <c r="K24" t="str">
        <f>'Trip Rates'!F27</f>
        <v>Commercial</v>
      </c>
    </row>
    <row r="25" spans="1:11" x14ac:dyDescent="0.25">
      <c r="A25">
        <f>'Trip Rates'!C28</f>
        <v>24</v>
      </c>
      <c r="B25" t="str">
        <f>'Trip Rates'!E28</f>
        <v>Insurance company offices</v>
      </c>
      <c r="C25">
        <f>'Trip Rates'!K28</f>
        <v>2</v>
      </c>
      <c r="D25">
        <f>'Trip Rates'!N28</f>
        <v>2</v>
      </c>
      <c r="E25" s="256">
        <f>'Trip Rates'!AX28</f>
        <v>5.3831133803123405</v>
      </c>
      <c r="F25" s="256">
        <f>'Trip Rates'!AY28</f>
        <v>5.248795474515255</v>
      </c>
      <c r="G25" s="256">
        <f>'Trip Rates'!AZ28</f>
        <v>7.0188777825600672</v>
      </c>
      <c r="H25" s="256">
        <f>'Trip Rates'!BA28</f>
        <v>0.38359336261233834</v>
      </c>
      <c r="I25" s="256">
        <f>'Trip Rates'!BB28</f>
        <v>3.5028600000000005</v>
      </c>
      <c r="J25" s="256">
        <f>'Trip Rates'!BC28</f>
        <v>1.6248400000000001</v>
      </c>
      <c r="K25" t="str">
        <f>'Trip Rates'!F28</f>
        <v>Commercial</v>
      </c>
    </row>
    <row r="26" spans="1:11" x14ac:dyDescent="0.25">
      <c r="A26">
        <f>'Trip Rates'!C29</f>
        <v>25</v>
      </c>
      <c r="B26" t="str">
        <f>'Trip Rates'!E29</f>
        <v>Non-Automotive Repair shops</v>
      </c>
      <c r="C26">
        <f>'Trip Rates'!K29</f>
        <v>2</v>
      </c>
      <c r="D26">
        <f>'Trip Rates'!N29</f>
        <v>2</v>
      </c>
      <c r="E26" s="256">
        <f>'Trip Rates'!AX29</f>
        <v>26.496138216346296</v>
      </c>
      <c r="F26" s="256">
        <f>'Trip Rates'!AY29</f>
        <v>25.205894854918011</v>
      </c>
      <c r="G26" s="256">
        <f>'Trip Rates'!AZ29</f>
        <v>26.376051305758761</v>
      </c>
      <c r="H26" s="256">
        <f>'Trip Rates'!BA29</f>
        <v>2.89455562297693</v>
      </c>
      <c r="I26" s="256">
        <f>'Trip Rates'!BB29</f>
        <v>66.465239999999994</v>
      </c>
      <c r="J26" s="256">
        <f>'Trip Rates'!BC29</f>
        <v>50.930610000000001</v>
      </c>
      <c r="K26" t="str">
        <f>'Trip Rates'!F29</f>
        <v>Commercial</v>
      </c>
    </row>
    <row r="27" spans="1:11" x14ac:dyDescent="0.25">
      <c r="A27">
        <f>'Trip Rates'!C30</f>
        <v>26</v>
      </c>
      <c r="B27" t="str">
        <f>'Trip Rates'!E30</f>
        <v>Service stations</v>
      </c>
      <c r="C27">
        <f>'Trip Rates'!K30</f>
        <v>0</v>
      </c>
      <c r="D27">
        <f>'Trip Rates'!N30</f>
        <v>2</v>
      </c>
      <c r="E27" s="256">
        <f>'Trip Rates'!AX30</f>
        <v>0</v>
      </c>
      <c r="F27" s="256">
        <f>'Trip Rates'!AY30</f>
        <v>0</v>
      </c>
      <c r="G27" s="256">
        <f>'Trip Rates'!AZ30</f>
        <v>0</v>
      </c>
      <c r="H27" s="256">
        <f>'Trip Rates'!BA30</f>
        <v>0</v>
      </c>
      <c r="I27" s="256">
        <f>'Trip Rates'!BB30</f>
        <v>0</v>
      </c>
      <c r="J27" s="256">
        <f>'Trip Rates'!BC30</f>
        <v>0</v>
      </c>
      <c r="K27" t="str">
        <f>'Trip Rates'!F30</f>
        <v>Commercial</v>
      </c>
    </row>
    <row r="28" spans="1:11" x14ac:dyDescent="0.25">
      <c r="A28">
        <f>'Trip Rates'!C31</f>
        <v>27</v>
      </c>
      <c r="B28" t="str">
        <f>'Trip Rates'!E31</f>
        <v>Vehicle Sales and Repair</v>
      </c>
      <c r="C28">
        <f>'Trip Rates'!K31</f>
        <v>2</v>
      </c>
      <c r="D28">
        <f>'Trip Rates'!N31</f>
        <v>2</v>
      </c>
      <c r="E28" s="256">
        <f>'Trip Rates'!AX31</f>
        <v>12.372806973182902</v>
      </c>
      <c r="F28" s="256">
        <f>'Trip Rates'!AY31</f>
        <v>44.471566503666864</v>
      </c>
      <c r="G28" s="256">
        <f>'Trip Rates'!AZ31</f>
        <v>23.37333868292162</v>
      </c>
      <c r="H28" s="256">
        <f>'Trip Rates'!BA31</f>
        <v>3.7451628402286095</v>
      </c>
      <c r="I28" s="256">
        <f>'Trip Rates'!BB31</f>
        <v>2.45655</v>
      </c>
      <c r="J28" s="256">
        <f>'Trip Rates'!BC31</f>
        <v>4.1928999999999998</v>
      </c>
      <c r="K28" t="str">
        <f>'Trip Rates'!F31</f>
        <v>Commercial</v>
      </c>
    </row>
    <row r="29" spans="1:11" x14ac:dyDescent="0.25">
      <c r="A29">
        <f>'Trip Rates'!C32</f>
        <v>28</v>
      </c>
      <c r="B29" t="str">
        <f>'Trip Rates'!E32</f>
        <v>Parking Lots</v>
      </c>
      <c r="C29">
        <f>'Trip Rates'!K32</f>
        <v>0</v>
      </c>
      <c r="D29">
        <f>'Trip Rates'!N32</f>
        <v>2</v>
      </c>
      <c r="E29" s="256">
        <f>'Trip Rates'!AX32</f>
        <v>0</v>
      </c>
      <c r="F29" s="256">
        <f>'Trip Rates'!AY32</f>
        <v>0</v>
      </c>
      <c r="G29" s="256">
        <f>'Trip Rates'!AZ32</f>
        <v>0</v>
      </c>
      <c r="H29" s="256">
        <f>'Trip Rates'!BA32</f>
        <v>0</v>
      </c>
      <c r="I29" s="256">
        <f>'Trip Rates'!BB32</f>
        <v>0</v>
      </c>
      <c r="J29" s="256">
        <f>'Trip Rates'!BC32</f>
        <v>0</v>
      </c>
      <c r="K29" t="str">
        <f>'Trip Rates'!F32</f>
        <v>Commercial</v>
      </c>
    </row>
    <row r="30" spans="1:11" x14ac:dyDescent="0.25">
      <c r="A30">
        <f>'Trip Rates'!C33</f>
        <v>29</v>
      </c>
      <c r="B30" t="str">
        <f>'Trip Rates'!E33</f>
        <v>Wholesale Outlets</v>
      </c>
      <c r="C30">
        <f>'Trip Rates'!K33</f>
        <v>2</v>
      </c>
      <c r="D30">
        <f>'Trip Rates'!N33</f>
        <v>2</v>
      </c>
      <c r="E30" s="256">
        <f>'Trip Rates'!AX33</f>
        <v>2.0930301329351804</v>
      </c>
      <c r="F30" s="256">
        <f>'Trip Rates'!AY33</f>
        <v>6.186207276127865</v>
      </c>
      <c r="G30" s="256">
        <f>'Trip Rates'!AZ33</f>
        <v>2.5452498105714785</v>
      </c>
      <c r="H30" s="256">
        <f>'Trip Rates'!BA33</f>
        <v>0.62997278036547555</v>
      </c>
      <c r="I30" s="256">
        <f>'Trip Rates'!BB33</f>
        <v>2.40726</v>
      </c>
      <c r="J30" s="256">
        <f>'Trip Rates'!BC33</f>
        <v>4.0526</v>
      </c>
      <c r="K30" t="str">
        <f>'Trip Rates'!F33</f>
        <v>Commercial</v>
      </c>
    </row>
    <row r="31" spans="1:11" x14ac:dyDescent="0.25">
      <c r="A31">
        <f>'Trip Rates'!C34</f>
        <v>30</v>
      </c>
      <c r="B31" t="str">
        <f>'Trip Rates'!E34</f>
        <v>Florists</v>
      </c>
      <c r="C31">
        <f>'Trip Rates'!K34</f>
        <v>2</v>
      </c>
      <c r="D31">
        <f>'Trip Rates'!N34</f>
        <v>2</v>
      </c>
      <c r="E31" s="256">
        <f>'Trip Rates'!AX34</f>
        <v>20.316826980043217</v>
      </c>
      <c r="F31" s="256">
        <f>'Trip Rates'!AY34</f>
        <v>21.490479973736143</v>
      </c>
      <c r="G31" s="256">
        <f>'Trip Rates'!AZ34</f>
        <v>24.424608759137843</v>
      </c>
      <c r="H31" s="256">
        <f>'Trip Rates'!BA34</f>
        <v>2.188484287082801</v>
      </c>
      <c r="I31" s="256">
        <f>'Trip Rates'!BB34</f>
        <v>86.873320000000007</v>
      </c>
      <c r="J31" s="256">
        <f>'Trip Rates'!BC34</f>
        <v>69.510900000000007</v>
      </c>
      <c r="K31" t="str">
        <f>'Trip Rates'!F34</f>
        <v>Commercial</v>
      </c>
    </row>
    <row r="32" spans="1:11" x14ac:dyDescent="0.25">
      <c r="A32">
        <f>'Trip Rates'!C35</f>
        <v>31</v>
      </c>
      <c r="B32" t="str">
        <f>'Trip Rates'!E35</f>
        <v>Drive-in theaters/Stadiums</v>
      </c>
      <c r="C32">
        <f>'Trip Rates'!K35</f>
        <v>3</v>
      </c>
      <c r="D32">
        <f>'Trip Rates'!N35</f>
        <v>2</v>
      </c>
      <c r="E32" s="256">
        <f>'Trip Rates'!AX35</f>
        <v>0</v>
      </c>
      <c r="F32" s="256">
        <f>'Trip Rates'!AY35</f>
        <v>0</v>
      </c>
      <c r="G32" s="256">
        <f>'Trip Rates'!AZ35</f>
        <v>0</v>
      </c>
      <c r="H32" s="256">
        <f>'Trip Rates'!BA35</f>
        <v>0</v>
      </c>
      <c r="I32" s="256">
        <f>'Trip Rates'!BB35</f>
        <v>0</v>
      </c>
      <c r="J32" s="256">
        <f>'Trip Rates'!BC35</f>
        <v>0</v>
      </c>
      <c r="K32" t="str">
        <f>'Trip Rates'!F35</f>
        <v>Commercial</v>
      </c>
    </row>
    <row r="33" spans="1:11" x14ac:dyDescent="0.25">
      <c r="A33">
        <f>'Trip Rates'!C36</f>
        <v>32</v>
      </c>
      <c r="B33" t="str">
        <f>'Trip Rates'!E36</f>
        <v>Enclosed theaters</v>
      </c>
      <c r="C33">
        <f>'Trip Rates'!K36</f>
        <v>2</v>
      </c>
      <c r="D33">
        <f>'Trip Rates'!N36</f>
        <v>2</v>
      </c>
      <c r="E33" s="256">
        <f>'Trip Rates'!AX36</f>
        <v>36.053589183452566</v>
      </c>
      <c r="F33" s="256">
        <f>'Trip Rates'!AY36</f>
        <v>248.78131280540737</v>
      </c>
      <c r="G33" s="256">
        <f>'Trip Rates'!AZ36</f>
        <v>147.04408324982484</v>
      </c>
      <c r="H33" s="256">
        <f>'Trip Rates'!BA36</f>
        <v>102.38100394476785</v>
      </c>
      <c r="I33" s="256">
        <f>'Trip Rates'!BB36</f>
        <v>190.91544000000002</v>
      </c>
      <c r="J33" s="256">
        <f>'Trip Rates'!BC36</f>
        <v>157.00230000000002</v>
      </c>
      <c r="K33" t="str">
        <f>'Trip Rates'!F36</f>
        <v>Commercial</v>
      </c>
    </row>
    <row r="34" spans="1:11" x14ac:dyDescent="0.25">
      <c r="A34">
        <f>'Trip Rates'!C37</f>
        <v>33</v>
      </c>
      <c r="B34" t="str">
        <f>'Trip Rates'!E37</f>
        <v>Nightclubs/Bars</v>
      </c>
      <c r="C34">
        <f>'Trip Rates'!K37</f>
        <v>2</v>
      </c>
      <c r="D34">
        <f>'Trip Rates'!N37</f>
        <v>2</v>
      </c>
      <c r="E34" s="256">
        <f>'Trip Rates'!AX37</f>
        <v>12.022020532228284</v>
      </c>
      <c r="F34" s="256">
        <f>'Trip Rates'!AY37</f>
        <v>57.256059501932491</v>
      </c>
      <c r="G34" s="256">
        <f>'Trip Rates'!AZ37</f>
        <v>85.307597361040706</v>
      </c>
      <c r="H34" s="256">
        <f>'Trip Rates'!BA37</f>
        <v>23.562593137026813</v>
      </c>
      <c r="I34" s="256">
        <f>'Trip Rates'!BB37</f>
        <v>61.805220000000006</v>
      </c>
      <c r="J34" s="256">
        <f>'Trip Rates'!BC37</f>
        <v>68.992830000000012</v>
      </c>
      <c r="K34" t="str">
        <f>'Trip Rates'!F37</f>
        <v>Commercial</v>
      </c>
    </row>
    <row r="35" spans="1:11" x14ac:dyDescent="0.25">
      <c r="A35">
        <f>'Trip Rates'!C38</f>
        <v>34</v>
      </c>
      <c r="B35" t="str">
        <f>'Trip Rates'!E38</f>
        <v>Bowling, Pool, Enclosed arenas</v>
      </c>
      <c r="C35">
        <f>'Trip Rates'!K38</f>
        <v>2</v>
      </c>
      <c r="D35">
        <f>'Trip Rates'!N38</f>
        <v>2</v>
      </c>
      <c r="E35" s="256">
        <f>'Trip Rates'!AX38</f>
        <v>12.708697643043504</v>
      </c>
      <c r="F35" s="256">
        <f>'Trip Rates'!AY38</f>
        <v>22.403007547656532</v>
      </c>
      <c r="G35" s="256">
        <f>'Trip Rates'!AZ38</f>
        <v>19.495732385931834</v>
      </c>
      <c r="H35" s="256">
        <f>'Trip Rates'!BA38</f>
        <v>9.2195124233681369</v>
      </c>
      <c r="I35" s="256">
        <f>'Trip Rates'!BB38</f>
        <v>11.364930000000001</v>
      </c>
      <c r="J35" s="256">
        <f>'Trip Rates'!BC38</f>
        <v>12.671370000000001</v>
      </c>
      <c r="K35" t="str">
        <f>'Trip Rates'!F38</f>
        <v>Commercial</v>
      </c>
    </row>
    <row r="36" spans="1:11" x14ac:dyDescent="0.25">
      <c r="A36">
        <f>'Trip Rates'!C39</f>
        <v>35</v>
      </c>
      <c r="B36" t="str">
        <f>'Trip Rates'!E39</f>
        <v>Private Tourist Attractions</v>
      </c>
      <c r="C36">
        <f>'Trip Rates'!K39</f>
        <v>3</v>
      </c>
      <c r="D36">
        <f>'Trip Rates'!N39</f>
        <v>2</v>
      </c>
      <c r="E36" s="256">
        <f>'Trip Rates'!AX39</f>
        <v>0.26797892793638056</v>
      </c>
      <c r="F36" s="256">
        <f>'Trip Rates'!AY39</f>
        <v>1.5913367650078436</v>
      </c>
      <c r="G36" s="256">
        <f>'Trip Rates'!AZ39</f>
        <v>1.4594262944271006</v>
      </c>
      <c r="H36" s="256">
        <f>'Trip Rates'!BA39</f>
        <v>0.65488301262867588</v>
      </c>
      <c r="I36" s="256">
        <f>'Trip Rates'!BB39</f>
        <v>4.3075200000000002</v>
      </c>
      <c r="J36" s="256">
        <f>'Trip Rates'!BC39</f>
        <v>3.5867070000000001</v>
      </c>
      <c r="K36" t="str">
        <f>'Trip Rates'!F39</f>
        <v>Commercial</v>
      </c>
    </row>
    <row r="37" spans="1:11" x14ac:dyDescent="0.25">
      <c r="A37">
        <f>'Trip Rates'!C40</f>
        <v>36</v>
      </c>
      <c r="B37" t="str">
        <f>'Trip Rates'!E40</f>
        <v>Camps</v>
      </c>
      <c r="C37">
        <f>'Trip Rates'!K40</f>
        <v>0</v>
      </c>
      <c r="D37">
        <f>'Trip Rates'!N40</f>
        <v>2</v>
      </c>
      <c r="E37" s="256">
        <f>'Trip Rates'!AX40</f>
        <v>0</v>
      </c>
      <c r="F37" s="256">
        <f>'Trip Rates'!AY40</f>
        <v>0</v>
      </c>
      <c r="G37" s="256">
        <f>'Trip Rates'!AZ40</f>
        <v>0</v>
      </c>
      <c r="H37" s="256">
        <f>'Trip Rates'!BA40</f>
        <v>0</v>
      </c>
      <c r="I37" s="256">
        <f>'Trip Rates'!BB40</f>
        <v>0</v>
      </c>
      <c r="J37" s="256">
        <f>'Trip Rates'!BC40</f>
        <v>0</v>
      </c>
      <c r="K37" t="str">
        <f>'Trip Rates'!F40</f>
        <v>Commercial</v>
      </c>
    </row>
    <row r="38" spans="1:11" x14ac:dyDescent="0.25">
      <c r="A38">
        <f>'Trip Rates'!C41</f>
        <v>37</v>
      </c>
      <c r="B38" t="str">
        <f>'Trip Rates'!E41</f>
        <v>Race Tracks</v>
      </c>
      <c r="C38">
        <f>'Trip Rates'!K41</f>
        <v>0</v>
      </c>
      <c r="D38">
        <f>'Trip Rates'!N41</f>
        <v>2</v>
      </c>
      <c r="E38" s="256">
        <f>'Trip Rates'!AX41</f>
        <v>0</v>
      </c>
      <c r="F38" s="256">
        <f>'Trip Rates'!AY41</f>
        <v>0</v>
      </c>
      <c r="G38" s="256">
        <f>'Trip Rates'!AZ41</f>
        <v>0</v>
      </c>
      <c r="H38" s="256">
        <f>'Trip Rates'!BA41</f>
        <v>0</v>
      </c>
      <c r="I38" s="256">
        <f>'Trip Rates'!BB41</f>
        <v>0</v>
      </c>
      <c r="J38" s="256">
        <f>'Trip Rates'!BC41</f>
        <v>0</v>
      </c>
      <c r="K38" t="str">
        <f>'Trip Rates'!F41</f>
        <v>Commercial</v>
      </c>
    </row>
    <row r="39" spans="1:11" x14ac:dyDescent="0.25">
      <c r="A39">
        <f>'Trip Rates'!C42</f>
        <v>38</v>
      </c>
      <c r="B39" t="str">
        <f>'Trip Rates'!E42</f>
        <v>Golf Courses</v>
      </c>
      <c r="C39">
        <f>'Trip Rates'!K42</f>
        <v>0</v>
      </c>
      <c r="D39">
        <f>'Trip Rates'!N42</f>
        <v>2</v>
      </c>
      <c r="E39" s="256">
        <f>'Trip Rates'!AX42</f>
        <v>0</v>
      </c>
      <c r="F39" s="256">
        <f>'Trip Rates'!AY42</f>
        <v>0</v>
      </c>
      <c r="G39" s="256">
        <f>'Trip Rates'!AZ42</f>
        <v>0</v>
      </c>
      <c r="H39" s="256">
        <f>'Trip Rates'!BA42</f>
        <v>0</v>
      </c>
      <c r="I39" s="256">
        <f>'Trip Rates'!BB42</f>
        <v>0</v>
      </c>
      <c r="J39" s="256">
        <f>'Trip Rates'!BC42</f>
        <v>0</v>
      </c>
      <c r="K39" t="str">
        <f>'Trip Rates'!F42</f>
        <v>Commercial</v>
      </c>
    </row>
    <row r="40" spans="1:11" x14ac:dyDescent="0.25">
      <c r="A40">
        <f>'Trip Rates'!C43</f>
        <v>39</v>
      </c>
      <c r="B40" t="str">
        <f>'Trip Rates'!E43</f>
        <v>Hotels</v>
      </c>
      <c r="C40">
        <f>'Trip Rates'!K43</f>
        <v>2</v>
      </c>
      <c r="D40">
        <f>'Trip Rates'!N43</f>
        <v>2</v>
      </c>
      <c r="E40" s="256">
        <f>'Trip Rates'!AX43</f>
        <v>1.7216856</v>
      </c>
      <c r="F40" s="256">
        <f>'Trip Rates'!AY43</f>
        <v>4.7605493254994951</v>
      </c>
      <c r="G40" s="256">
        <f>'Trip Rates'!AZ43</f>
        <v>2.5339899999999997</v>
      </c>
      <c r="H40" s="256">
        <f>'Trip Rates'!BA43</f>
        <v>1.2268050745005044</v>
      </c>
      <c r="I40" s="256">
        <f>'Trip Rates'!BB43</f>
        <v>1.814481</v>
      </c>
      <c r="J40" s="256">
        <f>'Trip Rates'!BC43</f>
        <v>2.0432790000000001</v>
      </c>
      <c r="K40" t="str">
        <f>'Trip Rates'!F43</f>
        <v>Commercial</v>
      </c>
    </row>
    <row r="41" spans="1:11" x14ac:dyDescent="0.25">
      <c r="A41">
        <f>'Trip Rates'!C44</f>
        <v>40</v>
      </c>
      <c r="B41" t="str">
        <f>'Trip Rates'!E44</f>
        <v>Vacant Industrial</v>
      </c>
      <c r="C41">
        <f>'Trip Rates'!K44</f>
        <v>0</v>
      </c>
      <c r="D41">
        <f>'Trip Rates'!N44</f>
        <v>3</v>
      </c>
      <c r="E41" s="256">
        <f>'Trip Rates'!AX44</f>
        <v>0</v>
      </c>
      <c r="F41" s="256">
        <f>'Trip Rates'!AY44</f>
        <v>0</v>
      </c>
      <c r="G41" s="256">
        <f>'Trip Rates'!AZ44</f>
        <v>0</v>
      </c>
      <c r="H41" s="256">
        <f>'Trip Rates'!BA44</f>
        <v>0</v>
      </c>
      <c r="I41" s="256">
        <f>'Trip Rates'!BB44</f>
        <v>0</v>
      </c>
      <c r="J41" s="256">
        <f>'Trip Rates'!BC44</f>
        <v>0</v>
      </c>
      <c r="K41" t="str">
        <f>'Trip Rates'!F44</f>
        <v>Industrial</v>
      </c>
    </row>
    <row r="42" spans="1:11" x14ac:dyDescent="0.25">
      <c r="A42">
        <f>'Trip Rates'!C45</f>
        <v>41</v>
      </c>
      <c r="B42" t="str">
        <f>'Trip Rates'!E45</f>
        <v>Light Manufacturing</v>
      </c>
      <c r="C42">
        <f>'Trip Rates'!K45</f>
        <v>2</v>
      </c>
      <c r="D42">
        <f>'Trip Rates'!N45</f>
        <v>3</v>
      </c>
      <c r="E42" s="256">
        <f>'Trip Rates'!AX45</f>
        <v>2.9605639413780089</v>
      </c>
      <c r="F42" s="256">
        <f>'Trip Rates'!AY45</f>
        <v>1.8963375143443075</v>
      </c>
      <c r="G42" s="256">
        <f>'Trip Rates'!AZ45</f>
        <v>4.2939443326451618</v>
      </c>
      <c r="H42" s="256">
        <f>'Trip Rates'!BA45</f>
        <v>0.48517921163251948</v>
      </c>
      <c r="I42" s="256">
        <f>'Trip Rates'!BB45</f>
        <v>1.7853000000000001</v>
      </c>
      <c r="J42" s="256">
        <f>'Trip Rates'!BC45</f>
        <v>0.98770000000000002</v>
      </c>
      <c r="K42" t="str">
        <f>'Trip Rates'!F45</f>
        <v>Industrial</v>
      </c>
    </row>
    <row r="43" spans="1:11" x14ac:dyDescent="0.25">
      <c r="A43">
        <f>'Trip Rates'!C46</f>
        <v>42</v>
      </c>
      <c r="B43" t="str">
        <f>'Trip Rates'!E46</f>
        <v>Heavy Manufacturing</v>
      </c>
      <c r="C43">
        <f>'Trip Rates'!K46</f>
        <v>2</v>
      </c>
      <c r="D43">
        <f>'Trip Rates'!N46</f>
        <v>3</v>
      </c>
      <c r="E43" s="256">
        <f>'Trip Rates'!AX46</f>
        <v>0.34562499999999996</v>
      </c>
      <c r="F43" s="256">
        <f>'Trip Rates'!AY46</f>
        <v>0.96874575550376918</v>
      </c>
      <c r="G43" s="256">
        <f>'Trip Rates'!AZ46</f>
        <v>0.5115249999999999</v>
      </c>
      <c r="H43" s="256">
        <f>'Trip Rates'!BA46</f>
        <v>0.24785424449623064</v>
      </c>
      <c r="I43" s="256">
        <f>'Trip Rates'!BB46</f>
        <v>0.35945199918166937</v>
      </c>
      <c r="J43" s="256">
        <f>'Trip Rates'!BC46</f>
        <v>0.43218448097381335</v>
      </c>
      <c r="K43" t="str">
        <f>'Trip Rates'!F46</f>
        <v>Industrial</v>
      </c>
    </row>
    <row r="44" spans="1:11" x14ac:dyDescent="0.25">
      <c r="A44">
        <f>'Trip Rates'!C47</f>
        <v>43</v>
      </c>
      <c r="B44" t="str">
        <f>'Trip Rates'!E47</f>
        <v>Lumber Yards</v>
      </c>
      <c r="C44">
        <f>'Trip Rates'!K47</f>
        <v>2</v>
      </c>
      <c r="D44">
        <f>'Trip Rates'!N47</f>
        <v>3</v>
      </c>
      <c r="E44" s="256">
        <f>'Trip Rates'!AX47</f>
        <v>0.34562499999999996</v>
      </c>
      <c r="F44" s="256">
        <f>'Trip Rates'!AY47</f>
        <v>0.96874575550376918</v>
      </c>
      <c r="G44" s="256">
        <f>'Trip Rates'!AZ47</f>
        <v>0.5115249999999999</v>
      </c>
      <c r="H44" s="256">
        <f>'Trip Rates'!BA47</f>
        <v>0.24785424449623064</v>
      </c>
      <c r="I44" s="256">
        <f>'Trip Rates'!BB47</f>
        <v>0.35945199918166937</v>
      </c>
      <c r="J44" s="256">
        <f>'Trip Rates'!BC47</f>
        <v>0.43218448097381335</v>
      </c>
      <c r="K44" t="str">
        <f>'Trip Rates'!F47</f>
        <v>Industrial</v>
      </c>
    </row>
    <row r="45" spans="1:11" x14ac:dyDescent="0.25">
      <c r="A45">
        <f>'Trip Rates'!C48</f>
        <v>44</v>
      </c>
      <c r="B45" t="str">
        <f>'Trip Rates'!E48</f>
        <v>Packing plants</v>
      </c>
      <c r="C45">
        <f>'Trip Rates'!K48</f>
        <v>2</v>
      </c>
      <c r="D45">
        <f>'Trip Rates'!N48</f>
        <v>3</v>
      </c>
      <c r="E45" s="256">
        <f>'Trip Rates'!AX48</f>
        <v>2.286376113143413</v>
      </c>
      <c r="F45" s="256">
        <f>'Trip Rates'!AY48</f>
        <v>1.0246521078865105E-2</v>
      </c>
      <c r="G45" s="256">
        <f>'Trip Rates'!AZ48</f>
        <v>2.9819057865591403</v>
      </c>
      <c r="H45" s="256">
        <f>'Trip Rates'!BA48</f>
        <v>2.621579218580567E-3</v>
      </c>
      <c r="I45" s="256">
        <f>'Trip Rates'!BB48</f>
        <v>2.015225</v>
      </c>
      <c r="J45" s="256">
        <f>'Trip Rates'!BC48</f>
        <v>0.90054999999999996</v>
      </c>
      <c r="K45" t="str">
        <f>'Trip Rates'!F48</f>
        <v>Industrial</v>
      </c>
    </row>
    <row r="46" spans="1:11" x14ac:dyDescent="0.25">
      <c r="A46">
        <f>'Trip Rates'!C49</f>
        <v>45</v>
      </c>
      <c r="B46" t="str">
        <f>'Trip Rates'!E49</f>
        <v>Canneries/Breweries</v>
      </c>
      <c r="C46">
        <f>'Trip Rates'!K49</f>
        <v>2</v>
      </c>
      <c r="D46">
        <f>'Trip Rates'!N49</f>
        <v>3</v>
      </c>
      <c r="E46" s="256">
        <f>'Trip Rates'!AX49</f>
        <v>2.286376113143413</v>
      </c>
      <c r="F46" s="256">
        <f>'Trip Rates'!AY49</f>
        <v>1.0246521078865105E-2</v>
      </c>
      <c r="G46" s="256">
        <f>'Trip Rates'!AZ49</f>
        <v>2.9819057865591403</v>
      </c>
      <c r="H46" s="256">
        <f>'Trip Rates'!BA49</f>
        <v>2.621579218580567E-3</v>
      </c>
      <c r="I46" s="256">
        <f>'Trip Rates'!BB49</f>
        <v>2.015225</v>
      </c>
      <c r="J46" s="256">
        <f>'Trip Rates'!BC49</f>
        <v>0.90054999999999996</v>
      </c>
      <c r="K46" t="str">
        <f>'Trip Rates'!F49</f>
        <v>Industrial</v>
      </c>
    </row>
    <row r="47" spans="1:11" x14ac:dyDescent="0.25">
      <c r="A47">
        <f>'Trip Rates'!C50</f>
        <v>46</v>
      </c>
      <c r="B47" t="str">
        <f>'Trip Rates'!E50</f>
        <v>Other Food Processing</v>
      </c>
      <c r="C47">
        <f>'Trip Rates'!K50</f>
        <v>2</v>
      </c>
      <c r="D47">
        <f>'Trip Rates'!N50</f>
        <v>3</v>
      </c>
      <c r="E47" s="256">
        <f>'Trip Rates'!AX50</f>
        <v>2.286376113143413</v>
      </c>
      <c r="F47" s="256">
        <f>'Trip Rates'!AY50</f>
        <v>1.0246521078865105E-2</v>
      </c>
      <c r="G47" s="256">
        <f>'Trip Rates'!AZ50</f>
        <v>2.9819057865591403</v>
      </c>
      <c r="H47" s="256">
        <f>'Trip Rates'!BA50</f>
        <v>2.621579218580567E-3</v>
      </c>
      <c r="I47" s="256">
        <f>'Trip Rates'!BB50</f>
        <v>2.015225</v>
      </c>
      <c r="J47" s="256">
        <f>'Trip Rates'!BC50</f>
        <v>0.90054999999999996</v>
      </c>
      <c r="K47" t="str">
        <f>'Trip Rates'!F50</f>
        <v>Industrial</v>
      </c>
    </row>
    <row r="48" spans="1:11" x14ac:dyDescent="0.25">
      <c r="A48">
        <f>'Trip Rates'!C51</f>
        <v>47</v>
      </c>
      <c r="B48" t="str">
        <f>'Trip Rates'!E51</f>
        <v>Mineral Processing</v>
      </c>
      <c r="C48">
        <f>'Trip Rates'!K51</f>
        <v>2</v>
      </c>
      <c r="D48">
        <f>'Trip Rates'!N51</f>
        <v>3</v>
      </c>
      <c r="E48" s="256">
        <f>'Trip Rates'!AX51</f>
        <v>2.286376113143413</v>
      </c>
      <c r="F48" s="256">
        <f>'Trip Rates'!AY51</f>
        <v>1.0246521078865105E-2</v>
      </c>
      <c r="G48" s="256">
        <f>'Trip Rates'!AZ51</f>
        <v>2.9819057865591403</v>
      </c>
      <c r="H48" s="256">
        <f>'Trip Rates'!BA51</f>
        <v>2.621579218580567E-3</v>
      </c>
      <c r="I48" s="256">
        <f>'Trip Rates'!BB51</f>
        <v>2.015225</v>
      </c>
      <c r="J48" s="256">
        <f>'Trip Rates'!BC51</f>
        <v>0.90054999999999996</v>
      </c>
      <c r="K48" t="str">
        <f>'Trip Rates'!F51</f>
        <v>Industrial</v>
      </c>
    </row>
    <row r="49" spans="1:11" x14ac:dyDescent="0.25">
      <c r="A49">
        <f>'Trip Rates'!C52</f>
        <v>48</v>
      </c>
      <c r="B49" t="str">
        <f>'Trip Rates'!E52</f>
        <v>Warehousing</v>
      </c>
      <c r="C49">
        <f>'Trip Rates'!K52</f>
        <v>2</v>
      </c>
      <c r="D49">
        <f>'Trip Rates'!N52</f>
        <v>3</v>
      </c>
      <c r="E49" s="256">
        <f>'Trip Rates'!AX52</f>
        <v>1.2311255993849146</v>
      </c>
      <c r="F49" s="256">
        <f>'Trip Rates'!AY52</f>
        <v>1.5140581469192449</v>
      </c>
      <c r="G49" s="256">
        <f>'Trip Rates'!AZ52</f>
        <v>1.7891434719354844</v>
      </c>
      <c r="H49" s="256">
        <f>'Trip Rates'!BA52</f>
        <v>0.38737278176035556</v>
      </c>
      <c r="I49" s="256">
        <f>'Trip Rates'!BB52</f>
        <v>1.663575</v>
      </c>
      <c r="J49" s="256">
        <f>'Trip Rates'!BC52</f>
        <v>1.1329499999999999</v>
      </c>
      <c r="K49" t="str">
        <f>'Trip Rates'!F52</f>
        <v>Industrial</v>
      </c>
    </row>
    <row r="50" spans="1:11" x14ac:dyDescent="0.25">
      <c r="A50">
        <f>'Trip Rates'!C53</f>
        <v>49</v>
      </c>
      <c r="B50" t="str">
        <f>'Trip Rates'!E53</f>
        <v>Open Storage</v>
      </c>
      <c r="C50">
        <f>'Trip Rates'!K53</f>
        <v>2</v>
      </c>
      <c r="D50">
        <f>'Trip Rates'!N53</f>
        <v>3</v>
      </c>
      <c r="E50" s="256">
        <f>'Trip Rates'!AX53</f>
        <v>2.3450011416855516</v>
      </c>
      <c r="F50" s="256">
        <f>'Trip Rates'!AY53</f>
        <v>5.678329863647698</v>
      </c>
      <c r="G50" s="256">
        <f>'Trip Rates'!AZ53</f>
        <v>3.0216645303799288</v>
      </c>
      <c r="H50" s="256">
        <f>'Trip Rates'!BA53</f>
        <v>1.4528044642868199</v>
      </c>
      <c r="I50" s="256">
        <f>'Trip Rates'!BB53</f>
        <v>2.1369500000000001</v>
      </c>
      <c r="J50" s="256">
        <f>'Trip Rates'!BC53</f>
        <v>2.5709249999999999</v>
      </c>
      <c r="K50" t="str">
        <f>'Trip Rates'!F53</f>
        <v>Industrial</v>
      </c>
    </row>
    <row r="51" spans="1:11" x14ac:dyDescent="0.25">
      <c r="A51">
        <f>'Trip Rates'!C54</f>
        <v>50</v>
      </c>
      <c r="B51" t="str">
        <f>'Trip Rates'!E54</f>
        <v>Improved agricultural</v>
      </c>
      <c r="C51">
        <f>'Trip Rates'!K54</f>
        <v>0</v>
      </c>
      <c r="D51">
        <f>'Trip Rates'!N54</f>
        <v>3</v>
      </c>
      <c r="E51" s="256">
        <f>'Trip Rates'!AX54</f>
        <v>0</v>
      </c>
      <c r="F51" s="256">
        <f>'Trip Rates'!AY54</f>
        <v>0</v>
      </c>
      <c r="G51" s="256">
        <f>'Trip Rates'!AZ54</f>
        <v>0</v>
      </c>
      <c r="H51" s="256">
        <f>'Trip Rates'!BA54</f>
        <v>0</v>
      </c>
      <c r="I51" s="256">
        <f>'Trip Rates'!BB54</f>
        <v>0</v>
      </c>
      <c r="J51" s="256">
        <f>'Trip Rates'!BC54</f>
        <v>0</v>
      </c>
      <c r="K51" t="str">
        <f>'Trip Rates'!F54</f>
        <v>Agricultural</v>
      </c>
    </row>
    <row r="52" spans="1:11" x14ac:dyDescent="0.25">
      <c r="A52">
        <f>'Trip Rates'!C55</f>
        <v>51</v>
      </c>
      <c r="B52" t="str">
        <f>'Trip Rates'!E55</f>
        <v>Cropland soil capability Class I</v>
      </c>
      <c r="C52">
        <f>'Trip Rates'!K55</f>
        <v>0</v>
      </c>
      <c r="D52">
        <f>'Trip Rates'!N55</f>
        <v>3</v>
      </c>
      <c r="E52" s="256">
        <f>'Trip Rates'!AX55</f>
        <v>0</v>
      </c>
      <c r="F52" s="256">
        <f>'Trip Rates'!AY55</f>
        <v>0</v>
      </c>
      <c r="G52" s="256">
        <f>'Trip Rates'!AZ55</f>
        <v>0</v>
      </c>
      <c r="H52" s="256">
        <f>'Trip Rates'!BA55</f>
        <v>0</v>
      </c>
      <c r="I52" s="256">
        <f>'Trip Rates'!BB55</f>
        <v>0</v>
      </c>
      <c r="J52" s="256">
        <f>'Trip Rates'!BC55</f>
        <v>0</v>
      </c>
      <c r="K52" t="str">
        <f>'Trip Rates'!F55</f>
        <v>Agricultural</v>
      </c>
    </row>
    <row r="53" spans="1:11" x14ac:dyDescent="0.25">
      <c r="A53">
        <f>'Trip Rates'!C56</f>
        <v>52</v>
      </c>
      <c r="B53" t="str">
        <f>'Trip Rates'!E56</f>
        <v>Cropland soil capability Class II</v>
      </c>
      <c r="C53">
        <f>'Trip Rates'!K56</f>
        <v>0</v>
      </c>
      <c r="D53">
        <f>'Trip Rates'!N56</f>
        <v>3</v>
      </c>
      <c r="E53" s="256">
        <f>'Trip Rates'!AX56</f>
        <v>0</v>
      </c>
      <c r="F53" s="256">
        <f>'Trip Rates'!AY56</f>
        <v>0</v>
      </c>
      <c r="G53" s="256">
        <f>'Trip Rates'!AZ56</f>
        <v>0</v>
      </c>
      <c r="H53" s="256">
        <f>'Trip Rates'!BA56</f>
        <v>0</v>
      </c>
      <c r="I53" s="256">
        <f>'Trip Rates'!BB56</f>
        <v>0</v>
      </c>
      <c r="J53" s="256">
        <f>'Trip Rates'!BC56</f>
        <v>0</v>
      </c>
      <c r="K53" t="str">
        <f>'Trip Rates'!F56</f>
        <v>Agricultural</v>
      </c>
    </row>
    <row r="54" spans="1:11" x14ac:dyDescent="0.25">
      <c r="A54">
        <f>'Trip Rates'!C57</f>
        <v>53</v>
      </c>
      <c r="B54" t="str">
        <f>'Trip Rates'!E57</f>
        <v>Cropland soil capability Class III</v>
      </c>
      <c r="C54">
        <f>'Trip Rates'!K57</f>
        <v>0</v>
      </c>
      <c r="D54">
        <f>'Trip Rates'!N57</f>
        <v>3</v>
      </c>
      <c r="E54" s="256">
        <f>'Trip Rates'!AX57</f>
        <v>0</v>
      </c>
      <c r="F54" s="256">
        <f>'Trip Rates'!AY57</f>
        <v>0</v>
      </c>
      <c r="G54" s="256">
        <f>'Trip Rates'!AZ57</f>
        <v>0</v>
      </c>
      <c r="H54" s="256">
        <f>'Trip Rates'!BA57</f>
        <v>0</v>
      </c>
      <c r="I54" s="256">
        <f>'Trip Rates'!BB57</f>
        <v>0</v>
      </c>
      <c r="J54" s="256">
        <f>'Trip Rates'!BC57</f>
        <v>0</v>
      </c>
      <c r="K54" t="str">
        <f>'Trip Rates'!F57</f>
        <v>Agricultural</v>
      </c>
    </row>
    <row r="55" spans="1:11" x14ac:dyDescent="0.25">
      <c r="A55">
        <f>'Trip Rates'!C58</f>
        <v>54</v>
      </c>
      <c r="B55" t="str">
        <f>'Trip Rates'!E58</f>
        <v>Timberland - site index 90 and above</v>
      </c>
      <c r="C55">
        <f>'Trip Rates'!K58</f>
        <v>0</v>
      </c>
      <c r="D55">
        <f>'Trip Rates'!N58</f>
        <v>3</v>
      </c>
      <c r="E55" s="256">
        <f>'Trip Rates'!AX58</f>
        <v>0</v>
      </c>
      <c r="F55" s="256">
        <f>'Trip Rates'!AY58</f>
        <v>0</v>
      </c>
      <c r="G55" s="256">
        <f>'Trip Rates'!AZ58</f>
        <v>0</v>
      </c>
      <c r="H55" s="256">
        <f>'Trip Rates'!BA58</f>
        <v>0</v>
      </c>
      <c r="I55" s="256">
        <f>'Trip Rates'!BB58</f>
        <v>0</v>
      </c>
      <c r="J55" s="256">
        <f>'Trip Rates'!BC58</f>
        <v>0</v>
      </c>
      <c r="K55" t="str">
        <f>'Trip Rates'!F58</f>
        <v>Agricultural</v>
      </c>
    </row>
    <row r="56" spans="1:11" x14ac:dyDescent="0.25">
      <c r="A56">
        <f>'Trip Rates'!C59</f>
        <v>55</v>
      </c>
      <c r="B56" t="str">
        <f>'Trip Rates'!E59</f>
        <v>Timberland - site index 80 to 89</v>
      </c>
      <c r="C56">
        <f>'Trip Rates'!K59</f>
        <v>0</v>
      </c>
      <c r="D56">
        <f>'Trip Rates'!N59</f>
        <v>3</v>
      </c>
      <c r="E56" s="256">
        <f>'Trip Rates'!AX59</f>
        <v>0</v>
      </c>
      <c r="F56" s="256">
        <f>'Trip Rates'!AY59</f>
        <v>0</v>
      </c>
      <c r="G56" s="256">
        <f>'Trip Rates'!AZ59</f>
        <v>0</v>
      </c>
      <c r="H56" s="256">
        <f>'Trip Rates'!BA59</f>
        <v>0</v>
      </c>
      <c r="I56" s="256">
        <f>'Trip Rates'!BB59</f>
        <v>0</v>
      </c>
      <c r="J56" s="256">
        <f>'Trip Rates'!BC59</f>
        <v>0</v>
      </c>
      <c r="K56" t="str">
        <f>'Trip Rates'!F59</f>
        <v>Agricultural</v>
      </c>
    </row>
    <row r="57" spans="1:11" x14ac:dyDescent="0.25">
      <c r="A57">
        <f>'Trip Rates'!C60</f>
        <v>56</v>
      </c>
      <c r="B57" t="str">
        <f>'Trip Rates'!E60</f>
        <v>Timberland - site index 70 to 79</v>
      </c>
      <c r="C57">
        <f>'Trip Rates'!K60</f>
        <v>0</v>
      </c>
      <c r="D57">
        <f>'Trip Rates'!N60</f>
        <v>3</v>
      </c>
      <c r="E57" s="256">
        <f>'Trip Rates'!AX60</f>
        <v>0</v>
      </c>
      <c r="F57" s="256">
        <f>'Trip Rates'!AY60</f>
        <v>0</v>
      </c>
      <c r="G57" s="256">
        <f>'Trip Rates'!AZ60</f>
        <v>0</v>
      </c>
      <c r="H57" s="256">
        <f>'Trip Rates'!BA60</f>
        <v>0</v>
      </c>
      <c r="I57" s="256">
        <f>'Trip Rates'!BB60</f>
        <v>0</v>
      </c>
      <c r="J57" s="256">
        <f>'Trip Rates'!BC60</f>
        <v>0</v>
      </c>
      <c r="K57" t="str">
        <f>'Trip Rates'!F60</f>
        <v>Agricultural</v>
      </c>
    </row>
    <row r="58" spans="1:11" x14ac:dyDescent="0.25">
      <c r="A58">
        <f>'Trip Rates'!C61</f>
        <v>57</v>
      </c>
      <c r="B58" t="str">
        <f>'Trip Rates'!E61</f>
        <v>Timberland - site index 60 to 69</v>
      </c>
      <c r="C58">
        <f>'Trip Rates'!K61</f>
        <v>0</v>
      </c>
      <c r="D58">
        <f>'Trip Rates'!N61</f>
        <v>3</v>
      </c>
      <c r="E58" s="256">
        <f>'Trip Rates'!AX61</f>
        <v>0</v>
      </c>
      <c r="F58" s="256">
        <f>'Trip Rates'!AY61</f>
        <v>0</v>
      </c>
      <c r="G58" s="256">
        <f>'Trip Rates'!AZ61</f>
        <v>0</v>
      </c>
      <c r="H58" s="256">
        <f>'Trip Rates'!BA61</f>
        <v>0</v>
      </c>
      <c r="I58" s="256">
        <f>'Trip Rates'!BB61</f>
        <v>0</v>
      </c>
      <c r="J58" s="256">
        <f>'Trip Rates'!BC61</f>
        <v>0</v>
      </c>
      <c r="K58" t="str">
        <f>'Trip Rates'!F61</f>
        <v>Agricultural</v>
      </c>
    </row>
    <row r="59" spans="1:11" x14ac:dyDescent="0.25">
      <c r="A59">
        <f>'Trip Rates'!C62</f>
        <v>58</v>
      </c>
      <c r="B59" t="str">
        <f>'Trip Rates'!E62</f>
        <v>Timberland - site index 50 to 59</v>
      </c>
      <c r="C59">
        <f>'Trip Rates'!K62</f>
        <v>0</v>
      </c>
      <c r="D59">
        <f>'Trip Rates'!N62</f>
        <v>3</v>
      </c>
      <c r="E59" s="256">
        <f>'Trip Rates'!AX62</f>
        <v>0</v>
      </c>
      <c r="F59" s="256">
        <f>'Trip Rates'!AY62</f>
        <v>0</v>
      </c>
      <c r="G59" s="256">
        <f>'Trip Rates'!AZ62</f>
        <v>0</v>
      </c>
      <c r="H59" s="256">
        <f>'Trip Rates'!BA62</f>
        <v>0</v>
      </c>
      <c r="I59" s="256">
        <f>'Trip Rates'!BB62</f>
        <v>0</v>
      </c>
      <c r="J59" s="256">
        <f>'Trip Rates'!BC62</f>
        <v>0</v>
      </c>
      <c r="K59" t="str">
        <f>'Trip Rates'!F62</f>
        <v>Agricultural</v>
      </c>
    </row>
    <row r="60" spans="1:11" x14ac:dyDescent="0.25">
      <c r="A60">
        <f>'Trip Rates'!C63</f>
        <v>59</v>
      </c>
      <c r="B60" t="str">
        <f>'Trip Rates'!E63</f>
        <v>Timberland not classified by site index to Pines</v>
      </c>
      <c r="C60">
        <f>'Trip Rates'!K63</f>
        <v>0</v>
      </c>
      <c r="D60">
        <f>'Trip Rates'!N63</f>
        <v>3</v>
      </c>
      <c r="E60" s="256">
        <f>'Trip Rates'!AX63</f>
        <v>0</v>
      </c>
      <c r="F60" s="256">
        <f>'Trip Rates'!AY63</f>
        <v>0</v>
      </c>
      <c r="G60" s="256">
        <f>'Trip Rates'!AZ63</f>
        <v>0</v>
      </c>
      <c r="H60" s="256">
        <f>'Trip Rates'!BA63</f>
        <v>0</v>
      </c>
      <c r="I60" s="256">
        <f>'Trip Rates'!BB63</f>
        <v>0</v>
      </c>
      <c r="J60" s="256">
        <f>'Trip Rates'!BC63</f>
        <v>0</v>
      </c>
      <c r="K60" t="str">
        <f>'Trip Rates'!F63</f>
        <v>Agricultural</v>
      </c>
    </row>
    <row r="61" spans="1:11" x14ac:dyDescent="0.25">
      <c r="A61">
        <f>'Trip Rates'!C64</f>
        <v>60</v>
      </c>
      <c r="B61" t="str">
        <f>'Trip Rates'!E64</f>
        <v>Grazing land soil capability Class I</v>
      </c>
      <c r="C61">
        <f>'Trip Rates'!K64</f>
        <v>0</v>
      </c>
      <c r="D61">
        <f>'Trip Rates'!N64</f>
        <v>3</v>
      </c>
      <c r="E61" s="256">
        <f>'Trip Rates'!AX64</f>
        <v>0</v>
      </c>
      <c r="F61" s="256">
        <f>'Trip Rates'!AY64</f>
        <v>0</v>
      </c>
      <c r="G61" s="256">
        <f>'Trip Rates'!AZ64</f>
        <v>0</v>
      </c>
      <c r="H61" s="256">
        <f>'Trip Rates'!BA64</f>
        <v>0</v>
      </c>
      <c r="I61" s="256">
        <f>'Trip Rates'!BB64</f>
        <v>0</v>
      </c>
      <c r="J61" s="256">
        <f>'Trip Rates'!BC64</f>
        <v>0</v>
      </c>
      <c r="K61" t="str">
        <f>'Trip Rates'!F64</f>
        <v>Agricultural</v>
      </c>
    </row>
    <row r="62" spans="1:11" x14ac:dyDescent="0.25">
      <c r="A62">
        <f>'Trip Rates'!C65</f>
        <v>61</v>
      </c>
      <c r="B62" t="str">
        <f>'Trip Rates'!E65</f>
        <v>Grazing land soil capability Class I1</v>
      </c>
      <c r="C62">
        <f>'Trip Rates'!K65</f>
        <v>0</v>
      </c>
      <c r="D62">
        <f>'Trip Rates'!N65</f>
        <v>3</v>
      </c>
      <c r="E62" s="256">
        <f>'Trip Rates'!AX65</f>
        <v>0</v>
      </c>
      <c r="F62" s="256">
        <f>'Trip Rates'!AY65</f>
        <v>0</v>
      </c>
      <c r="G62" s="256">
        <f>'Trip Rates'!AZ65</f>
        <v>0</v>
      </c>
      <c r="H62" s="256">
        <f>'Trip Rates'!BA65</f>
        <v>0</v>
      </c>
      <c r="I62" s="256">
        <f>'Trip Rates'!BB65</f>
        <v>0</v>
      </c>
      <c r="J62" s="256">
        <f>'Trip Rates'!BC65</f>
        <v>0</v>
      </c>
      <c r="K62" t="str">
        <f>'Trip Rates'!F65</f>
        <v>Agricultural</v>
      </c>
    </row>
    <row r="63" spans="1:11" x14ac:dyDescent="0.25">
      <c r="A63">
        <f>'Trip Rates'!C66</f>
        <v>62</v>
      </c>
      <c r="B63" t="str">
        <f>'Trip Rates'!E66</f>
        <v>Grazing land soil capability Class I11</v>
      </c>
      <c r="C63">
        <f>'Trip Rates'!K66</f>
        <v>0</v>
      </c>
      <c r="D63">
        <f>'Trip Rates'!N66</f>
        <v>3</v>
      </c>
      <c r="E63" s="256">
        <f>'Trip Rates'!AX66</f>
        <v>0</v>
      </c>
      <c r="F63" s="256">
        <f>'Trip Rates'!AY66</f>
        <v>0</v>
      </c>
      <c r="G63" s="256">
        <f>'Trip Rates'!AZ66</f>
        <v>0</v>
      </c>
      <c r="H63" s="256">
        <f>'Trip Rates'!BA66</f>
        <v>0</v>
      </c>
      <c r="I63" s="256">
        <f>'Trip Rates'!BB66</f>
        <v>0</v>
      </c>
      <c r="J63" s="256">
        <f>'Trip Rates'!BC66</f>
        <v>0</v>
      </c>
      <c r="K63" t="str">
        <f>'Trip Rates'!F66</f>
        <v>Agricultural</v>
      </c>
    </row>
    <row r="64" spans="1:11" x14ac:dyDescent="0.25">
      <c r="A64">
        <f>'Trip Rates'!C67</f>
        <v>63</v>
      </c>
      <c r="B64" t="str">
        <f>'Trip Rates'!E67</f>
        <v>Grazing land soil capability Class IV</v>
      </c>
      <c r="C64">
        <f>'Trip Rates'!K67</f>
        <v>0</v>
      </c>
      <c r="D64">
        <f>'Trip Rates'!N67</f>
        <v>3</v>
      </c>
      <c r="E64" s="256">
        <f>'Trip Rates'!AX67</f>
        <v>0</v>
      </c>
      <c r="F64" s="256">
        <f>'Trip Rates'!AY67</f>
        <v>0</v>
      </c>
      <c r="G64" s="256">
        <f>'Trip Rates'!AZ67</f>
        <v>0</v>
      </c>
      <c r="H64" s="256">
        <f>'Trip Rates'!BA67</f>
        <v>0</v>
      </c>
      <c r="I64" s="256">
        <f>'Trip Rates'!BB67</f>
        <v>0</v>
      </c>
      <c r="J64" s="256">
        <f>'Trip Rates'!BC67</f>
        <v>0</v>
      </c>
      <c r="K64" t="str">
        <f>'Trip Rates'!F67</f>
        <v>Agricultural</v>
      </c>
    </row>
    <row r="65" spans="1:11" x14ac:dyDescent="0.25">
      <c r="A65">
        <f>'Trip Rates'!C68</f>
        <v>64</v>
      </c>
      <c r="B65" t="str">
        <f>'Trip Rates'!E68</f>
        <v>Grazing land soil capability Class V</v>
      </c>
      <c r="C65">
        <f>'Trip Rates'!K68</f>
        <v>0</v>
      </c>
      <c r="D65">
        <f>'Trip Rates'!N68</f>
        <v>3</v>
      </c>
      <c r="E65" s="256">
        <f>'Trip Rates'!AX68</f>
        <v>0</v>
      </c>
      <c r="F65" s="256">
        <f>'Trip Rates'!AY68</f>
        <v>0</v>
      </c>
      <c r="G65" s="256">
        <f>'Trip Rates'!AZ68</f>
        <v>0</v>
      </c>
      <c r="H65" s="256">
        <f>'Trip Rates'!BA68</f>
        <v>0</v>
      </c>
      <c r="I65" s="256">
        <f>'Trip Rates'!BB68</f>
        <v>0</v>
      </c>
      <c r="J65" s="256">
        <f>'Trip Rates'!BC68</f>
        <v>0</v>
      </c>
      <c r="K65" t="str">
        <f>'Trip Rates'!F68</f>
        <v>Agricultural</v>
      </c>
    </row>
    <row r="66" spans="1:11" x14ac:dyDescent="0.25">
      <c r="A66">
        <f>'Trip Rates'!C69</f>
        <v>65</v>
      </c>
      <c r="B66" t="str">
        <f>'Trip Rates'!E69</f>
        <v>Grazing land soil capability Class VI</v>
      </c>
      <c r="C66">
        <f>'Trip Rates'!K69</f>
        <v>0</v>
      </c>
      <c r="D66">
        <f>'Trip Rates'!N69</f>
        <v>3</v>
      </c>
      <c r="E66" s="256">
        <f>'Trip Rates'!AX69</f>
        <v>0</v>
      </c>
      <c r="F66" s="256">
        <f>'Trip Rates'!AY69</f>
        <v>0</v>
      </c>
      <c r="G66" s="256">
        <f>'Trip Rates'!AZ69</f>
        <v>0</v>
      </c>
      <c r="H66" s="256">
        <f>'Trip Rates'!BA69</f>
        <v>0</v>
      </c>
      <c r="I66" s="256">
        <f>'Trip Rates'!BB69</f>
        <v>0</v>
      </c>
      <c r="J66" s="256">
        <f>'Trip Rates'!BC69</f>
        <v>0</v>
      </c>
      <c r="K66" t="str">
        <f>'Trip Rates'!F69</f>
        <v>Agricultural</v>
      </c>
    </row>
    <row r="67" spans="1:11" x14ac:dyDescent="0.25">
      <c r="A67">
        <f>'Trip Rates'!C70</f>
        <v>66</v>
      </c>
      <c r="B67" t="str">
        <f>'Trip Rates'!E70</f>
        <v>Orchard Groves, Citrus, etc.</v>
      </c>
      <c r="C67">
        <f>'Trip Rates'!K70</f>
        <v>0</v>
      </c>
      <c r="D67">
        <f>'Trip Rates'!N70</f>
        <v>3</v>
      </c>
      <c r="E67" s="256">
        <f>'Trip Rates'!AX70</f>
        <v>0</v>
      </c>
      <c r="F67" s="256">
        <f>'Trip Rates'!AY70</f>
        <v>0</v>
      </c>
      <c r="G67" s="256">
        <f>'Trip Rates'!AZ70</f>
        <v>0</v>
      </c>
      <c r="H67" s="256">
        <f>'Trip Rates'!BA70</f>
        <v>0</v>
      </c>
      <c r="I67" s="256">
        <f>'Trip Rates'!BB70</f>
        <v>0</v>
      </c>
      <c r="J67" s="256">
        <f>'Trip Rates'!BC70</f>
        <v>0</v>
      </c>
      <c r="K67" t="str">
        <f>'Trip Rates'!F70</f>
        <v>Agricultural</v>
      </c>
    </row>
    <row r="68" spans="1:11" x14ac:dyDescent="0.25">
      <c r="A68">
        <f>'Trip Rates'!C71</f>
        <v>67</v>
      </c>
      <c r="B68" t="str">
        <f>'Trip Rates'!E71</f>
        <v>Poultry, bees, tropical fish, rabbits, etc.</v>
      </c>
      <c r="C68">
        <f>'Trip Rates'!K71</f>
        <v>0</v>
      </c>
      <c r="D68">
        <f>'Trip Rates'!N71</f>
        <v>3</v>
      </c>
      <c r="E68" s="256">
        <f>'Trip Rates'!AX71</f>
        <v>0</v>
      </c>
      <c r="F68" s="256">
        <f>'Trip Rates'!AY71</f>
        <v>0</v>
      </c>
      <c r="G68" s="256">
        <f>'Trip Rates'!AZ71</f>
        <v>0</v>
      </c>
      <c r="H68" s="256">
        <f>'Trip Rates'!BA71</f>
        <v>0</v>
      </c>
      <c r="I68" s="256">
        <f>'Trip Rates'!BB71</f>
        <v>0</v>
      </c>
      <c r="J68" s="256">
        <f>'Trip Rates'!BC71</f>
        <v>0</v>
      </c>
      <c r="K68" t="str">
        <f>'Trip Rates'!F71</f>
        <v>Agricultural</v>
      </c>
    </row>
    <row r="69" spans="1:11" x14ac:dyDescent="0.25">
      <c r="A69">
        <f>'Trip Rates'!C72</f>
        <v>68</v>
      </c>
      <c r="B69" t="str">
        <f>'Trip Rates'!E72</f>
        <v>Dairies, feed lots</v>
      </c>
      <c r="C69">
        <f>'Trip Rates'!K72</f>
        <v>0</v>
      </c>
      <c r="D69">
        <f>'Trip Rates'!N72</f>
        <v>3</v>
      </c>
      <c r="E69" s="256">
        <f>'Trip Rates'!AX72</f>
        <v>0</v>
      </c>
      <c r="F69" s="256">
        <f>'Trip Rates'!AY72</f>
        <v>0</v>
      </c>
      <c r="G69" s="256">
        <f>'Trip Rates'!AZ72</f>
        <v>0</v>
      </c>
      <c r="H69" s="256">
        <f>'Trip Rates'!BA72</f>
        <v>0</v>
      </c>
      <c r="I69" s="256">
        <f>'Trip Rates'!BB72</f>
        <v>0</v>
      </c>
      <c r="J69" s="256">
        <f>'Trip Rates'!BC72</f>
        <v>0</v>
      </c>
      <c r="K69" t="str">
        <f>'Trip Rates'!F72</f>
        <v>Agricultural</v>
      </c>
    </row>
    <row r="70" spans="1:11" x14ac:dyDescent="0.25">
      <c r="A70">
        <f>'Trip Rates'!C73</f>
        <v>69</v>
      </c>
      <c r="B70" t="str">
        <f>'Trip Rates'!E73</f>
        <v>Ornamentals, miscellaneous agricultural</v>
      </c>
      <c r="C70">
        <f>'Trip Rates'!K73</f>
        <v>0</v>
      </c>
      <c r="D70">
        <f>'Trip Rates'!N73</f>
        <v>3</v>
      </c>
      <c r="E70" s="256">
        <f>'Trip Rates'!AX73</f>
        <v>0</v>
      </c>
      <c r="F70" s="256">
        <f>'Trip Rates'!AY73</f>
        <v>0</v>
      </c>
      <c r="G70" s="256">
        <f>'Trip Rates'!AZ73</f>
        <v>0</v>
      </c>
      <c r="H70" s="256">
        <f>'Trip Rates'!BA73</f>
        <v>0</v>
      </c>
      <c r="I70" s="256">
        <f>'Trip Rates'!BB73</f>
        <v>0</v>
      </c>
      <c r="J70" s="256">
        <f>'Trip Rates'!BC73</f>
        <v>0</v>
      </c>
      <c r="K70" t="str">
        <f>'Trip Rates'!F73</f>
        <v>Agricultural</v>
      </c>
    </row>
    <row r="71" spans="1:11" x14ac:dyDescent="0.25">
      <c r="A71">
        <f>'Trip Rates'!C74</f>
        <v>70</v>
      </c>
      <c r="B71" t="str">
        <f>'Trip Rates'!E74</f>
        <v>Vacant</v>
      </c>
      <c r="C71">
        <f>'Trip Rates'!K74</f>
        <v>0</v>
      </c>
      <c r="D71">
        <f>'Trip Rates'!N74</f>
        <v>3</v>
      </c>
      <c r="E71" s="256">
        <f>'Trip Rates'!AX74</f>
        <v>0</v>
      </c>
      <c r="F71" s="256">
        <f>'Trip Rates'!AY74</f>
        <v>0</v>
      </c>
      <c r="G71" s="256">
        <f>'Trip Rates'!AZ74</f>
        <v>0</v>
      </c>
      <c r="H71" s="256">
        <f>'Trip Rates'!BA74</f>
        <v>0</v>
      </c>
      <c r="I71" s="256">
        <f>'Trip Rates'!BB74</f>
        <v>0</v>
      </c>
      <c r="J71" s="256">
        <f>'Trip Rates'!BC74</f>
        <v>0</v>
      </c>
      <c r="K71" t="str">
        <f>'Trip Rates'!F74</f>
        <v>Institutional</v>
      </c>
    </row>
    <row r="72" spans="1:11" x14ac:dyDescent="0.25">
      <c r="A72">
        <f>'Trip Rates'!C75</f>
        <v>71</v>
      </c>
      <c r="B72" t="str">
        <f>'Trip Rates'!E75</f>
        <v>Churches</v>
      </c>
      <c r="C72">
        <f>'Trip Rates'!K75</f>
        <v>2</v>
      </c>
      <c r="D72">
        <f>'Trip Rates'!N75</f>
        <v>2</v>
      </c>
      <c r="E72" s="256">
        <f>'Trip Rates'!AX75</f>
        <v>3.167214516671303</v>
      </c>
      <c r="F72" s="256">
        <f>'Trip Rates'!AY75</f>
        <v>6.9564138976468337</v>
      </c>
      <c r="G72" s="256">
        <f>'Trip Rates'!AZ75</f>
        <v>4.6415781086348122</v>
      </c>
      <c r="H72" s="256">
        <f>'Trip Rates'!BA75</f>
        <v>0.87666347704704883</v>
      </c>
      <c r="I72" s="256">
        <f>'Trip Rates'!BB75</f>
        <v>17.234939999999998</v>
      </c>
      <c r="J72" s="256">
        <f>'Trip Rates'!BC75</f>
        <v>63.626310000000011</v>
      </c>
      <c r="K72" t="str">
        <f>'Trip Rates'!F75</f>
        <v>Institutional</v>
      </c>
    </row>
    <row r="73" spans="1:11" x14ac:dyDescent="0.25">
      <c r="A73">
        <f>'Trip Rates'!C76</f>
        <v>72</v>
      </c>
      <c r="B73" t="str">
        <f>'Trip Rates'!E76</f>
        <v>Private schools and colleges</v>
      </c>
      <c r="C73">
        <f>'Trip Rates'!K76</f>
        <v>2</v>
      </c>
      <c r="D73">
        <f>'Trip Rates'!N76</f>
        <v>2</v>
      </c>
      <c r="E73" s="256">
        <f>'Trip Rates'!AX76</f>
        <v>18.595110000000002</v>
      </c>
      <c r="F73" s="256">
        <f>'Trip Rates'!AY76</f>
        <v>57.719299673985326</v>
      </c>
      <c r="G73" s="256">
        <f>'Trip Rates'!AZ76</f>
        <v>27.158169784565398</v>
      </c>
      <c r="H73" s="256">
        <f>'Trip Rates'!BA76</f>
        <v>7.2739205414492787</v>
      </c>
      <c r="I73" s="256">
        <f>'Trip Rates'!BB76</f>
        <v>7.2629399999999995</v>
      </c>
      <c r="J73" s="256">
        <f>'Trip Rates'!BC76</f>
        <v>3.1092300000000002</v>
      </c>
      <c r="K73" t="str">
        <f>'Trip Rates'!F76</f>
        <v>Institutional</v>
      </c>
    </row>
    <row r="74" spans="1:11" x14ac:dyDescent="0.25">
      <c r="A74">
        <f>'Trip Rates'!C77</f>
        <v>73</v>
      </c>
      <c r="B74" t="str">
        <f>'Trip Rates'!E77</f>
        <v>Privately owned hospitals</v>
      </c>
      <c r="C74">
        <f>'Trip Rates'!K77</f>
        <v>2</v>
      </c>
      <c r="D74">
        <f>'Trip Rates'!N77</f>
        <v>2</v>
      </c>
      <c r="E74" s="256">
        <f>'Trip Rates'!AX77</f>
        <v>5.3933966131669289</v>
      </c>
      <c r="F74" s="256">
        <f>'Trip Rates'!AY77</f>
        <v>14.191275414312848</v>
      </c>
      <c r="G74" s="256">
        <f>'Trip Rates'!AZ77</f>
        <v>8.5444632018766598</v>
      </c>
      <c r="H74" s="256">
        <f>'Trip Rates'!BA77</f>
        <v>5.4483647706435656</v>
      </c>
      <c r="I74" s="256">
        <f>'Trip Rates'!BB77</f>
        <v>19.637219999999999</v>
      </c>
      <c r="J74" s="256">
        <f>'Trip Rates'!BC77</f>
        <v>17.62398</v>
      </c>
      <c r="K74" t="str">
        <f>'Trip Rates'!F77</f>
        <v>Institutional</v>
      </c>
    </row>
    <row r="75" spans="1:11" x14ac:dyDescent="0.25">
      <c r="A75">
        <f>'Trip Rates'!C78</f>
        <v>74</v>
      </c>
      <c r="B75" t="str">
        <f>'Trip Rates'!E78</f>
        <v>Homes for the aged</v>
      </c>
      <c r="C75">
        <f>'Trip Rates'!K78</f>
        <v>2</v>
      </c>
      <c r="D75">
        <f>'Trip Rates'!N78</f>
        <v>2</v>
      </c>
      <c r="E75" s="256">
        <f>'Trip Rates'!AX78</f>
        <v>0.89464125834920316</v>
      </c>
      <c r="F75" s="256">
        <f>'Trip Rates'!AY78</f>
        <v>2.7312774977338883</v>
      </c>
      <c r="G75" s="256">
        <f>'Trip Rates'!AZ78</f>
        <v>1.4226872020357391</v>
      </c>
      <c r="H75" s="256">
        <f>'Trip Rates'!BA78</f>
        <v>0.34944404188116973</v>
      </c>
      <c r="I75" s="256">
        <f>'Trip Rates'!BB78</f>
        <v>3.8364500000000001</v>
      </c>
      <c r="J75" s="256">
        <f>'Trip Rates'!BC78</f>
        <v>3.4367500000000004</v>
      </c>
      <c r="K75" t="str">
        <f>'Trip Rates'!F78</f>
        <v>Institutional</v>
      </c>
    </row>
    <row r="76" spans="1:11" x14ac:dyDescent="0.25">
      <c r="A76">
        <f>'Trip Rates'!C79</f>
        <v>75</v>
      </c>
      <c r="B76" t="str">
        <f>'Trip Rates'!E79</f>
        <v>Orphanages</v>
      </c>
      <c r="C76">
        <f>'Trip Rates'!K79</f>
        <v>1</v>
      </c>
      <c r="D76">
        <f>'Trip Rates'!N79</f>
        <v>2</v>
      </c>
      <c r="E76" s="256">
        <f>'Trip Rates'!AX79</f>
        <v>8.1721900000000005</v>
      </c>
      <c r="F76" s="256">
        <f>'Trip Rates'!AY79</f>
        <v>26.818707780333231</v>
      </c>
      <c r="G76" s="256">
        <f>'Trip Rates'!AZ79</f>
        <v>12.045910000000001</v>
      </c>
      <c r="H76" s="256">
        <f>'Trip Rates'!BA79</f>
        <v>1.554592219666777</v>
      </c>
      <c r="I76" s="256">
        <f>'Trip Rates'!BB79</f>
        <v>7.6506300000000014</v>
      </c>
      <c r="J76" s="256">
        <f>'Trip Rates'!BC79</f>
        <v>9.7467300000000012</v>
      </c>
      <c r="K76" t="str">
        <f>'Trip Rates'!F79</f>
        <v>Institutional</v>
      </c>
    </row>
    <row r="77" spans="1:11" x14ac:dyDescent="0.25">
      <c r="A77">
        <f>'Trip Rates'!C80</f>
        <v>76</v>
      </c>
      <c r="B77" t="str">
        <f>'Trip Rates'!E80</f>
        <v>Mortuaries</v>
      </c>
      <c r="C77">
        <f>'Trip Rates'!K80</f>
        <v>3</v>
      </c>
      <c r="D77">
        <f>'Trip Rates'!N80</f>
        <v>2</v>
      </c>
      <c r="E77" s="256">
        <f>'Trip Rates'!AX80</f>
        <v>3.0921800000000003E-2</v>
      </c>
      <c r="F77" s="256">
        <f>'Trip Rates'!AY80</f>
        <v>0.10117237066832292</v>
      </c>
      <c r="G77" s="256">
        <f>'Trip Rates'!AZ80</f>
        <v>4.5533200000000003E-2</v>
      </c>
      <c r="H77" s="256">
        <f>'Trip Rates'!BA80</f>
        <v>5.8646293316770605E-3</v>
      </c>
      <c r="I77" s="256">
        <f>'Trip Rates'!BB80</f>
        <v>0.20522400000000002</v>
      </c>
      <c r="J77" s="256">
        <f>'Trip Rates'!BC80</f>
        <v>0.30082500000000001</v>
      </c>
      <c r="K77" t="str">
        <f>'Trip Rates'!F80</f>
        <v>Institutional</v>
      </c>
    </row>
    <row r="78" spans="1:11" x14ac:dyDescent="0.25">
      <c r="A78">
        <f>'Trip Rates'!C81</f>
        <v>77</v>
      </c>
      <c r="B78" t="str">
        <f>'Trip Rates'!E81</f>
        <v>Civic Clubs</v>
      </c>
      <c r="C78">
        <f>'Trip Rates'!K81</f>
        <v>2</v>
      </c>
      <c r="D78">
        <f>'Trip Rates'!N81</f>
        <v>2</v>
      </c>
      <c r="E78" s="256">
        <f>'Trip Rates'!AX81</f>
        <v>12.952314850258395</v>
      </c>
      <c r="F78" s="256">
        <f>'Trip Rates'!AY81</f>
        <v>26.375798439333124</v>
      </c>
      <c r="G78" s="256">
        <f>'Trip Rates'!AZ81</f>
        <v>32.162451167751946</v>
      </c>
      <c r="H78" s="256">
        <f>'Trip Rates'!BA81</f>
        <v>10.854435542656532</v>
      </c>
      <c r="I78" s="256">
        <f>'Trip Rates'!BB81</f>
        <v>73.958579999999998</v>
      </c>
      <c r="J78" s="256">
        <f>'Trip Rates'!BC81</f>
        <v>70.488090000000014</v>
      </c>
      <c r="K78" t="str">
        <f>'Trip Rates'!F81</f>
        <v>Institutional</v>
      </c>
    </row>
    <row r="79" spans="1:11" x14ac:dyDescent="0.25">
      <c r="A79">
        <f>'Trip Rates'!C82</f>
        <v>78</v>
      </c>
      <c r="B79" t="str">
        <f>'Trip Rates'!E82</f>
        <v>Sanitariums/Rest Homes</v>
      </c>
      <c r="C79">
        <f>'Trip Rates'!K82</f>
        <v>2</v>
      </c>
      <c r="D79">
        <f>'Trip Rates'!N82</f>
        <v>2</v>
      </c>
      <c r="E79" s="256">
        <f>'Trip Rates'!AX82</f>
        <v>1.8976699112399666</v>
      </c>
      <c r="F79" s="256">
        <f>'Trip Rates'!AY82</f>
        <v>6.4369743612412362</v>
      </c>
      <c r="G79" s="256">
        <f>'Trip Rates'!AZ82</f>
        <v>4.4124872201889529</v>
      </c>
      <c r="H79" s="256">
        <f>'Trip Rates'!BA82</f>
        <v>3.4058485073298463</v>
      </c>
      <c r="I79" s="256">
        <f>'Trip Rates'!BB82</f>
        <v>2.7518422521898529</v>
      </c>
      <c r="J79" s="256">
        <f>'Trip Rates'!BC82</f>
        <v>3.0853776553453351</v>
      </c>
      <c r="K79" t="str">
        <f>'Trip Rates'!F82</f>
        <v>Institutional</v>
      </c>
    </row>
    <row r="80" spans="1:11" x14ac:dyDescent="0.25">
      <c r="A80">
        <f>'Trip Rates'!C83</f>
        <v>79</v>
      </c>
      <c r="B80" t="str">
        <f>'Trip Rates'!E83</f>
        <v>Cultural Organizations</v>
      </c>
      <c r="C80">
        <f>'Trip Rates'!K83</f>
        <v>2</v>
      </c>
      <c r="D80">
        <f>'Trip Rates'!N83</f>
        <v>2</v>
      </c>
      <c r="E80" s="256">
        <f>'Trip Rates'!AX83</f>
        <v>21.888449999999999</v>
      </c>
      <c r="F80" s="256">
        <f>'Trip Rates'!AY83</f>
        <v>53.873912309009967</v>
      </c>
      <c r="G80" s="256">
        <f>'Trip Rates'!AZ83</f>
        <v>32.286900000000003</v>
      </c>
      <c r="H80" s="256">
        <f>'Trip Rates'!BA83</f>
        <v>22.170737690990038</v>
      </c>
      <c r="I80" s="256">
        <f>'Trip Rates'!BB83</f>
        <v>23.168641390507364</v>
      </c>
      <c r="J80" s="256">
        <f>'Trip Rates'!BC83</f>
        <v>25.857872726022912</v>
      </c>
      <c r="K80" t="str">
        <f>'Trip Rates'!F83</f>
        <v>Institutional</v>
      </c>
    </row>
    <row r="81" spans="1:11" x14ac:dyDescent="0.25">
      <c r="A81">
        <f>'Trip Rates'!C84</f>
        <v>80</v>
      </c>
      <c r="B81" t="str">
        <f>'Trip Rates'!E84</f>
        <v>Undefined</v>
      </c>
      <c r="C81">
        <f>'Trip Rates'!K84</f>
        <v>0</v>
      </c>
      <c r="D81">
        <f>'Trip Rates'!N84</f>
        <v>3</v>
      </c>
      <c r="E81" s="256">
        <f>'Trip Rates'!AX84</f>
        <v>0</v>
      </c>
      <c r="F81" s="256">
        <f>'Trip Rates'!AY84</f>
        <v>0</v>
      </c>
      <c r="G81" s="256">
        <f>'Trip Rates'!AZ84</f>
        <v>0</v>
      </c>
      <c r="H81" s="256">
        <f>'Trip Rates'!BA84</f>
        <v>0</v>
      </c>
      <c r="I81" s="256">
        <f>'Trip Rates'!BB84</f>
        <v>0</v>
      </c>
      <c r="J81" s="256">
        <f>'Trip Rates'!BC84</f>
        <v>0</v>
      </c>
      <c r="K81" t="str">
        <f>'Trip Rates'!F84</f>
        <v>Government (Service)</v>
      </c>
    </row>
    <row r="82" spans="1:11" x14ac:dyDescent="0.25">
      <c r="A82">
        <f>'Trip Rates'!C85</f>
        <v>81</v>
      </c>
      <c r="B82" t="str">
        <f>'Trip Rates'!E85</f>
        <v>Military</v>
      </c>
      <c r="C82">
        <f>'Trip Rates'!K85</f>
        <v>2</v>
      </c>
      <c r="D82">
        <f>'Trip Rates'!N85</f>
        <v>3</v>
      </c>
      <c r="E82" s="256">
        <f>'Trip Rates'!AX85</f>
        <v>0.4365</v>
      </c>
      <c r="F82" s="256">
        <f>'Trip Rates'!AY85</f>
        <v>1.3415588057618937</v>
      </c>
      <c r="G82" s="256">
        <f>'Trip Rates'!AZ85</f>
        <v>0.64019999999999999</v>
      </c>
      <c r="H82" s="256">
        <f>'Trip Rates'!BA85</f>
        <v>0.17164119423810631</v>
      </c>
      <c r="I82" s="256">
        <f>'Trip Rates'!BB85</f>
        <v>3.6564000000000001</v>
      </c>
      <c r="J82" s="256">
        <f>'Trip Rates'!BC85</f>
        <v>2.4632499999999999</v>
      </c>
      <c r="K82" t="str">
        <f>'Trip Rates'!F85</f>
        <v>Government (Service)</v>
      </c>
    </row>
    <row r="83" spans="1:11" x14ac:dyDescent="0.25">
      <c r="A83">
        <f>'Trip Rates'!C86</f>
        <v>82</v>
      </c>
      <c r="B83" t="str">
        <f>'Trip Rates'!E86</f>
        <v>Outdoor Recreation</v>
      </c>
      <c r="C83">
        <f>'Trip Rates'!K86</f>
        <v>3</v>
      </c>
      <c r="D83">
        <f>'Trip Rates'!N86</f>
        <v>2</v>
      </c>
      <c r="E83" s="256">
        <f>'Trip Rates'!AX86</f>
        <v>0.02</v>
      </c>
      <c r="F83" s="256">
        <f>'Trip Rates'!AY86</f>
        <v>4.9136915225102426E-2</v>
      </c>
      <c r="G83" s="256">
        <f>'Trip Rates'!AZ86</f>
        <v>0.03</v>
      </c>
      <c r="H83" s="256">
        <f>'Trip Rates'!BA86</f>
        <v>2.0863084774897567E-2</v>
      </c>
      <c r="I83" s="256">
        <f>'Trip Rates'!BB86</f>
        <v>0.02</v>
      </c>
      <c r="J83" s="256">
        <f>'Trip Rates'!BC86</f>
        <v>2.4E-2</v>
      </c>
      <c r="K83" t="str">
        <f>'Trip Rates'!F86</f>
        <v>Government (Service)</v>
      </c>
    </row>
    <row r="84" spans="1:11" x14ac:dyDescent="0.25">
      <c r="A84">
        <f>'Trip Rates'!C87</f>
        <v>83</v>
      </c>
      <c r="B84" t="str">
        <f>'Trip Rates'!E87</f>
        <v>Public Schools</v>
      </c>
      <c r="C84">
        <f>'Trip Rates'!K87</f>
        <v>2</v>
      </c>
      <c r="D84">
        <f>'Trip Rates'!N87</f>
        <v>2</v>
      </c>
      <c r="E84" s="256">
        <f>'Trip Rates'!AX87</f>
        <v>11.13985795518872</v>
      </c>
      <c r="F84" s="256">
        <f>'Trip Rates'!AY87</f>
        <v>0.46538336042177325</v>
      </c>
      <c r="G84" s="256">
        <f>'Trip Rates'!AZ87</f>
        <v>10.468239989687026</v>
      </c>
      <c r="H84" s="256">
        <f>'Trip Rates'!BA87</f>
        <v>5.8648694702481928E-2</v>
      </c>
      <c r="I84" s="256">
        <f>'Trip Rates'!BB87</f>
        <v>7.2629399999999995</v>
      </c>
      <c r="J84" s="256">
        <f>'Trip Rates'!BC87</f>
        <v>3.1092300000000002</v>
      </c>
      <c r="K84" t="str">
        <f>'Trip Rates'!F87</f>
        <v>Government (Service)</v>
      </c>
    </row>
    <row r="85" spans="1:11" x14ac:dyDescent="0.25">
      <c r="A85">
        <f>'Trip Rates'!C88</f>
        <v>84</v>
      </c>
      <c r="B85" t="str">
        <f>'Trip Rates'!E88</f>
        <v>Colleges</v>
      </c>
      <c r="C85">
        <f>'Trip Rates'!K88</f>
        <v>2</v>
      </c>
      <c r="D85">
        <f>'Trip Rates'!N88</f>
        <v>2</v>
      </c>
      <c r="E85" s="256">
        <f>'Trip Rates'!AX88</f>
        <v>11.249072248867041</v>
      </c>
      <c r="F85" s="256">
        <f>'Trip Rates'!AY88</f>
        <v>20.350694365070403</v>
      </c>
      <c r="G85" s="256">
        <f>'Trip Rates'!AZ88</f>
        <v>13.03592149659139</v>
      </c>
      <c r="H85" s="256">
        <f>'Trip Rates'!BA88</f>
        <v>2.5646418894711585</v>
      </c>
      <c r="I85" s="256">
        <f>'Trip Rates'!BB88</f>
        <v>18.664259999999999</v>
      </c>
      <c r="J85" s="256">
        <f>'Trip Rates'!BC88</f>
        <v>2.1017700000000001</v>
      </c>
      <c r="K85" t="str">
        <f>'Trip Rates'!F88</f>
        <v>Government (Service)</v>
      </c>
    </row>
    <row r="86" spans="1:11" x14ac:dyDescent="0.25">
      <c r="A86">
        <f>'Trip Rates'!C89</f>
        <v>85</v>
      </c>
      <c r="B86" t="str">
        <f>'Trip Rates'!E89</f>
        <v>Hospitals</v>
      </c>
      <c r="C86">
        <f>'Trip Rates'!K89</f>
        <v>2</v>
      </c>
      <c r="D86">
        <f>'Trip Rates'!N89</f>
        <v>2</v>
      </c>
      <c r="E86" s="256">
        <f>'Trip Rates'!AX89</f>
        <v>5.3933966131669289</v>
      </c>
      <c r="F86" s="256">
        <f>'Trip Rates'!AY89</f>
        <v>14.191275414312848</v>
      </c>
      <c r="G86" s="256">
        <f>'Trip Rates'!AZ89</f>
        <v>8.5444632018766598</v>
      </c>
      <c r="H86" s="256">
        <f>'Trip Rates'!BA89</f>
        <v>5.4483647706435656</v>
      </c>
      <c r="I86" s="256">
        <f>'Trip Rates'!BB89</f>
        <v>19.637219999999999</v>
      </c>
      <c r="J86" s="256">
        <f>'Trip Rates'!BC89</f>
        <v>17.62398</v>
      </c>
      <c r="K86" t="str">
        <f>'Trip Rates'!F89</f>
        <v>Government (Service)</v>
      </c>
    </row>
    <row r="87" spans="1:11" x14ac:dyDescent="0.25">
      <c r="A87">
        <f>'Trip Rates'!C90</f>
        <v>86</v>
      </c>
      <c r="B87" t="str">
        <f>'Trip Rates'!E90</f>
        <v>County Government</v>
      </c>
      <c r="C87">
        <f>'Trip Rates'!K90</f>
        <v>2</v>
      </c>
      <c r="D87">
        <f>'Trip Rates'!N90</f>
        <v>2</v>
      </c>
      <c r="E87" s="256">
        <f>'Trip Rates'!AX90</f>
        <v>7.8181935215498903</v>
      </c>
      <c r="F87" s="256">
        <f>'Trip Rates'!AY90</f>
        <v>23.551703791563195</v>
      </c>
      <c r="G87" s="256">
        <f>'Trip Rates'!AZ90</f>
        <v>13.675354255711332</v>
      </c>
      <c r="H87" s="256">
        <f>'Trip Rates'!BA90</f>
        <v>1.5392684311755864</v>
      </c>
      <c r="I87" s="256">
        <f>'Trip Rates'!BB90</f>
        <v>3.1483273322422258</v>
      </c>
      <c r="J87" s="256">
        <f>'Trip Rates'!BC90</f>
        <v>0.4990144974344049</v>
      </c>
      <c r="K87" t="str">
        <f>'Trip Rates'!F90</f>
        <v>Government (Service)</v>
      </c>
    </row>
    <row r="88" spans="1:11" x14ac:dyDescent="0.25">
      <c r="A88">
        <f>'Trip Rates'!C91</f>
        <v>87</v>
      </c>
      <c r="B88" t="str">
        <f>'Trip Rates'!E91</f>
        <v>State Government</v>
      </c>
      <c r="C88">
        <f>'Trip Rates'!K91</f>
        <v>2</v>
      </c>
      <c r="D88">
        <f>'Trip Rates'!N91</f>
        <v>2</v>
      </c>
      <c r="E88" s="256">
        <f>'Trip Rates'!AX91</f>
        <v>7.8181935215498903</v>
      </c>
      <c r="F88" s="256">
        <f>'Trip Rates'!AY91</f>
        <v>23.551703791563195</v>
      </c>
      <c r="G88" s="256">
        <f>'Trip Rates'!AZ91</f>
        <v>13.675354255711332</v>
      </c>
      <c r="H88" s="256">
        <f>'Trip Rates'!BA91</f>
        <v>1.5392684311755864</v>
      </c>
      <c r="I88" s="256">
        <f>'Trip Rates'!BB91</f>
        <v>3.1483273322422258</v>
      </c>
      <c r="J88" s="256">
        <f>'Trip Rates'!BC91</f>
        <v>0.4990144974344049</v>
      </c>
      <c r="K88" t="str">
        <f>'Trip Rates'!F91</f>
        <v>Government (Service)</v>
      </c>
    </row>
    <row r="89" spans="1:11" x14ac:dyDescent="0.25">
      <c r="A89">
        <f>'Trip Rates'!C92</f>
        <v>88</v>
      </c>
      <c r="B89" t="str">
        <f>'Trip Rates'!E92</f>
        <v>Federal Government</v>
      </c>
      <c r="C89">
        <f>'Trip Rates'!K92</f>
        <v>2</v>
      </c>
      <c r="D89">
        <f>'Trip Rates'!N92</f>
        <v>2</v>
      </c>
      <c r="E89" s="256">
        <f>'Trip Rates'!AX92</f>
        <v>7.8181935215498903</v>
      </c>
      <c r="F89" s="256">
        <f>'Trip Rates'!AY92</f>
        <v>23.551703791563195</v>
      </c>
      <c r="G89" s="256">
        <f>'Trip Rates'!AZ92</f>
        <v>13.675354255711332</v>
      </c>
      <c r="H89" s="256">
        <f>'Trip Rates'!BA92</f>
        <v>1.5392684311755864</v>
      </c>
      <c r="I89" s="256">
        <f>'Trip Rates'!BB92</f>
        <v>3.1483273322422258</v>
      </c>
      <c r="J89" s="256">
        <f>'Trip Rates'!BC92</f>
        <v>0.4990144974344049</v>
      </c>
      <c r="K89" t="str">
        <f>'Trip Rates'!F92</f>
        <v>Government (Service)</v>
      </c>
    </row>
    <row r="90" spans="1:11" x14ac:dyDescent="0.25">
      <c r="A90">
        <f>'Trip Rates'!C93</f>
        <v>89</v>
      </c>
      <c r="B90" t="str">
        <f>'Trip Rates'!E93</f>
        <v>Municipal Government</v>
      </c>
      <c r="C90">
        <f>'Trip Rates'!K93</f>
        <v>2</v>
      </c>
      <c r="D90">
        <f>'Trip Rates'!N93</f>
        <v>2</v>
      </c>
      <c r="E90" s="256">
        <f>'Trip Rates'!AX93</f>
        <v>7.8181935215498903</v>
      </c>
      <c r="F90" s="256">
        <f>'Trip Rates'!AY93</f>
        <v>23.551703791563195</v>
      </c>
      <c r="G90" s="256">
        <f>'Trip Rates'!AZ93</f>
        <v>13.675354255711332</v>
      </c>
      <c r="H90" s="256">
        <f>'Trip Rates'!BA93</f>
        <v>1.5392684311755864</v>
      </c>
      <c r="I90" s="256">
        <f>'Trip Rates'!BB93</f>
        <v>3.1483273322422258</v>
      </c>
      <c r="J90" s="256">
        <f>'Trip Rates'!BC93</f>
        <v>0.4990144974344049</v>
      </c>
      <c r="K90" t="str">
        <f>'Trip Rates'!F93</f>
        <v>Government (Service)</v>
      </c>
    </row>
    <row r="91" spans="1:11" x14ac:dyDescent="0.25">
      <c r="A91">
        <f>'Trip Rates'!C94</f>
        <v>90</v>
      </c>
      <c r="B91" t="str">
        <f>'Trip Rates'!E94</f>
        <v>Lease Interests</v>
      </c>
      <c r="C91">
        <f>'Trip Rates'!K94</f>
        <v>2</v>
      </c>
      <c r="D91">
        <f>'Trip Rates'!N94</f>
        <v>3</v>
      </c>
      <c r="E91" s="256">
        <f>'Trip Rates'!AX94</f>
        <v>0</v>
      </c>
      <c r="F91" s="256">
        <f>'Trip Rates'!AY94</f>
        <v>0</v>
      </c>
      <c r="G91" s="256">
        <f>'Trip Rates'!AZ94</f>
        <v>0</v>
      </c>
      <c r="H91" s="256">
        <f>'Trip Rates'!BA94</f>
        <v>0</v>
      </c>
      <c r="I91" s="256">
        <f>'Trip Rates'!BB94</f>
        <v>0</v>
      </c>
      <c r="J91" s="256">
        <f>'Trip Rates'!BC94</f>
        <v>0</v>
      </c>
      <c r="K91" t="str">
        <f>'Trip Rates'!F94</f>
        <v>Miscellaneous</v>
      </c>
    </row>
    <row r="92" spans="1:11" x14ac:dyDescent="0.25">
      <c r="A92">
        <f>'Trip Rates'!C95</f>
        <v>91</v>
      </c>
      <c r="B92" t="str">
        <f>'Trip Rates'!E95</f>
        <v>Utilitys</v>
      </c>
      <c r="C92">
        <f>'Trip Rates'!K95</f>
        <v>0</v>
      </c>
      <c r="D92">
        <f>'Trip Rates'!N95</f>
        <v>3</v>
      </c>
      <c r="E92" s="256">
        <f>'Trip Rates'!AX95</f>
        <v>0</v>
      </c>
      <c r="F92" s="256">
        <f>'Trip Rates'!AY95</f>
        <v>0</v>
      </c>
      <c r="G92" s="256">
        <f>'Trip Rates'!AZ95</f>
        <v>0</v>
      </c>
      <c r="H92" s="256">
        <f>'Trip Rates'!BA95</f>
        <v>0</v>
      </c>
      <c r="I92" s="256">
        <f>'Trip Rates'!BB95</f>
        <v>0</v>
      </c>
      <c r="J92" s="256">
        <f>'Trip Rates'!BC95</f>
        <v>0</v>
      </c>
      <c r="K92" t="str">
        <f>'Trip Rates'!F95</f>
        <v>Miscellaneous</v>
      </c>
    </row>
    <row r="93" spans="1:11" x14ac:dyDescent="0.25">
      <c r="A93">
        <f>'Trip Rates'!C96</f>
        <v>92</v>
      </c>
      <c r="B93" t="str">
        <f>'Trip Rates'!E96</f>
        <v>Mining</v>
      </c>
      <c r="C93">
        <f>'Trip Rates'!K96</f>
        <v>0</v>
      </c>
      <c r="D93">
        <f>'Trip Rates'!N96</f>
        <v>3</v>
      </c>
      <c r="E93" s="256">
        <f>'Trip Rates'!AX96</f>
        <v>0</v>
      </c>
      <c r="F93" s="256">
        <f>'Trip Rates'!AY96</f>
        <v>0</v>
      </c>
      <c r="G93" s="256">
        <f>'Trip Rates'!AZ96</f>
        <v>0</v>
      </c>
      <c r="H93" s="256">
        <f>'Trip Rates'!BA96</f>
        <v>0</v>
      </c>
      <c r="I93" s="256">
        <f>'Trip Rates'!BB96</f>
        <v>0</v>
      </c>
      <c r="J93" s="256">
        <f>'Trip Rates'!BC96</f>
        <v>0</v>
      </c>
      <c r="K93" t="str">
        <f>'Trip Rates'!F96</f>
        <v>Miscellaneous</v>
      </c>
    </row>
    <row r="94" spans="1:11" x14ac:dyDescent="0.25">
      <c r="A94">
        <f>'Trip Rates'!C97</f>
        <v>93</v>
      </c>
      <c r="B94" t="str">
        <f>'Trip Rates'!E97</f>
        <v>Subsurface Rights</v>
      </c>
      <c r="C94">
        <f>'Trip Rates'!K97</f>
        <v>0</v>
      </c>
      <c r="D94">
        <f>'Trip Rates'!N97</f>
        <v>3</v>
      </c>
      <c r="E94" s="256">
        <f>'Trip Rates'!AX97</f>
        <v>0</v>
      </c>
      <c r="F94" s="256">
        <f>'Trip Rates'!AY97</f>
        <v>0</v>
      </c>
      <c r="G94" s="256">
        <f>'Trip Rates'!AZ97</f>
        <v>0</v>
      </c>
      <c r="H94" s="256">
        <f>'Trip Rates'!BA97</f>
        <v>0</v>
      </c>
      <c r="I94" s="256">
        <f>'Trip Rates'!BB97</f>
        <v>0</v>
      </c>
      <c r="J94" s="256">
        <f>'Trip Rates'!BC97</f>
        <v>0</v>
      </c>
      <c r="K94" t="str">
        <f>'Trip Rates'!F97</f>
        <v>Miscellaneous</v>
      </c>
    </row>
    <row r="95" spans="1:11" x14ac:dyDescent="0.25">
      <c r="A95">
        <f>'Trip Rates'!C98</f>
        <v>94</v>
      </c>
      <c r="B95" t="str">
        <f>'Trip Rates'!E98</f>
        <v>ROW</v>
      </c>
      <c r="C95">
        <f>'Trip Rates'!K98</f>
        <v>0</v>
      </c>
      <c r="D95">
        <f>'Trip Rates'!N98</f>
        <v>3</v>
      </c>
      <c r="E95" s="256">
        <f>'Trip Rates'!AX98</f>
        <v>0</v>
      </c>
      <c r="F95" s="256">
        <f>'Trip Rates'!AY98</f>
        <v>0</v>
      </c>
      <c r="G95" s="256">
        <f>'Trip Rates'!AZ98</f>
        <v>0</v>
      </c>
      <c r="H95" s="256">
        <f>'Trip Rates'!BA98</f>
        <v>0</v>
      </c>
      <c r="I95" s="256">
        <f>'Trip Rates'!BB98</f>
        <v>0</v>
      </c>
      <c r="J95" s="256">
        <f>'Trip Rates'!BC98</f>
        <v>0</v>
      </c>
      <c r="K95" t="str">
        <f>'Trip Rates'!F98</f>
        <v>Miscellaneous</v>
      </c>
    </row>
    <row r="96" spans="1:11" x14ac:dyDescent="0.25">
      <c r="A96">
        <f>'Trip Rates'!C99</f>
        <v>95</v>
      </c>
      <c r="B96" t="str">
        <f>'Trip Rates'!E99</f>
        <v>Rivers and Lakes</v>
      </c>
      <c r="C96">
        <f>'Trip Rates'!K99</f>
        <v>0</v>
      </c>
      <c r="D96">
        <f>'Trip Rates'!N99</f>
        <v>3</v>
      </c>
      <c r="E96" s="256">
        <f>'Trip Rates'!AX99</f>
        <v>0</v>
      </c>
      <c r="F96" s="256">
        <f>'Trip Rates'!AY99</f>
        <v>0</v>
      </c>
      <c r="G96" s="256">
        <f>'Trip Rates'!AZ99</f>
        <v>0</v>
      </c>
      <c r="H96" s="256">
        <f>'Trip Rates'!BA99</f>
        <v>0</v>
      </c>
      <c r="I96" s="256">
        <f>'Trip Rates'!BB99</f>
        <v>0</v>
      </c>
      <c r="J96" s="256">
        <f>'Trip Rates'!BC99</f>
        <v>0</v>
      </c>
      <c r="K96" t="str">
        <f>'Trip Rates'!F99</f>
        <v>Miscellaneous</v>
      </c>
    </row>
    <row r="97" spans="1:11" x14ac:dyDescent="0.25">
      <c r="A97">
        <f>'Trip Rates'!C100</f>
        <v>96</v>
      </c>
      <c r="B97" t="str">
        <f>'Trip Rates'!E100</f>
        <v>Reclaimed Areas</v>
      </c>
      <c r="C97">
        <f>'Trip Rates'!K100</f>
        <v>0</v>
      </c>
      <c r="D97">
        <f>'Trip Rates'!N100</f>
        <v>3</v>
      </c>
      <c r="E97" s="256">
        <f>'Trip Rates'!AX100</f>
        <v>0</v>
      </c>
      <c r="F97" s="256">
        <f>'Trip Rates'!AY100</f>
        <v>0</v>
      </c>
      <c r="G97" s="256">
        <f>'Trip Rates'!AZ100</f>
        <v>0</v>
      </c>
      <c r="H97" s="256">
        <f>'Trip Rates'!BA100</f>
        <v>0</v>
      </c>
      <c r="I97" s="256">
        <f>'Trip Rates'!BB100</f>
        <v>0</v>
      </c>
      <c r="J97" s="256">
        <f>'Trip Rates'!BC100</f>
        <v>0</v>
      </c>
      <c r="K97" t="str">
        <f>'Trip Rates'!F100</f>
        <v>Miscellaneous</v>
      </c>
    </row>
    <row r="98" spans="1:11" x14ac:dyDescent="0.25">
      <c r="A98">
        <f>'Trip Rates'!C101</f>
        <v>97</v>
      </c>
      <c r="B98" t="str">
        <f>'Trip Rates'!E101</f>
        <v>Wellfields</v>
      </c>
      <c r="C98">
        <f>'Trip Rates'!K101</f>
        <v>0</v>
      </c>
      <c r="D98">
        <f>'Trip Rates'!N101</f>
        <v>3</v>
      </c>
      <c r="E98" s="256">
        <f>'Trip Rates'!AX101</f>
        <v>0</v>
      </c>
      <c r="F98" s="256">
        <f>'Trip Rates'!AY101</f>
        <v>0</v>
      </c>
      <c r="G98" s="256">
        <f>'Trip Rates'!AZ101</f>
        <v>0</v>
      </c>
      <c r="H98" s="256">
        <f>'Trip Rates'!BA101</f>
        <v>0</v>
      </c>
      <c r="I98" s="256">
        <f>'Trip Rates'!BB101</f>
        <v>0</v>
      </c>
      <c r="J98" s="256">
        <f>'Trip Rates'!BC101</f>
        <v>0</v>
      </c>
      <c r="K98" t="str">
        <f>'Trip Rates'!F101</f>
        <v>Miscellaneous</v>
      </c>
    </row>
    <row r="99" spans="1:11" x14ac:dyDescent="0.25">
      <c r="A99">
        <f>'Trip Rates'!C102</f>
        <v>98</v>
      </c>
      <c r="B99" t="str">
        <f>'Trip Rates'!E102</f>
        <v>Centrally assessed</v>
      </c>
      <c r="C99">
        <f>'Trip Rates'!K102</f>
        <v>0</v>
      </c>
      <c r="D99">
        <f>'Trip Rates'!N102</f>
        <v>3</v>
      </c>
      <c r="E99" s="256">
        <f>'Trip Rates'!AX102</f>
        <v>0</v>
      </c>
      <c r="F99" s="256">
        <f>'Trip Rates'!AY102</f>
        <v>0</v>
      </c>
      <c r="G99" s="256">
        <f>'Trip Rates'!AZ102</f>
        <v>0</v>
      </c>
      <c r="H99" s="256">
        <f>'Trip Rates'!BA102</f>
        <v>0</v>
      </c>
      <c r="I99" s="256">
        <f>'Trip Rates'!BB102</f>
        <v>0</v>
      </c>
      <c r="J99" s="256">
        <f>'Trip Rates'!BC102</f>
        <v>0</v>
      </c>
      <c r="K99" t="str">
        <f>'Trip Rates'!F102</f>
        <v>Miscellaneous</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2</vt:i4>
      </vt:variant>
    </vt:vector>
  </HeadingPairs>
  <TitlesOfParts>
    <vt:vector size="8" baseType="lpstr">
      <vt:lpstr>Trip Rates</vt:lpstr>
      <vt:lpstr>Veh Occ</vt:lpstr>
      <vt:lpstr>Pk Tem Dist</vt:lpstr>
      <vt:lpstr>Daily  Temp Dist</vt:lpstr>
      <vt:lpstr>Temp Dist by Trip Purpose</vt:lpstr>
      <vt:lpstr>TBESTImport</vt:lpstr>
      <vt:lpstr>'Trip Rates'!_ftn2</vt:lpstr>
      <vt:lpstr>'Trip Rates'!_ftnref1</vt:lpstr>
    </vt:vector>
  </TitlesOfParts>
  <Company>USF</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Steve Polzin</dc:creator>
  <cp:lastModifiedBy>Rodney</cp:lastModifiedBy>
  <cp:lastPrinted>2011-05-31T22:25:26Z</cp:lastPrinted>
  <dcterms:created xsi:type="dcterms:W3CDTF">2011-05-26T14:52:47Z</dcterms:created>
  <dcterms:modified xsi:type="dcterms:W3CDTF">2020-10-27T18:33:46Z</dcterms:modified>
</cp:coreProperties>
</file>