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4" sheetId="2" r:id="rId5"/>
    <sheet state="visible" name="e13"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<sst xmlns="http://schemas.openxmlformats.org/spreadsheetml/2006/main" count="1693" uniqueCount="247">
  <si>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</si>
  <si>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</si>
  <si>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</si>
  <si>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</si>
  <si>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</si>
  <si>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</si>
  <si>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</si>
  <si>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</si>
  <si>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</si>
  <si>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</si>
  <si>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</si>
  <si>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</si>
  <si>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</si>
  <si>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</si>
  <si>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</si>
  <si>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</si>
  <si>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</si>
  <si>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</si>
  <si>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</si>
  <si>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</si>
  <si>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</si>
  <si>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</si>
  <si>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</si>
  <si>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</si>
  <si>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</si>
  <si>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</si>
  <si>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</si>
  <si>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</si>
  <si>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</si>
  <si>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</si>
  <si>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</si>
  <si>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Aaron Meredith</t>
  </si>
  <si>
    <t>Chelsea Walker</t>
  </si>
  <si>
    <t>Dean Kowalski</t>
  </si>
  <si>
    <t>Elaine Stott</t>
  </si>
  <si>
    <t>Elizabeth Beisel</t>
  </si>
  <si>
    <t>Karishma Patel</t>
  </si>
  <si>
    <t>Missy Byrd</t>
  </si>
  <si>
    <t>Ronnie Bardah</t>
  </si>
  <si>
    <t>Tom Laidlaw</t>
  </si>
  <si>
    <t>Vince Moua</t>
  </si>
  <si>
    <t>Dan Spilo*</t>
  </si>
  <si>
    <t>Jack Nichting</t>
  </si>
  <si>
    <t>Jamal Shipman</t>
  </si>
  <si>
    <t>Janet Carbin</t>
  </si>
  <si>
    <t>Jason Linden</t>
  </si>
  <si>
    <t>Kellee Kim</t>
  </si>
  <si>
    <t>Lauren Beck</t>
  </si>
  <si>
    <t>Molly Byman</t>
  </si>
  <si>
    <t>Noura Salman</t>
  </si>
  <si>
    <t>Tommy Sheehan</t>
  </si>
  <si>
    <t>Pre-table 2</t>
  </si>
  <si>
    <t>wTCR</t>
  </si>
  <si>
    <t>SurvAv</t>
  </si>
  <si>
    <t>Days</t>
  </si>
  <si>
    <t>Place</t>
  </si>
  <si>
    <t>Exile</t>
  </si>
  <si>
    <t>Non-VFB</t>
  </si>
  <si>
    <t>FINAL TOTALS, SORTED BY SurvAv</t>
  </si>
  <si>
    <t>*Dan has extra 6 VAP, 6 TotV, 1 TCA to adjust for removal</t>
  </si>
  <si>
    <t>e1 rc/ic</t>
  </si>
  <si>
    <t>Tower of Equality</t>
  </si>
  <si>
    <t xml:space="preserve">Contestants must cross a slide obstacle, then one person (Dean, Janet) lands a grappling hook on a wheel, which the tribe pulls to lower a plank, allowing access to the rest of the course. Then they must form a human ladder to scale a huge wall, then three people (Dean, Chelsea, Vince; Molly, Jamal, NOura) must solve a set of seven hut puzzles, in order. Lairo leads entering the puzzle stage, but Vokai quickly passes them, wins immunity and flint. Lairo sends Elizabeth to Vokai by drawing a name (Elaine does the draw). </t>
  </si>
  <si>
    <t>e2 rc/ic</t>
  </si>
  <si>
    <t>Rung-O Star</t>
  </si>
  <si>
    <t>Lauren sits out. Contestants must jump off a dock, swim out to a buoy, then people (Janet, Jack; Elizabeth) dive to untie a ladder, then the tribe swims/carries it to the beach. Near the shore, one person (Chelsea, Molly) must climb the ladder to untie a bag of balls. Then they must use the ladder to cross a gap in a deck, and hand off the balls to three people (Missy,Karishma, Elaine; Jamal). Balls placed - Jamal 2, Missy 1, Elaine 1, Missy 2. (Jamal has winning shot just miss.) Lairo wins immunity plus cooking kit/spices!</t>
  </si>
  <si>
    <t>e3 rc/ic</t>
  </si>
  <si>
    <t>Beam Me Up</t>
  </si>
  <si>
    <t>One person per tribe (Elizabeth; Janet) must swim out to retrieve a key. Then six people must stand on a teeter-totter over the water, and the last person up (Missy; Kellee) must go to each end to retrieve a bag. After two bags are released, they all go to a platform, where two people (Dean, Karishma; Jamal, Lauren) work a fish puzzle. Lairo has a huge lead going into the puzzle, Vokai quickly catches them. Vokai wins!</t>
  </si>
  <si>
    <t>e4 rc/ic</t>
  </si>
  <si>
    <t>Ow Pairs</t>
  </si>
  <si>
    <t>Noura sits out. Elizabeth caller for Lairo, Jason for Vokai. Blindfolded gathering stuff, as usual. Blindfolded pairs must go under and over obstacles, find a tower with a rope, pull the rope (dumping a bucket of water), then untie a key from a rope that drops down. The caller then leads all the pairs across the course, where the keys unlock puzzle pieces, then the caller must direct one person (Kellee, Aaron) on the puzzle. Vokai takes a huge lead on the keys, wins.</t>
  </si>
  <si>
    <t>e5 rc</t>
  </si>
  <si>
    <t>Headlong Flight</t>
  </si>
  <si>
    <t>Immediately after the swap. As seen in MvGX and HvHvH: contestants, tethered together in pairs, must wriggle across sand dunes. Puzzle: Jason, Aaron; Jamal, Kellee. Vokai develops a huge lead as Karishma struggles, wins easily. They get Applebees in Fiji. Yay?</t>
  </si>
  <si>
    <t>e5 ic</t>
  </si>
  <si>
    <t>Discography</t>
  </si>
  <si>
    <t>Four people must dive in, climb a ladder, jump off, then one person (Kellee, Elizabeth) dives down to release three buoys. Two people (Kellee, Noura; Elizabeth, Dan) then carry the buoys on a tray held by ropes as they cross parallel balance beams. Then two people (Dean, Tom; Missy, Tommy) shoot baskets while the remaining two (Jack, Janet; Aaron, Lauren) retrieve missed shots. Shots landed: Missy-1, Tommy-1, Dean-1, Dean-2, Tommy-2. Vokai wins again.</t>
  </si>
  <si>
    <t>e6 rc</t>
  </si>
  <si>
    <t>Heroes End</t>
  </si>
  <si>
    <t>Elaine sits out, is immediately sent to Island of the Idols. Tribes must carry one person (Aaron, Jack) on a sled with sandbags, slide them on a track, lift them up to untie a key, then slide them on a second track. Then move a bunch of heavy bags blocking the sled, and slide the sled along the track to a cradle. The rider must use the key to unlock a slingshot, then shoot the sandbags at three targets. Results: neck and neck as they reach the slingshots. Jack-1, Aaron-1, Aaron-2, Aaron-3. Vokai wins chickens!</t>
  </si>
  <si>
    <t>e6 ic</t>
  </si>
  <si>
    <t>Cage Against the Machine</t>
  </si>
  <si>
    <t>Lauren sits out. Tribe must dig under a bamboo cage, then as a team, move it along a course, lifting it over three table and collecting five balls. (Missy, Jack are on the outside, retrieving shots.) Then one person (Aaron/Tommy; Jamal/Dean) must shoot the balls into five target baskets. Shots: Tommy-V1, Jamal-L1, Dean-L2, Aaron-V2, Aaron-V3, Aaron-V4, Jamal-L3, Jamal-L4, Dean-L5. Lairo wins!</t>
  </si>
  <si>
    <t>e7ic</t>
  </si>
  <si>
    <t>Faulty Towers</t>
  </si>
  <si>
    <t>Three shooters (Missy, Tommy, Elizabeth; Jack, Janet, Dean) rotate at shooting coconuts into a basket. When the basket gets heavy enough, it will drop, releasing a stack of 16 large puzzle pieces, which must be brought to the puzzle station and used to solve a logo puzzle. Vokai first to the puzzle, barely holds on and finishes it.</t>
  </si>
  <si>
    <t>e8 ic</t>
  </si>
  <si>
    <t>Pegs Over Easy</t>
  </si>
  <si>
    <t>Contestants stand on a post, holding up a table with three balls. As they lower the table, it ratchets in to the lower position, increasing the chance the balls can roll off. Once all are gone, they're out. Order out: 13. Noura, 12. Kellee, 11, Dean, 10. Janet, 9. Elaine, 8. Lauren, 7. Dan, 6. Karishma, 5. Tommy. [15 minutes] 4. Missy, 3. Elizabeth. [25 minutes] 2. Jamal (collapses), 1. Aaron.</t>
  </si>
  <si>
    <t>e9 rc</t>
  </si>
  <si>
    <t>Raise the Roof</t>
  </si>
  <si>
    <t>Unaired challenge; details from  Survivor Specialists  interview with Dean. Challenge is the Ep8 RC from David vs. Goliath (aka team When It Rains). Schoolyard pick for teams: Dean, Elizabeth, Tommy, Dan, Elaine, Noura vs. Jamal, Aaron, Missy, Janet, Lauren, Karishma. Dean's team wins, last three left standing holding up sandbags are Dean, Dan, and Elizabeth. They win burgers, beer, cookies, and peanut butter.</t>
  </si>
  <si>
    <t>e9 ic</t>
  </si>
  <si>
    <t>I Hold On</t>
  </si>
  <si>
    <t>As seen in One World, this time with 1 woman and 1 man winning. At 5 minute intervals, Probst turns a crank and lowers people at more of an angle. Order out: 12. Lauren, 11. Dan, 10. Jamal, 9. Elaine. (5 min.) 8. Karishma, 7. Janet, 6. Dean. (20 min.) 5. Noura, 4. Tommy, 3. Aaron wins for men!, 2. Elizabeth, 1. Missy wins for women!</t>
  </si>
  <si>
    <t>e10 ic</t>
  </si>
  <si>
    <t>We Will Go Round</t>
  </si>
  <si>
    <t>As seen in HvHvH. Contestants must stand on a beam, rolling a ball around inside a circle. At regular intervals, they move to a narrower part of the beam. Two random teams, two immunity winners. Purple: Dan, Dean, Aaron, Janet, Noura, Lauren. Orange: Elaine, Karishma, Tommy, Elizabeth, Missy. Last person standing overall also wins reward (PB&amp;J), and their group goes to Tribal second. Order out: O5 - Karishma, before moving onto the beam. First section: O4 - Elizabeth, O3 - Tommy, P6 - Aaron, P5 - Dan, P4 - Lauren. Second section: P3. Janet (right before transition), P2. Dean, P1 Noura wins (forgets to stay in for reward). O2. Missy, O1. Elaine wins!</t>
  </si>
  <si>
    <t>e11 ic</t>
  </si>
  <si>
    <t>Crocodile Rock</t>
  </si>
  <si>
    <t>As seen in Ghost Island. All but Karishma, Noura, Elizabeth sit out to eat hash browns, bacon and pancakes instead of competing (with Lauren's persuasion). Order out: 3. Karishma, 2. Elizabeth, 1. Noura wins!</t>
  </si>
  <si>
    <t>e12 rc</t>
  </si>
  <si>
    <t>Full Tilt Affair</t>
  </si>
  <si>
    <t>Loved ones visit. Visitors: Lauren's husband, Matt; Tommy's girlfriend, Nicole; Karishma's husband, Drew; Noura's sister, Lana; Janet's husband, John; Dan's son, Ryan; Dean's mom, Laurie; Elaine's girlfriend, Tanya. Contestants compete in pairs, tethered together. Loved ones watch from the sidelines. They must cross obstacles, go under a log, then land one sandbag on a pole. Dean/Elaine are first through to sandbag stage, followed by Tommy/Janet, Dan/Noura, and Lauren/Karishma. Tommy and Janet win, pick Dan and Lauren (and their loved ones) to join them.</t>
  </si>
  <si>
    <t>e12  ic</t>
  </si>
  <si>
    <t>Ballin' A Jack</t>
  </si>
  <si>
    <t>As seen in San Juan del Sur. Contestants must stand on one foot on a pole, and use a buoy on a stick to hold a ball over their head against the structure. Order out: 8. Dean, 7. Tommy, 6. Noura, 5. Janet, 4. Karishma, 3. Dan, [15 minutes] 2. Elaine, 1. Lauren wins.</t>
  </si>
  <si>
    <t>e13 ic</t>
  </si>
  <si>
    <t>(unaired) Obstacle course, sandbags</t>
  </si>
  <si>
    <t>Unaired challenge; details from Survivor Specialists interview with Dean. Challenge is "obstacles" then throwing sandbags to knock blocks off a table. Dean (allegedly) has a lead going into the final stage, but Tommy wins. Reward is a spa getaway, Tommy picks Noura, then Dean. (Scoring: Assumed Tommy #1, Dean #2, rest tied for #3).</t>
  </si>
  <si>
    <t>Dizzy Miss Lizzy</t>
  </si>
  <si>
    <t>Contestants start out with a rope wrapped around a ring on their waist, and must spin down a lane to unwrap the rope. Then (while dizzy) they must cross a net obstacle and a balance beam, then work a word puzzle (THIS GAME WILL MESS WITH YOUR MIND). Elaine looks like she has it solved, just missing the first two words. Dean looks over, finishes his puzzle, wins.</t>
  </si>
  <si>
    <t>e14 F5 ic</t>
  </si>
  <si>
    <t>Born to Rung</t>
  </si>
  <si>
    <t>Contestants must use a pole to knock 7 rope rungs off of an overhanging structure, then use them to build a rope ladder. Then they must climb the ladder, then maneuver a bag of balls up a second ladder. Finally, they must move a ball through a table maze (from Edge of Extinction). Dean and Tommy take an early lead, Noura joins them on the maze, Lauren, Janet trail. Balls placed: Tommy-1, Janet-1, Dean-1, Lauren-1, Dean-2 (Tommy just short). Dean also gets lunch back at camp, takes Noura with him.</t>
  </si>
  <si>
    <t>e14 F4 IC</t>
  </si>
  <si>
    <t>You Shook Me</t>
  </si>
  <si>
    <t>As seen in HvHvH. Contestants must stack letter blocks on a very wobbly platform, to spell ISLAND OF THE IDOLS. The structure can be locked to retrieve more blocks, but doing so can knock the blocks over. Results: Everyone drops lots and lots of times. Dean, Noura lead. Eventually, Noura wins.</t>
  </si>
  <si>
    <t>Individual challenges</t>
  </si>
  <si>
    <t>MPF</t>
  </si>
  <si>
    <t>Appearances</t>
  </si>
  <si>
    <t>MPF * ChA</t>
  </si>
  <si>
    <t>E8 IC</t>
  </si>
  <si>
    <t>E9 IC</t>
  </si>
  <si>
    <t>E10 IC</t>
  </si>
  <si>
    <t>E11 IC</t>
  </si>
  <si>
    <t>E12 IC</t>
  </si>
  <si>
    <t>E13 IC</t>
  </si>
  <si>
    <t>F5 IC</t>
  </si>
  <si>
    <t>F4 IC</t>
  </si>
  <si>
    <t>Dan Spilo</t>
  </si>
  <si>
    <t>7 or 5</t>
  </si>
  <si>
    <t>5 or 6</t>
  </si>
  <si>
    <t>Idols and advantages</t>
  </si>
  <si>
    <t>Contestant</t>
  </si>
  <si>
    <t>Idol?</t>
  </si>
  <si>
    <t>Adv?</t>
  </si>
  <si>
    <t>Found</t>
  </si>
  <si>
    <t>Played</t>
  </si>
  <si>
    <t>Votes voided</t>
  </si>
  <si>
    <t>Boot avoided</t>
  </si>
  <si>
    <t>Tie avoided</t>
  </si>
  <si>
    <t>Notes</t>
  </si>
  <si>
    <t>Regular idol, voted out without playing it</t>
  </si>
  <si>
    <t>Kellee Kim-1* †</t>
  </si>
  <si>
    <t>Valid for three Tribals; given to Dean in camp, Day 19, played by Dean (but it was Kellee's idea, so she should get credit)</t>
  </si>
  <si>
    <t>Vince Moua*</t>
  </si>
  <si>
    <t>Valid for two Tribals, unplayed</t>
  </si>
  <si>
    <t>Played for Noura after Dean played his; voided no votes</t>
  </si>
  <si>
    <t>Adv. - Elaine Stott</t>
  </si>
  <si>
    <t>Vote block advantage, turning a 4-4 tie into a 4-3 ex-Lairo majority</t>
  </si>
  <si>
    <t>Dean Kowalski †</t>
  </si>
  <si>
    <t>Kellee gave him the idol, he played it for himself, saving himself</t>
  </si>
  <si>
    <t>Kellee Kim-2</t>
  </si>
  <si>
    <t>Found in Lairo camp before the merge, the night after playing her old one</t>
  </si>
  <si>
    <t>Kellee Kim-3</t>
  </si>
  <si>
    <t>Found in merge camp right before the merge Tribal Council</t>
  </si>
  <si>
    <t>Janet Carbin-1</t>
  </si>
  <si>
    <t>Found the morning after Kellee was voted out, played at next Tribal, voiding 2 votes.</t>
  </si>
  <si>
    <t>Found the morning after Janet played her idol. Played at Ep11 Tribal, voiding 7 votes</t>
  </si>
  <si>
    <t>Won from Island of the Idols (good for 2 Tribals), played the same day, voiding no votes</t>
  </si>
  <si>
    <t>Found during loved ones feast, with the other non-rewardees. Played at next Tribal, voiding no votes.</t>
  </si>
  <si>
    <t>Janet Carbin-2</t>
  </si>
  <si>
    <t>4 or 0</t>
  </si>
  <si>
    <t>1 or 0</t>
  </si>
  <si>
    <t>Found near camp, the morning after Elaine played her idol. Played for herself at F5, but Dean played the idol nullifier, blocking it.</t>
  </si>
  <si>
    <t>Adv. - Dean Kowalski</t>
  </si>
  <si>
    <t>Won in a coin flip at Island of the Idols, chose an idol nullifier over an extra vote or a 1-Tribal idol that had to be played for someone else.</t>
  </si>
  <si>
    <t>Found on Island of the Idols, after the tribe swaps places with Rob and Sandra. Won the final 5 immunity, so unplayed.</t>
  </si>
  <si>
    <t>Totals</t>
  </si>
  <si>
    <t>ChA</t>
  </si>
  <si>
    <t>tot days</t>
  </si>
  <si>
    <t>exile days</t>
  </si>
  <si>
    <t>*Dan out in first day, score adjusted in Ep13 sheet</t>
  </si>
  <si>
    <t>*Lauren out via firemaking (vs Dean), Day 38</t>
  </si>
  <si>
    <t>F5 Tribal Council voting</t>
  </si>
  <si>
    <t>Jury vote</t>
  </si>
  <si>
    <t xml:space="preserve">win? </t>
  </si>
  <si>
    <t>#people</t>
  </si>
  <si>
    <t>win%</t>
  </si>
  <si>
    <t>win?</t>
  </si>
  <si>
    <t>total win%</t>
  </si>
  <si>
    <t>Lauren</t>
  </si>
  <si>
    <t>Janet</t>
  </si>
  <si>
    <t>Noura</t>
  </si>
  <si>
    <t>Dean</t>
  </si>
  <si>
    <t>Tommy</t>
  </si>
  <si>
    <t>Aaron</t>
  </si>
  <si>
    <t>Chelsea</t>
  </si>
  <si>
    <t>*Dean plays idol nullifier, Janet is out</t>
  </si>
  <si>
    <t>Elaine</t>
  </si>
  <si>
    <t>Elizabeth</t>
  </si>
  <si>
    <t>Karishma</t>
  </si>
  <si>
    <t>Missy</t>
  </si>
  <si>
    <t>Ronnie</t>
  </si>
  <si>
    <t>Tom</t>
  </si>
  <si>
    <t>Vince</t>
  </si>
  <si>
    <t>Dan</t>
  </si>
  <si>
    <t>Jack</t>
  </si>
  <si>
    <t>Jamal</t>
  </si>
  <si>
    <t>*Janet plays idol for herself</t>
  </si>
  <si>
    <t>Jason</t>
  </si>
  <si>
    <t>Kellee</t>
  </si>
  <si>
    <t>Molly</t>
  </si>
  <si>
    <t>*Dan removed next morning: added 6 VAP, 6 TotV, 1 TCA</t>
  </si>
  <si>
    <t>RC</t>
  </si>
  <si>
    <t>IC</t>
  </si>
  <si>
    <t>F7 Tribal Council voting</t>
  </si>
  <si>
    <t>sitout</t>
  </si>
  <si>
    <t>F8 Tribal Council voting</t>
  </si>
  <si>
    <t>F9 Tribal Council voting</t>
  </si>
  <si>
    <t>Revote</t>
  </si>
  <si>
    <t>*Karishma plays</t>
  </si>
  <si>
    <t>her idol, voiding</t>
  </si>
  <si>
    <t>7 votes, saving her</t>
  </si>
  <si>
    <t>*Lauren plays idol,</t>
  </si>
  <si>
    <t>voiding no votes</t>
  </si>
  <si>
    <t>*All but Karishma, Elizabeth, Noura sit out</t>
  </si>
  <si>
    <t>*Janet, Elizabeth ineligible to vote</t>
  </si>
  <si>
    <t>F11 Tribal Council voting</t>
  </si>
  <si>
    <t>F10 Tribal Council voting</t>
  </si>
  <si>
    <t>Split Tribal, orange team votes first</t>
  </si>
  <si>
    <t>Purple team votes second</t>
  </si>
  <si>
    <t>Aaron already on jury</t>
  </si>
  <si>
    <t>*Janet played her idol, voiding two votes</t>
  </si>
  <si>
    <t>*Jamal had no vote, so no TCA</t>
  </si>
  <si>
    <t>F12 Tribal Council voting</t>
  </si>
  <si>
    <t>*Jamal forced to play a "No vote" thanks to Island of the Idols</t>
  </si>
  <si>
    <t>*Janet plays her idol, voiding two votes</t>
  </si>
  <si>
    <t>F13 Tribal Council voting</t>
  </si>
  <si>
    <t>*Kellee voted out with two idols in her pocket</t>
  </si>
  <si>
    <t>*Dean plays Kellee's idol for himself, voiding 5 votes; Jamal plays his for Noura (0 votes)</t>
  </si>
  <si>
    <t>F14 Tribal Council voting</t>
  </si>
  <si>
    <t>*Kellee gives her idol to Dean, who plays it for himself, voiding 5 votes</t>
  </si>
  <si>
    <t>*Jamal plays his idol for Noura, voiding no votes</t>
  </si>
  <si>
    <t>*Jason unable to vote (no TCA), but gets 4 votes</t>
  </si>
  <si>
    <t>F15 Tribal Council voting</t>
  </si>
  <si>
    <t>*Elaine plays vote block against Jason, he can't vote</t>
  </si>
  <si>
    <t>*Noura cast a "No Vote"</t>
  </si>
  <si>
    <t>F16 Tribal Council voting</t>
  </si>
  <si>
    <t>*Noura had a "No Vote" from Ep4's Island of the Idols visit</t>
  </si>
  <si>
    <t>F17 Tribal Council voting</t>
  </si>
  <si>
    <t>F18 Tribal Council voting</t>
  </si>
  <si>
    <t>F19 Tribal Council voting</t>
  </si>
  <si>
    <t>F20 Tribal Council voting</t>
  </si>
  <si>
    <t>*Elizabeth was unable to vote, due to losing the IotI firemaking challenge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</si>
</sst>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color theme="1"/>
      <name val="Arial"/>
    </font>
    <font>
      <b/>
      <sz val="10.0"/>
      <color rgb="FF000000"/>
      <name val="Arial"/>
    </font>
    <font>
      <color theme="1"/>
      <name val="Calibri"/>
    </font>
    <font>
      <b/>
      <sz val="10.0"/>
      <color theme="1"/>
      <name val="Arial"/>
    </font>
  </fonts>
  <fills count="10">
    <fill>
      <patternFill patternType="none"/>
    </fill>
    <fill>
      <patternFill patternType="lightGray"/>
    </fill>
    <fill>
      <patternFill patternType="solid">
        <fgColor rgb="FFEAF1DD"/>
        <bgColor rgb="FFEAF1DD"/>
      </patternFill>
    </fill>
    <fill>
      <patternFill patternType="solid">
        <fgColor rgb="FFFFFF00"/>
        <bgColor rgb="FFFFFF00"/>
      </patternFill>
    </fill>
    <fill>
      <patternFill patternType="solid">
        <fgColor rgb="FFFABF8F"/>
        <bgColor rgb="FFFABF8F"/>
      </patternFill>
    </fill>
    <fill>
      <patternFill patternType="solid">
        <fgColor rgb="FFCCC0D9"/>
        <bgColor rgb="FFCCC0D9"/>
      </patternFill>
    </fill>
    <fill>
      <patternFill patternType="solid">
        <fgColor rgb="FFDDD9C3"/>
        <bgColor rgb="FFDDD9C3"/>
      </patternFill>
    </fill>
    <fill>
      <patternFill patternType="solid">
        <fgColor rgb="FF000000"/>
        <bgColor rgb="FF000000"/>
      </patternFill>
    </fill>
    <fill>
      <patternFill patternType="solid">
        <fgColor theme="1"/>
        <bgColor theme="1"/>
      </patternFill>
    </fill>
    <fill>
      <patternFill patternType="solid">
        <fgColor rgb="FFD8D8D8"/>
        <bgColor rgb="FFD8D8D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1" numFmtId="0" xfId="0" applyBorder="1" applyFill="1" applyFont="1"/>
    <xf borderId="1" fillId="3" fontId="1" numFmtId="0" xfId="0" applyBorder="1" applyFill="1" applyFont="1"/>
    <xf borderId="1" fillId="4" fontId="1" numFmtId="0" xfId="0" applyBorder="1" applyFill="1" applyFont="1"/>
    <xf borderId="0" fillId="0" fontId="1" numFmtId="2" xfId="0" applyFont="1" applyNumberFormat="1"/>
    <xf borderId="1" fillId="3" fontId="1" numFmtId="2" xfId="0" applyBorder="1" applyFont="1" applyNumberFormat="1"/>
    <xf borderId="0" fillId="0" fontId="1" numFmtId="164" xfId="0" applyFont="1" applyNumberFormat="1"/>
    <xf quotePrefix="1" borderId="1" fillId="5" fontId="1" numFmtId="0" xfId="0" applyBorder="1" applyFill="1" applyFont="1"/>
    <xf borderId="1" fillId="5" fontId="1" numFmtId="0" xfId="0" applyBorder="1" applyFont="1"/>
    <xf borderId="1" fillId="6" fontId="1" numFmtId="0" xfId="0" applyBorder="1" applyFill="1" applyFont="1"/>
    <xf borderId="1" fillId="6" fontId="1" numFmtId="2" xfId="0" applyBorder="1" applyFont="1" applyNumberFormat="1"/>
    <xf borderId="1" fillId="7" fontId="1" numFmtId="0" xfId="0" applyBorder="1" applyFill="1" applyFont="1"/>
    <xf borderId="1" fillId="7" fontId="1" numFmtId="2" xfId="0" applyBorder="1" applyFont="1" applyNumberFormat="1"/>
    <xf borderId="0" fillId="0" fontId="2" numFmtId="0" xfId="0" applyFont="1"/>
    <xf borderId="0" fillId="0" fontId="1" numFmtId="165" xfId="0" applyFont="1" applyNumberFormat="1"/>
    <xf borderId="0" fillId="0" fontId="1" numFmtId="1" xfId="0" applyFont="1" applyNumberFormat="1"/>
    <xf borderId="0" fillId="0" fontId="3" numFmtId="0" xfId="0" applyFont="1"/>
    <xf borderId="0" fillId="0" fontId="1" numFmtId="0" xfId="0" applyAlignment="1" applyFont="1">
      <alignment shrinkToFit="0" wrapText="1"/>
    </xf>
    <xf borderId="1" fillId="8" fontId="1" numFmtId="0" xfId="0" applyBorder="1" applyFill="1" applyFont="1"/>
    <xf borderId="0" fillId="0" fontId="4" numFmtId="0" xfId="0" applyFont="1"/>
    <xf borderId="0" fillId="0" fontId="1" numFmtId="166" xfId="0" applyFont="1" applyNumberFormat="1"/>
    <xf borderId="1" fillId="9" fontId="1" numFmtId="2" xfId="0" applyBorder="1" applyFill="1" applyFont="1" applyNumberFormat="1"/>
    <xf borderId="1" fillId="0" fontId="1" numFmtId="2" xfId="0" applyBorder="1" applyFont="1" applyNumberFormat="1"/>
    <xf borderId="0" fillId="9" fontId="1" numFmtId="2" xfId="0" applyFont="1" applyNumberFormat="1"/>
    <xf borderId="1" fillId="9" fontId="1" numFmtId="0" xfId="0" applyBorder="1" applyFont="1"/>
    <xf quotePrefix="1" borderId="1" fillId="9" fontId="1" numFmtId="0" xfId="0" applyBorder="1" applyFont="1"/>
    <xf borderId="2" fillId="5" fontId="1" numFmtId="0" xfId="0" applyBorder="1" applyFont="1"/>
    <xf borderId="2" fillId="4" fontId="1" numFmtId="0" xfId="0" applyBorder="1" applyFont="1"/>
    <xf borderId="2" fillId="9" fontId="1" numFmtId="0" xfId="0" applyBorder="1" applyFont="1"/>
    <xf borderId="2" fillId="0" fontId="1" numFmtId="0" xfId="0" applyBorder="1" applyFont="1"/>
    <xf quotePrefix="1" borderId="2" fillId="9" fontId="1" numFmtId="0" xfId="0" applyBorder="1" applyFont="1"/>
    <xf quotePrefix="1" borderId="2" fillId="5"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0"/>
    <col customWidth="1" min="2" max="2" width="7.29"/>
    <col customWidth="1" min="3" max="39" width="6.0"/>
    <col customWidth="1" min="40" max="58" width="8.86"/>
  </cols>
  <sheetData>
    <row r="1" ht="12.0" customHeight="1">
      <c r="A1" s="1" t="s">
        <v>0</v>
      </c>
      <c r="B1" s="2"/>
      <c r="C1" s="2" t="s">
        <v>1</v>
      </c>
      <c r="D1" s="2" t="s">
        <v>2</v>
      </c>
      <c r="E1" s="2" t="s">
        <v>3</v>
      </c>
      <c r="F1" s="2" t="s">
        <v>4</v>
      </c>
      <c r="G1" s="2" t="s">
        <v>5</v>
      </c>
      <c r="H1" s="2" t="s">
        <v>6</v>
      </c>
      <c r="I1" s="2" t="s">
        <v>7</v>
      </c>
      <c r="J1" s="2" t="s">
        <v>8</v>
      </c>
      <c r="K1" s="2" t="s">
        <v>9</v>
      </c>
      <c r="L1" s="2" t="s">
        <v>10</v>
      </c>
      <c r="M1" s="2"/>
      <c r="N1" s="2" t="s">
        <v>11</v>
      </c>
      <c r="O1" s="2" t="s">
        <v>12</v>
      </c>
      <c r="P1" s="3" t="s">
        <v>13</v>
      </c>
      <c r="Q1" s="4" t="s">
        <v>14</v>
      </c>
      <c r="R1" s="2"/>
      <c r="S1" s="2" t="s">
        <v>15</v>
      </c>
      <c r="T1" s="2" t="s">
        <v>16</v>
      </c>
      <c r="U1" s="2" t="s">
        <v>17</v>
      </c>
      <c r="V1" s="2" t="s">
        <v>18</v>
      </c>
      <c r="W1" s="2" t="s">
        <v>19</v>
      </c>
      <c r="X1" s="2" t="s">
        <v>20</v>
      </c>
      <c r="Y1" s="2"/>
      <c r="Z1" s="2" t="s">
        <v>21</v>
      </c>
      <c r="AA1" s="2" t="s">
        <v>22</v>
      </c>
      <c r="AB1" s="2" t="s">
        <v>23</v>
      </c>
      <c r="AC1" s="2" t="s">
        <v>24</v>
      </c>
      <c r="AD1" s="2" t="s">
        <v>25</v>
      </c>
      <c r="AE1" s="2" t="s">
        <v>26</v>
      </c>
      <c r="AF1" s="2" t="s">
        <v>27</v>
      </c>
      <c r="AG1" s="2" t="s">
        <v>28</v>
      </c>
      <c r="AH1" s="2" t="s">
        <v>29</v>
      </c>
      <c r="AI1" s="2" t="s">
        <v>30</v>
      </c>
      <c r="AJ1" s="2"/>
      <c r="AK1" s="2"/>
      <c r="AL1" s="2"/>
      <c r="AM1" s="2"/>
      <c r="AN1" s="2"/>
      <c r="AO1" s="2"/>
      <c r="AP1" s="2"/>
      <c r="AQ1" s="2"/>
      <c r="AR1" s="2"/>
      <c r="AS1" s="2"/>
      <c r="AT1" s="2"/>
      <c r="AU1" s="2"/>
      <c r="AV1" s="2"/>
      <c r="AW1" s="2"/>
      <c r="AX1" s="2"/>
      <c r="AY1" s="2"/>
      <c r="AZ1" s="2"/>
      <c r="BA1" s="2"/>
      <c r="BB1" s="2"/>
      <c r="BC1" s="2"/>
      <c r="BD1" s="2"/>
      <c r="BE1" s="2"/>
      <c r="BF1" s="2"/>
    </row>
    <row r="2" ht="12.0" customHeight="1">
      <c r="A2" s="5" t="s">
        <v>31</v>
      </c>
      <c r="B2" s="2"/>
      <c r="C2" s="6">
        <f>SUM('e1'!B2,'e2'!B2,'e3'!B2,'e4'!B2,'e5'!B2,'e6'!B2,'e7'!B2,'e8'!B2,'e9'!B2,'e10'!B2,'e11'!B2,'e12'!B2,'e13'!B2,'e14'!B2)</f>
        <v>2.646825397</v>
      </c>
      <c r="D2" s="6">
        <f>SUM('e1'!C2,'e2'!C2,'e3'!C2,'e4'!C2,'e5'!C2,'e6'!C2,'e7'!C2,'e8'!C2,'e9'!C2,'e10'!C2,'e11'!C2,'e12'!C2,'e13'!C2,'e14'!C2)</f>
        <v>4.292460317</v>
      </c>
      <c r="E2" s="6">
        <f t="shared" ref="E2:E21" si="3">C2/D2</f>
        <v>0.6166219839</v>
      </c>
      <c r="F2" s="2">
        <f>SUM('e1'!D2+'e2'!D2+'e3'!D2+'e4'!D2+'e5'!D2+'e6'!D2+'e7'!D2+'e8'!D2+'e9'!D2+'e10'!D2+'e11'!D2+'e12'!D2+'e13'!D2+'e14'!D2)</f>
        <v>0</v>
      </c>
      <c r="G2" s="2">
        <f>SUM('e1'!F2,'e2'!F2,'e3'!F2,'e4'!F2,'e5'!F2,'e6'!F2,'e7'!F2,'e8'!F2,'e9'!F2,'e10'!F2,'e11'!F2,'e12'!F2,'e13'!F2,'e14'!F2)</f>
        <v>4</v>
      </c>
      <c r="H2" s="2">
        <f>SUM('e1'!G2,'e2'!G2,'e3'!G2,'e4'!G2,'e5'!G2,'e6'!G2,'e7'!G2,'e8'!G2,'e9'!G2,'e10'!G2,'e11'!G2,'e12'!G2,'e13'!G2,'e14'!G2)</f>
        <v>5</v>
      </c>
      <c r="I2" s="2">
        <f>SUM('e1'!H2,'e2'!H2,'e3'!H2,'e4'!H2,'e5'!H2,'e6'!H2,'e7'!H2,'e8'!H2,'e9'!H2,'e10'!H2,'e11'!H2,'e12'!H2,'e13'!H2,'e14'!H2)</f>
        <v>63</v>
      </c>
      <c r="J2" s="2">
        <f>SUM('e1'!I2,'e2'!I2,'e3'!I2,'e4'!I2,'e5'!I2,'e6'!I2,'e7'!I2,'e8'!I2,'e9'!I2,'e10'!I2,'e11'!I2,'e12'!I2,'e13'!I2,'e14'!I2)</f>
        <v>7</v>
      </c>
      <c r="K2" s="6">
        <f t="shared" ref="K2:K21" si="4">(G2-(H2/I2))/J2</f>
        <v>0.5600907029</v>
      </c>
      <c r="L2" s="2">
        <f>SUM('e1'!J2+'e2'!J2+'e3'!J2+'e4'!J2+'e5'!J2+'e6'!J2+'e7'!J2+'e8'!J2+'e9'!J2+'e10'!J2+'e11'!J2+'e12'!J2+'e13'!J2+'e14'!J2)</f>
        <v>6</v>
      </c>
      <c r="M2" s="2"/>
      <c r="N2" s="2">
        <f>SUM('e1'!L2,'e2'!L2,'e3'!L2,'e4'!L2,'e5'!L2,'e6'!L2,'e7'!L2,'e8'!L2,'e9'!L2,'e10'!L2,'e11'!L2,'e12'!L2,'e13'!L2,'e14'!L2)</f>
        <v>0</v>
      </c>
      <c r="O2" s="2">
        <f>SUM('e1'!M2,'e2'!M2,'e3'!M2,'e4'!M2,'e5'!M2,'e6'!M2,'e7'!M2,'e8'!M2,'e9'!M2,'e10'!M2,'e11'!M2,'e12'!M2,'e13'!M2,'e14'!M2)</f>
        <v>10</v>
      </c>
      <c r="P2" s="3">
        <f t="shared" ref="P2:P21" si="5">N2/O2</f>
        <v>0</v>
      </c>
      <c r="Q2" s="7">
        <f t="shared" ref="Q2:Q21" si="6">E2+K2+P2</f>
        <v>1.176712687</v>
      </c>
      <c r="R2" s="2"/>
      <c r="S2" s="2">
        <f>'e14'!S2+'e13'!S2+'e12'!S2+'e11'!S2+'e10'!S2+'e9'!S2+'e8'!S2+'e7'!S2+'e6'!S2+'e5'!S2+'e4'!S2+'e3'!S2+'e2'!S2+'e1'!S2</f>
        <v>0</v>
      </c>
      <c r="T2" s="2">
        <f>'e14'!T2+'e13'!T2+'e12'!T2+'e11'!T2+'e10'!T2+'e9'!T2+'e8'!T2+'e7'!T2+'e6'!T2+'e5'!T2+'e4'!T2+'e3'!T2+'e2'!T2+'e1'!T2</f>
        <v>0</v>
      </c>
      <c r="U2" s="2">
        <f>'e14'!U2+'e13'!U2+'e12'!U2+'e11'!U2+'e10'!U2+'e9'!U2+'e8'!U2+'e7'!U2+'e6'!U2+'e5'!U2+'e4'!U2+'e3'!U2+'e2'!U2+'e1'!U2</f>
        <v>3</v>
      </c>
      <c r="V2" s="2">
        <f>'e14'!V2+'e13'!V2+'e12'!V2+'e11'!V2+'e10'!V2+'e9'!V2+'e8'!V2+'e7'!V2+'e6'!V2+'e5'!V2+'e4'!V2+'e3'!V2+'e2'!V2+'e1'!V2</f>
        <v>2</v>
      </c>
      <c r="W2" s="2">
        <f t="shared" ref="W2:X2" si="1">SUM(S2+U2)</f>
        <v>3</v>
      </c>
      <c r="X2" s="2">
        <f t="shared" si="1"/>
        <v>2</v>
      </c>
      <c r="Y2" s="2"/>
      <c r="Z2" s="2">
        <f>SUM('e1'!X2,'e2'!X2,'e3'!X2,'e4'!X2,'e5'!X2,'e6'!X2,'e7'!X2,'e8'!X2,'e9'!X2,'e10'!X2,'e11'!X2,'e12'!X2,'e13'!X2,'e14'!X2)</f>
        <v>3</v>
      </c>
      <c r="AA2" s="2">
        <f>SUM('e1'!Y2,'e2'!Y2,'e3'!Y2,'e4'!Y2,'e5'!Y2,'e6'!Y2,'e7'!Y2,'e8'!Y2,'e9'!Y2,'e10'!Y2,'e11'!Y2,'e12'!Y2,'e13'!Y2,'e14'!Y2)</f>
        <v>2</v>
      </c>
      <c r="AB2" s="2">
        <f>SUM('e1'!Z2,'e2'!Z2,'e3'!Z2,'e4'!Z2,'e5'!Z2,'e6'!Z2,'e7'!Z2,'e8'!Z2,'e9'!Z2,'e10'!Z2,'e11'!Z2,'e12'!Z2,'e13'!Z2,'e14'!Z2)</f>
        <v>7</v>
      </c>
      <c r="AC2" s="2">
        <f>SUM('e1'!AA2,'e2'!AA2,'e3'!AA2,'e4'!AA2,'e5'!AA2,'e6'!AA2,'e7'!AA2,'e8'!AA2,'e9'!AA2,'e10'!AA2,'e11'!AA2,'e12'!AA2,'e13'!AA2,'e14'!AA2)</f>
        <v>3</v>
      </c>
      <c r="AD2" s="2">
        <f t="shared" ref="AD2:AE2" si="2">SUM(Z2+AB2)</f>
        <v>10</v>
      </c>
      <c r="AE2" s="2">
        <f t="shared" si="2"/>
        <v>5</v>
      </c>
      <c r="AF2" s="8">
        <f t="shared" ref="AF2:AF21" si="9">AE2/AD2</f>
        <v>0.5</v>
      </c>
      <c r="AG2" s="2">
        <f>'e4'!AB2+'e5'!AB2+'e6'!AB2</f>
        <v>0</v>
      </c>
      <c r="AH2" s="2">
        <f>'e4'!AC2+'e5'!AC2+'e6'!AC2</f>
        <v>0</v>
      </c>
      <c r="AI2" s="2">
        <f t="shared" ref="AI2:AI21" si="10">AG2+AH2</f>
        <v>0</v>
      </c>
      <c r="AJ2" s="2"/>
      <c r="AK2" s="2"/>
      <c r="AL2" s="2"/>
      <c r="AM2" s="2"/>
      <c r="AN2" s="2"/>
      <c r="AO2" s="2"/>
      <c r="AP2" s="2"/>
      <c r="AQ2" s="2"/>
      <c r="AR2" s="2"/>
      <c r="AS2" s="2"/>
      <c r="AT2" s="2"/>
      <c r="AU2" s="2"/>
      <c r="AV2" s="2"/>
      <c r="AW2" s="2"/>
      <c r="AX2" s="2"/>
      <c r="AY2" s="2"/>
      <c r="AZ2" s="2"/>
      <c r="BA2" s="2"/>
      <c r="BB2" s="2"/>
      <c r="BC2" s="2"/>
      <c r="BD2" s="2"/>
      <c r="BE2" s="2"/>
      <c r="BF2" s="2"/>
    </row>
    <row r="3" ht="12.0" customHeight="1">
      <c r="A3" s="5" t="s">
        <v>32</v>
      </c>
      <c r="B3" s="2"/>
      <c r="C3" s="6">
        <f>SUM('e1'!B3,'e2'!B3,'e3'!B3,'e4'!B3,'e5'!B3,'e6'!B3,'e7'!B3,'e8'!B3,'e9'!B3,'e10'!B3,'e11'!B3,'e12'!B3,'e13'!B3,'e14'!B3)</f>
        <v>0.1111111111</v>
      </c>
      <c r="D3" s="6">
        <f>SUM('e1'!C3,'e2'!C3,'e3'!C3,'e4'!C3,'e5'!C3,'e6'!C3,'e7'!C3,'e8'!C3,'e9'!C3,'e10'!C3,'e11'!C3,'e12'!C3,'e13'!C3,'e14'!C3)</f>
        <v>0.4472222222</v>
      </c>
      <c r="E3" s="6">
        <f t="shared" si="3"/>
        <v>0.248447205</v>
      </c>
      <c r="F3" s="2">
        <f>SUM('e1'!D3+'e2'!D3+'e3'!D3+'e4'!D3+'e5'!D3+'e6'!D3+'e7'!D3+'e8'!D3+'e9'!D3+'e10'!D3+'e11'!D3+'e12'!D3+'e13'!D3+'e14'!D3)</f>
        <v>0</v>
      </c>
      <c r="G3" s="2">
        <f>SUM('e1'!F3,'e2'!F3,'e3'!F3,'e4'!F3,'e5'!F3,'e6'!F3,'e7'!F3,'e8'!F3,'e9'!F3,'e10'!F3,'e11'!F3,'e12'!F3,'e13'!F3,'e14'!F3)</f>
        <v>2</v>
      </c>
      <c r="H3" s="2">
        <f>SUM('e1'!G3,'e2'!G3,'e3'!G3,'e4'!G3,'e5'!G3,'e6'!G3,'e7'!G3,'e8'!G3,'e9'!G3,'e10'!G3,'e11'!G3,'e12'!G3,'e13'!G3,'e14'!G3)</f>
        <v>6</v>
      </c>
      <c r="I3" s="2">
        <f>SUM('e1'!H3,'e2'!H3,'e3'!H3,'e4'!H3,'e5'!H3,'e6'!H3,'e7'!H3,'e8'!H3,'e9'!H3,'e10'!H3,'e11'!H3,'e12'!H3,'e13'!H3,'e14'!H3)</f>
        <v>26</v>
      </c>
      <c r="J3" s="2">
        <f>SUM('e1'!I3,'e2'!I3,'e3'!I3,'e4'!I3,'e5'!I3,'e6'!I3,'e7'!I3,'e8'!I3,'e9'!I3,'e10'!I3,'e11'!I3,'e12'!I3,'e13'!I3,'e14'!I3)</f>
        <v>3</v>
      </c>
      <c r="K3" s="6">
        <f t="shared" si="4"/>
        <v>0.5897435897</v>
      </c>
      <c r="L3" s="2">
        <f>SUM('e1'!J3+'e2'!J3+'e3'!J3+'e4'!J3+'e5'!J3+'e6'!J3+'e7'!J3+'e8'!J3+'e9'!J3+'e10'!J3+'e11'!J3+'e12'!J3+'e13'!J3+'e14'!J3)</f>
        <v>2</v>
      </c>
      <c r="M3" s="2"/>
      <c r="N3" s="2">
        <f>SUM('e1'!L3,'e2'!L3,'e3'!L3,'e4'!L3,'e5'!L3,'e6'!L3,'e7'!L3,'e8'!L3,'e9'!L3,'e10'!L3,'e11'!L3,'e12'!L3,'e13'!L3,'e14'!L3)</f>
        <v>0</v>
      </c>
      <c r="O3" s="2">
        <f>SUM('e1'!M3,'e2'!M3,'e3'!M3,'e4'!M3,'e5'!M3,'e6'!M3,'e7'!M3,'e8'!M3,'e9'!M3,'e10'!M3,'e11'!M3,'e12'!M3,'e13'!M3,'e14'!M3)</f>
        <v>10</v>
      </c>
      <c r="P3" s="3">
        <f t="shared" si="5"/>
        <v>0</v>
      </c>
      <c r="Q3" s="7">
        <f t="shared" si="6"/>
        <v>0.8381907947</v>
      </c>
      <c r="R3" s="2"/>
      <c r="S3" s="2">
        <f>'e14'!S3+'e13'!S3+'e12'!S3+'e11'!S3+'e10'!S3+'e9'!S3+'e8'!S3+'e7'!S3+'e6'!S3+'e5'!S3+'e4'!S3+'e3'!S3+'e2'!S3+'e1'!S3</f>
        <v>0</v>
      </c>
      <c r="T3" s="2">
        <f>'e14'!T3+'e13'!T3+'e12'!T3+'e11'!T3+'e10'!T3+'e9'!T3+'e8'!T3+'e7'!T3+'e6'!T3+'e5'!T3+'e4'!T3+'e3'!T3+'e2'!T3+'e1'!T3</f>
        <v>0</v>
      </c>
      <c r="U3" s="2">
        <f>'e14'!U3+'e13'!U3+'e12'!U3+'e11'!U3+'e10'!U3+'e9'!U3+'e8'!U3+'e7'!U3+'e6'!U3+'e5'!U3+'e4'!U3+'e3'!U3+'e2'!U3+'e1'!U3</f>
        <v>0</v>
      </c>
      <c r="V3" s="2">
        <f>'e14'!V3+'e13'!V3+'e12'!V3+'e11'!V3+'e10'!V3+'e9'!V3+'e8'!V3+'e7'!V3+'e6'!V3+'e5'!V3+'e4'!V3+'e3'!V3+'e2'!V3+'e1'!V3</f>
        <v>0</v>
      </c>
      <c r="W3" s="2">
        <f t="shared" ref="W3:X3" si="7">SUM(S3+U3)</f>
        <v>0</v>
      </c>
      <c r="X3" s="2">
        <f t="shared" si="7"/>
        <v>0</v>
      </c>
      <c r="Y3" s="2"/>
      <c r="Z3" s="2">
        <f>SUM('e1'!X3,'e2'!X3,'e3'!X3,'e4'!X3,'e5'!X3,'e6'!X3,'e7'!X3,'e8'!X3,'e9'!X3,'e10'!X3,'e11'!X3,'e12'!X3,'e13'!X3,'e14'!X3)</f>
        <v>0</v>
      </c>
      <c r="AA3" s="2">
        <f>SUM('e1'!Y3,'e2'!Y3,'e3'!Y3,'e4'!Y3,'e5'!Y3,'e6'!Y3,'e7'!Y3,'e8'!Y3,'e9'!Y3,'e10'!Y3,'e11'!Y3,'e12'!Y3,'e13'!Y3,'e14'!Y3)</f>
        <v>0</v>
      </c>
      <c r="AB3" s="2">
        <f>SUM('e1'!Z3,'e2'!Z3,'e3'!Z3,'e4'!Z3,'e5'!Z3,'e6'!Z3,'e7'!Z3,'e8'!Z3,'e9'!Z3,'e10'!Z3,'e11'!Z3,'e12'!Z3,'e13'!Z3,'e14'!Z3)</f>
        <v>4</v>
      </c>
      <c r="AC3" s="2">
        <f>SUM('e1'!AA3,'e2'!AA3,'e3'!AA3,'e4'!AA3,'e5'!AA3,'e6'!AA3,'e7'!AA3,'e8'!AA3,'e9'!AA3,'e10'!AA3,'e11'!AA3,'e12'!AA3,'e13'!AA3,'e14'!AA3)</f>
        <v>1</v>
      </c>
      <c r="AD3" s="2">
        <f t="shared" ref="AD3:AE3" si="8">SUM(Z3+AB3)</f>
        <v>4</v>
      </c>
      <c r="AE3" s="2">
        <f t="shared" si="8"/>
        <v>1</v>
      </c>
      <c r="AF3" s="8">
        <f t="shared" si="9"/>
        <v>0.25</v>
      </c>
      <c r="AG3" s="2">
        <f>'e4'!AB3+'e5'!AB3+'e6'!AB3</f>
        <v>0</v>
      </c>
      <c r="AH3" s="2">
        <f>'e4'!AC3+'e5'!AC3+'e6'!AC3</f>
        <v>0</v>
      </c>
      <c r="AI3" s="2">
        <f t="shared" si="10"/>
        <v>0</v>
      </c>
      <c r="AJ3" s="2"/>
      <c r="AK3" s="2"/>
      <c r="AL3" s="2"/>
      <c r="AM3" s="2"/>
      <c r="AN3" s="2"/>
      <c r="AO3" s="2"/>
      <c r="AP3" s="2"/>
      <c r="AQ3" s="2"/>
      <c r="AR3" s="2"/>
      <c r="AS3" s="2"/>
      <c r="AT3" s="2"/>
      <c r="AU3" s="2"/>
      <c r="AV3" s="2"/>
      <c r="AW3" s="2"/>
      <c r="AX3" s="2"/>
      <c r="AY3" s="2"/>
      <c r="AZ3" s="2"/>
      <c r="BA3" s="2"/>
      <c r="BB3" s="2"/>
      <c r="BC3" s="2"/>
      <c r="BD3" s="2"/>
      <c r="BE3" s="2"/>
      <c r="BF3" s="2"/>
    </row>
    <row r="4" ht="12.0" customHeight="1">
      <c r="A4" s="5" t="s">
        <v>33</v>
      </c>
      <c r="B4" s="2"/>
      <c r="C4" s="6">
        <f>SUM('e1'!B4,'e2'!B4,'e3'!B4,'e4'!B4,'e5'!B4,'e6'!B4,'e7'!B4,'e8'!B4,'e9'!B4,'e10'!B4,'e11'!B4,'e12'!B4,'e13'!B4,'e14'!B4)</f>
        <v>2.420634921</v>
      </c>
      <c r="D4" s="6">
        <f>SUM('e1'!C4,'e2'!C4,'e3'!C4,'e4'!C4,'e5'!C4,'e6'!C4,'e7'!C4,'e8'!C4,'e9'!C4,'e10'!C4,'e11'!C4,'e12'!C4,'e13'!C4,'e14'!C4)</f>
        <v>10.79246032</v>
      </c>
      <c r="E4" s="6">
        <f t="shared" si="3"/>
        <v>0.2242894437</v>
      </c>
      <c r="F4" s="2">
        <f>SUM('e1'!D4+'e2'!D4+'e3'!D4+'e4'!D4+'e5'!D4+'e6'!D4+'e7'!D4+'e8'!D4+'e9'!D4+'e10'!D4+'e11'!D4+'e12'!D4+'e13'!D4+'e14'!D4)</f>
        <v>1</v>
      </c>
      <c r="G4" s="2">
        <f>SUM('e1'!F4,'e2'!F4,'e3'!F4,'e4'!F4,'e5'!F4,'e6'!F4,'e7'!F4,'e8'!F4,'e9'!F4,'e10'!F4,'e11'!F4,'e12'!F4,'e13'!F4,'e14'!F4)</f>
        <v>8</v>
      </c>
      <c r="H4" s="2">
        <f>SUM('e1'!G4,'e2'!G4,'e3'!G4,'e4'!G4,'e5'!G4,'e6'!G4,'e7'!G4,'e8'!G4,'e9'!G4,'e10'!G4,'e11'!G4,'e12'!G4,'e13'!G4,'e14'!G4)</f>
        <v>0</v>
      </c>
      <c r="I4" s="2">
        <f>SUM('e1'!H4,'e2'!H4,'e3'!H4,'e4'!H4,'e5'!H4,'e6'!H4,'e7'!H4,'e8'!H4,'e9'!H4,'e10'!H4,'e11'!H4,'e12'!H4,'e13'!H4,'e14'!H4)</f>
        <v>99</v>
      </c>
      <c r="J4" s="2">
        <f>SUM('e1'!I4,'e2'!I4,'e3'!I4,'e4'!I4,'e5'!I4,'e6'!I4,'e7'!I4,'e8'!I4,'e9'!I4,'e10'!I4,'e11'!I4,'e12'!I4,'e13'!I4,'e14'!I4)</f>
        <v>12</v>
      </c>
      <c r="K4" s="6">
        <f t="shared" si="4"/>
        <v>0.6666666667</v>
      </c>
      <c r="L4" s="2">
        <f>SUM('e1'!J4+'e2'!J4+'e3'!J4+'e4'!J4+'e5'!J4+'e6'!J4+'e7'!J4+'e8'!J4+'e9'!J4+'e10'!J4+'e11'!J4+'e12'!J4+'e13'!J4+'e14'!J4)</f>
        <v>10</v>
      </c>
      <c r="M4" s="2"/>
      <c r="N4" s="2">
        <f>SUM('e1'!L4,'e2'!L4,'e3'!L4,'e4'!L4,'e5'!L4,'e6'!L4,'e7'!L4,'e8'!L4,'e9'!L4,'e10'!L4,'e11'!L4,'e12'!L4,'e13'!L4,'e14'!L4)</f>
        <v>2</v>
      </c>
      <c r="O4" s="2">
        <f>SUM('e1'!M4,'e2'!M4,'e3'!M4,'e4'!M4,'e5'!M4,'e6'!M4,'e7'!M4,'e8'!M4,'e9'!M4,'e10'!M4,'e11'!M4,'e12'!M4,'e13'!M4,'e14'!M4)</f>
        <v>10</v>
      </c>
      <c r="P4" s="3">
        <f t="shared" si="5"/>
        <v>0.2</v>
      </c>
      <c r="Q4" s="7">
        <f t="shared" si="6"/>
        <v>1.09095611</v>
      </c>
      <c r="R4" s="2"/>
      <c r="S4" s="2">
        <f>'e14'!S4+'e13'!S4+'e12'!S4+'e11'!S4+'e10'!S4+'e9'!S4+'e8'!S4+'e7'!S4+'e6'!S4+'e5'!S4+'e4'!S4+'e3'!S4+'e2'!S4+'e1'!S4</f>
        <v>1</v>
      </c>
      <c r="T4" s="2">
        <f>'e14'!T4+'e13'!T4+'e12'!T4+'e11'!T4+'e10'!T4+'e9'!T4+'e8'!T4+'e7'!T4+'e6'!T4+'e5'!T4+'e4'!T4+'e3'!T4+'e2'!T4+'e1'!T4</f>
        <v>0</v>
      </c>
      <c r="U4" s="2">
        <f>'e14'!U4+'e13'!U4+'e12'!U4+'e11'!U4+'e10'!U4+'e9'!U4+'e8'!U4+'e7'!U4+'e6'!U4+'e5'!U4+'e4'!U4+'e3'!U4+'e2'!U4+'e1'!U4</f>
        <v>8</v>
      </c>
      <c r="V4" s="2">
        <f>'e14'!V4+'e13'!V4+'e12'!V4+'e11'!V4+'e10'!V4+'e9'!V4+'e8'!V4+'e7'!V4+'e6'!V4+'e5'!V4+'e4'!V4+'e3'!V4+'e2'!V4+'e1'!V4</f>
        <v>2</v>
      </c>
      <c r="W4" s="2">
        <f t="shared" ref="W4:X4" si="11">SUM(S4+U4)</f>
        <v>9</v>
      </c>
      <c r="X4" s="2">
        <f t="shared" si="11"/>
        <v>2</v>
      </c>
      <c r="Y4" s="2"/>
      <c r="Z4" s="2">
        <f>SUM('e1'!X4,'e2'!X4,'e3'!X4,'e4'!X4,'e5'!X4,'e6'!X4,'e7'!X4,'e8'!X4,'e9'!X4,'e10'!X4,'e11'!X4,'e12'!X4,'e13'!X4,'e14'!X4)</f>
        <v>4</v>
      </c>
      <c r="AA4" s="2">
        <f>SUM('e1'!Y4,'e2'!Y4,'e3'!Y4,'e4'!Y4,'e5'!Y4,'e6'!Y4,'e7'!Y4,'e8'!Y4,'e9'!Y4,'e10'!Y4,'e11'!Y4,'e12'!Y4,'e13'!Y4,'e14'!Y4)</f>
        <v>1</v>
      </c>
      <c r="AB4" s="2">
        <f>SUM('e1'!Z4,'e2'!Z4,'e3'!Z4,'e4'!Z4,'e5'!Z4,'e6'!Z4,'e7'!Z4,'e8'!Z4,'e9'!Z4,'e10'!Z4,'e11'!Z4,'e12'!Z4,'e13'!Z4,'e14'!Z4)</f>
        <v>7</v>
      </c>
      <c r="AC4" s="2">
        <f>SUM('e1'!AA4,'e2'!AA4,'e3'!AA4,'e4'!AA4,'e5'!AA4,'e6'!AA4,'e7'!AA4,'e8'!AA4,'e9'!AA4,'e10'!AA4,'e11'!AA4,'e12'!AA4,'e13'!AA4,'e14'!AA4)</f>
        <v>2</v>
      </c>
      <c r="AD4" s="2">
        <f t="shared" ref="AD4:AE4" si="12">SUM(Z4+AB4)</f>
        <v>11</v>
      </c>
      <c r="AE4" s="2">
        <f t="shared" si="12"/>
        <v>3</v>
      </c>
      <c r="AF4" s="8">
        <f t="shared" si="9"/>
        <v>0.2727272727</v>
      </c>
      <c r="AG4" s="2">
        <f>'e4'!AB4+'e5'!AB4+'e6'!AB4</f>
        <v>0</v>
      </c>
      <c r="AH4" s="2">
        <f>'e4'!AC4+'e5'!AC4+'e6'!AC4</f>
        <v>0</v>
      </c>
      <c r="AI4" s="2">
        <f t="shared" si="10"/>
        <v>0</v>
      </c>
      <c r="AJ4" s="2"/>
      <c r="AK4" s="2"/>
      <c r="AL4" s="2"/>
      <c r="AM4" s="2"/>
      <c r="AN4" s="2"/>
      <c r="AO4" s="2"/>
      <c r="AP4" s="2"/>
      <c r="AQ4" s="2"/>
      <c r="AR4" s="2"/>
      <c r="AS4" s="2"/>
      <c r="AT4" s="2"/>
      <c r="AU4" s="2"/>
      <c r="AV4" s="2"/>
      <c r="AW4" s="2"/>
      <c r="AX4" s="2"/>
      <c r="AY4" s="2"/>
      <c r="AZ4" s="2"/>
      <c r="BA4" s="2"/>
      <c r="BB4" s="2"/>
      <c r="BC4" s="2"/>
      <c r="BD4" s="2"/>
      <c r="BE4" s="2"/>
      <c r="BF4" s="2"/>
    </row>
    <row r="5" ht="12.0" customHeight="1">
      <c r="A5" s="5" t="s">
        <v>34</v>
      </c>
      <c r="B5" s="2"/>
      <c r="C5" s="6">
        <f>SUM('e1'!B5,'e2'!B5,'e3'!B5,'e4'!B5,'e5'!B5,'e6'!B5,'e7'!B5,'e8'!B5,'e9'!B5,'e10'!B5,'e11'!B5,'e12'!B5,'e13'!B5,'e14'!B5)</f>
        <v>1.670634921</v>
      </c>
      <c r="D5" s="6">
        <f>SUM('e1'!C5,'e2'!C5,'e3'!C5,'e4'!C5,'e5'!C5,'e6'!C5,'e7'!C5,'e8'!C5,'e9'!C5,'e10'!C5,'e11'!C5,'e12'!C5,'e13'!C5,'e14'!C5)</f>
        <v>8.792460317</v>
      </c>
      <c r="E5" s="6">
        <f t="shared" si="3"/>
        <v>0.1900076725</v>
      </c>
      <c r="F5" s="2">
        <f>SUM('e1'!D5+'e2'!D5+'e3'!D5+'e4'!D5+'e5'!D5+'e6'!D5+'e7'!D5+'e8'!D5+'e9'!D5+'e10'!D5+'e11'!D5+'e12'!D5+'e13'!D5+'e14'!D5)</f>
        <v>2</v>
      </c>
      <c r="G5" s="2">
        <f>SUM('e1'!F5,'e2'!F5,'e3'!F5,'e4'!F5,'e5'!F5,'e6'!F5,'e7'!F5,'e8'!F5,'e9'!F5,'e10'!F5,'e11'!F5,'e12'!F5,'e13'!F5,'e14'!F5)</f>
        <v>7</v>
      </c>
      <c r="H5" s="2">
        <f>SUM('e1'!G5,'e2'!G5,'e3'!G5,'e4'!G5,'e5'!G5,'e6'!G5,'e7'!G5,'e8'!G5,'e9'!G5,'e10'!G5,'e11'!G5,'e12'!G5,'e13'!G5,'e14'!G5)</f>
        <v>8</v>
      </c>
      <c r="I5" s="2">
        <f>SUM('e1'!H5,'e2'!H5,'e3'!H5,'e4'!H5,'e5'!H5,'e6'!H5,'e7'!H5,'e8'!H5,'e9'!H5,'e10'!H5,'e11'!H5,'e12'!H5,'e13'!H5,'e14'!H5)</f>
        <v>86</v>
      </c>
      <c r="J5" s="2">
        <f>SUM('e1'!I5,'e2'!I5,'e3'!I5,'e4'!I5,'e5'!I5,'e6'!I5,'e7'!I5,'e8'!I5,'e9'!I5,'e10'!I5,'e11'!I5,'e12'!I5,'e13'!I5,'e14'!I5)</f>
        <v>10</v>
      </c>
      <c r="K5" s="6">
        <f t="shared" si="4"/>
        <v>0.6906976744</v>
      </c>
      <c r="L5" s="2">
        <f>SUM('e1'!J5+'e2'!J5+'e3'!J5+'e4'!J5+'e5'!J5+'e6'!J5+'e7'!J5+'e8'!J5+'e9'!J5+'e10'!J5+'e11'!J5+'e12'!J5+'e13'!J5+'e14'!J5)</f>
        <v>7</v>
      </c>
      <c r="M5" s="2"/>
      <c r="N5" s="2">
        <f>SUM('e1'!L5,'e2'!L5,'e3'!L5,'e4'!L5,'e5'!L5,'e6'!L5,'e7'!L5,'e8'!L5,'e9'!L5,'e10'!L5,'e11'!L5,'e12'!L5,'e13'!L5,'e14'!L5)</f>
        <v>0</v>
      </c>
      <c r="O5" s="2">
        <f>SUM('e1'!M5,'e2'!M5,'e3'!M5,'e4'!M5,'e5'!M5,'e6'!M5,'e7'!M5,'e8'!M5,'e9'!M5,'e10'!M5,'e11'!M5,'e12'!M5,'e13'!M5,'e14'!M5)</f>
        <v>10</v>
      </c>
      <c r="P5" s="3">
        <f t="shared" si="5"/>
        <v>0</v>
      </c>
      <c r="Q5" s="7">
        <f t="shared" si="6"/>
        <v>0.8807053469</v>
      </c>
      <c r="R5" s="2"/>
      <c r="S5" s="2">
        <f>'e14'!S5+'e13'!S5+'e12'!S5+'e11'!S5+'e10'!S5+'e9'!S5+'e8'!S5+'e7'!S5+'e6'!S5+'e5'!S5+'e4'!S5+'e3'!S5+'e2'!S5+'e1'!S5</f>
        <v>1</v>
      </c>
      <c r="T5" s="2">
        <f>'e14'!T5+'e13'!T5+'e12'!T5+'e11'!T5+'e10'!T5+'e9'!T5+'e8'!T5+'e7'!T5+'e6'!T5+'e5'!T5+'e4'!T5+'e3'!T5+'e2'!T5+'e1'!T5</f>
        <v>0</v>
      </c>
      <c r="U5" s="2">
        <f>'e14'!U5+'e13'!U5+'e12'!U5+'e11'!U5+'e10'!U5+'e9'!U5+'e8'!U5+'e7'!U5+'e6'!U5+'e5'!U5+'e4'!U5+'e3'!U5+'e2'!U5+'e1'!U5</f>
        <v>6</v>
      </c>
      <c r="V5" s="2">
        <f>'e14'!V5+'e13'!V5+'e12'!V5+'e11'!V5+'e10'!V5+'e9'!V5+'e8'!V5+'e7'!V5+'e6'!V5+'e5'!V5+'e4'!V5+'e3'!V5+'e2'!V5+'e1'!V5</f>
        <v>1</v>
      </c>
      <c r="W5" s="2">
        <f t="shared" ref="W5:X5" si="13">SUM(S5+U5)</f>
        <v>7</v>
      </c>
      <c r="X5" s="2">
        <f t="shared" si="13"/>
        <v>1</v>
      </c>
      <c r="Y5" s="2"/>
      <c r="Z5" s="2">
        <f>SUM('e1'!X5,'e2'!X5,'e3'!X5,'e4'!X5,'e5'!X5,'e6'!X5,'e7'!X5,'e8'!X5,'e9'!X5,'e10'!X5,'e11'!X5,'e12'!X5,'e13'!X5,'e14'!X5)</f>
        <v>4</v>
      </c>
      <c r="AA5" s="2">
        <f>SUM('e1'!Y5,'e2'!Y5,'e3'!Y5,'e4'!Y5,'e5'!Y5,'e6'!Y5,'e7'!Y5,'e8'!Y5,'e9'!Y5,'e10'!Y5,'e11'!Y5,'e12'!Y5,'e13'!Y5,'e14'!Y5)</f>
        <v>2</v>
      </c>
      <c r="AB5" s="2">
        <f>SUM('e1'!Z5,'e2'!Z5,'e3'!Z5,'e4'!Z5,'e5'!Z5,'e6'!Z5,'e7'!Z5,'e8'!Z5,'e9'!Z5,'e10'!Z5,'e11'!Z5,'e12'!Z5,'e13'!Z5,'e14'!Z5)</f>
        <v>7</v>
      </c>
      <c r="AC5" s="2">
        <f>SUM('e1'!AA5,'e2'!AA5,'e3'!AA5,'e4'!AA5,'e5'!AA5,'e6'!AA5,'e7'!AA5,'e8'!AA5,'e9'!AA5,'e10'!AA5,'e11'!AA5,'e12'!AA5,'e13'!AA5,'e14'!AA5)</f>
        <v>3</v>
      </c>
      <c r="AD5" s="2">
        <f t="shared" ref="AD5:AE5" si="14">SUM(Z5+AB5)</f>
        <v>11</v>
      </c>
      <c r="AE5" s="2">
        <f t="shared" si="14"/>
        <v>5</v>
      </c>
      <c r="AF5" s="8">
        <f t="shared" si="9"/>
        <v>0.4545454545</v>
      </c>
      <c r="AG5" s="2">
        <f>'e4'!AB5+'e5'!AB5+'e6'!AB5</f>
        <v>0</v>
      </c>
      <c r="AH5" s="2">
        <f>'e4'!AC5+'e5'!AC5+'e6'!AC5</f>
        <v>0</v>
      </c>
      <c r="AI5" s="2">
        <f t="shared" si="10"/>
        <v>0</v>
      </c>
      <c r="AJ5" s="2"/>
      <c r="AK5" s="2"/>
      <c r="AL5" s="2"/>
      <c r="AM5" s="2"/>
      <c r="AN5" s="2"/>
      <c r="AO5" s="2"/>
      <c r="AP5" s="2"/>
      <c r="AQ5" s="2"/>
      <c r="AR5" s="2"/>
      <c r="AS5" s="2"/>
      <c r="AT5" s="2"/>
      <c r="AU5" s="2"/>
      <c r="AV5" s="2"/>
      <c r="AW5" s="2"/>
      <c r="AX5" s="2"/>
      <c r="AY5" s="2"/>
      <c r="AZ5" s="2"/>
      <c r="BA5" s="2"/>
      <c r="BB5" s="2"/>
      <c r="BC5" s="2"/>
      <c r="BD5" s="2"/>
      <c r="BE5" s="2"/>
      <c r="BF5" s="2"/>
    </row>
    <row r="6" ht="12.0" customHeight="1">
      <c r="A6" s="5" t="s">
        <v>35</v>
      </c>
      <c r="B6" s="2"/>
      <c r="C6" s="6">
        <f>SUM('e1'!B6,'e2'!B6,'e3'!B6,'e4'!B6,'e5'!B6,'e6'!B6,'e7'!B6,'e8'!B6,'e9'!B6,'e10'!B6,'e11'!B6,'e12'!B6,'e13'!B6,'e14'!B6)</f>
        <v>0.8134920635</v>
      </c>
      <c r="D6" s="6">
        <f>SUM('e1'!C6,'e2'!C6,'e3'!C6,'e4'!C6,'e5'!C6,'e6'!C6,'e7'!C6,'e8'!C6,'e9'!C6,'e10'!C6,'e11'!C6,'e12'!C6,'e13'!C6,'e14'!C6)</f>
        <v>5.292460317</v>
      </c>
      <c r="E6" s="6">
        <f t="shared" si="3"/>
        <v>0.1537077304</v>
      </c>
      <c r="F6" s="2">
        <f>SUM('e1'!D6+'e2'!D6+'e3'!D6+'e4'!D6+'e5'!D6+'e6'!D6+'e7'!D6+'e8'!D6+'e9'!D6+'e10'!D6+'e11'!D6+'e12'!D6+'e13'!D6+'e14'!D6)</f>
        <v>0</v>
      </c>
      <c r="G6" s="2">
        <f>SUM('e1'!F6,'e2'!F6,'e3'!F6,'e4'!F6,'e5'!F6,'e6'!F6,'e7'!F6,'e8'!F6,'e9'!F6,'e10'!F6,'e11'!F6,'e12'!F6,'e13'!F6,'e14'!F6)</f>
        <v>4</v>
      </c>
      <c r="H6" s="2">
        <f>SUM('e1'!G6,'e2'!G6,'e3'!G6,'e4'!G6,'e5'!G6,'e6'!G6,'e7'!G6,'e8'!G6,'e9'!G6,'e10'!G6,'e11'!G6,'e12'!G6,'e13'!G6,'e14'!G6)</f>
        <v>1</v>
      </c>
      <c r="I6" s="2">
        <f>SUM('e1'!H6,'e2'!H6,'e3'!H6,'e4'!H6,'e5'!H6,'e6'!H6,'e7'!H6,'e8'!H6,'e9'!H6,'e10'!H6,'e11'!H6,'e12'!H6,'e13'!H6,'e14'!H6)</f>
        <v>71</v>
      </c>
      <c r="J6" s="2">
        <f>SUM('e1'!I6,'e2'!I6,'e3'!I6,'e4'!I6,'e5'!I6,'e6'!I6,'e7'!I6,'e8'!I6,'e9'!I6,'e10'!I6,'e11'!I6,'e12'!I6,'e13'!I6,'e14'!I6)</f>
        <v>7</v>
      </c>
      <c r="K6" s="6">
        <f t="shared" si="4"/>
        <v>0.569416499</v>
      </c>
      <c r="L6" s="2">
        <f>SUM('e1'!J6+'e2'!J6+'e3'!J6+'e4'!J6+'e5'!J6+'e6'!J6+'e7'!J6+'e8'!J6+'e9'!J6+'e10'!J6+'e11'!J6+'e12'!J6+'e13'!J6+'e14'!J6)</f>
        <v>7</v>
      </c>
      <c r="M6" s="2"/>
      <c r="N6" s="2">
        <f>SUM('e1'!L6,'e2'!L6,'e3'!L6,'e4'!L6,'e5'!L6,'e6'!L6,'e7'!L6,'e8'!L6,'e9'!L6,'e10'!L6,'e11'!L6,'e12'!L6,'e13'!L6,'e14'!L6)</f>
        <v>0</v>
      </c>
      <c r="O6" s="2">
        <f>SUM('e1'!M6,'e2'!M6,'e3'!M6,'e4'!M6,'e5'!M6,'e6'!M6,'e7'!M6,'e8'!M6,'e9'!M6,'e10'!M6,'e11'!M6,'e12'!M6,'e13'!M6,'e14'!M6)</f>
        <v>10</v>
      </c>
      <c r="P6" s="3">
        <f t="shared" si="5"/>
        <v>0</v>
      </c>
      <c r="Q6" s="7">
        <f t="shared" si="6"/>
        <v>0.7231242294</v>
      </c>
      <c r="R6" s="2"/>
      <c r="S6" s="2">
        <f>'e14'!S6+'e13'!S6+'e12'!S6+'e11'!S6+'e10'!S6+'e9'!S6+'e8'!S6+'e7'!S6+'e6'!S6+'e5'!S6+'e4'!S6+'e3'!S6+'e2'!S6+'e1'!S6</f>
        <v>0</v>
      </c>
      <c r="T6" s="2">
        <f>'e14'!T6+'e13'!T6+'e12'!T6+'e11'!T6+'e10'!T6+'e9'!T6+'e8'!T6+'e7'!T6+'e6'!T6+'e5'!T6+'e4'!T6+'e3'!T6+'e2'!T6+'e1'!T6</f>
        <v>0</v>
      </c>
      <c r="U6" s="2">
        <f>'e14'!U6+'e13'!U6+'e12'!U6+'e11'!U6+'e10'!U6+'e9'!U6+'e8'!U6+'e7'!U6+'e6'!U6+'e5'!U6+'e4'!U6+'e3'!U6+'e2'!U6+'e1'!U6</f>
        <v>4</v>
      </c>
      <c r="V6" s="2">
        <f>'e14'!V6+'e13'!V6+'e12'!V6+'e11'!V6+'e10'!V6+'e9'!V6+'e8'!V6+'e7'!V6+'e6'!V6+'e5'!V6+'e4'!V6+'e3'!V6+'e2'!V6+'e1'!V6</f>
        <v>0</v>
      </c>
      <c r="W6" s="2">
        <f t="shared" ref="W6:X6" si="15">SUM(S6+U6)</f>
        <v>4</v>
      </c>
      <c r="X6" s="2">
        <f t="shared" si="15"/>
        <v>0</v>
      </c>
      <c r="Y6" s="2"/>
      <c r="Z6" s="2">
        <f>SUM('e1'!X6,'e2'!X6,'e3'!X6,'e4'!X6,'e5'!X6,'e6'!X6,'e7'!X6,'e8'!X6,'e9'!X6,'e10'!X6,'e11'!X6,'e12'!X6,'e13'!X6,'e14'!X6)</f>
        <v>3</v>
      </c>
      <c r="AA6" s="2">
        <f>SUM('e1'!Y6,'e2'!Y6,'e3'!Y6,'e4'!Y6,'e5'!Y6,'e6'!Y6,'e7'!Y6,'e8'!Y6,'e9'!Y6,'e10'!Y6,'e11'!Y6,'e12'!Y6,'e13'!Y6,'e14'!Y6)</f>
        <v>3</v>
      </c>
      <c r="AB6" s="2">
        <f>SUM('e1'!Z6,'e2'!Z6,'e3'!Z6,'e4'!Z6,'e5'!Z6,'e6'!Z6,'e7'!Z6,'e8'!Z6,'e9'!Z6,'e10'!Z6,'e11'!Z6,'e12'!Z6,'e13'!Z6,'e14'!Z6)</f>
        <v>7</v>
      </c>
      <c r="AC6" s="2">
        <f>SUM('e1'!AA6,'e2'!AA6,'e3'!AA6,'e4'!AA6,'e5'!AA6,'e6'!AA6,'e7'!AA6,'e8'!AA6,'e9'!AA6,'e10'!AA6,'e11'!AA6,'e12'!AA6,'e13'!AA6,'e14'!AA6)</f>
        <v>3</v>
      </c>
      <c r="AD6" s="2">
        <f t="shared" ref="AD6:AE6" si="16">SUM(Z6+AB6)</f>
        <v>10</v>
      </c>
      <c r="AE6" s="2">
        <f t="shared" si="16"/>
        <v>6</v>
      </c>
      <c r="AF6" s="8">
        <f t="shared" si="9"/>
        <v>0.6</v>
      </c>
      <c r="AG6" s="2">
        <f>'e4'!AB6+'e5'!AB6+'e6'!AB6</f>
        <v>0</v>
      </c>
      <c r="AH6" s="2">
        <f>'e4'!AC6+'e5'!AC6+'e6'!AC6</f>
        <v>0</v>
      </c>
      <c r="AI6" s="2">
        <f t="shared" si="10"/>
        <v>0</v>
      </c>
      <c r="AJ6" s="2"/>
      <c r="AK6" s="2"/>
      <c r="AL6" s="2"/>
      <c r="AM6" s="2"/>
      <c r="AN6" s="2"/>
      <c r="AO6" s="2"/>
      <c r="AP6" s="2"/>
      <c r="AQ6" s="2"/>
      <c r="AR6" s="2"/>
      <c r="AS6" s="2"/>
      <c r="AT6" s="2"/>
      <c r="AU6" s="2"/>
      <c r="AV6" s="2"/>
      <c r="AW6" s="2"/>
      <c r="AX6" s="2"/>
      <c r="AY6" s="2"/>
      <c r="AZ6" s="2"/>
      <c r="BA6" s="2"/>
      <c r="BB6" s="2"/>
      <c r="BC6" s="2"/>
      <c r="BD6" s="2"/>
      <c r="BE6" s="2"/>
      <c r="BF6" s="2"/>
    </row>
    <row r="7" ht="12.0" customHeight="1">
      <c r="A7" s="5" t="s">
        <v>36</v>
      </c>
      <c r="B7" s="2"/>
      <c r="C7" s="6">
        <f>SUM('e1'!B7,'e2'!B7,'e3'!B7,'e4'!B7,'e5'!B7,'e6'!B7,'e7'!B7,'e8'!B7,'e9'!B7,'e10'!B7,'e11'!B7,'e12'!B7,'e13'!B7,'e14'!B7)</f>
        <v>0.253968254</v>
      </c>
      <c r="D7" s="6">
        <f>SUM('e1'!C7,'e2'!C7,'e3'!C7,'e4'!C7,'e5'!C7,'e6'!C7,'e7'!C7,'e8'!C7,'e9'!C7,'e10'!C7,'e11'!C7,'e12'!C7,'e13'!C7,'e14'!C7)</f>
        <v>6.792460317</v>
      </c>
      <c r="E7" s="6">
        <f t="shared" si="3"/>
        <v>0.03738972951</v>
      </c>
      <c r="F7" s="2">
        <f>SUM('e1'!D7+'e2'!D7+'e3'!D7+'e4'!D7+'e5'!D7+'e6'!D7+'e7'!D7+'e8'!D7+'e9'!D7+'e10'!D7+'e11'!D7+'e12'!D7+'e13'!D7+'e14'!D7)</f>
        <v>0</v>
      </c>
      <c r="G7" s="2">
        <f>SUM('e1'!F7,'e2'!F7,'e3'!F7,'e4'!F7,'e5'!F7,'e6'!F7,'e7'!F7,'e8'!F7,'e9'!F7,'e10'!F7,'e11'!F7,'e12'!F7,'e13'!F7,'e14'!F7)</f>
        <v>5</v>
      </c>
      <c r="H7" s="2">
        <f>SUM('e1'!G7,'e2'!G7,'e3'!G7,'e4'!G7,'e5'!G7,'e6'!G7,'e7'!G7,'e8'!G7,'e9'!G7,'e10'!G7,'e11'!G7,'e12'!G7,'e13'!G7,'e14'!G7)</f>
        <v>15</v>
      </c>
      <c r="I7" s="2">
        <f>SUM('e1'!H7,'e2'!H7,'e3'!H7,'e4'!H7,'e5'!H7,'e6'!H7,'e7'!H7,'e8'!H7,'e9'!H7,'e10'!H7,'e11'!H7,'e12'!H7,'e13'!H7,'e14'!H7)</f>
        <v>86</v>
      </c>
      <c r="J7" s="2">
        <f>SUM('e1'!I7,'e2'!I7,'e3'!I7,'e4'!I7,'e5'!I7,'e6'!I7,'e7'!I7,'e8'!I7,'e9'!I7,'e10'!I7,'e11'!I7,'e12'!I7,'e13'!I7,'e14'!I7)</f>
        <v>10</v>
      </c>
      <c r="K7" s="6">
        <f t="shared" si="4"/>
        <v>0.4825581395</v>
      </c>
      <c r="L7" s="2">
        <f>SUM('e1'!J7+'e2'!J7+'e3'!J7+'e4'!J7+'e5'!J7+'e6'!J7+'e7'!J7+'e8'!J7+'e9'!J7+'e10'!J7+'e11'!J7+'e12'!J7+'e13'!J7+'e14'!J7)</f>
        <v>4</v>
      </c>
      <c r="M7" s="2"/>
      <c r="N7" s="2">
        <f>SUM('e1'!L7,'e2'!L7,'e3'!L7,'e4'!L7,'e5'!L7,'e6'!L7,'e7'!L7,'e8'!L7,'e9'!L7,'e10'!L7,'e11'!L7,'e12'!L7,'e13'!L7,'e14'!L7)</f>
        <v>0</v>
      </c>
      <c r="O7" s="2">
        <f>SUM('e1'!M7,'e2'!M7,'e3'!M7,'e4'!M7,'e5'!M7,'e6'!M7,'e7'!M7,'e8'!M7,'e9'!M7,'e10'!M7,'e11'!M7,'e12'!M7,'e13'!M7,'e14'!M7)</f>
        <v>10</v>
      </c>
      <c r="P7" s="3">
        <f t="shared" si="5"/>
        <v>0</v>
      </c>
      <c r="Q7" s="7">
        <f t="shared" si="6"/>
        <v>0.519947869</v>
      </c>
      <c r="R7" s="2"/>
      <c r="S7" s="2">
        <f>'e14'!S7+'e13'!S7+'e12'!S7+'e11'!S7+'e10'!S7+'e9'!S7+'e8'!S7+'e7'!S7+'e6'!S7+'e5'!S7+'e4'!S7+'e3'!S7+'e2'!S7+'e1'!S7</f>
        <v>0</v>
      </c>
      <c r="T7" s="2">
        <f>'e14'!T7+'e13'!T7+'e12'!T7+'e11'!T7+'e10'!T7+'e9'!T7+'e8'!T7+'e7'!T7+'e6'!T7+'e5'!T7+'e4'!T7+'e3'!T7+'e2'!T7+'e1'!T7</f>
        <v>0</v>
      </c>
      <c r="U7" s="2">
        <f>'e14'!U7+'e13'!U7+'e12'!U7+'e11'!U7+'e10'!U7+'e9'!U7+'e8'!U7+'e7'!U7+'e6'!U7+'e5'!U7+'e4'!U7+'e3'!U7+'e2'!U7+'e1'!U7</f>
        <v>5</v>
      </c>
      <c r="V7" s="2">
        <f>'e14'!V7+'e13'!V7+'e12'!V7+'e11'!V7+'e10'!V7+'e9'!V7+'e8'!V7+'e7'!V7+'e6'!V7+'e5'!V7+'e4'!V7+'e3'!V7+'e2'!V7+'e1'!V7</f>
        <v>0</v>
      </c>
      <c r="W7" s="2">
        <f t="shared" ref="W7:X7" si="17">SUM(S7+U7)</f>
        <v>5</v>
      </c>
      <c r="X7" s="2">
        <f t="shared" si="17"/>
        <v>0</v>
      </c>
      <c r="Y7" s="2"/>
      <c r="Z7" s="2">
        <f>SUM('e1'!X7,'e2'!X7,'e3'!X7,'e4'!X7,'e5'!X7,'e6'!X7,'e7'!X7,'e8'!X7,'e9'!X7,'e10'!X7,'e11'!X7,'e12'!X7,'e13'!X7,'e14'!X7)</f>
        <v>4</v>
      </c>
      <c r="AA7" s="2">
        <f>SUM('e1'!Y7,'e2'!Y7,'e3'!Y7,'e4'!Y7,'e5'!Y7,'e6'!Y7,'e7'!Y7,'e8'!Y7,'e9'!Y7,'e10'!Y7,'e11'!Y7,'e12'!Y7,'e13'!Y7,'e14'!Y7)</f>
        <v>0</v>
      </c>
      <c r="AB7" s="2">
        <f>SUM('e1'!Z7,'e2'!Z7,'e3'!Z7,'e4'!Z7,'e5'!Z7,'e6'!Z7,'e7'!Z7,'e8'!Z7,'e9'!Z7,'e10'!Z7,'e11'!Z7,'e12'!Z7,'e13'!Z7,'e14'!Z7)</f>
        <v>7</v>
      </c>
      <c r="AC7" s="2">
        <f>SUM('e1'!AA7,'e2'!AA7,'e3'!AA7,'e4'!AA7,'e5'!AA7,'e6'!AA7,'e7'!AA7,'e8'!AA7,'e9'!AA7,'e10'!AA7,'e11'!AA7,'e12'!AA7,'e13'!AA7,'e14'!AA7)</f>
        <v>2</v>
      </c>
      <c r="AD7" s="2">
        <f t="shared" ref="AD7:AE7" si="18">SUM(Z7+AB7)</f>
        <v>11</v>
      </c>
      <c r="AE7" s="2">
        <f t="shared" si="18"/>
        <v>2</v>
      </c>
      <c r="AF7" s="8">
        <f t="shared" si="9"/>
        <v>0.1818181818</v>
      </c>
      <c r="AG7" s="2">
        <f>'e4'!AB7+'e5'!AB7+'e6'!AB7</f>
        <v>0</v>
      </c>
      <c r="AH7" s="2">
        <f>'e4'!AC7+'e5'!AC7+'e6'!AC7</f>
        <v>0</v>
      </c>
      <c r="AI7" s="2">
        <f t="shared" si="10"/>
        <v>0</v>
      </c>
      <c r="AJ7" s="2"/>
      <c r="AK7" s="2"/>
      <c r="AL7" s="2"/>
      <c r="AM7" s="2"/>
      <c r="AN7" s="2"/>
      <c r="AO7" s="2"/>
      <c r="AP7" s="2"/>
      <c r="AQ7" s="2"/>
      <c r="AR7" s="2"/>
      <c r="AS7" s="2"/>
      <c r="AT7" s="2"/>
      <c r="AU7" s="2"/>
      <c r="AV7" s="2"/>
      <c r="AW7" s="2"/>
      <c r="AX7" s="2"/>
      <c r="AY7" s="2"/>
      <c r="AZ7" s="2"/>
      <c r="BA7" s="2"/>
      <c r="BB7" s="2"/>
      <c r="BC7" s="2"/>
      <c r="BD7" s="2"/>
      <c r="BE7" s="2"/>
      <c r="BF7" s="2"/>
    </row>
    <row r="8" ht="12.0" customHeight="1">
      <c r="A8" s="5" t="s">
        <v>37</v>
      </c>
      <c r="B8" s="2"/>
      <c r="C8" s="6">
        <f>SUM('e1'!B8,'e2'!B8,'e3'!B8,'e4'!B8,'e5'!B8,'e6'!B8,'e7'!B8,'e8'!B8,'e9'!B8,'e10'!B8,'e11'!B8,'e12'!B8,'e13'!B8,'e14'!B8)</f>
        <v>1.646825397</v>
      </c>
      <c r="D8" s="6">
        <f>SUM('e1'!C8,'e2'!C8,'e3'!C8,'e4'!C8,'e5'!C8,'e6'!C8,'e7'!C8,'e8'!C8,'e9'!C8,'e10'!C8,'e11'!C8,'e12'!C8,'e13'!C8,'e14'!C8)</f>
        <v>4.292460317</v>
      </c>
      <c r="E8" s="6">
        <f t="shared" si="3"/>
        <v>0.3836553573</v>
      </c>
      <c r="F8" s="2">
        <f>SUM('e1'!D8+'e2'!D8+'e3'!D8+'e4'!D8+'e5'!D8+'e6'!D8+'e7'!D8+'e8'!D8+'e9'!D8+'e10'!D8+'e11'!D8+'e12'!D8+'e13'!D8+'e14'!D8)</f>
        <v>0</v>
      </c>
      <c r="G8" s="2">
        <f>SUM('e1'!F8,'e2'!F8,'e3'!F8,'e4'!F8,'e5'!F8,'e6'!F8,'e7'!F8,'e8'!F8,'e9'!F8,'e10'!F8,'e11'!F8,'e12'!F8,'e13'!F8,'e14'!F8)</f>
        <v>5</v>
      </c>
      <c r="H8" s="2">
        <f>SUM('e1'!G8,'e2'!G8,'e3'!G8,'e4'!G8,'e5'!G8,'e6'!G8,'e7'!G8,'e8'!G8,'e9'!G8,'e10'!G8,'e11'!G8,'e12'!G8,'e13'!G8,'e14'!G8)</f>
        <v>3</v>
      </c>
      <c r="I8" s="2">
        <f>SUM('e1'!H8,'e2'!H8,'e3'!H8,'e4'!H8,'e5'!H8,'e6'!H8,'e7'!H8,'e8'!H8,'e9'!H8,'e10'!H8,'e11'!H8,'e12'!H8,'e13'!H8,'e14'!H8)</f>
        <v>62</v>
      </c>
      <c r="J8" s="2">
        <f>SUM('e1'!I8,'e2'!I8,'e3'!I8,'e4'!I8,'e5'!I8,'e6'!I8,'e7'!I8,'e8'!I8,'e9'!I8,'e10'!I8,'e11'!I8,'e12'!I8,'e13'!I8,'e14'!I8)</f>
        <v>7</v>
      </c>
      <c r="K8" s="6">
        <f t="shared" si="4"/>
        <v>0.7073732719</v>
      </c>
      <c r="L8" s="2">
        <f>SUM('e1'!J8+'e2'!J8+'e3'!J8+'e4'!J8+'e5'!J8+'e6'!J8+'e7'!J8+'e8'!J8+'e9'!J8+'e10'!J8+'e11'!J8+'e12'!J8+'e13'!J8+'e14'!J8)</f>
        <v>6</v>
      </c>
      <c r="M8" s="2"/>
      <c r="N8" s="2">
        <f>SUM('e1'!L8,'e2'!L8,'e3'!L8,'e4'!L8,'e5'!L8,'e6'!L8,'e7'!L8,'e8'!L8,'e9'!L8,'e10'!L8,'e11'!L8,'e12'!L8,'e13'!L8,'e14'!L8)</f>
        <v>0</v>
      </c>
      <c r="O8" s="2">
        <f>SUM('e1'!M8,'e2'!M8,'e3'!M8,'e4'!M8,'e5'!M8,'e6'!M8,'e7'!M8,'e8'!M8,'e9'!M8,'e10'!M8,'e11'!M8,'e12'!M8,'e13'!M8,'e14'!M8)</f>
        <v>10</v>
      </c>
      <c r="P8" s="3">
        <f t="shared" si="5"/>
        <v>0</v>
      </c>
      <c r="Q8" s="7">
        <f t="shared" si="6"/>
        <v>1.091028629</v>
      </c>
      <c r="R8" s="2"/>
      <c r="S8" s="2">
        <f>'e14'!S8+'e13'!S8+'e12'!S8+'e11'!S8+'e10'!S8+'e9'!S8+'e8'!S8+'e7'!S8+'e6'!S8+'e5'!S8+'e4'!S8+'e3'!S8+'e2'!S8+'e1'!S8</f>
        <v>0</v>
      </c>
      <c r="T8" s="2">
        <f>'e14'!T8+'e13'!T8+'e12'!T8+'e11'!T8+'e10'!T8+'e9'!T8+'e8'!T8+'e7'!T8+'e6'!T8+'e5'!T8+'e4'!T8+'e3'!T8+'e2'!T8+'e1'!T8</f>
        <v>0</v>
      </c>
      <c r="U8" s="2">
        <f>'e14'!U8+'e13'!U8+'e12'!U8+'e11'!U8+'e10'!U8+'e9'!U8+'e8'!U8+'e7'!U8+'e6'!U8+'e5'!U8+'e4'!U8+'e3'!U8+'e2'!U8+'e1'!U8</f>
        <v>3</v>
      </c>
      <c r="V8" s="2">
        <f>'e14'!V8+'e13'!V8+'e12'!V8+'e11'!V8+'e10'!V8+'e9'!V8+'e8'!V8+'e7'!V8+'e6'!V8+'e5'!V8+'e4'!V8+'e3'!V8+'e2'!V8+'e1'!V8</f>
        <v>1</v>
      </c>
      <c r="W8" s="2">
        <f t="shared" ref="W8:X8" si="19">SUM(S8+U8)</f>
        <v>3</v>
      </c>
      <c r="X8" s="2">
        <f t="shared" si="19"/>
        <v>1</v>
      </c>
      <c r="Y8" s="2"/>
      <c r="Z8" s="2">
        <f>SUM('e1'!X8,'e2'!X8,'e3'!X8,'e4'!X8,'e5'!X8,'e6'!X8,'e7'!X8,'e8'!X8,'e9'!X8,'e10'!X8,'e11'!X8,'e12'!X8,'e13'!X8,'e14'!X8)</f>
        <v>3</v>
      </c>
      <c r="AA8" s="2">
        <f>SUM('e1'!Y8,'e2'!Y8,'e3'!Y8,'e4'!Y8,'e5'!Y8,'e6'!Y8,'e7'!Y8,'e8'!Y8,'e9'!Y8,'e10'!Y8,'e11'!Y8,'e12'!Y8,'e13'!Y8,'e14'!Y8)</f>
        <v>2</v>
      </c>
      <c r="AB8" s="2">
        <f>SUM('e1'!Z8,'e2'!Z8,'e3'!Z8,'e4'!Z8,'e5'!Z8,'e6'!Z8,'e7'!Z8,'e8'!Z8,'e9'!Z8,'e10'!Z8,'e11'!Z8,'e12'!Z8,'e13'!Z8,'e14'!Z8)</f>
        <v>7</v>
      </c>
      <c r="AC8" s="2">
        <f>SUM('e1'!AA8,'e2'!AA8,'e3'!AA8,'e4'!AA8,'e5'!AA8,'e6'!AA8,'e7'!AA8,'e8'!AA8,'e9'!AA8,'e10'!AA8,'e11'!AA8,'e12'!AA8,'e13'!AA8,'e14'!AA8)</f>
        <v>3</v>
      </c>
      <c r="AD8" s="2">
        <f t="shared" ref="AD8:AE8" si="20">SUM(Z8+AB8)</f>
        <v>10</v>
      </c>
      <c r="AE8" s="2">
        <f t="shared" si="20"/>
        <v>5</v>
      </c>
      <c r="AF8" s="8">
        <f t="shared" si="9"/>
        <v>0.5</v>
      </c>
      <c r="AG8" s="2">
        <f>'e4'!AB8+'e5'!AB8+'e6'!AB8</f>
        <v>0</v>
      </c>
      <c r="AH8" s="2">
        <f>'e4'!AC8+'e5'!AC8+'e6'!AC8</f>
        <v>0</v>
      </c>
      <c r="AI8" s="2">
        <f t="shared" si="10"/>
        <v>0</v>
      </c>
      <c r="AJ8" s="2"/>
      <c r="AK8" s="2"/>
      <c r="AL8" s="2"/>
      <c r="AM8" s="2"/>
      <c r="AN8" s="2"/>
      <c r="AO8" s="2"/>
      <c r="AP8" s="2"/>
      <c r="AQ8" s="2"/>
      <c r="AR8" s="2"/>
      <c r="AS8" s="2"/>
      <c r="AT8" s="2"/>
      <c r="AU8" s="2"/>
      <c r="AV8" s="2"/>
      <c r="AW8" s="2"/>
      <c r="AX8" s="2"/>
      <c r="AY8" s="2"/>
      <c r="AZ8" s="2"/>
      <c r="BA8" s="2"/>
      <c r="BB8" s="2"/>
      <c r="BC8" s="2"/>
      <c r="BD8" s="2"/>
      <c r="BE8" s="2"/>
      <c r="BF8" s="2"/>
    </row>
    <row r="9" ht="12.0" customHeight="1">
      <c r="A9" s="5" t="s">
        <v>38</v>
      </c>
      <c r="B9" s="2"/>
      <c r="C9" s="6">
        <f>SUM('e1'!B9,'e2'!B9,'e3'!B9,'e4'!B9,'e5'!B9,'e6'!B9,'e7'!B9,'e8'!B9,'e9'!B9,'e10'!B9,'e11'!B9,'e12'!B9,'e13'!B9,'e14'!B9)</f>
        <v>0</v>
      </c>
      <c r="D9" s="6">
        <f>SUM('e1'!C9,'e2'!C9,'e3'!C9,'e4'!C9,'e5'!C9,'e6'!C9,'e7'!C9,'e8'!C9,'e9'!C9,'e10'!C9,'e11'!C9,'e12'!C9,'e13'!C9,'e14'!C9)</f>
        <v>0.1</v>
      </c>
      <c r="E9" s="6">
        <f t="shared" si="3"/>
        <v>0</v>
      </c>
      <c r="F9" s="2">
        <f>SUM('e1'!D9+'e2'!D9+'e3'!D9+'e4'!D9+'e5'!D9+'e6'!D9+'e7'!D9+'e8'!D9+'e9'!D9+'e10'!D9+'e11'!D9+'e12'!D9+'e13'!D9+'e14'!D9)</f>
        <v>0</v>
      </c>
      <c r="G9" s="2">
        <f>SUM('e1'!F9,'e2'!F9,'e3'!F9,'e4'!F9,'e5'!F9,'e6'!F9,'e7'!F9,'e8'!F9,'e9'!F9,'e10'!F9,'e11'!F9,'e12'!F9,'e13'!F9,'e14'!F9)</f>
        <v>0</v>
      </c>
      <c r="H9" s="2">
        <f>SUM('e1'!G9,'e2'!G9,'e3'!G9,'e4'!G9,'e5'!G9,'e6'!G9,'e7'!G9,'e8'!G9,'e9'!G9,'e10'!G9,'e11'!G9,'e12'!G9,'e13'!G9,'e14'!G9)</f>
        <v>7</v>
      </c>
      <c r="I9" s="2">
        <f>SUM('e1'!H9,'e2'!H9,'e3'!H9,'e4'!H9,'e5'!H9,'e6'!H9,'e7'!H9,'e8'!H9,'e9'!H9,'e10'!H9,'e11'!H9,'e12'!H9,'e13'!H9,'e14'!H9)</f>
        <v>9</v>
      </c>
      <c r="J9" s="2">
        <f>SUM('e1'!I9,'e2'!I9,'e3'!I9,'e4'!I9,'e5'!I9,'e6'!I9,'e7'!I9,'e8'!I9,'e9'!I9,'e10'!I9,'e11'!I9,'e12'!I9,'e13'!I9,'e14'!I9)</f>
        <v>1</v>
      </c>
      <c r="K9" s="6">
        <f t="shared" si="4"/>
        <v>-0.7777777778</v>
      </c>
      <c r="L9" s="2">
        <f>SUM('e1'!J9+'e2'!J9+'e3'!J9+'e4'!J9+'e5'!J9+'e6'!J9+'e7'!J9+'e8'!J9+'e9'!J9+'e10'!J9+'e11'!J9+'e12'!J9+'e13'!J9+'e14'!J9)</f>
        <v>0</v>
      </c>
      <c r="M9" s="2"/>
      <c r="N9" s="2">
        <f>SUM('e1'!L9,'e2'!L9,'e3'!L9,'e4'!L9,'e5'!L9,'e6'!L9,'e7'!L9,'e8'!L9,'e9'!L9,'e10'!L9,'e11'!L9,'e12'!L9,'e13'!L9,'e14'!L9)</f>
        <v>0</v>
      </c>
      <c r="O9" s="2">
        <f>SUM('e1'!M9,'e2'!M9,'e3'!M9,'e4'!M9,'e5'!M9,'e6'!M9,'e7'!M9,'e8'!M9,'e9'!M9,'e10'!M9,'e11'!M9,'e12'!M9,'e13'!M9,'e14'!M9)</f>
        <v>10</v>
      </c>
      <c r="P9" s="3">
        <f t="shared" si="5"/>
        <v>0</v>
      </c>
      <c r="Q9" s="7">
        <f t="shared" si="6"/>
        <v>-0.7777777778</v>
      </c>
      <c r="R9" s="2"/>
      <c r="S9" s="2">
        <f>'e14'!S9+'e13'!S9+'e12'!S9+'e11'!S9+'e10'!S9+'e9'!S9+'e8'!S9+'e7'!S9+'e6'!S9+'e5'!S9+'e4'!S9+'e3'!S9+'e2'!S9+'e1'!S9</f>
        <v>0</v>
      </c>
      <c r="T9" s="2">
        <f>'e14'!T9+'e13'!T9+'e12'!T9+'e11'!T9+'e10'!T9+'e9'!T9+'e8'!T9+'e7'!T9+'e6'!T9+'e5'!T9+'e4'!T9+'e3'!T9+'e2'!T9+'e1'!T9</f>
        <v>0</v>
      </c>
      <c r="U9" s="2">
        <f>'e14'!U9+'e13'!U9+'e12'!U9+'e11'!U9+'e10'!U9+'e9'!U9+'e8'!U9+'e7'!U9+'e6'!U9+'e5'!U9+'e4'!U9+'e3'!U9+'e2'!U9+'e1'!U9</f>
        <v>0</v>
      </c>
      <c r="V9" s="2">
        <f>'e14'!V9+'e13'!V9+'e12'!V9+'e11'!V9+'e10'!V9+'e9'!V9+'e8'!V9+'e7'!V9+'e6'!V9+'e5'!V9+'e4'!V9+'e3'!V9+'e2'!V9+'e1'!V9</f>
        <v>0</v>
      </c>
      <c r="W9" s="2">
        <f t="shared" ref="W9:X9" si="21">SUM(S9+U9)</f>
        <v>0</v>
      </c>
      <c r="X9" s="2">
        <f t="shared" si="21"/>
        <v>0</v>
      </c>
      <c r="Y9" s="2"/>
      <c r="Z9" s="2">
        <f>SUM('e1'!X9,'e2'!X9,'e3'!X9,'e4'!X9,'e5'!X9,'e6'!X9,'e7'!X9,'e8'!X9,'e9'!X9,'e10'!X9,'e11'!X9,'e12'!X9,'e13'!X9,'e14'!X9)</f>
        <v>0</v>
      </c>
      <c r="AA9" s="2">
        <f>SUM('e1'!Y9,'e2'!Y9,'e3'!Y9,'e4'!Y9,'e5'!Y9,'e6'!Y9,'e7'!Y9,'e8'!Y9,'e9'!Y9,'e10'!Y9,'e11'!Y9,'e12'!Y9,'e13'!Y9,'e14'!Y9)</f>
        <v>0</v>
      </c>
      <c r="AB9" s="2">
        <f>SUM('e1'!Z9,'e2'!Z9,'e3'!Z9,'e4'!Z9,'e5'!Z9,'e6'!Z9,'e7'!Z9,'e8'!Z9,'e9'!Z9,'e10'!Z9,'e11'!Z9,'e12'!Z9,'e13'!Z9,'e14'!Z9)</f>
        <v>1</v>
      </c>
      <c r="AC9" s="2">
        <f>SUM('e1'!AA9,'e2'!AA9,'e3'!AA9,'e4'!AA9,'e5'!AA9,'e6'!AA9,'e7'!AA9,'e8'!AA9,'e9'!AA9,'e10'!AA9,'e11'!AA9,'e12'!AA9,'e13'!AA9,'e14'!AA9)</f>
        <v>0</v>
      </c>
      <c r="AD9" s="2">
        <f t="shared" ref="AD9:AE9" si="22">SUM(Z9+AB9)</f>
        <v>1</v>
      </c>
      <c r="AE9" s="2">
        <f t="shared" si="22"/>
        <v>0</v>
      </c>
      <c r="AF9" s="8">
        <f t="shared" si="9"/>
        <v>0</v>
      </c>
      <c r="AG9" s="2">
        <f>'e4'!AB9+'e5'!AB9+'e6'!AB9</f>
        <v>0</v>
      </c>
      <c r="AH9" s="2">
        <f>'e4'!AC9+'e5'!AC9+'e6'!AC9</f>
        <v>0</v>
      </c>
      <c r="AI9" s="2">
        <f t="shared" si="10"/>
        <v>0</v>
      </c>
      <c r="AJ9" s="2"/>
      <c r="AK9" s="2"/>
      <c r="AL9" s="2"/>
      <c r="AM9" s="2"/>
      <c r="AN9" s="2"/>
      <c r="AO9" s="2"/>
      <c r="AP9" s="2"/>
      <c r="AQ9" s="2"/>
      <c r="AR9" s="2"/>
      <c r="AS9" s="2"/>
      <c r="AT9" s="2"/>
      <c r="AU9" s="2"/>
      <c r="AV9" s="2"/>
      <c r="AW9" s="2"/>
      <c r="AX9" s="2"/>
      <c r="AY9" s="2"/>
      <c r="AZ9" s="2"/>
      <c r="BA9" s="2"/>
      <c r="BB9" s="2"/>
      <c r="BC9" s="2"/>
      <c r="BD9" s="2"/>
      <c r="BE9" s="2"/>
      <c r="BF9" s="2"/>
    </row>
    <row r="10" ht="12.0" customHeight="1">
      <c r="A10" s="5" t="s">
        <v>39</v>
      </c>
      <c r="B10" s="2"/>
      <c r="C10" s="6">
        <f>SUM('e1'!B10,'e2'!B10,'e3'!B10,'e4'!B10,'e5'!B10,'e6'!B10,'e7'!B10,'e8'!B10,'e9'!B10,'e10'!B10,'e11'!B10,'e12'!B10,'e13'!B10,'e14'!B10)</f>
        <v>0.1111111111</v>
      </c>
      <c r="D10" s="6">
        <f>SUM('e1'!C10,'e2'!C10,'e3'!C10,'e4'!C10,'e5'!C10,'e6'!C10,'e7'!C10,'e8'!C10,'e9'!C10,'e10'!C10,'e11'!C10,'e12'!C10,'e13'!C10,'e14'!C10)</f>
        <v>0.6972222222</v>
      </c>
      <c r="E10" s="6">
        <f t="shared" si="3"/>
        <v>0.1593625498</v>
      </c>
      <c r="F10" s="2">
        <f>SUM('e1'!D10+'e2'!D10+'e3'!D10+'e4'!D10+'e5'!D10+'e6'!D10+'e7'!D10+'e8'!D10+'e9'!D10+'e10'!D10+'e11'!D10+'e12'!D10+'e13'!D10+'e14'!D10)</f>
        <v>0</v>
      </c>
      <c r="G10" s="2">
        <f>SUM('e1'!F10,'e2'!F10,'e3'!F10,'e4'!F10,'e5'!F10,'e6'!F10,'e7'!F10,'e8'!F10,'e9'!F10,'e10'!F10,'e11'!F10,'e12'!F10,'e13'!F10,'e14'!F10)</f>
        <v>2</v>
      </c>
      <c r="H10" s="2">
        <f>SUM('e1'!G10,'e2'!G10,'e3'!G10,'e4'!G10,'e5'!G10,'e6'!G10,'e7'!G10,'e8'!G10,'e9'!G10,'e10'!G10,'e11'!G10,'e12'!G10,'e13'!G10,'e14'!G10)</f>
        <v>6</v>
      </c>
      <c r="I10" s="2">
        <f>SUM('e1'!H10,'e2'!H10,'e3'!H10,'e4'!H10,'e5'!H10,'e6'!H10,'e7'!H10,'e8'!H10,'e9'!H10,'e10'!H10,'e11'!H10,'e12'!H10,'e13'!H10,'e14'!H10)</f>
        <v>33</v>
      </c>
      <c r="J10" s="2">
        <f>SUM('e1'!I10,'e2'!I10,'e3'!I10,'e4'!I10,'e5'!I10,'e6'!I10,'e7'!I10,'e8'!I10,'e9'!I10,'e10'!I10,'e11'!I10,'e12'!I10,'e13'!I10,'e14'!I10)</f>
        <v>4</v>
      </c>
      <c r="K10" s="6">
        <f t="shared" si="4"/>
        <v>0.4545454545</v>
      </c>
      <c r="L10" s="2">
        <f>SUM('e1'!J10+'e2'!J10+'e3'!J10+'e4'!J10+'e5'!J10+'e6'!J10+'e7'!J10+'e8'!J10+'e9'!J10+'e10'!J10+'e11'!J10+'e12'!J10+'e13'!J10+'e14'!J10)</f>
        <v>2</v>
      </c>
      <c r="M10" s="2"/>
      <c r="N10" s="2">
        <f>SUM('e1'!L10,'e2'!L10,'e3'!L10,'e4'!L10,'e5'!L10,'e6'!L10,'e7'!L10,'e8'!L10,'e9'!L10,'e10'!L10,'e11'!L10,'e12'!L10,'e13'!L10,'e14'!L10)</f>
        <v>0</v>
      </c>
      <c r="O10" s="2">
        <f>SUM('e1'!M10,'e2'!M10,'e3'!M10,'e4'!M10,'e5'!M10,'e6'!M10,'e7'!M10,'e8'!M10,'e9'!M10,'e10'!M10,'e11'!M10,'e12'!M10,'e13'!M10,'e14'!M10)</f>
        <v>10</v>
      </c>
      <c r="P10" s="3">
        <f t="shared" si="5"/>
        <v>0</v>
      </c>
      <c r="Q10" s="7">
        <f t="shared" si="6"/>
        <v>0.6139080043</v>
      </c>
      <c r="R10" s="2"/>
      <c r="S10" s="2">
        <f>'e14'!S10+'e13'!S10+'e12'!S10+'e11'!S10+'e10'!S10+'e9'!S10+'e8'!S10+'e7'!S10+'e6'!S10+'e5'!S10+'e4'!S10+'e3'!S10+'e2'!S10+'e1'!S10</f>
        <v>0</v>
      </c>
      <c r="T10" s="2">
        <f>'e14'!T10+'e13'!T10+'e12'!T10+'e11'!T10+'e10'!T10+'e9'!T10+'e8'!T10+'e7'!T10+'e6'!T10+'e5'!T10+'e4'!T10+'e3'!T10+'e2'!T10+'e1'!T10</f>
        <v>0</v>
      </c>
      <c r="U10" s="2">
        <f>'e14'!U10+'e13'!U10+'e12'!U10+'e11'!U10+'e10'!U10+'e9'!U10+'e8'!U10+'e7'!U10+'e6'!U10+'e5'!U10+'e4'!U10+'e3'!U10+'e2'!U10+'e1'!U10</f>
        <v>0</v>
      </c>
      <c r="V10" s="2">
        <f>'e14'!V10+'e13'!V10+'e12'!V10+'e11'!V10+'e10'!V10+'e9'!V10+'e8'!V10+'e7'!V10+'e6'!V10+'e5'!V10+'e4'!V10+'e3'!V10+'e2'!V10+'e1'!V10</f>
        <v>0</v>
      </c>
      <c r="W10" s="2">
        <f t="shared" ref="W10:X10" si="23">SUM(S10+U10)</f>
        <v>0</v>
      </c>
      <c r="X10" s="2">
        <f t="shared" si="23"/>
        <v>0</v>
      </c>
      <c r="Y10" s="2"/>
      <c r="Z10" s="2">
        <f>SUM('e1'!X10,'e2'!X10,'e3'!X10,'e4'!X10,'e5'!X10,'e6'!X10,'e7'!X10,'e8'!X10,'e9'!X10,'e10'!X10,'e11'!X10,'e12'!X10,'e13'!X10,'e14'!X10)</f>
        <v>1</v>
      </c>
      <c r="AA10" s="2">
        <f>SUM('e1'!Y10,'e2'!Y10,'e3'!Y10,'e4'!Y10,'e5'!Y10,'e6'!Y10,'e7'!Y10,'e8'!Y10,'e9'!Y10,'e10'!Y10,'e11'!Y10,'e12'!Y10,'e13'!Y10,'e14'!Y10)</f>
        <v>0</v>
      </c>
      <c r="AB10" s="2">
        <f>SUM('e1'!Z10,'e2'!Z10,'e3'!Z10,'e4'!Z10,'e5'!Z10,'e6'!Z10,'e7'!Z10,'e8'!Z10,'e9'!Z10,'e10'!Z10,'e11'!Z10,'e12'!Z10,'e13'!Z10,'e14'!Z10)</f>
        <v>5</v>
      </c>
      <c r="AC10" s="2">
        <f>SUM('e1'!AA10,'e2'!AA10,'e3'!AA10,'e4'!AA10,'e5'!AA10,'e6'!AA10,'e7'!AA10,'e8'!AA10,'e9'!AA10,'e10'!AA10,'e11'!AA10,'e12'!AA10,'e13'!AA10,'e14'!AA10)</f>
        <v>1</v>
      </c>
      <c r="AD10" s="2">
        <f t="shared" ref="AD10:AE10" si="24">SUM(Z10+AB10)</f>
        <v>6</v>
      </c>
      <c r="AE10" s="2">
        <f t="shared" si="24"/>
        <v>1</v>
      </c>
      <c r="AF10" s="8">
        <f t="shared" si="9"/>
        <v>0.1666666667</v>
      </c>
      <c r="AG10" s="2">
        <f>'e4'!AB10+'e5'!AB10+'e6'!AB10</f>
        <v>0</v>
      </c>
      <c r="AH10" s="2">
        <f>'e4'!AC10+'e5'!AC10+'e6'!AC10</f>
        <v>0</v>
      </c>
      <c r="AI10" s="2">
        <f t="shared" si="10"/>
        <v>0</v>
      </c>
      <c r="AJ10" s="2"/>
      <c r="AK10" s="2"/>
      <c r="AL10" s="2"/>
      <c r="AM10" s="2"/>
      <c r="AN10" s="2"/>
      <c r="AO10" s="2"/>
      <c r="AP10" s="2"/>
      <c r="AQ10" s="2"/>
      <c r="AR10" s="2"/>
      <c r="AS10" s="2"/>
      <c r="AT10" s="2"/>
      <c r="AU10" s="2"/>
      <c r="AV10" s="2"/>
      <c r="AW10" s="2"/>
      <c r="AX10" s="2"/>
      <c r="AY10" s="2"/>
      <c r="AZ10" s="2"/>
      <c r="BA10" s="2"/>
      <c r="BB10" s="2"/>
      <c r="BC10" s="2"/>
      <c r="BD10" s="2"/>
      <c r="BE10" s="2"/>
      <c r="BF10" s="2"/>
    </row>
    <row r="11" ht="12.0" customHeight="1">
      <c r="A11" s="5" t="s">
        <v>40</v>
      </c>
      <c r="B11" s="2"/>
      <c r="C11" s="6">
        <f>SUM('e1'!B11,'e2'!B11,'e3'!B11,'e4'!B11,'e5'!B11,'e6'!B11,'e7'!B11,'e8'!B11,'e9'!B11,'e10'!B11,'e11'!B11,'e12'!B11,'e13'!B11,'e14'!B11)</f>
        <v>0.1111111111</v>
      </c>
      <c r="D11" s="6">
        <f>SUM('e1'!C11,'e2'!C11,'e3'!C11,'e4'!C11,'e5'!C11,'e6'!C11,'e7'!C11,'e8'!C11,'e9'!C11,'e10'!C11,'e11'!C11,'e12'!C11,'e13'!C11,'e14'!C11)</f>
        <v>0.3222222222</v>
      </c>
      <c r="E11" s="6">
        <f t="shared" si="3"/>
        <v>0.3448275862</v>
      </c>
      <c r="F11" s="2">
        <f>SUM('e1'!D11+'e2'!D11+'e3'!D11+'e4'!D11+'e5'!D11+'e6'!D11+'e7'!D11+'e8'!D11+'e9'!D11+'e10'!D11+'e11'!D11+'e12'!D11+'e13'!D11+'e14'!D11)</f>
        <v>0</v>
      </c>
      <c r="G11" s="2">
        <f>SUM('e1'!F11,'e2'!F11,'e3'!F11,'e4'!F11,'e5'!F11,'e6'!F11,'e7'!F11,'e8'!F11,'e9'!F11,'e10'!F11,'e11'!F11,'e12'!F11,'e13'!F11,'e14'!F11)</f>
        <v>1</v>
      </c>
      <c r="H11" s="2">
        <f>SUM('e1'!G11,'e2'!G11,'e3'!G11,'e4'!G11,'e5'!G11,'e6'!G11,'e7'!G11,'e8'!G11,'e9'!G11,'e10'!G11,'e11'!G11,'e12'!G11,'e13'!G11,'e14'!G11)</f>
        <v>7</v>
      </c>
      <c r="I11" s="2">
        <f>SUM('e1'!H11,'e2'!H11,'e3'!H11,'e4'!H11,'e5'!H11,'e6'!H11,'e7'!H11,'e8'!H11,'e9'!H11,'e10'!H11,'e11'!H11,'e12'!H11,'e13'!H11,'e14'!H11)</f>
        <v>18</v>
      </c>
      <c r="J11" s="2">
        <f>SUM('e1'!I11,'e2'!I11,'e3'!I11,'e4'!I11,'e5'!I11,'e6'!I11,'e7'!I11,'e8'!I11,'e9'!I11,'e10'!I11,'e11'!I11,'e12'!I11,'e13'!I11,'e14'!I11)</f>
        <v>2</v>
      </c>
      <c r="K11" s="6">
        <f t="shared" si="4"/>
        <v>0.3055555556</v>
      </c>
      <c r="L11" s="2">
        <f>SUM('e1'!J11+'e2'!J11+'e3'!J11+'e4'!J11+'e5'!J11+'e6'!J11+'e7'!J11+'e8'!J11+'e9'!J11+'e10'!J11+'e11'!J11+'e12'!J11+'e13'!J11+'e14'!J11)</f>
        <v>0</v>
      </c>
      <c r="M11" s="2"/>
      <c r="N11" s="2">
        <f>SUM('e1'!L11,'e2'!L11,'e3'!L11,'e4'!L11,'e5'!L11,'e6'!L11,'e7'!L11,'e8'!L11,'e9'!L11,'e10'!L11,'e11'!L11,'e12'!L11,'e13'!L11,'e14'!L11)</f>
        <v>0</v>
      </c>
      <c r="O11" s="2">
        <f>SUM('e1'!M11,'e2'!M11,'e3'!M11,'e4'!M11,'e5'!M11,'e6'!M11,'e7'!M11,'e8'!M11,'e9'!M11,'e10'!M11,'e11'!M11,'e12'!M11,'e13'!M11,'e14'!M11)</f>
        <v>10</v>
      </c>
      <c r="P11" s="3">
        <f t="shared" si="5"/>
        <v>0</v>
      </c>
      <c r="Q11" s="7">
        <f t="shared" si="6"/>
        <v>0.6503831418</v>
      </c>
      <c r="R11" s="2"/>
      <c r="S11" s="2">
        <f>'e14'!S11+'e13'!S11+'e12'!S11+'e11'!S11+'e10'!S11+'e9'!S11+'e8'!S11+'e7'!S11+'e6'!S11+'e5'!S11+'e4'!S11+'e3'!S11+'e2'!S11+'e1'!S11</f>
        <v>0</v>
      </c>
      <c r="T11" s="2">
        <f>'e14'!T11+'e13'!T11+'e12'!T11+'e11'!T11+'e10'!T11+'e9'!T11+'e8'!T11+'e7'!T11+'e6'!T11+'e5'!T11+'e4'!T11+'e3'!T11+'e2'!T11+'e1'!T11</f>
        <v>0</v>
      </c>
      <c r="U11" s="2">
        <f>'e14'!U11+'e13'!U11+'e12'!U11+'e11'!U11+'e10'!U11+'e9'!U11+'e8'!U11+'e7'!U11+'e6'!U11+'e5'!U11+'e4'!U11+'e3'!U11+'e2'!U11+'e1'!U11</f>
        <v>0</v>
      </c>
      <c r="V11" s="2">
        <f>'e14'!V11+'e13'!V11+'e12'!V11+'e11'!V11+'e10'!V11+'e9'!V11+'e8'!V11+'e7'!V11+'e6'!V11+'e5'!V11+'e4'!V11+'e3'!V11+'e2'!V11+'e1'!V11</f>
        <v>0</v>
      </c>
      <c r="W11" s="2">
        <f t="shared" ref="W11:X11" si="25">SUM(S11+U11)</f>
        <v>0</v>
      </c>
      <c r="X11" s="2">
        <f t="shared" si="25"/>
        <v>0</v>
      </c>
      <c r="Y11" s="2"/>
      <c r="Z11" s="2">
        <f>SUM('e1'!X11,'e2'!X11,'e3'!X11,'e4'!X11,'e5'!X11,'e6'!X11,'e7'!X11,'e8'!X11,'e9'!X11,'e10'!X11,'e11'!X11,'e12'!X11,'e13'!X11,'e14'!X11)</f>
        <v>0</v>
      </c>
      <c r="AA11" s="2">
        <f>SUM('e1'!Y11,'e2'!Y11,'e3'!Y11,'e4'!Y11,'e5'!Y11,'e6'!Y11,'e7'!Y11,'e8'!Y11,'e9'!Y11,'e10'!Y11,'e11'!Y11,'e12'!Y11,'e13'!Y11,'e14'!Y11)</f>
        <v>0</v>
      </c>
      <c r="AB11" s="2">
        <f>SUM('e1'!Z11,'e2'!Z11,'e3'!Z11,'e4'!Z11,'e5'!Z11,'e6'!Z11,'e7'!Z11,'e8'!Z11,'e9'!Z11,'e10'!Z11,'e11'!Z11,'e12'!Z11,'e13'!Z11,'e14'!Z11)</f>
        <v>3</v>
      </c>
      <c r="AC11" s="2">
        <f>SUM('e1'!AA11,'e2'!AA11,'e3'!AA11,'e4'!AA11,'e5'!AA11,'e6'!AA11,'e7'!AA11,'e8'!AA11,'e9'!AA11,'e10'!AA11,'e11'!AA11,'e12'!AA11,'e13'!AA11,'e14'!AA11)</f>
        <v>1</v>
      </c>
      <c r="AD11" s="2">
        <f t="shared" ref="AD11:AE11" si="26">SUM(Z11+AB11)</f>
        <v>3</v>
      </c>
      <c r="AE11" s="2">
        <f t="shared" si="26"/>
        <v>1</v>
      </c>
      <c r="AF11" s="8">
        <f t="shared" si="9"/>
        <v>0.3333333333</v>
      </c>
      <c r="AG11" s="2">
        <f>'e4'!AB11+'e5'!AB11+'e6'!AB11</f>
        <v>0</v>
      </c>
      <c r="AH11" s="2">
        <f>'e4'!AC11+'e5'!AC11+'e6'!AC11</f>
        <v>0</v>
      </c>
      <c r="AI11" s="2">
        <f t="shared" si="10"/>
        <v>0</v>
      </c>
      <c r="AJ11" s="2"/>
      <c r="AK11" s="2"/>
      <c r="AL11" s="2"/>
      <c r="AM11" s="2"/>
      <c r="AN11" s="2"/>
      <c r="AO11" s="2"/>
      <c r="AP11" s="2"/>
      <c r="AQ11" s="2"/>
      <c r="AR11" s="2"/>
      <c r="AS11" s="2"/>
      <c r="AT11" s="2"/>
      <c r="AU11" s="2"/>
      <c r="AV11" s="2"/>
      <c r="AW11" s="2"/>
      <c r="AX11" s="2"/>
      <c r="AY11" s="2"/>
      <c r="AZ11" s="2"/>
      <c r="BA11" s="2"/>
      <c r="BB11" s="2"/>
      <c r="BC11" s="2"/>
      <c r="BD11" s="2"/>
      <c r="BE11" s="2"/>
      <c r="BF11" s="2"/>
    </row>
    <row r="12" ht="12.0" customHeight="1">
      <c r="A12" s="9" t="s">
        <v>41</v>
      </c>
      <c r="B12" s="2"/>
      <c r="C12" s="6">
        <f>SUM('e1'!B12,'e2'!B12,'e3'!B12,'e4'!B12,'e5'!B12,'e6'!B12,'e7'!B12,'e8'!B12,'e9'!B12,'e10'!B12,'e11'!B12,'e12'!B12,'e13'!B12,'e14'!B12)</f>
        <v>1.038492063</v>
      </c>
      <c r="D12" s="6">
        <f>SUM('e1'!C12,'e2'!C12,'e3'!C12,'e4'!C12,'e5'!C12,'e6'!C12,'e7'!C12,'e8'!C12,'e9'!C12,'e10'!C12,'e11'!C12,'e12'!C12,'e13'!C12,'e14'!C12)</f>
        <v>8.792460317</v>
      </c>
      <c r="E12" s="6">
        <f t="shared" si="3"/>
        <v>0.1181116577</v>
      </c>
      <c r="F12" s="2">
        <f>SUM('e1'!D12+'e2'!D12+'e3'!D12+'e4'!D12+'e5'!D12+'e6'!D12+'e7'!D12+'e8'!D12+'e9'!D12+'e10'!D12+'e11'!D12+'e12'!D12+'e13'!D12+'e14'!D12)</f>
        <v>1</v>
      </c>
      <c r="G12" s="2">
        <f>SUM('e1'!F12,'e2'!F12,'e3'!F12,'e4'!F12,'e5'!F12,'e6'!F12,'e7'!F12,'e8'!F12,'e9'!F12,'e10'!F12,'e11'!F12,'e12'!F12,'e13'!F12,'e14'!F12)</f>
        <v>5</v>
      </c>
      <c r="H12" s="2">
        <f>SUM('e1'!G12,'e2'!G12,'e3'!G12,'e4'!G12,'e5'!G12,'e6'!G12,'e7'!G12,'e8'!G12,'e9'!G12,'e10'!G12,'e11'!G12,'e12'!G12,'e13'!G12,'e14'!G12)</f>
        <v>11</v>
      </c>
      <c r="I12" s="2">
        <f>SUM('e1'!H12,'e2'!H12,'e3'!H12,'e4'!H12,'e5'!H12,'e6'!H12,'e7'!H12,'e8'!H12,'e9'!H12,'e10'!H12,'e11'!H12,'e12'!H12,'e13'!H12,'e14'!H12)</f>
        <v>77</v>
      </c>
      <c r="J12" s="2">
        <f>SUM('e1'!I12,'e2'!I12,'e3'!I12,'e4'!I12,'e5'!I12,'e6'!I12,'e7'!I12,'e8'!I12,'e9'!I12,'e10'!I12,'e11'!I12,'e12'!I12,'e13'!I12,'e14'!I12)</f>
        <v>9</v>
      </c>
      <c r="K12" s="6">
        <f t="shared" si="4"/>
        <v>0.5396825397</v>
      </c>
      <c r="L12" s="2">
        <f>SUM('e1'!J12+'e2'!J12+'e3'!J12+'e4'!J12+'e5'!J12+'e6'!J12+'e7'!J12+'e8'!J12+'e9'!J12+'e10'!J12+'e11'!J12+'e12'!J12+'e13'!J12+'e14'!J12)</f>
        <v>6</v>
      </c>
      <c r="M12" s="2"/>
      <c r="N12" s="2">
        <f>SUM('e1'!L12,'e2'!L12,'e3'!L12,'e4'!L12,'e5'!L12,'e6'!L12,'e7'!L12,'e8'!L12,'e9'!L12,'e10'!L12,'e11'!L12,'e12'!L12,'e13'!L12,'e14'!L12)</f>
        <v>0</v>
      </c>
      <c r="O12" s="2">
        <f>SUM('e1'!M12,'e2'!M12,'e3'!M12,'e4'!M12,'e5'!M12,'e6'!M12,'e7'!M12,'e8'!M12,'e9'!M12,'e10'!M12,'e11'!M12,'e12'!M12,'e13'!M12,'e14'!M12)</f>
        <v>10</v>
      </c>
      <c r="P12" s="3">
        <f t="shared" si="5"/>
        <v>0</v>
      </c>
      <c r="Q12" s="7">
        <f t="shared" si="6"/>
        <v>0.6577941974</v>
      </c>
      <c r="R12" s="2"/>
      <c r="S12" s="2">
        <f>'e14'!S12+'e13'!S12+'e12'!S12+'e11'!S12+'e10'!S12+'e9'!S12+'e8'!S12+'e7'!S12+'e6'!S12+'e5'!S12+'e4'!S12+'e3'!S12+'e2'!S12+'e1'!S12</f>
        <v>1</v>
      </c>
      <c r="T12" s="2">
        <f>'e14'!T12+'e13'!T12+'e12'!T12+'e11'!T12+'e10'!T12+'e9'!T12+'e8'!T12+'e7'!T12+'e6'!T12+'e5'!T12+'e4'!T12+'e3'!T12+'e2'!T12+'e1'!T12</f>
        <v>0</v>
      </c>
      <c r="U12" s="2">
        <f>'e14'!U12+'e13'!U12+'e12'!U12+'e11'!U12+'e10'!U12+'e9'!U12+'e8'!U12+'e7'!U12+'e6'!U12+'e5'!U12+'e4'!U12+'e3'!U12+'e2'!U12+'e1'!U12</f>
        <v>6</v>
      </c>
      <c r="V12" s="2">
        <f>'e14'!V12+'e13'!V12+'e12'!V12+'e11'!V12+'e10'!V12+'e9'!V12+'e8'!V12+'e7'!V12+'e6'!V12+'e5'!V12+'e4'!V12+'e3'!V12+'e2'!V12+'e1'!V12</f>
        <v>0</v>
      </c>
      <c r="W12" s="2">
        <f t="shared" ref="W12:X12" si="27">SUM(S12+U12)</f>
        <v>7</v>
      </c>
      <c r="X12" s="2">
        <f t="shared" si="27"/>
        <v>0</v>
      </c>
      <c r="Y12" s="2"/>
      <c r="Z12" s="2">
        <f>SUM('e1'!X12,'e2'!X12,'e3'!X12,'e4'!X12,'e5'!X12,'e6'!X12,'e7'!X12,'e8'!X12,'e9'!X12,'e10'!X12,'e11'!X12,'e12'!X12,'e13'!X12,'e14'!X12)</f>
        <v>4</v>
      </c>
      <c r="AA12" s="2">
        <f>SUM('e1'!Y12,'e2'!Y12,'e3'!Y12,'e4'!Y12,'e5'!Y12,'e6'!Y12,'e7'!Y12,'e8'!Y12,'e9'!Y12,'e10'!Y12,'e11'!Y12,'e12'!Y12,'e13'!Y12,'e14'!Y12)</f>
        <v>3</v>
      </c>
      <c r="AB12" s="2">
        <f>SUM('e1'!Z12,'e2'!Z12,'e3'!Z12,'e4'!Z12,'e5'!Z12,'e6'!Z12,'e7'!Z12,'e8'!Z12,'e9'!Z12,'e10'!Z12,'e11'!Z12,'e12'!Z12,'e13'!Z12,'e14'!Z12)</f>
        <v>7</v>
      </c>
      <c r="AC12" s="2">
        <f>SUM('e1'!AA12,'e2'!AA12,'e3'!AA12,'e4'!AA12,'e5'!AA12,'e6'!AA12,'e7'!AA12,'e8'!AA12,'e9'!AA12,'e10'!AA12,'e11'!AA12,'e12'!AA12,'e13'!AA12,'e14'!AA12)</f>
        <v>5</v>
      </c>
      <c r="AD12" s="2">
        <f t="shared" ref="AD12:AE12" si="28">SUM(Z12+AB12)</f>
        <v>11</v>
      </c>
      <c r="AE12" s="2">
        <f t="shared" si="28"/>
        <v>8</v>
      </c>
      <c r="AF12" s="8">
        <f t="shared" si="9"/>
        <v>0.7272727273</v>
      </c>
      <c r="AG12" s="2">
        <f>'e4'!AB12+'e5'!AB12+'e6'!AB12</f>
        <v>0</v>
      </c>
      <c r="AH12" s="2">
        <f>'e4'!AC12+'e5'!AC12+'e6'!AC12</f>
        <v>0</v>
      </c>
      <c r="AI12" s="2">
        <f t="shared" si="10"/>
        <v>0</v>
      </c>
      <c r="AJ12" s="2"/>
      <c r="AK12" s="2"/>
      <c r="AL12" s="2"/>
      <c r="AM12" s="2"/>
      <c r="AN12" s="2"/>
      <c r="AO12" s="2"/>
      <c r="AP12" s="2"/>
      <c r="AQ12" s="2"/>
      <c r="AR12" s="2"/>
      <c r="AS12" s="2"/>
      <c r="AT12" s="2"/>
      <c r="AU12" s="2"/>
      <c r="AV12" s="2"/>
      <c r="AW12" s="2"/>
      <c r="AX12" s="2"/>
      <c r="AY12" s="2"/>
      <c r="AZ12" s="2"/>
      <c r="BA12" s="2"/>
      <c r="BB12" s="2"/>
      <c r="BC12" s="2"/>
      <c r="BD12" s="2"/>
      <c r="BE12" s="2"/>
      <c r="BF12" s="2"/>
    </row>
    <row r="13" ht="12.0" customHeight="1">
      <c r="A13" s="10" t="s">
        <v>42</v>
      </c>
      <c r="B13" s="2"/>
      <c r="C13" s="6">
        <f>SUM('e1'!B13,'e2'!B13,'e3'!B13,'e4'!B13,'e5'!B13,'e6'!B13,'e7'!B13,'e8'!B13,'e9'!B13,'e10'!B13,'e11'!B13,'e12'!B13,'e13'!B13,'e14'!B13)</f>
        <v>0.478968254</v>
      </c>
      <c r="D13" s="6">
        <f>SUM('e1'!C13,'e2'!C13,'e3'!C13,'e4'!C13,'e5'!C13,'e6'!C13,'e7'!C13,'e8'!C13,'e9'!C13,'e10'!C13,'e11'!C13,'e12'!C13,'e13'!C13,'e14'!C13)</f>
        <v>1.125793651</v>
      </c>
      <c r="E13" s="6">
        <f t="shared" si="3"/>
        <v>0.4254494184</v>
      </c>
      <c r="F13" s="2">
        <f>SUM('e1'!D13+'e2'!D13+'e3'!D13+'e4'!D13+'e5'!D13+'e6'!D13+'e7'!D13+'e8'!D13+'e9'!D13+'e10'!D13+'e11'!D13+'e12'!D13+'e13'!D13+'e14'!D13)</f>
        <v>0</v>
      </c>
      <c r="G13" s="2">
        <f>SUM('e1'!F13,'e2'!F13,'e3'!F13,'e4'!F13,'e5'!F13,'e6'!F13,'e7'!F13,'e8'!F13,'e9'!F13,'e10'!F13,'e11'!F13,'e12'!F13,'e13'!F13,'e14'!F13)</f>
        <v>1</v>
      </c>
      <c r="H13" s="2">
        <f>SUM('e1'!G13,'e2'!G13,'e3'!G13,'e4'!G13,'e5'!G13,'e6'!G13,'e7'!G13,'e8'!G13,'e9'!G13,'e10'!G13,'e11'!G13,'e12'!G13,'e13'!G13,'e14'!G13)</f>
        <v>2</v>
      </c>
      <c r="I13" s="2">
        <f>SUM('e1'!H13,'e2'!H13,'e3'!H13,'e4'!H13,'e5'!H13,'e6'!H13,'e7'!H13,'e8'!H13,'e9'!H13,'e10'!H13,'e11'!H13,'e12'!H13,'e13'!H13,'e14'!H13)</f>
        <v>24</v>
      </c>
      <c r="J13" s="2">
        <f>SUM('e1'!I13,'e2'!I13,'e3'!I13,'e4'!I13,'e5'!I13,'e6'!I13,'e7'!I13,'e8'!I13,'e9'!I13,'e10'!I13,'e11'!I13,'e12'!I13,'e13'!I13,'e14'!I13)</f>
        <v>3</v>
      </c>
      <c r="K13" s="6">
        <f t="shared" si="4"/>
        <v>0.3055555556</v>
      </c>
      <c r="L13" s="2">
        <f>SUM('e1'!J13+'e2'!J13+'e3'!J13+'e4'!J13+'e5'!J13+'e6'!J13+'e7'!J13+'e8'!J13+'e9'!J13+'e10'!J13+'e11'!J13+'e12'!J13+'e13'!J13+'e14'!J13)</f>
        <v>2</v>
      </c>
      <c r="M13" s="2"/>
      <c r="N13" s="2">
        <f>SUM('e1'!L13,'e2'!L13,'e3'!L13,'e4'!L13,'e5'!L13,'e6'!L13,'e7'!L13,'e8'!L13,'e9'!L13,'e10'!L13,'e11'!L13,'e12'!L13,'e13'!L13,'e14'!L13)</f>
        <v>0</v>
      </c>
      <c r="O13" s="2">
        <f>SUM('e1'!M13,'e2'!M13,'e3'!M13,'e4'!M13,'e5'!M13,'e6'!M13,'e7'!M13,'e8'!M13,'e9'!M13,'e10'!M13,'e11'!M13,'e12'!M13,'e13'!M13,'e14'!M13)</f>
        <v>10</v>
      </c>
      <c r="P13" s="3">
        <f t="shared" si="5"/>
        <v>0</v>
      </c>
      <c r="Q13" s="7">
        <f t="shared" si="6"/>
        <v>0.731004974</v>
      </c>
      <c r="R13" s="2"/>
      <c r="S13" s="2">
        <f>'e14'!S13+'e13'!S13+'e12'!S13+'e11'!S13+'e10'!S13+'e9'!S13+'e8'!S13+'e7'!S13+'e6'!S13+'e5'!S13+'e4'!S13+'e3'!S13+'e2'!S13+'e1'!S13</f>
        <v>0</v>
      </c>
      <c r="T13" s="2">
        <f>'e14'!T13+'e13'!T13+'e12'!T13+'e11'!T13+'e10'!T13+'e9'!T13+'e8'!T13+'e7'!T13+'e6'!T13+'e5'!T13+'e4'!T13+'e3'!T13+'e2'!T13+'e1'!T13</f>
        <v>0</v>
      </c>
      <c r="U13" s="2">
        <f>'e14'!U13+'e13'!U13+'e12'!U13+'e11'!U13+'e10'!U13+'e9'!U13+'e8'!U13+'e7'!U13+'e6'!U13+'e5'!U13+'e4'!U13+'e3'!U13+'e2'!U13+'e1'!U13</f>
        <v>0</v>
      </c>
      <c r="V13" s="2">
        <f>'e14'!V13+'e13'!V13+'e12'!V13+'e11'!V13+'e10'!V13+'e9'!V13+'e8'!V13+'e7'!V13+'e6'!V13+'e5'!V13+'e4'!V13+'e3'!V13+'e2'!V13+'e1'!V13</f>
        <v>0</v>
      </c>
      <c r="W13" s="2">
        <f t="shared" ref="W13:X13" si="29">SUM(S13+U13)</f>
        <v>0</v>
      </c>
      <c r="X13" s="2">
        <f t="shared" si="29"/>
        <v>0</v>
      </c>
      <c r="Y13" s="2"/>
      <c r="Z13" s="2">
        <f>SUM('e1'!X13,'e2'!X13,'e3'!X13,'e4'!X13,'e5'!X13,'e6'!X13,'e7'!X13,'e8'!X13,'e9'!X13,'e10'!X13,'e11'!X13,'e12'!X13,'e13'!X13,'e14'!X13)</f>
        <v>2</v>
      </c>
      <c r="AA13" s="2">
        <f>SUM('e1'!Y13,'e2'!Y13,'e3'!Y13,'e4'!Y13,'e5'!Y13,'e6'!Y13,'e7'!Y13,'e8'!Y13,'e9'!Y13,'e10'!Y13,'e11'!Y13,'e12'!Y13,'e13'!Y13,'e14'!Y13)</f>
        <v>0</v>
      </c>
      <c r="AB13" s="2">
        <f>SUM('e1'!Z13,'e2'!Z13,'e3'!Z13,'e4'!Z13,'e5'!Z13,'e6'!Z13,'e7'!Z13,'e8'!Z13,'e9'!Z13,'e10'!Z13,'e11'!Z13,'e12'!Z13,'e13'!Z13,'e14'!Z13)</f>
        <v>7</v>
      </c>
      <c r="AC13" s="2">
        <f>SUM('e1'!AA13,'e2'!AA13,'e3'!AA13,'e4'!AA13,'e5'!AA13,'e6'!AA13,'e7'!AA13,'e8'!AA13,'e9'!AA13,'e10'!AA13,'e11'!AA13,'e12'!AA13,'e13'!AA13,'e14'!AA13)</f>
        <v>4</v>
      </c>
      <c r="AD13" s="2">
        <f t="shared" ref="AD13:AE13" si="30">SUM(Z13+AB13)</f>
        <v>9</v>
      </c>
      <c r="AE13" s="2">
        <f t="shared" si="30"/>
        <v>4</v>
      </c>
      <c r="AF13" s="8">
        <f t="shared" si="9"/>
        <v>0.4444444444</v>
      </c>
      <c r="AG13" s="2">
        <f>'e4'!AB13+'e5'!AB13+'e6'!AB13</f>
        <v>0</v>
      </c>
      <c r="AH13" s="2">
        <f>'e4'!AC13+'e5'!AC13+'e6'!AC13</f>
        <v>0</v>
      </c>
      <c r="AI13" s="2">
        <f t="shared" si="10"/>
        <v>0</v>
      </c>
      <c r="AJ13" s="2"/>
      <c r="AK13" s="2"/>
      <c r="AL13" s="2"/>
      <c r="AM13" s="2"/>
      <c r="AN13" s="2"/>
      <c r="AO13" s="2"/>
      <c r="AP13" s="2"/>
      <c r="AQ13" s="2"/>
      <c r="AR13" s="2"/>
      <c r="AS13" s="2"/>
      <c r="AT13" s="2"/>
      <c r="AU13" s="2"/>
      <c r="AV13" s="2"/>
      <c r="AW13" s="2"/>
      <c r="AX13" s="2"/>
      <c r="AY13" s="2"/>
      <c r="AZ13" s="2"/>
      <c r="BA13" s="2"/>
      <c r="BB13" s="2"/>
      <c r="BC13" s="2"/>
      <c r="BD13" s="2"/>
      <c r="BE13" s="2"/>
      <c r="BF13" s="2"/>
    </row>
    <row r="14" ht="12.0" customHeight="1">
      <c r="A14" s="10" t="s">
        <v>43</v>
      </c>
      <c r="B14" s="2"/>
      <c r="C14" s="6">
        <f>SUM('e1'!B14,'e2'!B14,'e3'!B14,'e4'!B14,'e5'!B14,'e6'!B14,'e7'!B14,'e8'!B14,'e9'!B14,'e10'!B14,'e11'!B14,'e12'!B14,'e13'!B14,'e14'!B14)</f>
        <v>0.478968254</v>
      </c>
      <c r="D14" s="6">
        <f>SUM('e1'!C14,'e2'!C14,'e3'!C14,'e4'!C14,'e5'!C14,'e6'!C14,'e7'!C14,'e8'!C14,'e9'!C14,'e10'!C14,'e11'!C14,'e12'!C14,'e13'!C14,'e14'!C14)</f>
        <v>3.292460317</v>
      </c>
      <c r="E14" s="6">
        <f t="shared" si="3"/>
        <v>0.1454742678</v>
      </c>
      <c r="F14" s="2">
        <f>SUM('e1'!D14+'e2'!D14+'e3'!D14+'e4'!D14+'e5'!D14+'e6'!D14+'e7'!D14+'e8'!D14+'e9'!D14+'e10'!D14+'e11'!D14+'e12'!D14+'e13'!D14+'e14'!D14)</f>
        <v>0</v>
      </c>
      <c r="G14" s="2">
        <f>SUM('e1'!F14,'e2'!F14,'e3'!F14,'e4'!F14,'e5'!F14,'e6'!F14,'e7'!F14,'e8'!F14,'e9'!F14,'e10'!F14,'e11'!F14,'e12'!F14,'e13'!F14,'e14'!F14)</f>
        <v>1</v>
      </c>
      <c r="H14" s="2">
        <f>SUM('e1'!G14,'e2'!G14,'e3'!G14,'e4'!G14,'e5'!G14,'e6'!G14,'e7'!G14,'e8'!G14,'e9'!G14,'e10'!G14,'e11'!G14,'e12'!G14,'e13'!G14,'e14'!G14)</f>
        <v>6</v>
      </c>
      <c r="I14" s="2">
        <f>SUM('e1'!H14,'e2'!H14,'e3'!H14,'e4'!H14,'e5'!H14,'e6'!H14,'e7'!H14,'e8'!H14,'e9'!H14,'e10'!H14,'e11'!H14,'e12'!H14,'e13'!H14,'e14'!H14)</f>
        <v>48</v>
      </c>
      <c r="J14" s="2">
        <f>SUM('e1'!I14,'e2'!I14,'e3'!I14,'e4'!I14,'e5'!I14,'e6'!I14,'e7'!I14,'e8'!I14,'e9'!I14,'e10'!I14,'e11'!I14,'e12'!I14,'e13'!I14,'e14'!I14)</f>
        <v>4</v>
      </c>
      <c r="K14" s="6">
        <f t="shared" si="4"/>
        <v>0.21875</v>
      </c>
      <c r="L14" s="2">
        <f>SUM('e1'!J14+'e2'!J14+'e3'!J14+'e4'!J14+'e5'!J14+'e6'!J14+'e7'!J14+'e8'!J14+'e9'!J14+'e10'!J14+'e11'!J14+'e12'!J14+'e13'!J14+'e14'!J14)</f>
        <v>4</v>
      </c>
      <c r="M14" s="2"/>
      <c r="N14" s="2">
        <f>SUM('e1'!L14,'e2'!L14,'e3'!L14,'e4'!L14,'e5'!L14,'e6'!L14,'e7'!L14,'e8'!L14,'e9'!L14,'e10'!L14,'e11'!L14,'e12'!L14,'e13'!L14,'e14'!L14)</f>
        <v>0</v>
      </c>
      <c r="O14" s="2">
        <f>SUM('e1'!M14,'e2'!M14,'e3'!M14,'e4'!M14,'e5'!M14,'e6'!M14,'e7'!M14,'e8'!M14,'e9'!M14,'e10'!M14,'e11'!M14,'e12'!M14,'e13'!M14,'e14'!M14)</f>
        <v>10</v>
      </c>
      <c r="P14" s="3">
        <f t="shared" si="5"/>
        <v>0</v>
      </c>
      <c r="Q14" s="7">
        <f t="shared" si="6"/>
        <v>0.3642242678</v>
      </c>
      <c r="R14" s="2"/>
      <c r="S14" s="2">
        <f>'e14'!S14+'e13'!S14+'e12'!S14+'e11'!S14+'e10'!S14+'e9'!S14+'e8'!S14+'e7'!S14+'e6'!S14+'e5'!S14+'e4'!S14+'e3'!S14+'e2'!S14+'e1'!S14</f>
        <v>0</v>
      </c>
      <c r="T14" s="2">
        <f>'e14'!T14+'e13'!T14+'e12'!T14+'e11'!T14+'e10'!T14+'e9'!T14+'e8'!T14+'e7'!T14+'e6'!T14+'e5'!T14+'e4'!T14+'e3'!T14+'e2'!T14+'e1'!T14</f>
        <v>0</v>
      </c>
      <c r="U14" s="2">
        <f>'e14'!U14+'e13'!U14+'e12'!U14+'e11'!U14+'e10'!U14+'e9'!U14+'e8'!U14+'e7'!U14+'e6'!U14+'e5'!U14+'e4'!U14+'e3'!U14+'e2'!U14+'e1'!U14</f>
        <v>2</v>
      </c>
      <c r="V14" s="2">
        <f>'e14'!V14+'e13'!V14+'e12'!V14+'e11'!V14+'e10'!V14+'e9'!V14+'e8'!V14+'e7'!V14+'e6'!V14+'e5'!V14+'e4'!V14+'e3'!V14+'e2'!V14+'e1'!V14</f>
        <v>0</v>
      </c>
      <c r="W14" s="2">
        <f t="shared" ref="W14:X14" si="31">SUM(S14+U14)</f>
        <v>2</v>
      </c>
      <c r="X14" s="2">
        <f t="shared" si="31"/>
        <v>0</v>
      </c>
      <c r="Y14" s="2"/>
      <c r="Z14" s="2">
        <f>SUM('e1'!X14,'e2'!X14,'e3'!X14,'e4'!X14,'e5'!X14,'e6'!X14,'e7'!X14,'e8'!X14,'e9'!X14,'e10'!X14,'e11'!X14,'e12'!X14,'e13'!X14,'e14'!X14)</f>
        <v>3</v>
      </c>
      <c r="AA14" s="2">
        <f>SUM('e1'!Y14,'e2'!Y14,'e3'!Y14,'e4'!Y14,'e5'!Y14,'e6'!Y14,'e7'!Y14,'e8'!Y14,'e9'!Y14,'e10'!Y14,'e11'!Y14,'e12'!Y14,'e13'!Y14,'e14'!Y14)</f>
        <v>0</v>
      </c>
      <c r="AB14" s="2">
        <f>SUM('e1'!Z14,'e2'!Z14,'e3'!Z14,'e4'!Z14,'e5'!Z14,'e6'!Z14,'e7'!Z14,'e8'!Z14,'e9'!Z14,'e10'!Z14,'e11'!Z14,'e12'!Z14,'e13'!Z14,'e14'!Z14)</f>
        <v>7</v>
      </c>
      <c r="AC14" s="2">
        <f>SUM('e1'!AA14,'e2'!AA14,'e3'!AA14,'e4'!AA14,'e5'!AA14,'e6'!AA14,'e7'!AA14,'e8'!AA14,'e9'!AA14,'e10'!AA14,'e11'!AA14,'e12'!AA14,'e13'!AA14,'e14'!AA14)</f>
        <v>4</v>
      </c>
      <c r="AD14" s="2">
        <f t="shared" ref="AD14:AE14" si="32">SUM(Z14+AB14)</f>
        <v>10</v>
      </c>
      <c r="AE14" s="2">
        <f t="shared" si="32"/>
        <v>4</v>
      </c>
      <c r="AF14" s="8">
        <f t="shared" si="9"/>
        <v>0.4</v>
      </c>
      <c r="AG14" s="2">
        <f>'e4'!AB14+'e5'!AB14+'e6'!AB14</f>
        <v>0</v>
      </c>
      <c r="AH14" s="2">
        <f>'e4'!AC14+'e5'!AC14+'e6'!AC14</f>
        <v>0</v>
      </c>
      <c r="AI14" s="2">
        <f t="shared" si="10"/>
        <v>0</v>
      </c>
      <c r="AJ14" s="2"/>
      <c r="AK14" s="2"/>
      <c r="AL14" s="2"/>
      <c r="AM14" s="2"/>
      <c r="AN14" s="2"/>
      <c r="AO14" s="2"/>
      <c r="AP14" s="2"/>
      <c r="AQ14" s="2"/>
      <c r="AR14" s="2"/>
      <c r="AS14" s="2"/>
      <c r="AT14" s="2"/>
      <c r="AU14" s="2"/>
      <c r="AV14" s="2"/>
      <c r="AW14" s="2"/>
      <c r="AX14" s="2"/>
      <c r="AY14" s="2"/>
      <c r="AZ14" s="2"/>
      <c r="BA14" s="2"/>
      <c r="BB14" s="2"/>
      <c r="BC14" s="2"/>
      <c r="BD14" s="2"/>
      <c r="BE14" s="2"/>
      <c r="BF14" s="2"/>
    </row>
    <row r="15" ht="12.0" customHeight="1">
      <c r="A15" s="10" t="s">
        <v>44</v>
      </c>
      <c r="B15" s="2"/>
      <c r="C15" s="6">
        <f>SUM('e1'!B15,'e2'!B15,'e3'!B15,'e4'!B15,'e5'!B15,'e6'!B15,'e7'!B15,'e8'!B15,'e9'!B15,'e10'!B15,'e11'!B15,'e12'!B15,'e13'!B15,'e14'!B15)</f>
        <v>0.978968254</v>
      </c>
      <c r="D15" s="6">
        <f>SUM('e1'!C15,'e2'!C15,'e3'!C15,'e4'!C15,'e5'!C15,'e6'!C15,'e7'!C15,'e8'!C15,'e9'!C15,'e10'!C15,'e11'!C15,'e12'!C15,'e13'!C15,'e14'!C15)</f>
        <v>9.792460317</v>
      </c>
      <c r="E15" s="6">
        <f t="shared" si="3"/>
        <v>0.0999716335</v>
      </c>
      <c r="F15" s="2">
        <f>SUM('e1'!D15+'e2'!D15+'e3'!D15+'e4'!D15+'e5'!D15+'e6'!D15+'e7'!D15+'e8'!D15+'e9'!D15+'e10'!D15+'e11'!D15+'e12'!D15+'e13'!D15+'e14'!D15)</f>
        <v>1</v>
      </c>
      <c r="G15" s="2">
        <f>SUM('e1'!F15,'e2'!F15,'e3'!F15,'e4'!F15,'e5'!F15,'e6'!F15,'e7'!F15,'e8'!F15,'e9'!F15,'e10'!F15,'e11'!F15,'e12'!F15,'e13'!F15,'e14'!F15)</f>
        <v>5</v>
      </c>
      <c r="H15" s="2">
        <f>SUM('e1'!G15,'e2'!G15,'e3'!G15,'e4'!G15,'e5'!G15,'e6'!G15,'e7'!G15,'e8'!G15,'e9'!G15,'e10'!G15,'e11'!G15,'e12'!G15,'e13'!G15,'e14'!G15)</f>
        <v>6</v>
      </c>
      <c r="I15" s="2">
        <f>SUM('e1'!H15,'e2'!H15,'e3'!H15,'e4'!H15,'e5'!H15,'e6'!H15,'e7'!H15,'e8'!H15,'e9'!H15,'e10'!H15,'e11'!H15,'e12'!H15,'e13'!H15,'e14'!H15)</f>
        <v>83</v>
      </c>
      <c r="J15" s="2">
        <f>SUM('e1'!I15,'e2'!I15,'e3'!I15,'e4'!I15,'e5'!I15,'e6'!I15,'e7'!I15,'e8'!I15,'e9'!I15,'e10'!I15,'e11'!I15,'e12'!I15,'e13'!I15,'e14'!I15)</f>
        <v>10</v>
      </c>
      <c r="K15" s="6">
        <f t="shared" si="4"/>
        <v>0.4927710843</v>
      </c>
      <c r="L15" s="2">
        <f>SUM('e1'!J15+'e2'!J15+'e3'!J15+'e4'!J15+'e5'!J15+'e6'!J15+'e7'!J15+'e8'!J15+'e9'!J15+'e10'!J15+'e11'!J15+'e12'!J15+'e13'!J15+'e14'!J15)</f>
        <v>6</v>
      </c>
      <c r="M15" s="2"/>
      <c r="N15" s="2">
        <f>SUM('e1'!L15,'e2'!L15,'e3'!L15,'e4'!L15,'e5'!L15,'e6'!L15,'e7'!L15,'e8'!L15,'e9'!L15,'e10'!L15,'e11'!L15,'e12'!L15,'e13'!L15,'e14'!L15)</f>
        <v>0</v>
      </c>
      <c r="O15" s="2">
        <f>SUM('e1'!M15,'e2'!M15,'e3'!M15,'e4'!M15,'e5'!M15,'e6'!M15,'e7'!M15,'e8'!M15,'e9'!M15,'e10'!M15,'e11'!M15,'e12'!M15,'e13'!M15,'e14'!M15)</f>
        <v>10</v>
      </c>
      <c r="P15" s="3">
        <f t="shared" si="5"/>
        <v>0</v>
      </c>
      <c r="Q15" s="7">
        <f t="shared" si="6"/>
        <v>0.5927427178</v>
      </c>
      <c r="R15" s="2"/>
      <c r="S15" s="2">
        <f>'e14'!S15+'e13'!S15+'e12'!S15+'e11'!S15+'e10'!S15+'e9'!S15+'e8'!S15+'e7'!S15+'e6'!S15+'e5'!S15+'e4'!S15+'e3'!S15+'e2'!S15+'e1'!S15</f>
        <v>1</v>
      </c>
      <c r="T15" s="2">
        <f>'e14'!T15+'e13'!T15+'e12'!T15+'e11'!T15+'e10'!T15+'e9'!T15+'e8'!T15+'e7'!T15+'e6'!T15+'e5'!T15+'e4'!T15+'e3'!T15+'e2'!T15+'e1'!T15</f>
        <v>0</v>
      </c>
      <c r="U15" s="2">
        <f>'e14'!U15+'e13'!U15+'e12'!U15+'e11'!U15+'e10'!U15+'e9'!U15+'e8'!U15+'e7'!U15+'e6'!U15+'e5'!U15+'e4'!U15+'e3'!U15+'e2'!U15+'e1'!U15</f>
        <v>7</v>
      </c>
      <c r="V15" s="2">
        <f>'e14'!V15+'e13'!V15+'e12'!V15+'e11'!V15+'e10'!V15+'e9'!V15+'e8'!V15+'e7'!V15+'e6'!V15+'e5'!V15+'e4'!V15+'e3'!V15+'e2'!V15+'e1'!V15</f>
        <v>0</v>
      </c>
      <c r="W15" s="2">
        <f t="shared" ref="W15:X15" si="33">SUM(S15+U15)</f>
        <v>8</v>
      </c>
      <c r="X15" s="2">
        <f t="shared" si="33"/>
        <v>0</v>
      </c>
      <c r="Y15" s="2"/>
      <c r="Z15" s="2">
        <f>SUM('e1'!X15,'e2'!X15,'e3'!X15,'e4'!X15,'e5'!X15,'e6'!X15,'e7'!X15,'e8'!X15,'e9'!X15,'e10'!X15,'e11'!X15,'e12'!X15,'e13'!X15,'e14'!X15)</f>
        <v>4</v>
      </c>
      <c r="AA15" s="2">
        <f>SUM('e1'!Y15,'e2'!Y15,'e3'!Y15,'e4'!Y15,'e5'!Y15,'e6'!Y15,'e7'!Y15,'e8'!Y15,'e9'!Y15,'e10'!Y15,'e11'!Y15,'e12'!Y15,'e13'!Y15,'e14'!Y15)</f>
        <v>1</v>
      </c>
      <c r="AB15" s="2">
        <f>SUM('e1'!Z15,'e2'!Z15,'e3'!Z15,'e4'!Z15,'e5'!Z15,'e6'!Z15,'e7'!Z15,'e8'!Z15,'e9'!Z15,'e10'!Z15,'e11'!Z15,'e12'!Z15,'e13'!Z15,'e14'!Z15)</f>
        <v>7</v>
      </c>
      <c r="AC15" s="2">
        <f>SUM('e1'!AA15,'e2'!AA15,'e3'!AA15,'e4'!AA15,'e5'!AA15,'e6'!AA15,'e7'!AA15,'e8'!AA15,'e9'!AA15,'e10'!AA15,'e11'!AA15,'e12'!AA15,'e13'!AA15,'e14'!AA15)</f>
        <v>4</v>
      </c>
      <c r="AD15" s="2">
        <f t="shared" ref="AD15:AE15" si="34">SUM(Z15+AB15)</f>
        <v>11</v>
      </c>
      <c r="AE15" s="2">
        <f t="shared" si="34"/>
        <v>5</v>
      </c>
      <c r="AF15" s="8">
        <f t="shared" si="9"/>
        <v>0.4545454545</v>
      </c>
      <c r="AG15" s="2">
        <f>'e4'!AB15+'e5'!AB15+'e6'!AB15</f>
        <v>0</v>
      </c>
      <c r="AH15" s="2">
        <f>'e4'!AC15+'e5'!AC15+'e6'!AC15</f>
        <v>0</v>
      </c>
      <c r="AI15" s="2">
        <f t="shared" si="10"/>
        <v>0</v>
      </c>
      <c r="AJ15" s="2"/>
      <c r="AK15" s="2"/>
      <c r="AL15" s="2"/>
      <c r="AM15" s="2"/>
      <c r="AN15" s="2"/>
      <c r="AO15" s="2"/>
      <c r="AP15" s="2"/>
      <c r="AQ15" s="2"/>
      <c r="AR15" s="2"/>
      <c r="AS15" s="2"/>
      <c r="AT15" s="2"/>
      <c r="AU15" s="2"/>
      <c r="AV15" s="2"/>
      <c r="AW15" s="2"/>
      <c r="AX15" s="2"/>
      <c r="AY15" s="2"/>
      <c r="AZ15" s="2"/>
      <c r="BA15" s="2"/>
      <c r="BB15" s="2"/>
      <c r="BC15" s="2"/>
      <c r="BD15" s="2"/>
      <c r="BE15" s="2"/>
      <c r="BF15" s="2"/>
    </row>
    <row r="16" ht="12.0" customHeight="1">
      <c r="A16" s="10" t="s">
        <v>45</v>
      </c>
      <c r="B16" s="2"/>
      <c r="C16" s="6">
        <f>SUM('e1'!B16,'e2'!B16,'e3'!B16,'e4'!B16,'e5'!B16,'e6'!B16,'e7'!B16,'e8'!B16,'e9'!B16,'e10'!B16,'e11'!B16,'e12'!B16,'e13'!B16,'e14'!B16)</f>
        <v>0.728968254</v>
      </c>
      <c r="D16" s="6">
        <f>SUM('e1'!C16,'e2'!C16,'e3'!C16,'e4'!C16,'e5'!C16,'e6'!C16,'e7'!C16,'e8'!C16,'e9'!C16,'e10'!C16,'e11'!C16,'e12'!C16,'e13'!C16,'e14'!C16)</f>
        <v>0.9829365079</v>
      </c>
      <c r="E16" s="6">
        <f t="shared" si="3"/>
        <v>0.741622931</v>
      </c>
      <c r="F16" s="2">
        <f>SUM('e1'!D16+'e2'!D16+'e3'!D16+'e4'!D16+'e5'!D16+'e6'!D16+'e7'!D16+'e8'!D16+'e9'!D16+'e10'!D16+'e11'!D16+'e12'!D16+'e13'!D16+'e14'!D16)</f>
        <v>0</v>
      </c>
      <c r="G16" s="2">
        <f>SUM('e1'!F16,'e2'!F16,'e3'!F16,'e4'!F16,'e5'!F16,'e6'!F16,'e7'!F16,'e8'!F16,'e9'!F16,'e10'!F16,'e11'!F16,'e12'!F16,'e13'!F16,'e14'!F16)</f>
        <v>1</v>
      </c>
      <c r="H16" s="2">
        <f>SUM('e1'!G16,'e2'!G16,'e3'!G16,'e4'!G16,'e5'!G16,'e6'!G16,'e7'!G16,'e8'!G16,'e9'!G16,'e10'!G16,'e11'!G16,'e12'!G16,'e13'!G16,'e14'!G16)</f>
        <v>6</v>
      </c>
      <c r="I16" s="2">
        <f>SUM('e1'!H16,'e2'!H16,'e3'!H16,'e4'!H16,'e5'!H16,'e6'!H16,'e7'!H16,'e8'!H16,'e9'!H16,'e10'!H16,'e11'!H16,'e12'!H16,'e13'!H16,'e14'!H16)</f>
        <v>17</v>
      </c>
      <c r="J16" s="2">
        <f>SUM('e1'!I16,'e2'!I16,'e3'!I16,'e4'!I16,'e5'!I16,'e6'!I16,'e7'!I16,'e8'!I16,'e9'!I16,'e10'!I16,'e11'!I16,'e12'!I16,'e13'!I16,'e14'!I16)</f>
        <v>1</v>
      </c>
      <c r="K16" s="6">
        <f t="shared" si="4"/>
        <v>0.6470588235</v>
      </c>
      <c r="L16" s="2">
        <f>SUM('e1'!J16+'e2'!J16+'e3'!J16+'e4'!J16+'e5'!J16+'e6'!J16+'e7'!J16+'e8'!J16+'e9'!J16+'e10'!J16+'e11'!J16+'e12'!J16+'e13'!J16+'e14'!J16)</f>
        <v>0</v>
      </c>
      <c r="M16" s="2"/>
      <c r="N16" s="2">
        <f>SUM('e1'!L16,'e2'!L16,'e3'!L16,'e4'!L16,'e5'!L16,'e6'!L16,'e7'!L16,'e8'!L16,'e9'!L16,'e10'!L16,'e11'!L16,'e12'!L16,'e13'!L16,'e14'!L16)</f>
        <v>0</v>
      </c>
      <c r="O16" s="2">
        <f>SUM('e1'!M16,'e2'!M16,'e3'!M16,'e4'!M16,'e5'!M16,'e6'!M16,'e7'!M16,'e8'!M16,'e9'!M16,'e10'!M16,'e11'!M16,'e12'!M16,'e13'!M16,'e14'!M16)</f>
        <v>10</v>
      </c>
      <c r="P16" s="3">
        <f t="shared" si="5"/>
        <v>0</v>
      </c>
      <c r="Q16" s="7">
        <f t="shared" si="6"/>
        <v>1.388681754</v>
      </c>
      <c r="R16" s="2"/>
      <c r="S16" s="2">
        <f>'e14'!S16+'e13'!S16+'e12'!S16+'e11'!S16+'e10'!S16+'e9'!S16+'e8'!S16+'e7'!S16+'e6'!S16+'e5'!S16+'e4'!S16+'e3'!S16+'e2'!S16+'e1'!S16</f>
        <v>0</v>
      </c>
      <c r="T16" s="2">
        <f>'e14'!T16+'e13'!T16+'e12'!T16+'e11'!T16+'e10'!T16+'e9'!T16+'e8'!T16+'e7'!T16+'e6'!T16+'e5'!T16+'e4'!T16+'e3'!T16+'e2'!T16+'e1'!T16</f>
        <v>0</v>
      </c>
      <c r="U16" s="2">
        <f>'e14'!U16+'e13'!U16+'e12'!U16+'e11'!U16+'e10'!U16+'e9'!U16+'e8'!U16+'e7'!U16+'e6'!U16+'e5'!U16+'e4'!U16+'e3'!U16+'e2'!U16+'e1'!U16</f>
        <v>0</v>
      </c>
      <c r="V16" s="2">
        <f>'e14'!V16+'e13'!V16+'e12'!V16+'e11'!V16+'e10'!V16+'e9'!V16+'e8'!V16+'e7'!V16+'e6'!V16+'e5'!V16+'e4'!V16+'e3'!V16+'e2'!V16+'e1'!V16</f>
        <v>0</v>
      </c>
      <c r="W16" s="2">
        <f t="shared" ref="W16:X16" si="35">SUM(S16+U16)</f>
        <v>0</v>
      </c>
      <c r="X16" s="2">
        <f t="shared" si="35"/>
        <v>0</v>
      </c>
      <c r="Y16" s="2"/>
      <c r="Z16" s="2">
        <f>SUM('e1'!X16,'e2'!X16,'e3'!X16,'e4'!X16,'e5'!X16,'e6'!X16,'e7'!X16,'e8'!X16,'e9'!X16,'e10'!X16,'e11'!X16,'e12'!X16,'e13'!X16,'e14'!X16)</f>
        <v>2</v>
      </c>
      <c r="AA16" s="2">
        <f>SUM('e1'!Y16,'e2'!Y16,'e3'!Y16,'e4'!Y16,'e5'!Y16,'e6'!Y16,'e7'!Y16,'e8'!Y16,'e9'!Y16,'e10'!Y16,'e11'!Y16,'e12'!Y16,'e13'!Y16,'e14'!Y16)</f>
        <v>2</v>
      </c>
      <c r="AB16" s="2">
        <f>SUM('e1'!Z16,'e2'!Z16,'e3'!Z16,'e4'!Z16,'e5'!Z16,'e6'!Z16,'e7'!Z16,'e8'!Z16,'e9'!Z16,'e10'!Z16,'e11'!Z16,'e12'!Z16,'e13'!Z16,'e14'!Z16)</f>
        <v>6</v>
      </c>
      <c r="AC16" s="2">
        <f>SUM('e1'!AA16,'e2'!AA16,'e3'!AA16,'e4'!AA16,'e5'!AA16,'e6'!AA16,'e7'!AA16,'e8'!AA16,'e9'!AA16,'e10'!AA16,'e11'!AA16,'e12'!AA16,'e13'!AA16,'e14'!AA16)</f>
        <v>4</v>
      </c>
      <c r="AD16" s="2">
        <f t="shared" ref="AD16:AE16" si="36">SUM(Z16+AB16)</f>
        <v>8</v>
      </c>
      <c r="AE16" s="2">
        <f t="shared" si="36"/>
        <v>6</v>
      </c>
      <c r="AF16" s="8">
        <f t="shared" si="9"/>
        <v>0.75</v>
      </c>
      <c r="AG16" s="2">
        <f>'e4'!AB16+'e5'!AB16+'e6'!AB16</f>
        <v>0</v>
      </c>
      <c r="AH16" s="2">
        <f>'e4'!AC16+'e5'!AC16+'e6'!AC16</f>
        <v>0</v>
      </c>
      <c r="AI16" s="2">
        <f t="shared" si="10"/>
        <v>0</v>
      </c>
      <c r="AJ16" s="2"/>
      <c r="AK16" s="2"/>
      <c r="AL16" s="2"/>
      <c r="AM16" s="2"/>
      <c r="AN16" s="2"/>
      <c r="AO16" s="2"/>
      <c r="AP16" s="2"/>
      <c r="AQ16" s="2"/>
      <c r="AR16" s="2"/>
      <c r="AS16" s="2"/>
      <c r="AT16" s="2"/>
      <c r="AU16" s="2"/>
      <c r="AV16" s="2"/>
      <c r="AW16" s="2"/>
      <c r="AX16" s="2"/>
      <c r="AY16" s="2"/>
      <c r="AZ16" s="2"/>
      <c r="BA16" s="2"/>
      <c r="BB16" s="2"/>
      <c r="BC16" s="2"/>
      <c r="BD16" s="2"/>
      <c r="BE16" s="2"/>
      <c r="BF16" s="2"/>
    </row>
    <row r="17" ht="12.0" customHeight="1">
      <c r="A17" s="10" t="s">
        <v>46</v>
      </c>
      <c r="B17" s="2"/>
      <c r="C17" s="6">
        <f>SUM('e1'!B17,'e2'!B17,'e3'!B17,'e4'!B17,'e5'!B17,'e6'!B17,'e7'!B17,'e8'!B17,'e9'!B17,'e10'!B17,'e11'!B17,'e12'!B17,'e13'!B17,'e14'!B17)</f>
        <v>0.478968254</v>
      </c>
      <c r="D17" s="6">
        <f>SUM('e1'!C17,'e2'!C17,'e3'!C17,'e4'!C17,'e5'!C17,'e6'!C17,'e7'!C17,'e8'!C17,'e9'!C17,'e10'!C17,'e11'!C17,'e12'!C17,'e13'!C17,'e14'!C17)</f>
        <v>2.125793651</v>
      </c>
      <c r="E17" s="6">
        <f t="shared" si="3"/>
        <v>0.225312675</v>
      </c>
      <c r="F17" s="2">
        <f>SUM('e1'!D17+'e2'!D17+'e3'!D17+'e4'!D17+'e5'!D17+'e6'!D17+'e7'!D17+'e8'!D17+'e9'!D17+'e10'!D17+'e11'!D17+'e12'!D17+'e13'!D17+'e14'!D17)</f>
        <v>0</v>
      </c>
      <c r="G17" s="2">
        <f>SUM('e1'!F17,'e2'!F17,'e3'!F17,'e4'!F17,'e5'!F17,'e6'!F17,'e7'!F17,'e8'!F17,'e9'!F17,'e10'!F17,'e11'!F17,'e12'!F17,'e13'!F17,'e14'!F17)</f>
        <v>2</v>
      </c>
      <c r="H17" s="2">
        <f>SUM('e1'!G17,'e2'!G17,'e3'!G17,'e4'!G17,'e5'!G17,'e6'!G17,'e7'!G17,'e8'!G17,'e9'!G17,'e10'!G17,'e11'!G17,'e12'!G17,'e13'!G17,'e14'!G17)</f>
        <v>8</v>
      </c>
      <c r="I17" s="2">
        <f>SUM('e1'!H17,'e2'!H17,'e3'!H17,'e4'!H17,'e5'!H17,'e6'!H17,'e7'!H17,'e8'!H17,'e9'!H17,'e10'!H17,'e11'!H17,'e12'!H17,'e13'!H17,'e14'!H17)</f>
        <v>37</v>
      </c>
      <c r="J17" s="2">
        <f>SUM('e1'!I17,'e2'!I17,'e3'!I17,'e4'!I17,'e5'!I17,'e6'!I17,'e7'!I17,'e8'!I17,'e9'!I17,'e10'!I17,'e11'!I17,'e12'!I17,'e13'!I17,'e14'!I17)</f>
        <v>4</v>
      </c>
      <c r="K17" s="6">
        <f t="shared" si="4"/>
        <v>0.4459459459</v>
      </c>
      <c r="L17" s="2">
        <f>SUM('e1'!J17+'e2'!J17+'e3'!J17+'e4'!J17+'e5'!J17+'e6'!J17+'e7'!J17+'e8'!J17+'e9'!J17+'e10'!J17+'e11'!J17+'e12'!J17+'e13'!J17+'e14'!J17)</f>
        <v>3</v>
      </c>
      <c r="M17" s="2"/>
      <c r="N17" s="2">
        <f>SUM('e1'!L17,'e2'!L17,'e3'!L17,'e4'!L17,'e5'!L17,'e6'!L17,'e7'!L17,'e8'!L17,'e9'!L17,'e10'!L17,'e11'!L17,'e12'!L17,'e13'!L17,'e14'!L17)</f>
        <v>0</v>
      </c>
      <c r="O17" s="2">
        <f>SUM('e1'!M17,'e2'!M17,'e3'!M17,'e4'!M17,'e5'!M17,'e6'!M17,'e7'!M17,'e8'!M17,'e9'!M17,'e10'!M17,'e11'!M17,'e12'!M17,'e13'!M17,'e14'!M17)</f>
        <v>10</v>
      </c>
      <c r="P17" s="3">
        <f t="shared" si="5"/>
        <v>0</v>
      </c>
      <c r="Q17" s="7">
        <f t="shared" si="6"/>
        <v>0.671258621</v>
      </c>
      <c r="R17" s="2"/>
      <c r="S17" s="2">
        <f>'e14'!S17+'e13'!S17+'e12'!S17+'e11'!S17+'e10'!S17+'e9'!S17+'e8'!S17+'e7'!S17+'e6'!S17+'e5'!S17+'e4'!S17+'e3'!S17+'e2'!S17+'e1'!S17</f>
        <v>0</v>
      </c>
      <c r="T17" s="2">
        <f>'e14'!T17+'e13'!T17+'e12'!T17+'e11'!T17+'e10'!T17+'e9'!T17+'e8'!T17+'e7'!T17+'e6'!T17+'e5'!T17+'e4'!T17+'e3'!T17+'e2'!T17+'e1'!T17</f>
        <v>0</v>
      </c>
      <c r="U17" s="2">
        <f>'e14'!U17+'e13'!U17+'e12'!U17+'e11'!U17+'e10'!U17+'e9'!U17+'e8'!U17+'e7'!U17+'e6'!U17+'e5'!U17+'e4'!U17+'e3'!U17+'e2'!U17+'e1'!U17</f>
        <v>1</v>
      </c>
      <c r="V17" s="2">
        <f>'e14'!V17+'e13'!V17+'e12'!V17+'e11'!V17+'e10'!V17+'e9'!V17+'e8'!V17+'e7'!V17+'e6'!V17+'e5'!V17+'e4'!V17+'e3'!V17+'e2'!V17+'e1'!V17</f>
        <v>0</v>
      </c>
      <c r="W17" s="2">
        <f t="shared" ref="W17:X17" si="37">SUM(S17+U17)</f>
        <v>1</v>
      </c>
      <c r="X17" s="2">
        <f t="shared" si="37"/>
        <v>0</v>
      </c>
      <c r="Y17" s="2"/>
      <c r="Z17" s="2">
        <f>SUM('e1'!X17,'e2'!X17,'e3'!X17,'e4'!X17,'e5'!X17,'e6'!X17,'e7'!X17,'e8'!X17,'e9'!X17,'e10'!X17,'e11'!X17,'e12'!X17,'e13'!X17,'e14'!X17)</f>
        <v>2</v>
      </c>
      <c r="AA17" s="2">
        <f>SUM('e1'!Y17,'e2'!Y17,'e3'!Y17,'e4'!Y17,'e5'!Y17,'e6'!Y17,'e7'!Y17,'e8'!Y17,'e9'!Y17,'e10'!Y17,'e11'!Y17,'e12'!Y17,'e13'!Y17,'e14'!Y17)</f>
        <v>0</v>
      </c>
      <c r="AB17" s="2">
        <f>SUM('e1'!Z17,'e2'!Z17,'e3'!Z17,'e4'!Z17,'e5'!Z17,'e6'!Z17,'e7'!Z17,'e8'!Z17,'e9'!Z17,'e10'!Z17,'e11'!Z17,'e12'!Z17,'e13'!Z17,'e14'!Z17)</f>
        <v>7</v>
      </c>
      <c r="AC17" s="2">
        <f>SUM('e1'!AA17,'e2'!AA17,'e3'!AA17,'e4'!AA17,'e5'!AA17,'e6'!AA17,'e7'!AA17,'e8'!AA17,'e9'!AA17,'e10'!AA17,'e11'!AA17,'e12'!AA17,'e13'!AA17,'e14'!AA17)</f>
        <v>4</v>
      </c>
      <c r="AD17" s="2">
        <f t="shared" ref="AD17:AE17" si="38">SUM(Z17+AB17)</f>
        <v>9</v>
      </c>
      <c r="AE17" s="2">
        <f t="shared" si="38"/>
        <v>4</v>
      </c>
      <c r="AF17" s="8">
        <f t="shared" si="9"/>
        <v>0.4444444444</v>
      </c>
      <c r="AG17" s="2">
        <f>'e4'!AB17+'e5'!AB17+'e6'!AB17</f>
        <v>0</v>
      </c>
      <c r="AH17" s="2">
        <f>'e4'!AC17+'e5'!AC17+'e6'!AC17</f>
        <v>0</v>
      </c>
      <c r="AI17" s="2">
        <f t="shared" si="10"/>
        <v>0</v>
      </c>
      <c r="AJ17" s="2"/>
      <c r="AK17" s="2"/>
      <c r="AL17" s="2"/>
      <c r="AM17" s="2"/>
      <c r="AN17" s="2"/>
      <c r="AO17" s="2"/>
      <c r="AP17" s="2"/>
      <c r="AQ17" s="2"/>
      <c r="AR17" s="2"/>
      <c r="AS17" s="2"/>
      <c r="AT17" s="2"/>
      <c r="AU17" s="2"/>
      <c r="AV17" s="2"/>
      <c r="AW17" s="2"/>
      <c r="AX17" s="2"/>
      <c r="AY17" s="2"/>
      <c r="AZ17" s="2"/>
      <c r="BA17" s="2"/>
      <c r="BB17" s="2"/>
      <c r="BC17" s="2"/>
      <c r="BD17" s="2"/>
      <c r="BE17" s="2"/>
      <c r="BF17" s="2"/>
    </row>
    <row r="18" ht="12.0" customHeight="1">
      <c r="A18" s="10" t="s">
        <v>47</v>
      </c>
      <c r="B18" s="2"/>
      <c r="C18" s="6">
        <f>SUM('e1'!B18,'e2'!B18,'e3'!B18,'e4'!B18,'e5'!B18,'e6'!B18,'e7'!B18,'e8'!B18,'e9'!B18,'e10'!B18,'e11'!B18,'e12'!B18,'e13'!B18,'e14'!B18)</f>
        <v>1.871825397</v>
      </c>
      <c r="D18" s="6">
        <f>SUM('e1'!C18,'e2'!C18,'e3'!C18,'e4'!C18,'e5'!C18,'e6'!C18,'e7'!C18,'e8'!C18,'e9'!C18,'e10'!C18,'e11'!C18,'e12'!C18,'e13'!C18,'e14'!C18)</f>
        <v>10.79246032</v>
      </c>
      <c r="E18" s="6">
        <f t="shared" si="3"/>
        <v>0.1734382469</v>
      </c>
      <c r="F18" s="2">
        <f>SUM('e1'!D18+'e2'!D18+'e3'!D18+'e4'!D18+'e5'!D18+'e6'!D18+'e7'!D18+'e8'!D18+'e9'!D18+'e10'!D18+'e11'!D18+'e12'!D18+'e13'!D18+'e14'!D18)</f>
        <v>3</v>
      </c>
      <c r="G18" s="2">
        <f>SUM('e1'!F18,'e2'!F18,'e3'!F18,'e4'!F18,'e5'!F18,'e6'!F18,'e7'!F18,'e8'!F18,'e9'!F18,'e10'!F18,'e11'!F18,'e12'!F18,'e13'!F18,'e14'!F18)</f>
        <v>6</v>
      </c>
      <c r="H18" s="2">
        <f>SUM('e1'!G18,'e2'!G18,'e3'!G18,'e4'!G18,'e5'!G18,'e6'!G18,'e7'!G18,'e8'!G18,'e9'!G18,'e10'!G18,'e11'!G18,'e12'!G18,'e13'!G18,'e14'!G18)</f>
        <v>1</v>
      </c>
      <c r="I18" s="2">
        <f>SUM('e1'!H18,'e2'!H18,'e3'!H18,'e4'!H18,'e5'!H18,'e6'!H18,'e7'!H18,'e8'!H18,'e9'!H18,'e10'!H18,'e11'!H18,'e12'!H18,'e13'!H18,'e14'!H18)</f>
        <v>76</v>
      </c>
      <c r="J18" s="2">
        <f>SUM('e1'!I18,'e2'!I18,'e3'!I18,'e4'!I18,'e5'!I18,'e6'!I18,'e7'!I18,'e8'!I18,'e9'!I18,'e10'!I18,'e11'!I18,'e12'!I18,'e13'!I18,'e14'!I18)</f>
        <v>9</v>
      </c>
      <c r="K18" s="6">
        <f t="shared" si="4"/>
        <v>0.6652046784</v>
      </c>
      <c r="L18" s="2">
        <f>SUM('e1'!J18+'e2'!J18+'e3'!J18+'e4'!J18+'e5'!J18+'e6'!J18+'e7'!J18+'e8'!J18+'e9'!J18+'e10'!J18+'e11'!J18+'e12'!J18+'e13'!J18+'e14'!J18)</f>
        <v>7</v>
      </c>
      <c r="M18" s="2"/>
      <c r="N18" s="2">
        <f>SUM('e1'!L18,'e2'!L18,'e3'!L18,'e4'!L18,'e5'!L18,'e6'!L18,'e7'!L18,'e8'!L18,'e9'!L18,'e10'!L18,'e11'!L18,'e12'!L18,'e13'!L18,'e14'!L18)</f>
        <v>0</v>
      </c>
      <c r="O18" s="2">
        <f>SUM('e1'!M18,'e2'!M18,'e3'!M18,'e4'!M18,'e5'!M18,'e6'!M18,'e7'!M18,'e8'!M18,'e9'!M18,'e10'!M18,'e11'!M18,'e12'!M18,'e13'!M18,'e14'!M18)</f>
        <v>10</v>
      </c>
      <c r="P18" s="3">
        <f t="shared" si="5"/>
        <v>0</v>
      </c>
      <c r="Q18" s="7">
        <f t="shared" si="6"/>
        <v>0.8386429252</v>
      </c>
      <c r="R18" s="2"/>
      <c r="S18" s="2">
        <f>'e14'!S18+'e13'!S18+'e12'!S18+'e11'!S18+'e10'!S18+'e9'!S18+'e8'!S18+'e7'!S18+'e6'!S18+'e5'!S18+'e4'!S18+'e3'!S18+'e2'!S18+'e1'!S18</f>
        <v>1</v>
      </c>
      <c r="T18" s="2">
        <f>'e14'!T18+'e13'!T18+'e12'!T18+'e11'!T18+'e10'!T18+'e9'!T18+'e8'!T18+'e7'!T18+'e6'!T18+'e5'!T18+'e4'!T18+'e3'!T18+'e2'!T18+'e1'!T18</f>
        <v>0</v>
      </c>
      <c r="U18" s="2">
        <f>'e14'!U18+'e13'!U18+'e12'!U18+'e11'!U18+'e10'!U18+'e9'!U18+'e8'!U18+'e7'!U18+'e6'!U18+'e5'!U18+'e4'!U18+'e3'!U18+'e2'!U18+'e1'!U18</f>
        <v>8</v>
      </c>
      <c r="V18" s="2">
        <f>'e14'!V18+'e13'!V18+'e12'!V18+'e11'!V18+'e10'!V18+'e9'!V18+'e8'!V18+'e7'!V18+'e6'!V18+'e5'!V18+'e4'!V18+'e3'!V18+'e2'!V18+'e1'!V18</f>
        <v>1</v>
      </c>
      <c r="W18" s="2">
        <f t="shared" ref="W18:X18" si="39">SUM(S18+U18)</f>
        <v>9</v>
      </c>
      <c r="X18" s="2">
        <f t="shared" si="39"/>
        <v>1</v>
      </c>
      <c r="Y18" s="2"/>
      <c r="Z18" s="2">
        <f>SUM('e1'!X18,'e2'!X18,'e3'!X18,'e4'!X18,'e5'!X18,'e6'!X18,'e7'!X18,'e8'!X18,'e9'!X18,'e10'!X18,'e11'!X18,'e12'!X18,'e13'!X18,'e14'!X18)</f>
        <v>4</v>
      </c>
      <c r="AA18" s="2">
        <f>SUM('e1'!Y18,'e2'!Y18,'e3'!Y18,'e4'!Y18,'e5'!Y18,'e6'!Y18,'e7'!Y18,'e8'!Y18,'e9'!Y18,'e10'!Y18,'e11'!Y18,'e12'!Y18,'e13'!Y18,'e14'!Y18)</f>
        <v>2</v>
      </c>
      <c r="AB18" s="2">
        <f>SUM('e1'!Z18,'e2'!Z18,'e3'!Z18,'e4'!Z18,'e5'!Z18,'e6'!Z18,'e7'!Z18,'e8'!Z18,'e9'!Z18,'e10'!Z18,'e11'!Z18,'e12'!Z18,'e13'!Z18,'e14'!Z18)</f>
        <v>7</v>
      </c>
      <c r="AC18" s="2">
        <f>SUM('e1'!AA18,'e2'!AA18,'e3'!AA18,'e4'!AA18,'e5'!AA18,'e6'!AA18,'e7'!AA18,'e8'!AA18,'e9'!AA18,'e10'!AA18,'e11'!AA18,'e12'!AA18,'e13'!AA18,'e14'!AA18)</f>
        <v>5</v>
      </c>
      <c r="AD18" s="2">
        <f t="shared" ref="AD18:AE18" si="40">SUM(Z18+AB18)</f>
        <v>11</v>
      </c>
      <c r="AE18" s="2">
        <f t="shared" si="40"/>
        <v>7</v>
      </c>
      <c r="AF18" s="8">
        <f t="shared" si="9"/>
        <v>0.6363636364</v>
      </c>
      <c r="AG18" s="2">
        <f>'e4'!AB18+'e5'!AB18+'e6'!AB18</f>
        <v>0</v>
      </c>
      <c r="AH18" s="2">
        <f>'e4'!AC18+'e5'!AC18+'e6'!AC18</f>
        <v>0</v>
      </c>
      <c r="AI18" s="2">
        <f t="shared" si="10"/>
        <v>0</v>
      </c>
      <c r="AJ18" s="2"/>
      <c r="AK18" s="2"/>
      <c r="AL18" s="2"/>
      <c r="AM18" s="2"/>
      <c r="AN18" s="2"/>
      <c r="AO18" s="2"/>
      <c r="AP18" s="2"/>
      <c r="AQ18" s="2"/>
      <c r="AR18" s="2"/>
      <c r="AS18" s="2"/>
      <c r="AT18" s="2"/>
      <c r="AU18" s="2"/>
      <c r="AV18" s="2"/>
      <c r="AW18" s="2"/>
      <c r="AX18" s="2"/>
      <c r="AY18" s="2"/>
      <c r="AZ18" s="2"/>
      <c r="BA18" s="2"/>
      <c r="BB18" s="2"/>
      <c r="BC18" s="2"/>
      <c r="BD18" s="2"/>
      <c r="BE18" s="2"/>
      <c r="BF18" s="2"/>
    </row>
    <row r="19" ht="12.0" customHeight="1">
      <c r="A19" s="10" t="s">
        <v>48</v>
      </c>
      <c r="B19" s="2"/>
      <c r="C19" s="6">
        <f>SUM('e1'!B19,'e2'!B19,'e3'!B19,'e4'!B19,'e5'!B19,'e6'!B19,'e7'!B19,'e8'!B19,'e9'!B19,'e10'!B19,'e11'!B19,'e12'!B19,'e13'!B19,'e14'!B19)</f>
        <v>0.1</v>
      </c>
      <c r="D19" s="6">
        <f>SUM('e1'!C19,'e2'!C19,'e3'!C19,'e4'!C19,'e5'!C19,'e6'!C19,'e7'!C19,'e8'!C19,'e9'!C19,'e10'!C19,'e11'!C19,'e12'!C19,'e13'!C19,'e14'!C19)</f>
        <v>0.2111111111</v>
      </c>
      <c r="E19" s="6">
        <f t="shared" si="3"/>
        <v>0.4736842105</v>
      </c>
      <c r="F19" s="2">
        <f>SUM('e1'!D19+'e2'!D19+'e3'!D19+'e4'!D19+'e5'!D19+'e6'!D19+'e7'!D19+'e8'!D19+'e9'!D19+'e10'!D19+'e11'!D19+'e12'!D19+'e13'!D19+'e14'!D19)</f>
        <v>0</v>
      </c>
      <c r="G19" s="2">
        <f>SUM('e1'!F19,'e2'!F19,'e3'!F19,'e4'!F19,'e5'!F19,'e6'!F19,'e7'!F19,'e8'!F19,'e9'!F19,'e10'!F19,'e11'!F19,'e12'!F19,'e13'!F19,'e14'!F19)</f>
        <v>0</v>
      </c>
      <c r="H19" s="2">
        <f>SUM('e1'!G19,'e2'!G19,'e3'!G19,'e4'!G19,'e5'!G19,'e6'!G19,'e7'!G19,'e8'!G19,'e9'!G19,'e10'!G19,'e11'!G19,'e12'!G19,'e13'!G19,'e14'!G19)</f>
        <v>7</v>
      </c>
      <c r="I19" s="2">
        <f>SUM('e1'!H19,'e2'!H19,'e3'!H19,'e4'!H19,'e5'!H19,'e6'!H19,'e7'!H19,'e8'!H19,'e9'!H19,'e10'!H19,'e11'!H19,'e12'!H19,'e13'!H19,'e14'!H19)</f>
        <v>10</v>
      </c>
      <c r="J19" s="2">
        <f>SUM('e1'!I19,'e2'!I19,'e3'!I19,'e4'!I19,'e5'!I19,'e6'!I19,'e7'!I19,'e8'!I19,'e9'!I19,'e10'!I19,'e11'!I19,'e12'!I19,'e13'!I19,'e14'!I19)</f>
        <v>1</v>
      </c>
      <c r="K19" s="6">
        <f t="shared" si="4"/>
        <v>-0.7</v>
      </c>
      <c r="L19" s="2">
        <f>SUM('e1'!J19+'e2'!J19+'e3'!J19+'e4'!J19+'e5'!J19+'e6'!J19+'e7'!J19+'e8'!J19+'e9'!J19+'e10'!J19+'e11'!J19+'e12'!J19+'e13'!J19+'e14'!J19)</f>
        <v>0</v>
      </c>
      <c r="M19" s="2"/>
      <c r="N19" s="2">
        <f>SUM('e1'!L19,'e2'!L19,'e3'!L19,'e4'!L19,'e5'!L19,'e6'!L19,'e7'!L19,'e8'!L19,'e9'!L19,'e10'!L19,'e11'!L19,'e12'!L19,'e13'!L19,'e14'!L19)</f>
        <v>0</v>
      </c>
      <c r="O19" s="2">
        <f>SUM('e1'!M19,'e2'!M19,'e3'!M19,'e4'!M19,'e5'!M19,'e6'!M19,'e7'!M19,'e8'!M19,'e9'!M19,'e10'!M19,'e11'!M19,'e12'!M19,'e13'!M19,'e14'!M19)</f>
        <v>10</v>
      </c>
      <c r="P19" s="3">
        <f t="shared" si="5"/>
        <v>0</v>
      </c>
      <c r="Q19" s="7">
        <f t="shared" si="6"/>
        <v>-0.2263157895</v>
      </c>
      <c r="R19" s="2"/>
      <c r="S19" s="2">
        <f>'e14'!S19+'e13'!S19+'e12'!S19+'e11'!S19+'e10'!S19+'e9'!S19+'e8'!S19+'e7'!S19+'e6'!S19+'e5'!S19+'e4'!S19+'e3'!S19+'e2'!S19+'e1'!S19</f>
        <v>0</v>
      </c>
      <c r="T19" s="2">
        <f>'e14'!T19+'e13'!T19+'e12'!T19+'e11'!T19+'e10'!T19+'e9'!T19+'e8'!T19+'e7'!T19+'e6'!T19+'e5'!T19+'e4'!T19+'e3'!T19+'e2'!T19+'e1'!T19</f>
        <v>0</v>
      </c>
      <c r="U19" s="2">
        <f>'e14'!U19+'e13'!U19+'e12'!U19+'e11'!U19+'e10'!U19+'e9'!U19+'e8'!U19+'e7'!U19+'e6'!U19+'e5'!U19+'e4'!U19+'e3'!U19+'e2'!U19+'e1'!U19</f>
        <v>0</v>
      </c>
      <c r="V19" s="2">
        <f>'e14'!V19+'e13'!V19+'e12'!V19+'e11'!V19+'e10'!V19+'e9'!V19+'e8'!V19+'e7'!V19+'e6'!V19+'e5'!V19+'e4'!V19+'e3'!V19+'e2'!V19+'e1'!V19</f>
        <v>0</v>
      </c>
      <c r="W19" s="2">
        <f t="shared" ref="W19:X19" si="41">SUM(S19+U19)</f>
        <v>0</v>
      </c>
      <c r="X19" s="2">
        <f t="shared" si="41"/>
        <v>0</v>
      </c>
      <c r="Y19" s="2"/>
      <c r="Z19" s="2">
        <f>SUM('e1'!X19,'e2'!X19,'e3'!X19,'e4'!X19,'e5'!X19,'e6'!X19,'e7'!X19,'e8'!X19,'e9'!X19,'e10'!X19,'e11'!X19,'e12'!X19,'e13'!X19,'e14'!X19)</f>
        <v>0</v>
      </c>
      <c r="AA19" s="2">
        <f>SUM('e1'!Y19,'e2'!Y19,'e3'!Y19,'e4'!Y19,'e5'!Y19,'e6'!Y19,'e7'!Y19,'e8'!Y19,'e9'!Y19,'e10'!Y19,'e11'!Y19,'e12'!Y19,'e13'!Y19,'e14'!Y19)</f>
        <v>0</v>
      </c>
      <c r="AB19" s="2">
        <f>SUM('e1'!Z19,'e2'!Z19,'e3'!Z19,'e4'!Z19,'e5'!Z19,'e6'!Z19,'e7'!Z19,'e8'!Z19,'e9'!Z19,'e10'!Z19,'e11'!Z19,'e12'!Z19,'e13'!Z19,'e14'!Z19)</f>
        <v>2</v>
      </c>
      <c r="AC19" s="2">
        <f>SUM('e1'!AA19,'e2'!AA19,'e3'!AA19,'e4'!AA19,'e5'!AA19,'e6'!AA19,'e7'!AA19,'e8'!AA19,'e9'!AA19,'e10'!AA19,'e11'!AA19,'e12'!AA19,'e13'!AA19,'e14'!AA19)</f>
        <v>1</v>
      </c>
      <c r="AD19" s="2">
        <f t="shared" ref="AD19:AE19" si="42">SUM(Z19+AB19)</f>
        <v>2</v>
      </c>
      <c r="AE19" s="2">
        <f t="shared" si="42"/>
        <v>1</v>
      </c>
      <c r="AF19" s="8">
        <f t="shared" si="9"/>
        <v>0.5</v>
      </c>
      <c r="AG19" s="2">
        <f>'e4'!AB19+'e5'!AB19+'e6'!AB19</f>
        <v>0</v>
      </c>
      <c r="AH19" s="2">
        <f>'e4'!AC19+'e5'!AC19+'e6'!AC19</f>
        <v>0</v>
      </c>
      <c r="AI19" s="2">
        <f t="shared" si="10"/>
        <v>0</v>
      </c>
      <c r="AJ19" s="2"/>
      <c r="AK19" s="2"/>
      <c r="AL19" s="2"/>
      <c r="AM19" s="2"/>
      <c r="AN19" s="2"/>
      <c r="AO19" s="2"/>
      <c r="AP19" s="2"/>
      <c r="AQ19" s="2"/>
      <c r="AR19" s="2"/>
      <c r="AS19" s="2"/>
      <c r="AT19" s="2"/>
      <c r="AU19" s="2"/>
      <c r="AV19" s="2"/>
      <c r="AW19" s="2"/>
      <c r="AX19" s="2"/>
      <c r="AY19" s="2"/>
      <c r="AZ19" s="2"/>
      <c r="BA19" s="2"/>
      <c r="BB19" s="2"/>
      <c r="BC19" s="2"/>
      <c r="BD19" s="2"/>
      <c r="BE19" s="2"/>
      <c r="BF19" s="2"/>
    </row>
    <row r="20" ht="12.0" customHeight="1">
      <c r="A20" s="10" t="s">
        <v>49</v>
      </c>
      <c r="B20" s="2"/>
      <c r="C20" s="6">
        <f>SUM('e1'!B20,'e2'!B20,'e3'!B20,'e4'!B20,'e5'!B20,'e6'!B20,'e7'!B20,'e8'!B20,'e9'!B20,'e10'!B20,'e11'!B20,'e12'!B20,'e13'!B20,'e14'!B20)</f>
        <v>3.520634921</v>
      </c>
      <c r="D20" s="6">
        <f>SUM('e1'!C20,'e2'!C20,'e3'!C20,'e4'!C20,'e5'!C20,'e6'!C20,'e7'!C20,'e8'!C20,'e9'!C20,'e10'!C20,'e11'!C20,'e12'!C20,'e13'!C20,'e14'!C20)</f>
        <v>10.79246032</v>
      </c>
      <c r="E20" s="6">
        <f t="shared" si="3"/>
        <v>0.3262124499</v>
      </c>
      <c r="F20" s="2">
        <f>SUM('e1'!D20+'e2'!D20+'e3'!D20+'e4'!D20+'e5'!D20+'e6'!D20+'e7'!D20+'e8'!D20+'e9'!D20+'e10'!D20+'e11'!D20+'e12'!D20+'e13'!D20+'e14'!D20)</f>
        <v>1</v>
      </c>
      <c r="G20" s="2">
        <f>SUM('e1'!F20,'e2'!F20,'e3'!F20,'e4'!F20,'e5'!F20,'e6'!F20,'e7'!F20,'e8'!F20,'e9'!F20,'e10'!F20,'e11'!F20,'e12'!F20,'e13'!F20,'e14'!F20)</f>
        <v>7</v>
      </c>
      <c r="H20" s="2">
        <f>SUM('e1'!G20,'e2'!G20,'e3'!G20,'e4'!G20,'e5'!G20,'e6'!G20,'e7'!G20,'e8'!G20,'e9'!G20,'e10'!G20,'e11'!G20,'e12'!G20,'e13'!G20,'e14'!G20)</f>
        <v>6</v>
      </c>
      <c r="I20" s="2">
        <f>SUM('e1'!H20,'e2'!H20,'e3'!H20,'e4'!H20,'e5'!H20,'e6'!H20,'e7'!H20,'e8'!H20,'e9'!H20,'e10'!H20,'e11'!H20,'e12'!H20,'e13'!H20,'e14'!H20)</f>
        <v>83</v>
      </c>
      <c r="J20" s="2">
        <f>SUM('e1'!I20,'e2'!I20,'e3'!I20,'e4'!I20,'e5'!I20,'e6'!I20,'e7'!I20,'e8'!I20,'e9'!I20,'e10'!I20,'e11'!I20,'e12'!I20,'e13'!I20,'e14'!I20)</f>
        <v>9</v>
      </c>
      <c r="K20" s="6">
        <f t="shared" si="4"/>
        <v>0.7697456493</v>
      </c>
      <c r="L20" s="2">
        <f>SUM('e1'!J20+'e2'!J20+'e3'!J20+'e4'!J20+'e5'!J20+'e6'!J20+'e7'!J20+'e8'!J20+'e9'!J20+'e10'!J20+'e11'!J20+'e12'!J20+'e13'!J20+'e14'!J20)</f>
        <v>5</v>
      </c>
      <c r="M20" s="2"/>
      <c r="N20" s="2">
        <f>SUM('e1'!L20,'e2'!L20,'e3'!L20,'e4'!L20,'e5'!L20,'e6'!L20,'e7'!L20,'e8'!L20,'e9'!L20,'e10'!L20,'e11'!L20,'e12'!L20,'e13'!L20,'e14'!L20)</f>
        <v>0</v>
      </c>
      <c r="O20" s="2">
        <f>SUM('e1'!M20,'e2'!M20,'e3'!M20,'e4'!M20,'e5'!M20,'e6'!M20,'e7'!M20,'e8'!M20,'e9'!M20,'e10'!M20,'e11'!M20,'e12'!M20,'e13'!M20,'e14'!M20)</f>
        <v>10</v>
      </c>
      <c r="P20" s="3">
        <f t="shared" si="5"/>
        <v>0</v>
      </c>
      <c r="Q20" s="7">
        <f t="shared" si="6"/>
        <v>1.095958099</v>
      </c>
      <c r="R20" s="2"/>
      <c r="S20" s="2">
        <f>'e14'!S20+'e13'!S20+'e12'!S20+'e11'!S20+'e10'!S20+'e9'!S20+'e8'!S20+'e7'!S20+'e6'!S20+'e5'!S20+'e4'!S20+'e3'!S20+'e2'!S20+'e1'!S20</f>
        <v>1</v>
      </c>
      <c r="T20" s="2">
        <f>'e14'!T20+'e13'!T20+'e12'!T20+'e11'!T20+'e10'!T20+'e9'!T20+'e8'!T20+'e7'!T20+'e6'!T20+'e5'!T20+'e4'!T20+'e3'!T20+'e2'!T20+'e1'!T20</f>
        <v>0</v>
      </c>
      <c r="U20" s="2">
        <f>'e14'!U20+'e13'!U20+'e12'!U20+'e11'!U20+'e10'!U20+'e9'!U20+'e8'!U20+'e7'!U20+'e6'!U20+'e5'!U20+'e4'!U20+'e3'!U20+'e2'!U20+'e1'!U20</f>
        <v>8</v>
      </c>
      <c r="V20" s="2">
        <f>'e14'!V20+'e13'!V20+'e12'!V20+'e11'!V20+'e10'!V20+'e9'!V20+'e8'!V20+'e7'!V20+'e6'!V20+'e5'!V20+'e4'!V20+'e3'!V20+'e2'!V20+'e1'!V20</f>
        <v>3</v>
      </c>
      <c r="W20" s="2">
        <f t="shared" ref="W20:X20" si="43">SUM(S20+U20)</f>
        <v>9</v>
      </c>
      <c r="X20" s="2">
        <f t="shared" si="43"/>
        <v>3</v>
      </c>
      <c r="Y20" s="2"/>
      <c r="Z20" s="2">
        <f>SUM('e1'!X20,'e2'!X20,'e3'!X20,'e4'!X20,'e5'!X20,'e6'!X20,'e7'!X20,'e8'!X20,'e9'!X20,'e10'!X20,'e11'!X20,'e12'!X20,'e13'!X20,'e14'!X20)</f>
        <v>4</v>
      </c>
      <c r="AA20" s="2">
        <f>SUM('e1'!Y20,'e2'!Y20,'e3'!Y20,'e4'!Y20,'e5'!Y20,'e6'!Y20,'e7'!Y20,'e8'!Y20,'e9'!Y20,'e10'!Y20,'e11'!Y20,'e12'!Y20,'e13'!Y20,'e14'!Y20)</f>
        <v>1</v>
      </c>
      <c r="AB20" s="2">
        <f>SUM('e1'!Z20,'e2'!Z20,'e3'!Z20,'e4'!Z20,'e5'!Z20,'e6'!Z20,'e7'!Z20,'e8'!Z20,'e9'!Z20,'e10'!Z20,'e11'!Z20,'e12'!Z20,'e13'!Z20,'e14'!Z20)</f>
        <v>7</v>
      </c>
      <c r="AC20" s="2">
        <f>SUM('e1'!AA20,'e2'!AA20,'e3'!AA20,'e4'!AA20,'e5'!AA20,'e6'!AA20,'e7'!AA20,'e8'!AA20,'e9'!AA20,'e10'!AA20,'e11'!AA20,'e12'!AA20,'e13'!AA20,'e14'!AA20)</f>
        <v>3</v>
      </c>
      <c r="AD20" s="2">
        <f t="shared" ref="AD20:AE20" si="44">SUM(Z20+AB20)</f>
        <v>11</v>
      </c>
      <c r="AE20" s="2">
        <f t="shared" si="44"/>
        <v>4</v>
      </c>
      <c r="AF20" s="8">
        <f t="shared" si="9"/>
        <v>0.3636363636</v>
      </c>
      <c r="AG20" s="2">
        <f>'e4'!AB20+'e5'!AB20+'e6'!AB20</f>
        <v>0</v>
      </c>
      <c r="AH20" s="2">
        <f>'e4'!AC20+'e5'!AC20+'e6'!AC20</f>
        <v>0</v>
      </c>
      <c r="AI20" s="2">
        <f t="shared" si="10"/>
        <v>0</v>
      </c>
      <c r="AJ20" s="2"/>
      <c r="AK20" s="2"/>
      <c r="AL20" s="2"/>
      <c r="AM20" s="2"/>
      <c r="AN20" s="2"/>
      <c r="AO20" s="2"/>
      <c r="AP20" s="2"/>
      <c r="AQ20" s="2"/>
      <c r="AR20" s="2"/>
      <c r="AS20" s="2"/>
      <c r="AT20" s="2"/>
      <c r="AU20" s="2"/>
      <c r="AV20" s="2"/>
      <c r="AW20" s="2"/>
      <c r="AX20" s="2"/>
      <c r="AY20" s="2"/>
      <c r="AZ20" s="2"/>
      <c r="BA20" s="2"/>
      <c r="BB20" s="2"/>
      <c r="BC20" s="2"/>
      <c r="BD20" s="2"/>
      <c r="BE20" s="2"/>
      <c r="BF20" s="2"/>
    </row>
    <row r="21" ht="12.0" customHeight="1">
      <c r="A21" s="10" t="s">
        <v>50</v>
      </c>
      <c r="B21" s="2"/>
      <c r="C21" s="6">
        <f>SUM('e1'!B21,'e2'!B21,'e3'!B21,'e4'!B21,'e5'!B21,'e6'!B21,'e7'!B21,'e8'!B21,'e9'!B21,'e10'!B21,'e11'!B21,'e12'!B21,'e13'!B21,'e14'!B21)</f>
        <v>2.538492063</v>
      </c>
      <c r="D21" s="6">
        <f>SUM('e1'!C21,'e2'!C21,'e3'!C21,'e4'!C21,'e5'!C21,'e6'!C21,'e7'!C21,'e8'!C21,'e9'!C21,'e10'!C21,'e11'!C21,'e12'!C21,'e13'!C21,'e14'!C21)</f>
        <v>10.79246032</v>
      </c>
      <c r="E21" s="6">
        <f t="shared" si="3"/>
        <v>0.2352097658</v>
      </c>
      <c r="F21" s="2">
        <f>SUM('e1'!D21+'e2'!D21+'e3'!D21+'e4'!D21+'e5'!D21+'e6'!D21+'e7'!D21+'e8'!D21+'e9'!D21+'e10'!D21+'e11'!D21+'e12'!D21+'e13'!D21+'e14'!D21)</f>
        <v>1</v>
      </c>
      <c r="G21" s="2">
        <f>SUM('e1'!F21,'e2'!F21,'e3'!F21,'e4'!F21,'e5'!F21,'e6'!F21,'e7'!F21,'e8'!F21,'e9'!F21,'e10'!F21,'e11'!F21,'e12'!F21,'e13'!F21,'e14'!F21)</f>
        <v>7</v>
      </c>
      <c r="H21" s="2">
        <f>SUM('e1'!G21,'e2'!G21,'e3'!G21,'e4'!G21,'e5'!G21,'e6'!G21,'e7'!G21,'e8'!G21,'e9'!G21,'e10'!G21,'e11'!G21,'e12'!G21,'e13'!G21,'e14'!G21)</f>
        <v>2</v>
      </c>
      <c r="I21" s="2">
        <f>SUM('e1'!H21,'e2'!H21,'e3'!H21,'e4'!H21,'e5'!H21,'e6'!H21,'e7'!H21,'e8'!H21,'e9'!H21,'e10'!H21,'e11'!H21,'e12'!H21,'e13'!H21,'e14'!H21)</f>
        <v>75</v>
      </c>
      <c r="J21" s="2">
        <f>SUM('e1'!I21,'e2'!I21,'e3'!I21,'e4'!I21,'e5'!I21,'e6'!I21,'e7'!I21,'e8'!I21,'e9'!I21,'e10'!I21,'e11'!I21,'e12'!I21,'e13'!I21,'e14'!I21)</f>
        <v>9</v>
      </c>
      <c r="K21" s="6">
        <f t="shared" si="4"/>
        <v>0.7748148148</v>
      </c>
      <c r="L21" s="2">
        <f>SUM('e1'!J21+'e2'!J21+'e3'!J21+'e4'!J21+'e5'!J21+'e6'!J21+'e7'!J21+'e8'!J21+'e9'!J21+'e10'!J21+'e11'!J21+'e12'!J21+'e13'!J21+'e14'!J21)</f>
        <v>7</v>
      </c>
      <c r="M21" s="2"/>
      <c r="N21" s="2">
        <f>SUM('e1'!L21,'e2'!L21,'e3'!L21,'e4'!L21,'e5'!L21,'e6'!L21,'e7'!L21,'e8'!L21,'e9'!L21,'e10'!L21,'e11'!L21,'e12'!L21,'e13'!L21,'e14'!L21)</f>
        <v>8</v>
      </c>
      <c r="O21" s="2">
        <f>SUM('e1'!M21,'e2'!M21,'e3'!M21,'e4'!M21,'e5'!M21,'e6'!M21,'e7'!M21,'e8'!M21,'e9'!M21,'e10'!M21,'e11'!M21,'e12'!M21,'e13'!M21,'e14'!M21)</f>
        <v>10</v>
      </c>
      <c r="P21" s="3">
        <f t="shared" si="5"/>
        <v>0.8</v>
      </c>
      <c r="Q21" s="7">
        <f t="shared" si="6"/>
        <v>1.810024581</v>
      </c>
      <c r="R21" s="2"/>
      <c r="S21" s="2">
        <f>'e14'!S21+'e13'!S21+'e12'!S21+'e11'!S21+'e10'!S21+'e9'!S21+'e8'!S21+'e7'!S21+'e6'!S21+'e5'!S21+'e4'!S21+'e3'!S21+'e2'!S21+'e1'!S21</f>
        <v>1</v>
      </c>
      <c r="T21" s="2">
        <f>'e14'!T21+'e13'!T21+'e12'!T21+'e11'!T21+'e10'!T21+'e9'!T21+'e8'!T21+'e7'!T21+'e6'!T21+'e5'!T21+'e4'!T21+'e3'!T21+'e2'!T21+'e1'!T21</f>
        <v>1</v>
      </c>
      <c r="U21" s="2">
        <f>'e14'!U21+'e13'!U21+'e12'!U21+'e11'!U21+'e10'!U21+'e9'!U21+'e8'!U21+'e7'!U21+'e6'!U21+'e5'!U21+'e4'!U21+'e3'!U21+'e2'!U21+'e1'!U21</f>
        <v>8</v>
      </c>
      <c r="V21" s="2">
        <f>'e14'!V21+'e13'!V21+'e12'!V21+'e11'!V21+'e10'!V21+'e9'!V21+'e8'!V21+'e7'!V21+'e6'!V21+'e5'!V21+'e4'!V21+'e3'!V21+'e2'!V21+'e1'!V21</f>
        <v>0</v>
      </c>
      <c r="W21" s="2">
        <f t="shared" ref="W21:X21" si="45">SUM(S21+U21)</f>
        <v>9</v>
      </c>
      <c r="X21" s="2">
        <f t="shared" si="45"/>
        <v>1</v>
      </c>
      <c r="Y21" s="2"/>
      <c r="Z21" s="2">
        <f>SUM('e1'!X21,'e2'!X21,'e3'!X21,'e4'!X21,'e5'!X21,'e6'!X21,'e7'!X21,'e8'!X21,'e9'!X21,'e10'!X21,'e11'!X21,'e12'!X21,'e13'!X21,'e14'!X21)</f>
        <v>4</v>
      </c>
      <c r="AA21" s="2">
        <f>SUM('e1'!Y21,'e2'!Y21,'e3'!Y21,'e4'!Y21,'e5'!Y21,'e6'!Y21,'e7'!Y21,'e8'!Y21,'e9'!Y21,'e10'!Y21,'e11'!Y21,'e12'!Y21,'e13'!Y21,'e14'!Y21)</f>
        <v>4</v>
      </c>
      <c r="AB21" s="2">
        <f>SUM('e1'!Z21,'e2'!Z21,'e3'!Z21,'e4'!Z21,'e5'!Z21,'e6'!Z21,'e7'!Z21,'e8'!Z21,'e9'!Z21,'e10'!Z21,'e11'!Z21,'e12'!Z21,'e13'!Z21,'e14'!Z21)</f>
        <v>7</v>
      </c>
      <c r="AC21" s="2">
        <f>SUM('e1'!AA21,'e2'!AA21,'e3'!AA21,'e4'!AA21,'e5'!AA21,'e6'!AA21,'e7'!AA21,'e8'!AA21,'e9'!AA21,'e10'!AA21,'e11'!AA21,'e12'!AA21,'e13'!AA21,'e14'!AA21)</f>
        <v>5</v>
      </c>
      <c r="AD21" s="2">
        <f t="shared" ref="AD21:AE21" si="46">SUM(Z21+AB21)</f>
        <v>11</v>
      </c>
      <c r="AE21" s="2">
        <f t="shared" si="46"/>
        <v>9</v>
      </c>
      <c r="AF21" s="8">
        <f t="shared" si="9"/>
        <v>0.8181818182</v>
      </c>
      <c r="AG21" s="2">
        <f>'e4'!AB21+'e5'!AB21+'e6'!AB21</f>
        <v>0</v>
      </c>
      <c r="AH21" s="2">
        <f>'e4'!AC21+'e5'!AC21+'e6'!AC21</f>
        <v>0</v>
      </c>
      <c r="AI21" s="2">
        <f t="shared" si="10"/>
        <v>0</v>
      </c>
    </row>
    <row r="22" ht="12.0" customHeight="1">
      <c r="C22" s="6"/>
    </row>
    <row r="23" ht="12.0" customHeight="1"/>
    <row r="24" ht="16.5" customHeight="1">
      <c r="A24" s="1" t="s">
        <v>51</v>
      </c>
      <c r="B24" s="2" t="s">
        <v>1</v>
      </c>
      <c r="C24" s="2" t="s">
        <v>2</v>
      </c>
      <c r="D24" s="2" t="s">
        <v>3</v>
      </c>
      <c r="E24" s="2" t="s">
        <v>4</v>
      </c>
      <c r="F24" s="2" t="s">
        <v>5</v>
      </c>
      <c r="G24" s="2" t="s">
        <v>6</v>
      </c>
      <c r="H24" s="2" t="s">
        <v>7</v>
      </c>
      <c r="I24" s="2" t="s">
        <v>8</v>
      </c>
      <c r="J24" s="2" t="s">
        <v>9</v>
      </c>
      <c r="K24" s="2" t="s">
        <v>52</v>
      </c>
      <c r="L24" s="2" t="s">
        <v>10</v>
      </c>
      <c r="M24" s="2" t="s">
        <v>11</v>
      </c>
      <c r="N24" s="2" t="s">
        <v>12</v>
      </c>
      <c r="O24" s="2" t="s">
        <v>13</v>
      </c>
      <c r="P24" s="4" t="s">
        <v>14</v>
      </c>
      <c r="Q24" s="11" t="s">
        <v>53</v>
      </c>
      <c r="R24" s="2" t="s">
        <v>54</v>
      </c>
      <c r="S24" s="2" t="s">
        <v>55</v>
      </c>
      <c r="T24" s="2" t="s">
        <v>56</v>
      </c>
      <c r="U24" s="2" t="s">
        <v>57</v>
      </c>
      <c r="V24" s="2" t="s">
        <v>15</v>
      </c>
      <c r="W24" s="2" t="s">
        <v>16</v>
      </c>
      <c r="X24" s="2" t="s">
        <v>17</v>
      </c>
      <c r="Y24" s="2" t="s">
        <v>18</v>
      </c>
      <c r="Z24" s="2" t="s">
        <v>19</v>
      </c>
      <c r="AA24" s="2" t="s">
        <v>20</v>
      </c>
      <c r="AB24" s="2"/>
      <c r="AC24" s="2" t="s">
        <v>21</v>
      </c>
      <c r="AD24" s="2" t="s">
        <v>22</v>
      </c>
      <c r="AE24" s="2" t="s">
        <v>23</v>
      </c>
      <c r="AF24" s="2" t="s">
        <v>24</v>
      </c>
      <c r="AG24" s="2" t="s">
        <v>25</v>
      </c>
      <c r="AH24" s="2" t="s">
        <v>26</v>
      </c>
      <c r="AI24" s="2" t="s">
        <v>27</v>
      </c>
      <c r="AJ24" s="2" t="s">
        <v>28</v>
      </c>
      <c r="AK24" s="2" t="s">
        <v>29</v>
      </c>
      <c r="AL24" s="2" t="s">
        <v>30</v>
      </c>
      <c r="AM24" s="2"/>
      <c r="AN24" s="2"/>
      <c r="AO24" s="2"/>
      <c r="AP24" s="2"/>
      <c r="AQ24" s="2"/>
      <c r="AR24" s="2"/>
      <c r="AS24" s="2"/>
      <c r="AT24" s="2"/>
      <c r="AU24" s="2"/>
      <c r="AV24" s="2"/>
      <c r="AW24" s="2"/>
      <c r="AX24" s="2"/>
      <c r="AY24" s="2"/>
      <c r="AZ24" s="2"/>
      <c r="BA24" s="2"/>
      <c r="BB24" s="2"/>
      <c r="BC24" s="2"/>
      <c r="BD24" s="2"/>
      <c r="BE24" s="2"/>
      <c r="BF24" s="2"/>
    </row>
    <row r="25" ht="12.0" customHeight="1">
      <c r="A25" s="5" t="s">
        <v>31</v>
      </c>
      <c r="B25" s="6">
        <v>2.6468253968253967</v>
      </c>
      <c r="C25" s="6">
        <v>4.292460317460318</v>
      </c>
      <c r="D25" s="6">
        <v>0.6166219839142091</v>
      </c>
      <c r="E25" s="2">
        <v>0.0</v>
      </c>
      <c r="F25" s="2">
        <v>4.0</v>
      </c>
      <c r="G25" s="2">
        <v>5.0</v>
      </c>
      <c r="H25" s="2">
        <v>63.0</v>
      </c>
      <c r="I25" s="2">
        <v>7.0</v>
      </c>
      <c r="J25" s="6">
        <v>0.5600907029478458</v>
      </c>
      <c r="K25" s="6">
        <f t="shared" ref="K25:K44" si="47">2*(14*G2)/((H2+4)*J2)</f>
        <v>1.777777778</v>
      </c>
      <c r="L25" s="2">
        <v>6.0</v>
      </c>
      <c r="M25" s="2">
        <v>0.0</v>
      </c>
      <c r="N25" s="2">
        <v>10.0</v>
      </c>
      <c r="O25" s="2">
        <v>0.0</v>
      </c>
      <c r="P25" s="7">
        <v>1.176712686862055</v>
      </c>
      <c r="Q25" s="12">
        <f t="shared" ref="Q25:Q44" si="48">C2+K25+(6*P2)</f>
        <v>4.424603175</v>
      </c>
      <c r="R25" s="2">
        <f>SUM('e14'!O2,'e13'!O2,'e12'!O2,'e11'!O2,'e10'!O2,'e9'!O2,'e8'!O2,'e7'!O2,'e6'!O2,'e5'!O2,'e4'!O2,'e3'!O2,'e2'!O2,'e1'!O2)</f>
        <v>27</v>
      </c>
      <c r="S25" s="2">
        <v>11.0</v>
      </c>
      <c r="T25" s="2">
        <f>SUM('e14'!P2,'e13'!P2,'e12'!P2,'e11'!P2,'e10'!P2,'e9'!P2,'e8'!P2,'e7'!P2,'e6'!P2,'e5'!P2,'e4'!P2,'e3'!P2,'e2'!P2,'e1'!P2)</f>
        <v>0</v>
      </c>
      <c r="U25" s="2">
        <f t="shared" ref="U25:U44" si="49">I25-F25</f>
        <v>3</v>
      </c>
      <c r="V25" s="2">
        <v>0.0</v>
      </c>
      <c r="W25" s="2">
        <v>0.0</v>
      </c>
      <c r="X25" s="2">
        <v>3.0</v>
      </c>
      <c r="Y25" s="2">
        <v>2.0</v>
      </c>
      <c r="Z25" s="2">
        <v>3.0</v>
      </c>
      <c r="AA25" s="2">
        <v>2.0</v>
      </c>
      <c r="AB25" s="2"/>
      <c r="AC25" s="2">
        <v>3.0</v>
      </c>
      <c r="AD25" s="2">
        <v>2.0</v>
      </c>
      <c r="AE25" s="2">
        <v>7.0</v>
      </c>
      <c r="AF25" s="2">
        <v>3.0</v>
      </c>
      <c r="AG25" s="2">
        <v>10.0</v>
      </c>
      <c r="AH25" s="2">
        <v>5.0</v>
      </c>
      <c r="AI25" s="8">
        <v>0.5</v>
      </c>
      <c r="AJ25" s="2">
        <v>0.0</v>
      </c>
      <c r="AK25" s="2">
        <v>0.0</v>
      </c>
      <c r="AL25" s="2">
        <v>0.0</v>
      </c>
      <c r="AM25" s="2"/>
      <c r="AN25" s="2"/>
      <c r="AO25" s="2"/>
      <c r="AP25" s="2"/>
      <c r="AQ25" s="2"/>
      <c r="AR25" s="2"/>
      <c r="AS25" s="2"/>
      <c r="AT25" s="2"/>
      <c r="AU25" s="2"/>
      <c r="AV25" s="2"/>
      <c r="AW25" s="2"/>
      <c r="AX25" s="2"/>
      <c r="AY25" s="2"/>
      <c r="AZ25" s="2"/>
      <c r="BA25" s="2"/>
      <c r="BB25" s="2"/>
      <c r="BC25" s="2"/>
      <c r="BD25" s="2"/>
      <c r="BE25" s="2"/>
      <c r="BF25" s="2"/>
    </row>
    <row r="26" ht="12.0" customHeight="1">
      <c r="A26" s="5" t="s">
        <v>32</v>
      </c>
      <c r="B26" s="6">
        <v>0.1111111111111111</v>
      </c>
      <c r="C26" s="6">
        <v>0.4472222222222222</v>
      </c>
      <c r="D26" s="6">
        <v>0.2484472049689441</v>
      </c>
      <c r="E26" s="2">
        <v>0.0</v>
      </c>
      <c r="F26" s="2">
        <v>2.0</v>
      </c>
      <c r="G26" s="2">
        <v>6.0</v>
      </c>
      <c r="H26" s="2">
        <v>26.0</v>
      </c>
      <c r="I26" s="2">
        <v>3.0</v>
      </c>
      <c r="J26" s="6">
        <v>0.5897435897435898</v>
      </c>
      <c r="K26" s="6">
        <f t="shared" si="47"/>
        <v>1.866666667</v>
      </c>
      <c r="L26" s="2">
        <v>2.0</v>
      </c>
      <c r="M26" s="2">
        <v>0.0</v>
      </c>
      <c r="N26" s="2">
        <v>10.0</v>
      </c>
      <c r="O26" s="2">
        <v>0.0</v>
      </c>
      <c r="P26" s="7">
        <v>0.8381907947125339</v>
      </c>
      <c r="Q26" s="12">
        <f t="shared" si="48"/>
        <v>1.977777778</v>
      </c>
      <c r="R26" s="2">
        <f>SUM('e14'!O3,'e13'!O3,'e12'!O3,'e11'!O3,'e10'!O3,'e9'!O3,'e8'!O3,'e7'!O3,'e6'!O3,'e5'!O3,'e4'!O3,'e3'!O3,'e2'!O3,'e1'!O3)</f>
        <v>11</v>
      </c>
      <c r="S26" s="2">
        <v>17.0</v>
      </c>
      <c r="T26" s="2">
        <f>SUM('e14'!P3,'e13'!P3,'e12'!P3,'e11'!P3,'e10'!P3,'e9'!P3,'e8'!P3,'e7'!P3,'e6'!P3,'e5'!P3,'e4'!P3,'e3'!P3,'e2'!P3,'e1'!P3)</f>
        <v>0</v>
      </c>
      <c r="U26" s="2">
        <f t="shared" si="49"/>
        <v>1</v>
      </c>
      <c r="V26" s="2">
        <v>0.0</v>
      </c>
      <c r="W26" s="2">
        <v>0.0</v>
      </c>
      <c r="X26" s="2">
        <v>0.0</v>
      </c>
      <c r="Y26" s="2">
        <v>0.0</v>
      </c>
      <c r="Z26" s="2">
        <v>0.0</v>
      </c>
      <c r="AA26" s="2">
        <v>0.0</v>
      </c>
      <c r="AB26" s="2"/>
      <c r="AC26" s="2">
        <v>0.0</v>
      </c>
      <c r="AD26" s="2">
        <v>0.0</v>
      </c>
      <c r="AE26" s="2">
        <v>4.0</v>
      </c>
      <c r="AF26" s="2">
        <v>1.0</v>
      </c>
      <c r="AG26" s="2">
        <v>4.0</v>
      </c>
      <c r="AH26" s="2">
        <v>1.0</v>
      </c>
      <c r="AI26" s="8">
        <v>0.25</v>
      </c>
      <c r="AJ26" s="2">
        <v>0.0</v>
      </c>
      <c r="AK26" s="2">
        <v>0.0</v>
      </c>
      <c r="AL26" s="2">
        <v>0.0</v>
      </c>
      <c r="AM26" s="2"/>
      <c r="AN26" s="2"/>
      <c r="AO26" s="2"/>
      <c r="AP26" s="2"/>
      <c r="AQ26" s="2"/>
      <c r="AR26" s="2"/>
      <c r="AS26" s="2"/>
      <c r="AT26" s="2"/>
      <c r="AU26" s="2"/>
      <c r="AV26" s="2"/>
      <c r="AW26" s="2"/>
      <c r="AX26" s="2"/>
      <c r="AY26" s="2"/>
      <c r="AZ26" s="2"/>
      <c r="BA26" s="2"/>
      <c r="BB26" s="2"/>
      <c r="BC26" s="2"/>
      <c r="BD26" s="2"/>
      <c r="BE26" s="2"/>
      <c r="BF26" s="2"/>
    </row>
    <row r="27" ht="12.0" customHeight="1">
      <c r="A27" s="5" t="s">
        <v>33</v>
      </c>
      <c r="B27" s="6">
        <v>2.4206349206349205</v>
      </c>
      <c r="C27" s="6">
        <v>10.792460317460318</v>
      </c>
      <c r="D27" s="6">
        <v>0.22428944368864212</v>
      </c>
      <c r="E27" s="2">
        <v>1.0</v>
      </c>
      <c r="F27" s="2">
        <v>8.0</v>
      </c>
      <c r="G27" s="2">
        <v>0.0</v>
      </c>
      <c r="H27" s="2">
        <v>99.0</v>
      </c>
      <c r="I27" s="2">
        <v>12.0</v>
      </c>
      <c r="J27" s="6">
        <v>0.6666666666666666</v>
      </c>
      <c r="K27" s="6">
        <f t="shared" si="47"/>
        <v>4.666666667</v>
      </c>
      <c r="L27" s="2">
        <v>10.0</v>
      </c>
      <c r="M27" s="2">
        <v>2.0</v>
      </c>
      <c r="N27" s="2">
        <v>10.0</v>
      </c>
      <c r="O27" s="2">
        <v>0.2</v>
      </c>
      <c r="P27" s="7">
        <v>1.0909561103553087</v>
      </c>
      <c r="Q27" s="12">
        <f t="shared" si="48"/>
        <v>8.287301587</v>
      </c>
      <c r="R27" s="2">
        <f>SUM('e14'!O4,'e13'!O4,'e12'!O4,'e11'!O4,'e10'!O4,'e9'!O4,'e8'!O4,'e7'!O4,'e6'!O4,'e5'!O4,'e4'!O4,'e3'!O4,'e2'!O4,'e1'!O4)</f>
        <v>39</v>
      </c>
      <c r="S27" s="2">
        <v>2.0</v>
      </c>
      <c r="T27" s="2">
        <f>SUM('e14'!P4,'e13'!P4,'e12'!P4,'e11'!P4,'e10'!P4,'e9'!P4,'e8'!P4,'e7'!P4,'e6'!P4,'e5'!P4,'e4'!P4,'e3'!P4,'e2'!P4,'e1'!P4)</f>
        <v>0</v>
      </c>
      <c r="U27" s="2">
        <f t="shared" si="49"/>
        <v>4</v>
      </c>
      <c r="V27" s="2">
        <v>1.0</v>
      </c>
      <c r="W27" s="2">
        <v>0.0</v>
      </c>
      <c r="X27" s="2">
        <v>8.0</v>
      </c>
      <c r="Y27" s="2">
        <v>2.0</v>
      </c>
      <c r="Z27" s="2">
        <v>9.0</v>
      </c>
      <c r="AA27" s="2">
        <v>2.0</v>
      </c>
      <c r="AB27" s="2"/>
      <c r="AC27" s="2">
        <v>4.0</v>
      </c>
      <c r="AD27" s="2">
        <v>1.0</v>
      </c>
      <c r="AE27" s="2">
        <v>7.0</v>
      </c>
      <c r="AF27" s="2">
        <v>2.0</v>
      </c>
      <c r="AG27" s="2">
        <v>11.0</v>
      </c>
      <c r="AH27" s="2">
        <v>3.0</v>
      </c>
      <c r="AI27" s="8">
        <v>0.2727272727272727</v>
      </c>
      <c r="AJ27" s="2">
        <v>0.0</v>
      </c>
      <c r="AK27" s="2">
        <v>0.0</v>
      </c>
      <c r="AL27" s="2">
        <v>0.0</v>
      </c>
      <c r="AM27" s="2"/>
      <c r="AN27" s="2"/>
      <c r="AO27" s="2"/>
      <c r="AP27" s="2"/>
      <c r="AQ27" s="2"/>
      <c r="AR27" s="2"/>
      <c r="AS27" s="2"/>
      <c r="AT27" s="2"/>
      <c r="AU27" s="2"/>
      <c r="AV27" s="2"/>
      <c r="AW27" s="2"/>
      <c r="AX27" s="2"/>
      <c r="AY27" s="2"/>
      <c r="AZ27" s="2"/>
      <c r="BA27" s="2"/>
      <c r="BB27" s="2"/>
      <c r="BC27" s="2"/>
      <c r="BD27" s="2"/>
      <c r="BE27" s="2"/>
      <c r="BF27" s="2"/>
    </row>
    <row r="28" ht="12.0" customHeight="1">
      <c r="A28" s="5" t="s">
        <v>34</v>
      </c>
      <c r="B28" s="6">
        <v>1.6706349206349205</v>
      </c>
      <c r="C28" s="6">
        <v>8.792460317460318</v>
      </c>
      <c r="D28" s="6">
        <v>0.1900076725188428</v>
      </c>
      <c r="E28" s="2">
        <v>2.0</v>
      </c>
      <c r="F28" s="2">
        <v>7.0</v>
      </c>
      <c r="G28" s="2">
        <v>8.0</v>
      </c>
      <c r="H28" s="2">
        <v>86.0</v>
      </c>
      <c r="I28" s="2">
        <v>10.0</v>
      </c>
      <c r="J28" s="6">
        <v>0.6906976744186046</v>
      </c>
      <c r="K28" s="6">
        <f t="shared" si="47"/>
        <v>1.633333333</v>
      </c>
      <c r="L28" s="2">
        <v>7.0</v>
      </c>
      <c r="M28" s="2">
        <v>0.0</v>
      </c>
      <c r="N28" s="2">
        <v>10.0</v>
      </c>
      <c r="O28" s="2">
        <v>0.0</v>
      </c>
      <c r="P28" s="7">
        <v>0.8807053469374474</v>
      </c>
      <c r="Q28" s="12">
        <f t="shared" si="48"/>
        <v>3.303968254</v>
      </c>
      <c r="R28" s="2">
        <f>SUM('e14'!O5,'e13'!O5,'e12'!O5,'e11'!O5,'e10'!O5,'e9'!O5,'e8'!O5,'e7'!O5,'e6'!O5,'e5'!O5,'e4'!O5,'e3'!O5,'e2'!O5,'e1'!O5)</f>
        <v>35</v>
      </c>
      <c r="S28" s="2">
        <v>7.0</v>
      </c>
      <c r="T28" s="2">
        <f>SUM('e14'!P5,'e13'!P5,'e12'!P5,'e11'!P5,'e10'!P5,'e9'!P5,'e8'!P5,'e7'!P5,'e6'!P5,'e5'!P5,'e4'!P5,'e3'!P5,'e2'!P5,'e1'!P5)</f>
        <v>0</v>
      </c>
      <c r="U28" s="2">
        <f t="shared" si="49"/>
        <v>3</v>
      </c>
      <c r="V28" s="2">
        <v>1.0</v>
      </c>
      <c r="W28" s="2">
        <v>0.0</v>
      </c>
      <c r="X28" s="2">
        <v>6.0</v>
      </c>
      <c r="Y28" s="2">
        <v>1.0</v>
      </c>
      <c r="Z28" s="2">
        <v>7.0</v>
      </c>
      <c r="AA28" s="2">
        <v>1.0</v>
      </c>
      <c r="AB28" s="2"/>
      <c r="AC28" s="2">
        <v>4.0</v>
      </c>
      <c r="AD28" s="2">
        <v>2.0</v>
      </c>
      <c r="AE28" s="2">
        <v>7.0</v>
      </c>
      <c r="AF28" s="2">
        <v>3.0</v>
      </c>
      <c r="AG28" s="2">
        <v>11.0</v>
      </c>
      <c r="AH28" s="2">
        <v>5.0</v>
      </c>
      <c r="AI28" s="8">
        <v>0.45454545454545453</v>
      </c>
      <c r="AJ28" s="2">
        <v>0.0</v>
      </c>
      <c r="AK28" s="2">
        <v>0.0</v>
      </c>
      <c r="AL28" s="2">
        <v>0.0</v>
      </c>
      <c r="AM28" s="2"/>
      <c r="AN28" s="2"/>
      <c r="AO28" s="2"/>
      <c r="AP28" s="2"/>
      <c r="AQ28" s="2"/>
      <c r="AR28" s="2"/>
      <c r="AS28" s="2"/>
      <c r="AT28" s="2"/>
      <c r="AU28" s="2"/>
      <c r="AV28" s="2"/>
      <c r="AW28" s="2"/>
      <c r="AX28" s="2"/>
      <c r="AY28" s="2"/>
      <c r="AZ28" s="2"/>
      <c r="BA28" s="2"/>
      <c r="BB28" s="2"/>
      <c r="BC28" s="2"/>
      <c r="BD28" s="2"/>
      <c r="BE28" s="2"/>
      <c r="BF28" s="2"/>
    </row>
    <row r="29" ht="12.0" customHeight="1">
      <c r="A29" s="5" t="s">
        <v>35</v>
      </c>
      <c r="B29" s="6">
        <v>0.8134920634920634</v>
      </c>
      <c r="C29" s="6">
        <v>5.292460317460318</v>
      </c>
      <c r="D29" s="6">
        <v>0.1537077303741471</v>
      </c>
      <c r="E29" s="2">
        <v>0.0</v>
      </c>
      <c r="F29" s="2">
        <v>4.0</v>
      </c>
      <c r="G29" s="2">
        <v>1.0</v>
      </c>
      <c r="H29" s="2">
        <v>71.0</v>
      </c>
      <c r="I29" s="2">
        <v>7.0</v>
      </c>
      <c r="J29" s="6">
        <v>0.5694164989939637</v>
      </c>
      <c r="K29" s="6">
        <f t="shared" si="47"/>
        <v>3.2</v>
      </c>
      <c r="L29" s="2">
        <v>7.0</v>
      </c>
      <c r="M29" s="2">
        <v>0.0</v>
      </c>
      <c r="N29" s="2">
        <v>10.0</v>
      </c>
      <c r="O29" s="2">
        <v>0.0</v>
      </c>
      <c r="P29" s="7">
        <v>0.7231242293681108</v>
      </c>
      <c r="Q29" s="12">
        <f t="shared" si="48"/>
        <v>4.013492063</v>
      </c>
      <c r="R29" s="2">
        <f>SUM('e14'!O6,'e13'!O6,'e12'!O6,'e11'!O6,'e10'!O6,'e9'!O6,'e8'!O6,'e7'!O6,'e6'!O6,'e5'!O6,'e4'!O6,'e3'!O6,'e2'!O6,'e1'!O6)</f>
        <v>30</v>
      </c>
      <c r="S29" s="2">
        <v>9.0</v>
      </c>
      <c r="T29" s="2">
        <f>SUM('e14'!P6,'e13'!P6,'e12'!P6,'e11'!P6,'e10'!P6,'e9'!P6,'e8'!P6,'e7'!P6,'e6'!P6,'e5'!P6,'e4'!P6,'e3'!P6,'e2'!P6,'e1'!P6)</f>
        <v>0</v>
      </c>
      <c r="U29" s="2">
        <f t="shared" si="49"/>
        <v>3</v>
      </c>
      <c r="V29" s="2">
        <v>0.0</v>
      </c>
      <c r="W29" s="2">
        <v>0.0</v>
      </c>
      <c r="X29" s="2">
        <v>4.0</v>
      </c>
      <c r="Y29" s="2">
        <v>0.0</v>
      </c>
      <c r="Z29" s="2">
        <v>4.0</v>
      </c>
      <c r="AA29" s="2">
        <v>0.0</v>
      </c>
      <c r="AB29" s="2"/>
      <c r="AC29" s="2">
        <v>3.0</v>
      </c>
      <c r="AD29" s="2">
        <v>3.0</v>
      </c>
      <c r="AE29" s="2">
        <v>7.0</v>
      </c>
      <c r="AF29" s="2">
        <v>3.0</v>
      </c>
      <c r="AG29" s="2">
        <v>10.0</v>
      </c>
      <c r="AH29" s="2">
        <v>6.0</v>
      </c>
      <c r="AI29" s="8">
        <v>0.6</v>
      </c>
      <c r="AJ29" s="2">
        <v>0.0</v>
      </c>
      <c r="AK29" s="2">
        <v>0.0</v>
      </c>
      <c r="AL29" s="2">
        <v>0.0</v>
      </c>
      <c r="AM29" s="2"/>
      <c r="AN29" s="2"/>
      <c r="AO29" s="2"/>
      <c r="AP29" s="2"/>
      <c r="AQ29" s="2"/>
      <c r="AR29" s="2"/>
      <c r="AS29" s="2"/>
      <c r="AT29" s="2"/>
      <c r="AU29" s="2"/>
      <c r="AV29" s="2"/>
      <c r="AW29" s="2"/>
      <c r="AX29" s="2"/>
      <c r="AY29" s="2"/>
      <c r="AZ29" s="2"/>
      <c r="BA29" s="2"/>
      <c r="BB29" s="2"/>
      <c r="BC29" s="2"/>
      <c r="BD29" s="2"/>
      <c r="BE29" s="2"/>
      <c r="BF29" s="2"/>
    </row>
    <row r="30" ht="12.0" customHeight="1">
      <c r="A30" s="5" t="s">
        <v>36</v>
      </c>
      <c r="B30" s="6">
        <v>0.25396825396825395</v>
      </c>
      <c r="C30" s="6">
        <v>6.792460317460318</v>
      </c>
      <c r="D30" s="6">
        <v>0.037389729508675584</v>
      </c>
      <c r="E30" s="2">
        <v>0.0</v>
      </c>
      <c r="F30" s="2">
        <v>5.0</v>
      </c>
      <c r="G30" s="2">
        <v>15.0</v>
      </c>
      <c r="H30" s="2">
        <v>86.0</v>
      </c>
      <c r="I30" s="2">
        <v>10.0</v>
      </c>
      <c r="J30" s="6">
        <v>0.4825581395348837</v>
      </c>
      <c r="K30" s="6">
        <f t="shared" si="47"/>
        <v>0.7368421053</v>
      </c>
      <c r="L30" s="2">
        <v>4.0</v>
      </c>
      <c r="M30" s="2">
        <v>0.0</v>
      </c>
      <c r="N30" s="2">
        <v>10.0</v>
      </c>
      <c r="O30" s="2">
        <v>0.0</v>
      </c>
      <c r="P30" s="7">
        <v>0.5199478690435593</v>
      </c>
      <c r="Q30" s="12">
        <f t="shared" si="48"/>
        <v>0.9908103592</v>
      </c>
      <c r="R30" s="2">
        <f>SUM('e14'!O7,'e13'!O7,'e12'!O7,'e11'!O7,'e10'!O7,'e9'!O7,'e8'!O7,'e7'!O7,'e6'!O7,'e5'!O7,'e4'!O7,'e3'!O7,'e2'!O7,'e1'!O7)</f>
        <v>32</v>
      </c>
      <c r="S30" s="2">
        <v>8.0</v>
      </c>
      <c r="T30" s="2">
        <f>SUM('e14'!P7,'e13'!P7,'e12'!P7,'e11'!P7,'e10'!P7,'e9'!P7,'e8'!P7,'e7'!P7,'e6'!P7,'e5'!P7,'e4'!P7,'e3'!P7,'e2'!P7,'e1'!P7)</f>
        <v>0</v>
      </c>
      <c r="U30" s="2">
        <f t="shared" si="49"/>
        <v>5</v>
      </c>
      <c r="V30" s="2">
        <v>0.0</v>
      </c>
      <c r="W30" s="2">
        <v>0.0</v>
      </c>
      <c r="X30" s="2">
        <v>5.0</v>
      </c>
      <c r="Y30" s="2">
        <v>0.0</v>
      </c>
      <c r="Z30" s="2">
        <v>5.0</v>
      </c>
      <c r="AA30" s="2">
        <v>0.0</v>
      </c>
      <c r="AB30" s="2"/>
      <c r="AC30" s="2">
        <v>4.0</v>
      </c>
      <c r="AD30" s="2">
        <v>0.0</v>
      </c>
      <c r="AE30" s="2">
        <v>7.0</v>
      </c>
      <c r="AF30" s="2">
        <v>2.0</v>
      </c>
      <c r="AG30" s="2">
        <v>11.0</v>
      </c>
      <c r="AH30" s="2">
        <v>2.0</v>
      </c>
      <c r="AI30" s="8">
        <v>0.18181818181818182</v>
      </c>
      <c r="AJ30" s="2">
        <v>0.0</v>
      </c>
      <c r="AK30" s="2">
        <v>0.0</v>
      </c>
      <c r="AL30" s="2">
        <v>0.0</v>
      </c>
      <c r="AM30" s="2"/>
      <c r="AN30" s="2"/>
      <c r="AO30" s="2"/>
      <c r="AP30" s="2"/>
      <c r="AQ30" s="2"/>
      <c r="AR30" s="2"/>
      <c r="AS30" s="2"/>
      <c r="AT30" s="2"/>
      <c r="AU30" s="2"/>
      <c r="AV30" s="2"/>
      <c r="AW30" s="2"/>
      <c r="AX30" s="2"/>
      <c r="AY30" s="2"/>
      <c r="AZ30" s="2"/>
      <c r="BA30" s="2"/>
      <c r="BB30" s="2"/>
      <c r="BC30" s="2"/>
      <c r="BD30" s="2"/>
      <c r="BE30" s="2"/>
      <c r="BF30" s="2"/>
    </row>
    <row r="31" ht="12.0" customHeight="1">
      <c r="A31" s="5" t="s">
        <v>37</v>
      </c>
      <c r="B31" s="6">
        <v>1.6468253968253967</v>
      </c>
      <c r="C31" s="6">
        <v>4.292460317460318</v>
      </c>
      <c r="D31" s="6">
        <v>0.38365535730794115</v>
      </c>
      <c r="E31" s="2">
        <v>0.0</v>
      </c>
      <c r="F31" s="2">
        <v>5.0</v>
      </c>
      <c r="G31" s="2">
        <v>3.0</v>
      </c>
      <c r="H31" s="2">
        <v>62.0</v>
      </c>
      <c r="I31" s="2">
        <v>7.0</v>
      </c>
      <c r="J31" s="6">
        <v>0.7073732718894009</v>
      </c>
      <c r="K31" s="6">
        <f t="shared" si="47"/>
        <v>2.857142857</v>
      </c>
      <c r="L31" s="2">
        <v>6.0</v>
      </c>
      <c r="M31" s="2">
        <v>0.0</v>
      </c>
      <c r="N31" s="2">
        <v>10.0</v>
      </c>
      <c r="O31" s="2">
        <v>0.0</v>
      </c>
      <c r="P31" s="7">
        <v>1.0910286291973421</v>
      </c>
      <c r="Q31" s="12">
        <f t="shared" si="48"/>
        <v>4.503968254</v>
      </c>
      <c r="R31" s="2">
        <f>SUM('e14'!O8,'e13'!O8,'e12'!O8,'e11'!O8,'e10'!O8,'e9'!O8,'e8'!O8,'e7'!O8,'e6'!O8,'e5'!O8,'e4'!O8,'e3'!O8,'e2'!O8,'e1'!O8)</f>
        <v>27</v>
      </c>
      <c r="S31" s="2">
        <v>10.0</v>
      </c>
      <c r="T31" s="2">
        <f>SUM('e14'!P8,'e13'!P8,'e12'!P8,'e11'!P8,'e10'!P8,'e9'!P8,'e8'!P8,'e7'!P8,'e6'!P8,'e5'!P8,'e4'!P8,'e3'!P8,'e2'!P8,'e1'!P8)</f>
        <v>0</v>
      </c>
      <c r="U31" s="2">
        <f t="shared" si="49"/>
        <v>2</v>
      </c>
      <c r="V31" s="2">
        <v>0.0</v>
      </c>
      <c r="W31" s="2">
        <v>0.0</v>
      </c>
      <c r="X31" s="2">
        <v>3.0</v>
      </c>
      <c r="Y31" s="2">
        <v>1.0</v>
      </c>
      <c r="Z31" s="2">
        <v>3.0</v>
      </c>
      <c r="AA31" s="2">
        <v>1.0</v>
      </c>
      <c r="AB31" s="2"/>
      <c r="AC31" s="2">
        <v>3.0</v>
      </c>
      <c r="AD31" s="2">
        <v>2.0</v>
      </c>
      <c r="AE31" s="2">
        <v>7.0</v>
      </c>
      <c r="AF31" s="2">
        <v>3.0</v>
      </c>
      <c r="AG31" s="2">
        <v>10.0</v>
      </c>
      <c r="AH31" s="2">
        <v>5.0</v>
      </c>
      <c r="AI31" s="8">
        <v>0.5</v>
      </c>
      <c r="AJ31" s="2">
        <v>0.0</v>
      </c>
      <c r="AK31" s="2">
        <v>0.0</v>
      </c>
      <c r="AL31" s="2">
        <v>0.0</v>
      </c>
      <c r="AM31" s="2"/>
      <c r="AN31" s="2"/>
      <c r="AO31" s="2"/>
      <c r="AP31" s="2"/>
      <c r="AQ31" s="2"/>
      <c r="AR31" s="2"/>
      <c r="AS31" s="2"/>
      <c r="AT31" s="2"/>
      <c r="AU31" s="2"/>
      <c r="AV31" s="2"/>
      <c r="AW31" s="2"/>
      <c r="AX31" s="2"/>
      <c r="AY31" s="2"/>
      <c r="AZ31" s="2"/>
      <c r="BA31" s="2"/>
      <c r="BB31" s="2"/>
      <c r="BC31" s="2"/>
      <c r="BD31" s="2"/>
      <c r="BE31" s="2"/>
      <c r="BF31" s="2"/>
    </row>
    <row r="32" ht="12.0" customHeight="1">
      <c r="A32" s="5" t="s">
        <v>38</v>
      </c>
      <c r="B32" s="6">
        <v>0.0</v>
      </c>
      <c r="C32" s="6">
        <v>0.1</v>
      </c>
      <c r="D32" s="6">
        <v>0.0</v>
      </c>
      <c r="E32" s="2">
        <v>0.0</v>
      </c>
      <c r="F32" s="2">
        <v>0.0</v>
      </c>
      <c r="G32" s="2">
        <v>7.0</v>
      </c>
      <c r="H32" s="2">
        <v>9.0</v>
      </c>
      <c r="I32" s="2">
        <v>1.0</v>
      </c>
      <c r="J32" s="6">
        <v>-0.7777777777777778</v>
      </c>
      <c r="K32" s="6">
        <f t="shared" si="47"/>
        <v>0</v>
      </c>
      <c r="L32" s="2">
        <v>0.0</v>
      </c>
      <c r="M32" s="2">
        <v>0.0</v>
      </c>
      <c r="N32" s="2">
        <v>10.0</v>
      </c>
      <c r="O32" s="2">
        <v>0.0</v>
      </c>
      <c r="P32" s="7">
        <v>-0.7777777777777778</v>
      </c>
      <c r="Q32" s="12">
        <f t="shared" si="48"/>
        <v>0</v>
      </c>
      <c r="R32" s="2">
        <f>SUM('e14'!O9,'e13'!O9,'e12'!O9,'e11'!O9,'e10'!O9,'e9'!O9,'e8'!O9,'e7'!O9,'e6'!O9,'e5'!O9,'e4'!O9,'e3'!O9,'e2'!O9,'e1'!O9)</f>
        <v>3</v>
      </c>
      <c r="S32" s="2">
        <v>20.0</v>
      </c>
      <c r="T32" s="2">
        <f>SUM('e14'!P9,'e13'!P9,'e12'!P9,'e11'!P9,'e10'!P9,'e9'!P9,'e8'!P9,'e7'!P9,'e6'!P9,'e5'!P9,'e4'!P9,'e3'!P9,'e2'!P9,'e1'!P9)</f>
        <v>0</v>
      </c>
      <c r="U32" s="2">
        <f t="shared" si="49"/>
        <v>1</v>
      </c>
      <c r="V32" s="2">
        <v>0.0</v>
      </c>
      <c r="W32" s="2">
        <v>0.0</v>
      </c>
      <c r="X32" s="2">
        <v>0.0</v>
      </c>
      <c r="Y32" s="2">
        <v>0.0</v>
      </c>
      <c r="Z32" s="2">
        <v>0.0</v>
      </c>
      <c r="AA32" s="2">
        <v>0.0</v>
      </c>
      <c r="AB32" s="2"/>
      <c r="AC32" s="2">
        <v>0.0</v>
      </c>
      <c r="AD32" s="2">
        <v>0.0</v>
      </c>
      <c r="AE32" s="2">
        <v>1.0</v>
      </c>
      <c r="AF32" s="2">
        <v>0.0</v>
      </c>
      <c r="AG32" s="2">
        <v>1.0</v>
      </c>
      <c r="AH32" s="2">
        <v>0.0</v>
      </c>
      <c r="AI32" s="8">
        <v>0.0</v>
      </c>
      <c r="AJ32" s="2">
        <v>0.0</v>
      </c>
      <c r="AK32" s="2">
        <v>0.0</v>
      </c>
      <c r="AL32" s="2">
        <v>0.0</v>
      </c>
      <c r="AM32" s="2"/>
      <c r="AN32" s="2"/>
      <c r="AO32" s="2"/>
      <c r="AP32" s="2"/>
      <c r="AQ32" s="2"/>
      <c r="AR32" s="2"/>
      <c r="AS32" s="2"/>
      <c r="AT32" s="2"/>
      <c r="AU32" s="2"/>
      <c r="AV32" s="2"/>
      <c r="AW32" s="2"/>
      <c r="AX32" s="2"/>
      <c r="AY32" s="2"/>
      <c r="AZ32" s="2"/>
      <c r="BA32" s="2"/>
      <c r="BB32" s="2"/>
      <c r="BC32" s="2"/>
      <c r="BD32" s="2"/>
      <c r="BE32" s="2"/>
      <c r="BF32" s="2"/>
    </row>
    <row r="33" ht="12.0" customHeight="1">
      <c r="A33" s="5" t="s">
        <v>39</v>
      </c>
      <c r="B33" s="6">
        <v>0.1111111111111111</v>
      </c>
      <c r="C33" s="6">
        <v>0.6972222222222222</v>
      </c>
      <c r="D33" s="6">
        <v>0.1593625498007968</v>
      </c>
      <c r="E33" s="2">
        <v>0.0</v>
      </c>
      <c r="F33" s="2">
        <v>2.0</v>
      </c>
      <c r="G33" s="2">
        <v>6.0</v>
      </c>
      <c r="H33" s="2">
        <v>33.0</v>
      </c>
      <c r="I33" s="2">
        <v>4.0</v>
      </c>
      <c r="J33" s="6">
        <v>0.45454545454545453</v>
      </c>
      <c r="K33" s="6">
        <f t="shared" si="47"/>
        <v>1.4</v>
      </c>
      <c r="L33" s="2">
        <v>2.0</v>
      </c>
      <c r="M33" s="2">
        <v>0.0</v>
      </c>
      <c r="N33" s="2">
        <v>10.0</v>
      </c>
      <c r="O33" s="2">
        <v>0.0</v>
      </c>
      <c r="P33" s="7">
        <v>0.6139080043462514</v>
      </c>
      <c r="Q33" s="12">
        <f t="shared" si="48"/>
        <v>1.511111111</v>
      </c>
      <c r="R33" s="2">
        <f>SUM('e14'!O10,'e13'!O10,'e12'!O10,'e11'!O10,'e10'!O10,'e9'!O10,'e8'!O10,'e7'!O10,'e6'!O10,'e5'!O10,'e4'!O10,'e3'!O10,'e2'!O10,'e1'!O10)</f>
        <v>14</v>
      </c>
      <c r="S33" s="2">
        <v>16.0</v>
      </c>
      <c r="T33" s="2">
        <f>SUM('e14'!P10,'e13'!P10,'e12'!P10,'e11'!P10,'e10'!P10,'e9'!P10,'e8'!P10,'e7'!P10,'e6'!P10,'e5'!P10,'e4'!P10,'e3'!P10,'e2'!P10,'e1'!P10)</f>
        <v>0</v>
      </c>
      <c r="U33" s="2">
        <f t="shared" si="49"/>
        <v>2</v>
      </c>
      <c r="V33" s="2">
        <v>0.0</v>
      </c>
      <c r="W33" s="2">
        <v>0.0</v>
      </c>
      <c r="X33" s="2">
        <v>0.0</v>
      </c>
      <c r="Y33" s="2">
        <v>0.0</v>
      </c>
      <c r="Z33" s="2">
        <v>0.0</v>
      </c>
      <c r="AA33" s="2">
        <v>0.0</v>
      </c>
      <c r="AB33" s="2"/>
      <c r="AC33" s="2">
        <v>1.0</v>
      </c>
      <c r="AD33" s="2">
        <v>0.0</v>
      </c>
      <c r="AE33" s="2">
        <v>5.0</v>
      </c>
      <c r="AF33" s="2">
        <v>1.0</v>
      </c>
      <c r="AG33" s="2">
        <v>6.0</v>
      </c>
      <c r="AH33" s="2">
        <v>1.0</v>
      </c>
      <c r="AI33" s="8">
        <v>0.16666666666666666</v>
      </c>
      <c r="AJ33" s="2">
        <v>0.0</v>
      </c>
      <c r="AK33" s="2">
        <v>0.0</v>
      </c>
      <c r="AL33" s="2">
        <v>0.0</v>
      </c>
      <c r="AM33" s="2"/>
      <c r="AN33" s="2"/>
      <c r="AO33" s="2"/>
      <c r="AP33" s="2"/>
      <c r="AQ33" s="2"/>
      <c r="AR33" s="2"/>
      <c r="AS33" s="2"/>
      <c r="AT33" s="2"/>
      <c r="AU33" s="2"/>
      <c r="AV33" s="2"/>
      <c r="AW33" s="2"/>
      <c r="AX33" s="2"/>
      <c r="AY33" s="2"/>
      <c r="AZ33" s="2"/>
      <c r="BA33" s="2"/>
      <c r="BB33" s="2"/>
      <c r="BC33" s="2"/>
      <c r="BD33" s="2"/>
      <c r="BE33" s="2"/>
      <c r="BF33" s="2"/>
    </row>
    <row r="34" ht="12.0" customHeight="1">
      <c r="A34" s="5" t="s">
        <v>40</v>
      </c>
      <c r="B34" s="6">
        <v>0.1111111111111111</v>
      </c>
      <c r="C34" s="6">
        <v>0.3222222222222222</v>
      </c>
      <c r="D34" s="6">
        <v>0.3448275862068966</v>
      </c>
      <c r="E34" s="2">
        <v>0.0</v>
      </c>
      <c r="F34" s="2">
        <v>1.0</v>
      </c>
      <c r="G34" s="2">
        <v>7.0</v>
      </c>
      <c r="H34" s="2">
        <v>18.0</v>
      </c>
      <c r="I34" s="2">
        <v>2.0</v>
      </c>
      <c r="J34" s="6">
        <v>0.3055555555555556</v>
      </c>
      <c r="K34" s="6">
        <f t="shared" si="47"/>
        <v>1.272727273</v>
      </c>
      <c r="L34" s="2">
        <v>0.0</v>
      </c>
      <c r="M34" s="2">
        <v>0.0</v>
      </c>
      <c r="N34" s="2">
        <v>10.0</v>
      </c>
      <c r="O34" s="2">
        <v>0.0</v>
      </c>
      <c r="P34" s="7">
        <v>0.6503831417624522</v>
      </c>
      <c r="Q34" s="12">
        <f t="shared" si="48"/>
        <v>1.383838384</v>
      </c>
      <c r="R34" s="2">
        <f>SUM('e14'!O11,'e13'!O11,'e12'!O11,'e11'!O11,'e10'!O11,'e9'!O11,'e8'!O11,'e7'!O11,'e6'!O11,'e5'!O11,'e4'!O11,'e3'!O11,'e2'!O11,'e1'!O11)</f>
        <v>8</v>
      </c>
      <c r="S34" s="2">
        <v>18.0</v>
      </c>
      <c r="T34" s="2">
        <f>SUM('e14'!P11,'e13'!P11,'e12'!P11,'e11'!P11,'e10'!P11,'e9'!P11,'e8'!P11,'e7'!P11,'e6'!P11,'e5'!P11,'e4'!P11,'e3'!P11,'e2'!P11,'e1'!P11)</f>
        <v>1</v>
      </c>
      <c r="U34" s="2">
        <f t="shared" si="49"/>
        <v>1</v>
      </c>
      <c r="V34" s="2">
        <v>0.0</v>
      </c>
      <c r="W34" s="2">
        <v>0.0</v>
      </c>
      <c r="X34" s="2">
        <v>0.0</v>
      </c>
      <c r="Y34" s="2">
        <v>0.0</v>
      </c>
      <c r="Z34" s="2">
        <v>0.0</v>
      </c>
      <c r="AA34" s="2">
        <v>0.0</v>
      </c>
      <c r="AB34" s="2"/>
      <c r="AC34" s="2">
        <v>0.0</v>
      </c>
      <c r="AD34" s="2">
        <v>0.0</v>
      </c>
      <c r="AE34" s="2">
        <v>3.0</v>
      </c>
      <c r="AF34" s="2">
        <v>1.0</v>
      </c>
      <c r="AG34" s="2">
        <v>3.0</v>
      </c>
      <c r="AH34" s="2">
        <v>1.0</v>
      </c>
      <c r="AI34" s="8">
        <v>0.3333333333333333</v>
      </c>
      <c r="AJ34" s="2">
        <v>0.0</v>
      </c>
      <c r="AK34" s="2">
        <v>0.0</v>
      </c>
      <c r="AL34" s="2">
        <v>0.0</v>
      </c>
      <c r="AM34" s="2"/>
      <c r="AN34" s="2"/>
      <c r="AO34" s="2"/>
      <c r="AP34" s="2"/>
      <c r="AQ34" s="2"/>
      <c r="AR34" s="2"/>
      <c r="AS34" s="2"/>
      <c r="AT34" s="2"/>
      <c r="AU34" s="2"/>
      <c r="AV34" s="2"/>
      <c r="AW34" s="2"/>
      <c r="AX34" s="2"/>
      <c r="AY34" s="2"/>
      <c r="AZ34" s="2"/>
      <c r="BA34" s="2"/>
      <c r="BB34" s="2"/>
      <c r="BC34" s="2"/>
      <c r="BD34" s="2"/>
      <c r="BE34" s="2"/>
      <c r="BF34" s="2"/>
    </row>
    <row r="35" ht="12.0" customHeight="1">
      <c r="A35" s="9" t="s">
        <v>41</v>
      </c>
      <c r="B35" s="6">
        <v>1.0384920634920636</v>
      </c>
      <c r="C35" s="6">
        <v>8.792460317460318</v>
      </c>
      <c r="D35" s="6">
        <v>0.11811165771539468</v>
      </c>
      <c r="E35" s="2">
        <v>1.0</v>
      </c>
      <c r="F35" s="2">
        <v>5.0</v>
      </c>
      <c r="G35" s="2">
        <v>11.0</v>
      </c>
      <c r="H35" s="2">
        <v>77.0</v>
      </c>
      <c r="I35" s="2">
        <v>9.0</v>
      </c>
      <c r="J35" s="6">
        <v>0.5396825396825397</v>
      </c>
      <c r="K35" s="6">
        <f t="shared" si="47"/>
        <v>1.037037037</v>
      </c>
      <c r="L35" s="2">
        <v>6.0</v>
      </c>
      <c r="M35" s="2">
        <v>0.0</v>
      </c>
      <c r="N35" s="2">
        <v>10.0</v>
      </c>
      <c r="O35" s="2">
        <v>0.0</v>
      </c>
      <c r="P35" s="7">
        <v>0.6577941973979343</v>
      </c>
      <c r="Q35" s="12">
        <f t="shared" si="48"/>
        <v>2.075529101</v>
      </c>
      <c r="R35" s="2">
        <f>SUM('e14'!O12,'e13'!O12,'e12'!O12,'e11'!O12,'e10'!O12,'e9'!O12,'e8'!O12,'e7'!O12,'e6'!O12,'e5'!O12,'e4'!O12,'e3'!O12,'e2'!O12,'e1'!O12)</f>
        <v>36</v>
      </c>
      <c r="S35" s="2">
        <v>6.0</v>
      </c>
      <c r="T35" s="2">
        <f>SUM('e14'!P12,'e13'!P12,'e12'!P12,'e11'!P12,'e10'!P12,'e9'!P12,'e8'!P12,'e7'!P12,'e6'!P12,'e5'!P12,'e4'!P12,'e3'!P12,'e2'!P12,'e1'!P12)</f>
        <v>0</v>
      </c>
      <c r="U35" s="2">
        <f t="shared" si="49"/>
        <v>4</v>
      </c>
      <c r="V35" s="2">
        <v>1.0</v>
      </c>
      <c r="W35" s="2">
        <v>0.0</v>
      </c>
      <c r="X35" s="2">
        <v>6.0</v>
      </c>
      <c r="Y35" s="2">
        <v>0.0</v>
      </c>
      <c r="Z35" s="2">
        <v>7.0</v>
      </c>
      <c r="AA35" s="2">
        <v>0.0</v>
      </c>
      <c r="AB35" s="2"/>
      <c r="AC35" s="2">
        <v>4.0</v>
      </c>
      <c r="AD35" s="2">
        <v>3.0</v>
      </c>
      <c r="AE35" s="2">
        <v>7.0</v>
      </c>
      <c r="AF35" s="2">
        <v>5.0</v>
      </c>
      <c r="AG35" s="2">
        <v>11.0</v>
      </c>
      <c r="AH35" s="2">
        <v>8.0</v>
      </c>
      <c r="AI35" s="8">
        <v>0.7272727272727273</v>
      </c>
      <c r="AJ35" s="2">
        <v>0.0</v>
      </c>
      <c r="AK35" s="2">
        <v>0.0</v>
      </c>
      <c r="AL35" s="2">
        <v>0.0</v>
      </c>
      <c r="AM35" s="2"/>
      <c r="AN35" s="2"/>
      <c r="AO35" s="2"/>
      <c r="AP35" s="2"/>
      <c r="AQ35" s="2"/>
      <c r="AR35" s="2"/>
      <c r="AS35" s="2"/>
      <c r="AT35" s="2"/>
      <c r="AU35" s="2"/>
      <c r="AV35" s="2"/>
      <c r="AW35" s="2"/>
      <c r="AX35" s="2"/>
      <c r="AY35" s="2"/>
      <c r="AZ35" s="2"/>
      <c r="BA35" s="2"/>
      <c r="BB35" s="2"/>
      <c r="BC35" s="2"/>
      <c r="BD35" s="2"/>
      <c r="BE35" s="2"/>
      <c r="BF35" s="2"/>
    </row>
    <row r="36" ht="12.0" customHeight="1">
      <c r="A36" s="10" t="s">
        <v>42</v>
      </c>
      <c r="B36" s="6">
        <v>0.478968253968254</v>
      </c>
      <c r="C36" s="6">
        <v>1.1257936507936508</v>
      </c>
      <c r="D36" s="6">
        <v>0.425449418399718</v>
      </c>
      <c r="E36" s="2">
        <v>0.0</v>
      </c>
      <c r="F36" s="2">
        <v>1.0</v>
      </c>
      <c r="G36" s="2">
        <v>2.0</v>
      </c>
      <c r="H36" s="2">
        <v>24.0</v>
      </c>
      <c r="I36" s="2">
        <v>3.0</v>
      </c>
      <c r="J36" s="6">
        <v>0.3055555555555555</v>
      </c>
      <c r="K36" s="6">
        <f t="shared" si="47"/>
        <v>1.555555556</v>
      </c>
      <c r="L36" s="2">
        <v>2.0</v>
      </c>
      <c r="M36" s="2">
        <v>0.0</v>
      </c>
      <c r="N36" s="2">
        <v>10.0</v>
      </c>
      <c r="O36" s="2">
        <v>0.0</v>
      </c>
      <c r="P36" s="7">
        <v>0.7310049739552735</v>
      </c>
      <c r="Q36" s="12">
        <f t="shared" si="48"/>
        <v>2.03452381</v>
      </c>
      <c r="R36" s="2">
        <f>SUM('e14'!O13,'e13'!O13,'e12'!O13,'e11'!O13,'e10'!O13,'e9'!O13,'e8'!O13,'e7'!O13,'e6'!O13,'e5'!O13,'e4'!O13,'e3'!O13,'e2'!O13,'e1'!O13)</f>
        <v>19</v>
      </c>
      <c r="S36" s="2">
        <v>14.0</v>
      </c>
      <c r="T36" s="2">
        <f>SUM('e14'!P13,'e13'!P13,'e12'!P13,'e11'!P13,'e10'!P13,'e9'!P13,'e8'!P13,'e7'!P13,'e6'!P13,'e5'!P13,'e4'!P13,'e3'!P13,'e2'!P13,'e1'!P13)</f>
        <v>0</v>
      </c>
      <c r="U36" s="2">
        <f t="shared" si="49"/>
        <v>2</v>
      </c>
      <c r="V36" s="2">
        <v>0.0</v>
      </c>
      <c r="W36" s="2">
        <v>0.0</v>
      </c>
      <c r="X36" s="2">
        <v>0.0</v>
      </c>
      <c r="Y36" s="2">
        <v>0.0</v>
      </c>
      <c r="Z36" s="2">
        <v>0.0</v>
      </c>
      <c r="AA36" s="2">
        <v>0.0</v>
      </c>
      <c r="AB36" s="2"/>
      <c r="AC36" s="2">
        <v>2.0</v>
      </c>
      <c r="AD36" s="2">
        <v>0.0</v>
      </c>
      <c r="AE36" s="2">
        <v>7.0</v>
      </c>
      <c r="AF36" s="2">
        <v>4.0</v>
      </c>
      <c r="AG36" s="2">
        <v>9.0</v>
      </c>
      <c r="AH36" s="2">
        <v>4.0</v>
      </c>
      <c r="AI36" s="8">
        <v>0.4444444444444444</v>
      </c>
      <c r="AJ36" s="2">
        <v>0.0</v>
      </c>
      <c r="AK36" s="2">
        <v>0.0</v>
      </c>
      <c r="AL36" s="2">
        <v>0.0</v>
      </c>
      <c r="AM36" s="2"/>
      <c r="AN36" s="2"/>
      <c r="AO36" s="2"/>
      <c r="AP36" s="2"/>
      <c r="AQ36" s="2"/>
      <c r="AR36" s="2"/>
      <c r="AS36" s="2"/>
      <c r="AT36" s="2"/>
      <c r="AU36" s="2"/>
      <c r="AV36" s="2"/>
      <c r="AW36" s="2"/>
      <c r="AX36" s="2"/>
      <c r="AY36" s="2"/>
      <c r="AZ36" s="2"/>
      <c r="BA36" s="2"/>
      <c r="BB36" s="2"/>
      <c r="BC36" s="2"/>
      <c r="BD36" s="2"/>
      <c r="BE36" s="2"/>
      <c r="BF36" s="2"/>
    </row>
    <row r="37" ht="12.0" customHeight="1">
      <c r="A37" s="10" t="s">
        <v>43</v>
      </c>
      <c r="B37" s="6">
        <v>0.478968253968254</v>
      </c>
      <c r="C37" s="6">
        <v>3.2924603174603178</v>
      </c>
      <c r="D37" s="6">
        <v>0.1454742678076413</v>
      </c>
      <c r="E37" s="2">
        <v>0.0</v>
      </c>
      <c r="F37" s="2">
        <v>1.0</v>
      </c>
      <c r="G37" s="2">
        <v>6.0</v>
      </c>
      <c r="H37" s="2">
        <v>48.0</v>
      </c>
      <c r="I37" s="2">
        <v>4.0</v>
      </c>
      <c r="J37" s="6">
        <v>0.21875</v>
      </c>
      <c r="K37" s="6">
        <f t="shared" si="47"/>
        <v>0.7</v>
      </c>
      <c r="L37" s="2">
        <v>4.0</v>
      </c>
      <c r="M37" s="2">
        <v>0.0</v>
      </c>
      <c r="N37" s="2">
        <v>10.0</v>
      </c>
      <c r="O37" s="2">
        <v>0.0</v>
      </c>
      <c r="P37" s="7">
        <v>0.3642242678076413</v>
      </c>
      <c r="Q37" s="12">
        <f t="shared" si="48"/>
        <v>1.178968254</v>
      </c>
      <c r="R37" s="2">
        <f>SUM('e14'!O14,'e13'!O14,'e12'!O14,'e11'!O14,'e10'!O14,'e9'!O14,'e8'!O14,'e7'!O14,'e6'!O14,'e5'!O14,'e4'!O14,'e3'!O14,'e2'!O14,'e1'!O14)</f>
        <v>24</v>
      </c>
      <c r="S37" s="2">
        <v>12.0</v>
      </c>
      <c r="T37" s="2">
        <f>SUM('e14'!P14,'e13'!P14,'e12'!P14,'e11'!P14,'e10'!P14,'e9'!P14,'e8'!P14,'e7'!P14,'e6'!P14,'e5'!P14,'e4'!P14,'e3'!P14,'e2'!P14,'e1'!P14)</f>
        <v>0</v>
      </c>
      <c r="U37" s="2">
        <f t="shared" si="49"/>
        <v>3</v>
      </c>
      <c r="V37" s="2">
        <v>0.0</v>
      </c>
      <c r="W37" s="2">
        <v>0.0</v>
      </c>
      <c r="X37" s="2">
        <v>2.0</v>
      </c>
      <c r="Y37" s="2">
        <v>0.0</v>
      </c>
      <c r="Z37" s="2">
        <v>2.0</v>
      </c>
      <c r="AA37" s="2">
        <v>0.0</v>
      </c>
      <c r="AB37" s="2"/>
      <c r="AC37" s="2">
        <v>3.0</v>
      </c>
      <c r="AD37" s="2">
        <v>0.0</v>
      </c>
      <c r="AE37" s="2">
        <v>7.0</v>
      </c>
      <c r="AF37" s="2">
        <v>4.0</v>
      </c>
      <c r="AG37" s="2">
        <v>10.0</v>
      </c>
      <c r="AH37" s="2">
        <v>4.0</v>
      </c>
      <c r="AI37" s="8">
        <v>0.4</v>
      </c>
      <c r="AJ37" s="2">
        <v>0.0</v>
      </c>
      <c r="AK37" s="2">
        <v>0.0</v>
      </c>
      <c r="AL37" s="2">
        <v>0.0</v>
      </c>
      <c r="AM37" s="2"/>
      <c r="AN37" s="2"/>
      <c r="AO37" s="2"/>
      <c r="AP37" s="2"/>
      <c r="AQ37" s="2"/>
      <c r="AR37" s="2"/>
      <c r="AS37" s="2"/>
      <c r="AT37" s="2"/>
      <c r="AU37" s="2"/>
      <c r="AV37" s="2"/>
      <c r="AW37" s="2"/>
      <c r="AX37" s="2"/>
      <c r="AY37" s="2"/>
      <c r="AZ37" s="2"/>
      <c r="BA37" s="2"/>
      <c r="BB37" s="2"/>
      <c r="BC37" s="2"/>
      <c r="BD37" s="2"/>
      <c r="BE37" s="2"/>
      <c r="BF37" s="2"/>
    </row>
    <row r="38" ht="12.0" customHeight="1">
      <c r="A38" s="10" t="s">
        <v>44</v>
      </c>
      <c r="B38" s="6">
        <v>0.978968253968254</v>
      </c>
      <c r="C38" s="6">
        <v>9.792460317460318</v>
      </c>
      <c r="D38" s="6">
        <v>0.0999716335048831</v>
      </c>
      <c r="E38" s="2">
        <v>1.0</v>
      </c>
      <c r="F38" s="2">
        <v>5.0</v>
      </c>
      <c r="G38" s="2">
        <v>6.0</v>
      </c>
      <c r="H38" s="2">
        <v>83.0</v>
      </c>
      <c r="I38" s="2">
        <v>10.0</v>
      </c>
      <c r="J38" s="6">
        <v>0.4927710843373494</v>
      </c>
      <c r="K38" s="6">
        <f t="shared" si="47"/>
        <v>1.4</v>
      </c>
      <c r="L38" s="2">
        <v>6.0</v>
      </c>
      <c r="M38" s="2">
        <v>0.0</v>
      </c>
      <c r="N38" s="2">
        <v>10.0</v>
      </c>
      <c r="O38" s="2">
        <v>0.0</v>
      </c>
      <c r="P38" s="7">
        <v>0.5927427178422325</v>
      </c>
      <c r="Q38" s="12">
        <f t="shared" si="48"/>
        <v>2.378968254</v>
      </c>
      <c r="R38" s="2">
        <f>SUM('e14'!O15,'e13'!O15,'e12'!O15,'e11'!O15,'e10'!O15,'e9'!O15,'e8'!O15,'e7'!O15,'e6'!O15,'e5'!O15,'e4'!O15,'e3'!O15,'e2'!O15,'e1'!O15)</f>
        <v>37</v>
      </c>
      <c r="S38" s="2">
        <v>5.0</v>
      </c>
      <c r="T38" s="2">
        <f>SUM('e14'!P15,'e13'!P15,'e12'!P15,'e11'!P15,'e10'!P15,'e9'!P15,'e8'!P15,'e7'!P15,'e6'!P15,'e5'!P15,'e4'!P15,'e3'!P15,'e2'!P15,'e1'!P15)</f>
        <v>0</v>
      </c>
      <c r="U38" s="2">
        <f t="shared" si="49"/>
        <v>5</v>
      </c>
      <c r="V38" s="2">
        <v>1.0</v>
      </c>
      <c r="W38" s="2">
        <v>0.0</v>
      </c>
      <c r="X38" s="2">
        <v>7.0</v>
      </c>
      <c r="Y38" s="2">
        <v>0.0</v>
      </c>
      <c r="Z38" s="2">
        <v>8.0</v>
      </c>
      <c r="AA38" s="2">
        <v>0.0</v>
      </c>
      <c r="AB38" s="2"/>
      <c r="AC38" s="2">
        <v>4.0</v>
      </c>
      <c r="AD38" s="2">
        <v>1.0</v>
      </c>
      <c r="AE38" s="2">
        <v>7.0</v>
      </c>
      <c r="AF38" s="2">
        <v>4.0</v>
      </c>
      <c r="AG38" s="2">
        <v>11.0</v>
      </c>
      <c r="AH38" s="2">
        <v>5.0</v>
      </c>
      <c r="AI38" s="8">
        <v>0.45454545454545453</v>
      </c>
      <c r="AJ38" s="2">
        <v>0.0</v>
      </c>
      <c r="AK38" s="2">
        <v>0.0</v>
      </c>
      <c r="AL38" s="2">
        <v>0.0</v>
      </c>
      <c r="AM38" s="2"/>
      <c r="AN38" s="2"/>
      <c r="AO38" s="2"/>
      <c r="AP38" s="2"/>
      <c r="AQ38" s="2"/>
      <c r="AR38" s="2"/>
      <c r="AS38" s="2"/>
      <c r="AT38" s="2"/>
      <c r="AU38" s="2"/>
      <c r="AV38" s="2"/>
      <c r="AW38" s="2"/>
      <c r="AX38" s="2"/>
      <c r="AY38" s="2"/>
      <c r="AZ38" s="2"/>
      <c r="BA38" s="2"/>
      <c r="BB38" s="2"/>
      <c r="BC38" s="2"/>
      <c r="BD38" s="2"/>
      <c r="BE38" s="2"/>
      <c r="BF38" s="2"/>
    </row>
    <row r="39" ht="12.0" customHeight="1">
      <c r="A39" s="10" t="s">
        <v>45</v>
      </c>
      <c r="B39" s="6">
        <v>0.728968253968254</v>
      </c>
      <c r="C39" s="6">
        <v>0.9829365079365079</v>
      </c>
      <c r="D39" s="6">
        <v>0.741622930964877</v>
      </c>
      <c r="E39" s="2">
        <v>0.0</v>
      </c>
      <c r="F39" s="2">
        <v>1.0</v>
      </c>
      <c r="G39" s="2">
        <v>6.0</v>
      </c>
      <c r="H39" s="2">
        <v>17.0</v>
      </c>
      <c r="I39" s="2">
        <v>1.0</v>
      </c>
      <c r="J39" s="6">
        <v>0.6470588235294117</v>
      </c>
      <c r="K39" s="6">
        <f t="shared" si="47"/>
        <v>2.8</v>
      </c>
      <c r="L39" s="2">
        <v>0.0</v>
      </c>
      <c r="M39" s="2">
        <v>0.0</v>
      </c>
      <c r="N39" s="2">
        <v>10.0</v>
      </c>
      <c r="O39" s="2">
        <v>0.0</v>
      </c>
      <c r="P39" s="7">
        <v>1.3886817544942887</v>
      </c>
      <c r="Q39" s="12">
        <f t="shared" si="48"/>
        <v>3.528968254</v>
      </c>
      <c r="R39" s="2">
        <f>SUM('e14'!O16,'e13'!O16,'e12'!O16,'e11'!O16,'e10'!O16,'e9'!O16,'e8'!O16,'e7'!O16,'e6'!O16,'e5'!O16,'e4'!O16,'e3'!O16,'e2'!O16,'e1'!O16)</f>
        <v>16</v>
      </c>
      <c r="S39" s="2">
        <v>15.0</v>
      </c>
      <c r="T39" s="2">
        <f>SUM('e14'!P16,'e13'!P16,'e12'!P16,'e11'!P16,'e10'!P16,'e9'!P16,'e8'!P16,'e7'!P16,'e6'!P16,'e5'!P16,'e4'!P16,'e3'!P16,'e2'!P16,'e1'!P16)</f>
        <v>0</v>
      </c>
      <c r="U39" s="2">
        <f t="shared" si="49"/>
        <v>0</v>
      </c>
      <c r="V39" s="2">
        <v>0.0</v>
      </c>
      <c r="W39" s="2">
        <v>0.0</v>
      </c>
      <c r="X39" s="2">
        <v>0.0</v>
      </c>
      <c r="Y39" s="2">
        <v>0.0</v>
      </c>
      <c r="Z39" s="2">
        <v>0.0</v>
      </c>
      <c r="AA39" s="2">
        <v>0.0</v>
      </c>
      <c r="AB39" s="2"/>
      <c r="AC39" s="2">
        <v>2.0</v>
      </c>
      <c r="AD39" s="2">
        <v>2.0</v>
      </c>
      <c r="AE39" s="2">
        <v>6.0</v>
      </c>
      <c r="AF39" s="2">
        <v>4.0</v>
      </c>
      <c r="AG39" s="2">
        <v>8.0</v>
      </c>
      <c r="AH39" s="2">
        <v>6.0</v>
      </c>
      <c r="AI39" s="8">
        <v>0.75</v>
      </c>
      <c r="AJ39" s="2">
        <v>0.0</v>
      </c>
      <c r="AK39" s="2">
        <v>0.0</v>
      </c>
      <c r="AL39" s="2">
        <v>0.0</v>
      </c>
      <c r="AM39" s="2"/>
      <c r="AN39" s="2"/>
      <c r="AO39" s="2"/>
      <c r="AP39" s="2"/>
      <c r="AQ39" s="2"/>
      <c r="AR39" s="2"/>
      <c r="AS39" s="2"/>
      <c r="AT39" s="2"/>
      <c r="AU39" s="2"/>
      <c r="AV39" s="2"/>
      <c r="AW39" s="2"/>
      <c r="AX39" s="2"/>
      <c r="AY39" s="2"/>
      <c r="AZ39" s="2"/>
      <c r="BA39" s="2"/>
      <c r="BB39" s="2"/>
      <c r="BC39" s="2"/>
      <c r="BD39" s="2"/>
      <c r="BE39" s="2"/>
      <c r="BF39" s="2"/>
    </row>
    <row r="40" ht="12.0" customHeight="1">
      <c r="A40" s="10" t="s">
        <v>46</v>
      </c>
      <c r="B40" s="6">
        <v>0.478968253968254</v>
      </c>
      <c r="C40" s="6">
        <v>2.125793650793651</v>
      </c>
      <c r="D40" s="6">
        <v>0.2253126750046668</v>
      </c>
      <c r="E40" s="2">
        <v>0.0</v>
      </c>
      <c r="F40" s="2">
        <v>2.0</v>
      </c>
      <c r="G40" s="2">
        <v>8.0</v>
      </c>
      <c r="H40" s="2">
        <v>37.0</v>
      </c>
      <c r="I40" s="2">
        <v>4.0</v>
      </c>
      <c r="J40" s="6">
        <v>0.44594594594594594</v>
      </c>
      <c r="K40" s="6">
        <f t="shared" si="47"/>
        <v>1.166666667</v>
      </c>
      <c r="L40" s="2">
        <v>3.0</v>
      </c>
      <c r="M40" s="2">
        <v>0.0</v>
      </c>
      <c r="N40" s="2">
        <v>10.0</v>
      </c>
      <c r="O40" s="2">
        <v>0.0</v>
      </c>
      <c r="P40" s="7">
        <v>0.6712586209506127</v>
      </c>
      <c r="Q40" s="12">
        <f t="shared" si="48"/>
        <v>1.645634921</v>
      </c>
      <c r="R40" s="2">
        <f>SUM('e14'!O17,'e13'!O17,'e12'!O17,'e11'!O17,'e10'!O17,'e9'!O17,'e8'!O17,'e7'!O17,'e6'!O17,'e5'!O17,'e4'!O17,'e3'!O17,'e2'!O17,'e1'!O17)</f>
        <v>22</v>
      </c>
      <c r="S40" s="2">
        <v>13.0</v>
      </c>
      <c r="T40" s="2">
        <f>SUM('e14'!P17,'e13'!P17,'e12'!P17,'e11'!P17,'e10'!P17,'e9'!P17,'e8'!P17,'e7'!P17,'e6'!P17,'e5'!P17,'e4'!P17,'e3'!P17,'e2'!P17,'e1'!P17)</f>
        <v>0</v>
      </c>
      <c r="U40" s="2">
        <f t="shared" si="49"/>
        <v>2</v>
      </c>
      <c r="V40" s="2">
        <v>0.0</v>
      </c>
      <c r="W40" s="2">
        <v>0.0</v>
      </c>
      <c r="X40" s="2">
        <v>1.0</v>
      </c>
      <c r="Y40" s="2">
        <v>0.0</v>
      </c>
      <c r="Z40" s="2">
        <v>1.0</v>
      </c>
      <c r="AA40" s="2">
        <v>0.0</v>
      </c>
      <c r="AB40" s="2"/>
      <c r="AC40" s="2">
        <v>2.0</v>
      </c>
      <c r="AD40" s="2">
        <v>0.0</v>
      </c>
      <c r="AE40" s="2">
        <v>7.0</v>
      </c>
      <c r="AF40" s="2">
        <v>4.0</v>
      </c>
      <c r="AG40" s="2">
        <v>9.0</v>
      </c>
      <c r="AH40" s="2">
        <v>4.0</v>
      </c>
      <c r="AI40" s="8">
        <v>0.4444444444444444</v>
      </c>
      <c r="AJ40" s="2">
        <v>0.0</v>
      </c>
      <c r="AK40" s="2">
        <v>0.0</v>
      </c>
      <c r="AL40" s="2">
        <v>0.0</v>
      </c>
      <c r="AM40" s="2"/>
      <c r="AN40" s="2"/>
      <c r="AO40" s="2"/>
      <c r="AP40" s="2"/>
      <c r="AQ40" s="2"/>
      <c r="AR40" s="2"/>
      <c r="AS40" s="2"/>
      <c r="AT40" s="2"/>
      <c r="AU40" s="2"/>
      <c r="AV40" s="2"/>
      <c r="AW40" s="2"/>
      <c r="AX40" s="2"/>
      <c r="AY40" s="2"/>
      <c r="AZ40" s="2"/>
      <c r="BA40" s="2"/>
      <c r="BB40" s="2"/>
      <c r="BC40" s="2"/>
      <c r="BD40" s="2"/>
      <c r="BE40" s="2"/>
      <c r="BF40" s="2"/>
    </row>
    <row r="41" ht="12.0" customHeight="1">
      <c r="A41" s="10" t="s">
        <v>47</v>
      </c>
      <c r="B41" s="6">
        <v>1.8718253968253968</v>
      </c>
      <c r="C41" s="6">
        <v>10.792460317460318</v>
      </c>
      <c r="D41" s="6">
        <v>0.1734382468654631</v>
      </c>
      <c r="E41" s="2">
        <v>3.0</v>
      </c>
      <c r="F41" s="2">
        <v>6.0</v>
      </c>
      <c r="G41" s="2">
        <v>1.0</v>
      </c>
      <c r="H41" s="2">
        <v>76.0</v>
      </c>
      <c r="I41" s="2">
        <v>9.0</v>
      </c>
      <c r="J41" s="6">
        <v>0.665204678362573</v>
      </c>
      <c r="K41" s="6">
        <f t="shared" si="47"/>
        <v>3.733333333</v>
      </c>
      <c r="L41" s="2">
        <v>7.0</v>
      </c>
      <c r="M41" s="2">
        <v>0.0</v>
      </c>
      <c r="N41" s="2">
        <v>10.0</v>
      </c>
      <c r="O41" s="2">
        <v>0.0</v>
      </c>
      <c r="P41" s="7">
        <v>0.8386429252280361</v>
      </c>
      <c r="Q41" s="12">
        <f t="shared" si="48"/>
        <v>5.60515873</v>
      </c>
      <c r="R41" s="2">
        <f>SUM('e14'!O18,'e13'!O18,'e12'!O18,'e11'!O18,'e10'!O18,'e9'!O18,'e8'!O18,'e7'!O18,'e6'!O18,'e5'!O18,'e4'!O18,'e3'!O18,'e2'!O18,'e1'!O18)</f>
        <v>38</v>
      </c>
      <c r="S41" s="2">
        <v>4.0</v>
      </c>
      <c r="T41" s="2">
        <f>SUM('e14'!P18,'e13'!P18,'e12'!P18,'e11'!P18,'e10'!P18,'e9'!P18,'e8'!P18,'e7'!P18,'e6'!P18,'e5'!P18,'e4'!P18,'e3'!P18,'e2'!P18,'e1'!P18)</f>
        <v>0</v>
      </c>
      <c r="U41" s="2">
        <f t="shared" si="49"/>
        <v>3</v>
      </c>
      <c r="V41" s="2">
        <v>1.0</v>
      </c>
      <c r="W41" s="2">
        <v>0.0</v>
      </c>
      <c r="X41" s="2">
        <v>8.0</v>
      </c>
      <c r="Y41" s="2">
        <v>1.0</v>
      </c>
      <c r="Z41" s="2">
        <v>9.0</v>
      </c>
      <c r="AA41" s="2">
        <v>1.0</v>
      </c>
      <c r="AB41" s="2"/>
      <c r="AC41" s="2">
        <v>4.0</v>
      </c>
      <c r="AD41" s="2">
        <v>2.0</v>
      </c>
      <c r="AE41" s="2">
        <v>7.0</v>
      </c>
      <c r="AF41" s="2">
        <v>5.0</v>
      </c>
      <c r="AG41" s="2">
        <v>11.0</v>
      </c>
      <c r="AH41" s="2">
        <v>7.0</v>
      </c>
      <c r="AI41" s="8">
        <v>0.6363636363636364</v>
      </c>
      <c r="AJ41" s="2">
        <v>0.0</v>
      </c>
      <c r="AK41" s="2">
        <v>0.0</v>
      </c>
      <c r="AL41" s="2">
        <v>0.0</v>
      </c>
      <c r="AM41" s="2"/>
      <c r="AN41" s="2"/>
      <c r="AO41" s="2"/>
      <c r="AP41" s="2"/>
      <c r="AQ41" s="2"/>
      <c r="AR41" s="2"/>
      <c r="AS41" s="2"/>
      <c r="AT41" s="2"/>
      <c r="AU41" s="2"/>
      <c r="AV41" s="2"/>
      <c r="AW41" s="2"/>
      <c r="AX41" s="2"/>
      <c r="AY41" s="2"/>
      <c r="AZ41" s="2"/>
      <c r="BA41" s="2"/>
      <c r="BB41" s="2"/>
      <c r="BC41" s="2"/>
      <c r="BD41" s="2"/>
      <c r="BE41" s="2"/>
      <c r="BF41" s="2"/>
    </row>
    <row r="42" ht="12.0" customHeight="1">
      <c r="A42" s="10" t="s">
        <v>48</v>
      </c>
      <c r="B42" s="6">
        <v>0.1</v>
      </c>
      <c r="C42" s="6">
        <v>0.2111111111111111</v>
      </c>
      <c r="D42" s="6">
        <v>0.4736842105263158</v>
      </c>
      <c r="E42" s="2">
        <v>0.0</v>
      </c>
      <c r="F42" s="2">
        <v>0.0</v>
      </c>
      <c r="G42" s="2">
        <v>7.0</v>
      </c>
      <c r="H42" s="2">
        <v>10.0</v>
      </c>
      <c r="I42" s="2">
        <v>1.0</v>
      </c>
      <c r="J42" s="6">
        <v>-0.7</v>
      </c>
      <c r="K42" s="6">
        <f t="shared" si="47"/>
        <v>0</v>
      </c>
      <c r="L42" s="2">
        <v>0.0</v>
      </c>
      <c r="M42" s="2">
        <v>0.0</v>
      </c>
      <c r="N42" s="2">
        <v>10.0</v>
      </c>
      <c r="O42" s="2">
        <v>0.0</v>
      </c>
      <c r="P42" s="7">
        <v>-0.22631578947368414</v>
      </c>
      <c r="Q42" s="12">
        <f t="shared" si="48"/>
        <v>0.1</v>
      </c>
      <c r="R42" s="2">
        <f>SUM('e14'!O19,'e13'!O19,'e12'!O19,'e11'!O19,'e10'!O19,'e9'!O19,'e8'!O19,'e7'!O19,'e6'!O19,'e5'!O19,'e4'!O19,'e3'!O19,'e2'!O19,'e1'!O19)</f>
        <v>6</v>
      </c>
      <c r="S42" s="2">
        <v>19.0</v>
      </c>
      <c r="T42" s="2">
        <f>SUM('e14'!P19,'e13'!P19,'e12'!P19,'e11'!P19,'e10'!P19,'e9'!P19,'e8'!P19,'e7'!P19,'e6'!P19,'e5'!P19,'e4'!P19,'e3'!P19,'e2'!P19,'e1'!P19)</f>
        <v>0</v>
      </c>
      <c r="U42" s="2">
        <f t="shared" si="49"/>
        <v>1</v>
      </c>
      <c r="V42" s="2">
        <v>0.0</v>
      </c>
      <c r="W42" s="2">
        <v>0.0</v>
      </c>
      <c r="X42" s="2">
        <v>0.0</v>
      </c>
      <c r="Y42" s="2">
        <v>0.0</v>
      </c>
      <c r="Z42" s="2">
        <v>0.0</v>
      </c>
      <c r="AA42" s="2">
        <v>0.0</v>
      </c>
      <c r="AB42" s="2"/>
      <c r="AC42" s="2">
        <v>0.0</v>
      </c>
      <c r="AD42" s="2">
        <v>0.0</v>
      </c>
      <c r="AE42" s="2">
        <v>2.0</v>
      </c>
      <c r="AF42" s="2">
        <v>1.0</v>
      </c>
      <c r="AG42" s="2">
        <v>2.0</v>
      </c>
      <c r="AH42" s="2">
        <v>1.0</v>
      </c>
      <c r="AI42" s="8">
        <v>0.5</v>
      </c>
      <c r="AJ42" s="2">
        <v>0.0</v>
      </c>
      <c r="AK42" s="2">
        <v>0.0</v>
      </c>
      <c r="AL42" s="2">
        <v>0.0</v>
      </c>
      <c r="AM42" s="2"/>
      <c r="AN42" s="2"/>
      <c r="AO42" s="2"/>
      <c r="AP42" s="2"/>
      <c r="AQ42" s="2"/>
      <c r="AR42" s="2"/>
      <c r="AS42" s="2"/>
      <c r="AT42" s="2"/>
      <c r="AU42" s="2"/>
      <c r="AV42" s="2"/>
      <c r="AW42" s="2"/>
      <c r="AX42" s="2"/>
      <c r="AY42" s="2"/>
      <c r="AZ42" s="2"/>
      <c r="BA42" s="2"/>
      <c r="BB42" s="2"/>
      <c r="BC42" s="2"/>
      <c r="BD42" s="2"/>
      <c r="BE42" s="2"/>
      <c r="BF42" s="2"/>
    </row>
    <row r="43" ht="12.0" customHeight="1">
      <c r="A43" s="10" t="s">
        <v>49</v>
      </c>
      <c r="B43" s="6">
        <v>3.5206349206349206</v>
      </c>
      <c r="C43" s="6">
        <v>10.792460317460318</v>
      </c>
      <c r="D43" s="6">
        <v>0.32621244990256276</v>
      </c>
      <c r="E43" s="2">
        <v>1.0</v>
      </c>
      <c r="F43" s="2">
        <v>7.0</v>
      </c>
      <c r="G43" s="2">
        <v>6.0</v>
      </c>
      <c r="H43" s="2">
        <v>83.0</v>
      </c>
      <c r="I43" s="2">
        <v>9.0</v>
      </c>
      <c r="J43" s="6">
        <v>0.7697456492637216</v>
      </c>
      <c r="K43" s="6">
        <f t="shared" si="47"/>
        <v>2.177777778</v>
      </c>
      <c r="L43" s="2">
        <v>5.0</v>
      </c>
      <c r="M43" s="2">
        <v>0.0</v>
      </c>
      <c r="N43" s="2">
        <v>10.0</v>
      </c>
      <c r="O43" s="2">
        <v>0.0</v>
      </c>
      <c r="P43" s="7">
        <v>1.0959580991662843</v>
      </c>
      <c r="Q43" s="12">
        <f t="shared" si="48"/>
        <v>5.698412698</v>
      </c>
      <c r="R43" s="2">
        <f>SUM('e14'!O20,'e13'!O20,'e12'!O20,'e11'!O20,'e10'!O20,'e9'!O20,'e8'!O20,'e7'!O20,'e6'!O20,'e5'!O20,'e4'!O20,'e3'!O20,'e2'!O20,'e1'!O20)</f>
        <v>39</v>
      </c>
      <c r="S43" s="2">
        <v>3.0</v>
      </c>
      <c r="T43" s="2">
        <f>SUM('e14'!P20,'e13'!P20,'e12'!P20,'e11'!P20,'e10'!P20,'e9'!P20,'e8'!P20,'e7'!P20,'e6'!P20,'e5'!P20,'e4'!P20,'e3'!P20,'e2'!P20,'e1'!P20)</f>
        <v>0</v>
      </c>
      <c r="U43" s="2">
        <f t="shared" si="49"/>
        <v>2</v>
      </c>
      <c r="V43" s="2">
        <v>1.0</v>
      </c>
      <c r="W43" s="2">
        <v>0.0</v>
      </c>
      <c r="X43" s="2">
        <v>8.0</v>
      </c>
      <c r="Y43" s="2">
        <v>3.0</v>
      </c>
      <c r="Z43" s="2">
        <v>9.0</v>
      </c>
      <c r="AA43" s="2">
        <v>3.0</v>
      </c>
      <c r="AB43" s="2"/>
      <c r="AC43" s="2">
        <v>4.0</v>
      </c>
      <c r="AD43" s="2">
        <v>1.0</v>
      </c>
      <c r="AE43" s="2">
        <v>7.0</v>
      </c>
      <c r="AF43" s="2">
        <v>3.0</v>
      </c>
      <c r="AG43" s="2">
        <v>11.0</v>
      </c>
      <c r="AH43" s="2">
        <v>4.0</v>
      </c>
      <c r="AI43" s="8">
        <v>0.36363636363636365</v>
      </c>
      <c r="AJ43" s="2">
        <v>0.0</v>
      </c>
      <c r="AK43" s="2">
        <v>0.0</v>
      </c>
      <c r="AL43" s="2">
        <v>0.0</v>
      </c>
    </row>
    <row r="44" ht="12.0" customHeight="1">
      <c r="A44" s="10" t="s">
        <v>50</v>
      </c>
      <c r="B44" s="6">
        <v>2.538492063492064</v>
      </c>
      <c r="C44" s="6">
        <v>10.792460317460318</v>
      </c>
      <c r="D44" s="6">
        <v>0.2352097657829908</v>
      </c>
      <c r="E44" s="2">
        <v>1.0</v>
      </c>
      <c r="F44" s="2">
        <v>7.0</v>
      </c>
      <c r="G44" s="2">
        <v>2.0</v>
      </c>
      <c r="H44" s="2">
        <v>75.0</v>
      </c>
      <c r="I44" s="2">
        <v>9.0</v>
      </c>
      <c r="J44" s="6">
        <v>0.7748148148148148</v>
      </c>
      <c r="K44" s="6">
        <f t="shared" si="47"/>
        <v>3.62962963</v>
      </c>
      <c r="L44" s="2">
        <v>7.0</v>
      </c>
      <c r="M44" s="2">
        <v>8.0</v>
      </c>
      <c r="N44" s="2">
        <v>10.0</v>
      </c>
      <c r="O44" s="2">
        <v>0.8</v>
      </c>
      <c r="P44" s="7">
        <v>1.8100245805978057</v>
      </c>
      <c r="Q44" s="12">
        <f t="shared" si="48"/>
        <v>10.96812169</v>
      </c>
      <c r="R44" s="2">
        <f>SUM('e14'!O21,'e13'!O21,'e12'!O21,'e11'!O21,'e10'!O21,'e9'!O21,'e8'!O21,'e7'!O21,'e6'!O21,'e5'!O21,'e4'!O21,'e3'!O21,'e2'!O21,'e1'!O21)</f>
        <v>39</v>
      </c>
      <c r="S44" s="2">
        <v>1.0</v>
      </c>
      <c r="T44" s="2">
        <f>SUM('e14'!P21,'e13'!P21,'e12'!P21,'e11'!P21,'e10'!P21,'e9'!P21,'e8'!P21,'e7'!P21,'e6'!P21,'e5'!P21,'e4'!P21,'e3'!P21,'e2'!P21,'e1'!P21)</f>
        <v>0</v>
      </c>
      <c r="U44" s="2">
        <f t="shared" si="49"/>
        <v>2</v>
      </c>
      <c r="V44" s="2">
        <v>1.0</v>
      </c>
      <c r="W44" s="2">
        <v>1.0</v>
      </c>
      <c r="X44" s="2">
        <v>8.0</v>
      </c>
      <c r="Y44" s="2">
        <v>0.0</v>
      </c>
      <c r="Z44" s="2">
        <v>9.0</v>
      </c>
      <c r="AA44" s="2">
        <v>1.0</v>
      </c>
      <c r="AB44" s="2"/>
      <c r="AC44" s="2">
        <v>4.0</v>
      </c>
      <c r="AD44" s="2">
        <v>4.0</v>
      </c>
      <c r="AE44" s="2">
        <v>7.0</v>
      </c>
      <c r="AF44" s="2">
        <v>5.0</v>
      </c>
      <c r="AG44" s="2">
        <v>11.0</v>
      </c>
      <c r="AH44" s="2">
        <v>9.0</v>
      </c>
      <c r="AI44" s="8">
        <v>0.8181818181818182</v>
      </c>
      <c r="AJ44" s="2">
        <v>0.0</v>
      </c>
      <c r="AK44" s="2">
        <v>0.0</v>
      </c>
      <c r="AL44" s="2">
        <v>0.0</v>
      </c>
    </row>
    <row r="45" ht="12.0" customHeight="1"/>
    <row r="46" ht="12.0" customHeight="1">
      <c r="A46" s="13"/>
      <c r="B46" s="14"/>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row>
    <row r="47" ht="12.0" customHeight="1">
      <c r="B47" s="6"/>
    </row>
    <row r="48" ht="12.0" customHeight="1">
      <c r="A48" s="15" t="s">
        <v>58</v>
      </c>
      <c r="B48" s="15"/>
      <c r="C48" s="15"/>
      <c r="L48" s="16"/>
    </row>
    <row r="49" ht="16.5" customHeight="1">
      <c r="A49" s="2"/>
      <c r="B49" s="2" t="s">
        <v>1</v>
      </c>
      <c r="C49" s="2" t="s">
        <v>2</v>
      </c>
      <c r="D49" s="2" t="s">
        <v>3</v>
      </c>
      <c r="E49" s="2" t="s">
        <v>4</v>
      </c>
      <c r="F49" s="2" t="s">
        <v>5</v>
      </c>
      <c r="G49" s="2" t="s">
        <v>6</v>
      </c>
      <c r="H49" s="2" t="s">
        <v>7</v>
      </c>
      <c r="I49" s="2" t="s">
        <v>8</v>
      </c>
      <c r="J49" s="2" t="s">
        <v>9</v>
      </c>
      <c r="K49" s="2" t="s">
        <v>52</v>
      </c>
      <c r="L49" s="2" t="s">
        <v>10</v>
      </c>
      <c r="M49" s="2" t="s">
        <v>11</v>
      </c>
      <c r="N49" s="2" t="s">
        <v>12</v>
      </c>
      <c r="O49" s="2" t="s">
        <v>13</v>
      </c>
      <c r="P49" s="4" t="s">
        <v>14</v>
      </c>
      <c r="Q49" s="11" t="s">
        <v>53</v>
      </c>
      <c r="R49" s="2" t="s">
        <v>54</v>
      </c>
      <c r="S49" s="2" t="s">
        <v>55</v>
      </c>
      <c r="T49" s="2" t="s">
        <v>56</v>
      </c>
      <c r="U49" s="2" t="s">
        <v>57</v>
      </c>
      <c r="V49" s="2" t="s">
        <v>15</v>
      </c>
      <c r="W49" s="2" t="s">
        <v>16</v>
      </c>
      <c r="X49" s="2" t="s">
        <v>17</v>
      </c>
      <c r="Y49" s="2" t="s">
        <v>18</v>
      </c>
      <c r="Z49" s="2" t="s">
        <v>19</v>
      </c>
      <c r="AA49" s="2" t="s">
        <v>20</v>
      </c>
      <c r="AB49" s="2"/>
      <c r="AC49" s="2" t="s">
        <v>21</v>
      </c>
      <c r="AD49" s="2" t="s">
        <v>22</v>
      </c>
      <c r="AE49" s="2" t="s">
        <v>23</v>
      </c>
      <c r="AF49" s="2" t="s">
        <v>24</v>
      </c>
      <c r="AG49" s="2" t="s">
        <v>25</v>
      </c>
      <c r="AH49" s="2" t="s">
        <v>26</v>
      </c>
      <c r="AI49" s="2" t="s">
        <v>27</v>
      </c>
      <c r="AJ49" s="2" t="s">
        <v>28</v>
      </c>
      <c r="AK49" s="2" t="s">
        <v>29</v>
      </c>
      <c r="AL49" s="2" t="s">
        <v>30</v>
      </c>
      <c r="AM49" s="2"/>
      <c r="AN49" s="2"/>
      <c r="AO49" s="2"/>
      <c r="AP49" s="2"/>
      <c r="AQ49" s="2"/>
      <c r="AR49" s="2"/>
      <c r="AS49" s="2"/>
      <c r="AT49" s="2"/>
      <c r="AU49" s="2"/>
      <c r="AV49" s="2"/>
      <c r="AW49" s="2"/>
      <c r="AX49" s="2"/>
      <c r="AY49" s="2"/>
      <c r="AZ49" s="2"/>
      <c r="BA49" s="2"/>
      <c r="BB49" s="2"/>
      <c r="BC49" s="2"/>
      <c r="BD49" s="2"/>
      <c r="BE49" s="2"/>
      <c r="BF49" s="2"/>
    </row>
    <row r="50" ht="12.0" customHeight="1">
      <c r="A50" s="10" t="s">
        <v>50</v>
      </c>
      <c r="B50" s="6">
        <v>2.538492063492064</v>
      </c>
      <c r="C50" s="6">
        <v>10.792460317460318</v>
      </c>
      <c r="D50" s="6">
        <v>0.2352097657829908</v>
      </c>
      <c r="E50" s="2">
        <v>1.0</v>
      </c>
      <c r="F50" s="2">
        <v>7.0</v>
      </c>
      <c r="G50" s="2">
        <v>2.0</v>
      </c>
      <c r="H50" s="2">
        <v>75.0</v>
      </c>
      <c r="I50" s="2">
        <v>9.0</v>
      </c>
      <c r="J50" s="6">
        <v>0.7748148148148148</v>
      </c>
      <c r="K50" s="6">
        <v>3.6296296296296298</v>
      </c>
      <c r="L50" s="2">
        <v>7.0</v>
      </c>
      <c r="M50" s="2">
        <v>8.0</v>
      </c>
      <c r="N50" s="2">
        <v>10.0</v>
      </c>
      <c r="O50" s="2">
        <v>0.8</v>
      </c>
      <c r="P50" s="7">
        <v>1.8100245805978057</v>
      </c>
      <c r="Q50" s="12">
        <v>10.968121693121695</v>
      </c>
      <c r="R50" s="2">
        <v>39.0</v>
      </c>
      <c r="S50" s="2">
        <v>1.0</v>
      </c>
      <c r="T50" s="2">
        <v>0.0</v>
      </c>
      <c r="U50" s="2">
        <v>2.0</v>
      </c>
      <c r="V50" s="2">
        <v>1.0</v>
      </c>
      <c r="W50" s="2">
        <v>1.0</v>
      </c>
      <c r="X50" s="2">
        <v>8.0</v>
      </c>
      <c r="Y50" s="2">
        <v>0.0</v>
      </c>
      <c r="Z50" s="2">
        <v>9.0</v>
      </c>
      <c r="AA50" s="2">
        <v>1.0</v>
      </c>
      <c r="AB50" s="2"/>
      <c r="AC50" s="2">
        <v>4.0</v>
      </c>
      <c r="AD50" s="2">
        <v>4.0</v>
      </c>
      <c r="AE50" s="2">
        <v>7.0</v>
      </c>
      <c r="AF50" s="2">
        <v>5.0</v>
      </c>
      <c r="AG50" s="2">
        <v>11.0</v>
      </c>
      <c r="AH50" s="2">
        <v>9.0</v>
      </c>
      <c r="AI50" s="8">
        <v>0.8181818181818182</v>
      </c>
      <c r="AJ50" s="2">
        <v>0.0</v>
      </c>
      <c r="AK50" s="2">
        <v>0.0</v>
      </c>
      <c r="AL50" s="2">
        <v>0.0</v>
      </c>
    </row>
    <row r="51" ht="12.0" customHeight="1">
      <c r="A51" s="5" t="s">
        <v>33</v>
      </c>
      <c r="B51" s="6">
        <v>2.4206349206349205</v>
      </c>
      <c r="C51" s="6">
        <v>10.792460317460318</v>
      </c>
      <c r="D51" s="6">
        <v>0.22428944368864212</v>
      </c>
      <c r="E51" s="2">
        <v>1.0</v>
      </c>
      <c r="F51" s="2">
        <v>8.0</v>
      </c>
      <c r="G51" s="2">
        <v>0.0</v>
      </c>
      <c r="H51" s="2">
        <v>99.0</v>
      </c>
      <c r="I51" s="2">
        <v>12.0</v>
      </c>
      <c r="J51" s="6">
        <v>0.6666666666666666</v>
      </c>
      <c r="K51" s="6">
        <v>4.666666666666667</v>
      </c>
      <c r="L51" s="2">
        <v>10.0</v>
      </c>
      <c r="M51" s="2">
        <v>2.0</v>
      </c>
      <c r="N51" s="2">
        <v>10.0</v>
      </c>
      <c r="O51" s="2">
        <v>0.2</v>
      </c>
      <c r="P51" s="7">
        <v>1.0909561103553087</v>
      </c>
      <c r="Q51" s="12">
        <v>8.287301587301588</v>
      </c>
      <c r="R51" s="2">
        <v>39.0</v>
      </c>
      <c r="S51" s="2">
        <v>2.0</v>
      </c>
      <c r="T51" s="2">
        <v>0.0</v>
      </c>
      <c r="U51" s="2">
        <v>4.0</v>
      </c>
      <c r="V51" s="2">
        <v>1.0</v>
      </c>
      <c r="W51" s="2">
        <v>0.0</v>
      </c>
      <c r="X51" s="2">
        <v>8.0</v>
      </c>
      <c r="Y51" s="2">
        <v>2.0</v>
      </c>
      <c r="Z51" s="2">
        <v>9.0</v>
      </c>
      <c r="AA51" s="2">
        <v>2.0</v>
      </c>
      <c r="AB51" s="2"/>
      <c r="AC51" s="2">
        <v>4.0</v>
      </c>
      <c r="AD51" s="2">
        <v>1.0</v>
      </c>
      <c r="AE51" s="2">
        <v>7.0</v>
      </c>
      <c r="AF51" s="2">
        <v>2.0</v>
      </c>
      <c r="AG51" s="2">
        <v>11.0</v>
      </c>
      <c r="AH51" s="2">
        <v>3.0</v>
      </c>
      <c r="AI51" s="8">
        <v>0.2727272727272727</v>
      </c>
      <c r="AJ51" s="2">
        <v>0.0</v>
      </c>
      <c r="AK51" s="2">
        <v>0.0</v>
      </c>
      <c r="AL51" s="2">
        <v>0.0</v>
      </c>
      <c r="AM51" s="2"/>
      <c r="AN51" s="2"/>
      <c r="AO51" s="2"/>
      <c r="AP51" s="2"/>
      <c r="AQ51" s="2"/>
      <c r="AR51" s="2"/>
      <c r="AS51" s="2"/>
      <c r="AT51" s="2"/>
      <c r="AU51" s="2"/>
      <c r="AV51" s="2"/>
      <c r="AW51" s="2"/>
      <c r="AX51" s="2"/>
      <c r="AY51" s="2"/>
      <c r="AZ51" s="2"/>
      <c r="BA51" s="2"/>
      <c r="BB51" s="2"/>
      <c r="BC51" s="2"/>
      <c r="BD51" s="2"/>
      <c r="BE51" s="2"/>
      <c r="BF51" s="2"/>
    </row>
    <row r="52" ht="12.0" customHeight="1">
      <c r="A52" s="10" t="s">
        <v>49</v>
      </c>
      <c r="B52" s="6">
        <v>3.5206349206349206</v>
      </c>
      <c r="C52" s="6">
        <v>10.792460317460318</v>
      </c>
      <c r="D52" s="6">
        <v>0.32621244990256276</v>
      </c>
      <c r="E52" s="2">
        <v>1.0</v>
      </c>
      <c r="F52" s="2">
        <v>7.0</v>
      </c>
      <c r="G52" s="2">
        <v>6.0</v>
      </c>
      <c r="H52" s="2">
        <v>83.0</v>
      </c>
      <c r="I52" s="2">
        <v>9.0</v>
      </c>
      <c r="J52" s="6">
        <v>0.7697456492637216</v>
      </c>
      <c r="K52" s="6">
        <v>2.1777777777777776</v>
      </c>
      <c r="L52" s="2">
        <v>5.0</v>
      </c>
      <c r="M52" s="2">
        <v>0.0</v>
      </c>
      <c r="N52" s="2">
        <v>10.0</v>
      </c>
      <c r="O52" s="2">
        <v>0.0</v>
      </c>
      <c r="P52" s="7">
        <v>1.0959580991662843</v>
      </c>
      <c r="Q52" s="12">
        <v>5.698412698412698</v>
      </c>
      <c r="R52" s="2">
        <v>39.0</v>
      </c>
      <c r="S52" s="2">
        <v>3.0</v>
      </c>
      <c r="T52" s="2">
        <v>0.0</v>
      </c>
      <c r="U52" s="2">
        <v>2.0</v>
      </c>
      <c r="V52" s="2">
        <v>1.0</v>
      </c>
      <c r="W52" s="2">
        <v>0.0</v>
      </c>
      <c r="X52" s="2">
        <v>8.0</v>
      </c>
      <c r="Y52" s="2">
        <v>3.0</v>
      </c>
      <c r="Z52" s="2">
        <v>9.0</v>
      </c>
      <c r="AA52" s="2">
        <v>3.0</v>
      </c>
      <c r="AB52" s="2"/>
      <c r="AC52" s="2">
        <v>4.0</v>
      </c>
      <c r="AD52" s="2">
        <v>1.0</v>
      </c>
      <c r="AE52" s="2">
        <v>7.0</v>
      </c>
      <c r="AF52" s="2">
        <v>3.0</v>
      </c>
      <c r="AG52" s="2">
        <v>11.0</v>
      </c>
      <c r="AH52" s="2">
        <v>4.0</v>
      </c>
      <c r="AI52" s="8">
        <v>0.36363636363636365</v>
      </c>
      <c r="AJ52" s="2">
        <v>0.0</v>
      </c>
      <c r="AK52" s="2">
        <v>0.0</v>
      </c>
      <c r="AL52" s="2">
        <v>0.0</v>
      </c>
    </row>
    <row r="53" ht="12.0" customHeight="1">
      <c r="A53" s="10" t="s">
        <v>47</v>
      </c>
      <c r="B53" s="6">
        <v>1.8718253968253968</v>
      </c>
      <c r="C53" s="6">
        <v>10.792460317460318</v>
      </c>
      <c r="D53" s="6">
        <v>0.1734382468654631</v>
      </c>
      <c r="E53" s="2">
        <v>3.0</v>
      </c>
      <c r="F53" s="2">
        <v>6.0</v>
      </c>
      <c r="G53" s="2">
        <v>1.0</v>
      </c>
      <c r="H53" s="2">
        <v>76.0</v>
      </c>
      <c r="I53" s="2">
        <v>9.0</v>
      </c>
      <c r="J53" s="6">
        <v>0.665204678362573</v>
      </c>
      <c r="K53" s="6">
        <v>3.7333333333333334</v>
      </c>
      <c r="L53" s="2">
        <v>7.0</v>
      </c>
      <c r="M53" s="2">
        <v>0.0</v>
      </c>
      <c r="N53" s="2">
        <v>10.0</v>
      </c>
      <c r="O53" s="2">
        <v>0.0</v>
      </c>
      <c r="P53" s="7">
        <v>0.8386429252280361</v>
      </c>
      <c r="Q53" s="12">
        <v>5.60515873015873</v>
      </c>
      <c r="R53" s="2">
        <v>38.0</v>
      </c>
      <c r="S53" s="2">
        <v>4.0</v>
      </c>
      <c r="T53" s="2">
        <v>0.0</v>
      </c>
      <c r="U53" s="2">
        <v>3.0</v>
      </c>
      <c r="V53" s="2">
        <v>1.0</v>
      </c>
      <c r="W53" s="2">
        <v>0.0</v>
      </c>
      <c r="X53" s="2">
        <v>8.0</v>
      </c>
      <c r="Y53" s="2">
        <v>1.0</v>
      </c>
      <c r="Z53" s="2">
        <v>9.0</v>
      </c>
      <c r="AA53" s="2">
        <v>1.0</v>
      </c>
      <c r="AB53" s="2"/>
      <c r="AC53" s="2">
        <v>4.0</v>
      </c>
      <c r="AD53" s="2">
        <v>2.0</v>
      </c>
      <c r="AE53" s="2">
        <v>7.0</v>
      </c>
      <c r="AF53" s="2">
        <v>5.0</v>
      </c>
      <c r="AG53" s="2">
        <v>11.0</v>
      </c>
      <c r="AH53" s="2">
        <v>7.0</v>
      </c>
      <c r="AI53" s="8">
        <v>0.6363636363636364</v>
      </c>
      <c r="AJ53" s="2">
        <v>0.0</v>
      </c>
      <c r="AK53" s="2">
        <v>0.0</v>
      </c>
      <c r="AL53" s="2">
        <v>0.0</v>
      </c>
      <c r="AM53" s="2"/>
      <c r="AN53" s="2"/>
      <c r="AO53" s="2"/>
      <c r="AP53" s="2"/>
      <c r="AQ53" s="2"/>
      <c r="AR53" s="2"/>
      <c r="AS53" s="2"/>
      <c r="AT53" s="2"/>
      <c r="AU53" s="2"/>
      <c r="AV53" s="2"/>
      <c r="AW53" s="2"/>
      <c r="AX53" s="2"/>
      <c r="AY53" s="2"/>
      <c r="AZ53" s="2"/>
      <c r="BA53" s="2"/>
      <c r="BB53" s="2"/>
      <c r="BC53" s="2"/>
      <c r="BD53" s="2"/>
      <c r="BE53" s="2"/>
      <c r="BF53" s="2"/>
    </row>
    <row r="54" ht="12.0" customHeight="1">
      <c r="A54" s="5" t="s">
        <v>37</v>
      </c>
      <c r="B54" s="6">
        <v>1.6468253968253967</v>
      </c>
      <c r="C54" s="6">
        <v>4.292460317460318</v>
      </c>
      <c r="D54" s="6">
        <v>0.38365535730794115</v>
      </c>
      <c r="E54" s="2">
        <v>0.0</v>
      </c>
      <c r="F54" s="2">
        <v>5.0</v>
      </c>
      <c r="G54" s="2">
        <v>3.0</v>
      </c>
      <c r="H54" s="2">
        <v>62.0</v>
      </c>
      <c r="I54" s="2">
        <v>7.0</v>
      </c>
      <c r="J54" s="6">
        <v>0.7073732718894009</v>
      </c>
      <c r="K54" s="6">
        <v>2.857142857142857</v>
      </c>
      <c r="L54" s="2">
        <v>6.0</v>
      </c>
      <c r="M54" s="2">
        <v>0.0</v>
      </c>
      <c r="N54" s="2">
        <v>10.0</v>
      </c>
      <c r="O54" s="2">
        <v>0.0</v>
      </c>
      <c r="P54" s="7">
        <v>1.0910286291973421</v>
      </c>
      <c r="Q54" s="12">
        <v>4.503968253968254</v>
      </c>
      <c r="R54" s="2">
        <v>27.0</v>
      </c>
      <c r="S54" s="2">
        <v>10.0</v>
      </c>
      <c r="T54" s="2">
        <v>0.0</v>
      </c>
      <c r="U54" s="2">
        <v>2.0</v>
      </c>
      <c r="V54" s="2">
        <v>0.0</v>
      </c>
      <c r="W54" s="2">
        <v>0.0</v>
      </c>
      <c r="X54" s="2">
        <v>3.0</v>
      </c>
      <c r="Y54" s="2">
        <v>1.0</v>
      </c>
      <c r="Z54" s="2">
        <v>3.0</v>
      </c>
      <c r="AA54" s="2">
        <v>1.0</v>
      </c>
      <c r="AB54" s="2"/>
      <c r="AC54" s="2">
        <v>3.0</v>
      </c>
      <c r="AD54" s="2">
        <v>2.0</v>
      </c>
      <c r="AE54" s="2">
        <v>7.0</v>
      </c>
      <c r="AF54" s="2">
        <v>3.0</v>
      </c>
      <c r="AG54" s="2">
        <v>10.0</v>
      </c>
      <c r="AH54" s="2">
        <v>5.0</v>
      </c>
      <c r="AI54" s="8">
        <v>0.5</v>
      </c>
      <c r="AJ54" s="2">
        <v>0.0</v>
      </c>
      <c r="AK54" s="2">
        <v>0.0</v>
      </c>
      <c r="AL54" s="2">
        <v>0.0</v>
      </c>
      <c r="AM54" s="2"/>
      <c r="AN54" s="2"/>
      <c r="AO54" s="2"/>
      <c r="AP54" s="2"/>
      <c r="AQ54" s="2"/>
      <c r="AR54" s="2"/>
      <c r="AS54" s="2"/>
      <c r="AT54" s="2"/>
      <c r="AU54" s="2"/>
      <c r="AV54" s="2"/>
      <c r="AW54" s="2"/>
      <c r="AX54" s="2"/>
      <c r="AY54" s="2"/>
      <c r="AZ54" s="2"/>
      <c r="BA54" s="2"/>
      <c r="BB54" s="2"/>
      <c r="BC54" s="2"/>
      <c r="BD54" s="2"/>
      <c r="BE54" s="2"/>
      <c r="BF54" s="2"/>
    </row>
    <row r="55" ht="12.0" customHeight="1">
      <c r="A55" s="5" t="s">
        <v>31</v>
      </c>
      <c r="B55" s="6">
        <v>2.6468253968253967</v>
      </c>
      <c r="C55" s="6">
        <v>4.292460317460318</v>
      </c>
      <c r="D55" s="6">
        <v>0.6166219839142091</v>
      </c>
      <c r="E55" s="2">
        <v>0.0</v>
      </c>
      <c r="F55" s="2">
        <v>4.0</v>
      </c>
      <c r="G55" s="2">
        <v>5.0</v>
      </c>
      <c r="H55" s="2">
        <v>63.0</v>
      </c>
      <c r="I55" s="2">
        <v>7.0</v>
      </c>
      <c r="J55" s="6">
        <v>0.5600907029478458</v>
      </c>
      <c r="K55" s="6">
        <v>1.7777777777777777</v>
      </c>
      <c r="L55" s="2">
        <v>6.0</v>
      </c>
      <c r="M55" s="2">
        <v>0.0</v>
      </c>
      <c r="N55" s="2">
        <v>10.0</v>
      </c>
      <c r="O55" s="2">
        <v>0.0</v>
      </c>
      <c r="P55" s="7">
        <v>1.176712686862055</v>
      </c>
      <c r="Q55" s="12">
        <v>4.424603174603174</v>
      </c>
      <c r="R55" s="2">
        <v>27.0</v>
      </c>
      <c r="S55" s="2">
        <v>11.0</v>
      </c>
      <c r="T55" s="2">
        <v>0.0</v>
      </c>
      <c r="U55" s="2">
        <v>3.0</v>
      </c>
      <c r="V55" s="2">
        <v>0.0</v>
      </c>
      <c r="W55" s="2">
        <v>0.0</v>
      </c>
      <c r="X55" s="2">
        <v>3.0</v>
      </c>
      <c r="Y55" s="2">
        <v>2.0</v>
      </c>
      <c r="Z55" s="2">
        <v>3.0</v>
      </c>
      <c r="AA55" s="2">
        <v>2.0</v>
      </c>
      <c r="AB55" s="2"/>
      <c r="AC55" s="2">
        <v>3.0</v>
      </c>
      <c r="AD55" s="2">
        <v>2.0</v>
      </c>
      <c r="AE55" s="2">
        <v>7.0</v>
      </c>
      <c r="AF55" s="2">
        <v>3.0</v>
      </c>
      <c r="AG55" s="2">
        <v>10.0</v>
      </c>
      <c r="AH55" s="2">
        <v>5.0</v>
      </c>
      <c r="AI55" s="8">
        <v>0.5</v>
      </c>
      <c r="AJ55" s="2">
        <v>0.0</v>
      </c>
      <c r="AK55" s="2">
        <v>0.0</v>
      </c>
      <c r="AL55" s="2">
        <v>0.0</v>
      </c>
      <c r="AM55" s="2"/>
      <c r="AN55" s="2"/>
      <c r="AO55" s="2"/>
      <c r="AP55" s="2"/>
      <c r="AQ55" s="2"/>
      <c r="AR55" s="2"/>
      <c r="AS55" s="2"/>
      <c r="AT55" s="2"/>
      <c r="AU55" s="2"/>
      <c r="AV55" s="2"/>
      <c r="AW55" s="2"/>
      <c r="AX55" s="2"/>
      <c r="AY55" s="2"/>
      <c r="AZ55" s="2"/>
      <c r="BA55" s="2"/>
      <c r="BB55" s="2"/>
      <c r="BC55" s="2"/>
      <c r="BD55" s="2"/>
      <c r="BE55" s="2"/>
      <c r="BF55" s="2"/>
    </row>
    <row r="56" ht="12.0" customHeight="1">
      <c r="A56" s="5" t="s">
        <v>35</v>
      </c>
      <c r="B56" s="6">
        <v>0.8134920634920634</v>
      </c>
      <c r="C56" s="6">
        <v>5.292460317460318</v>
      </c>
      <c r="D56" s="6">
        <v>0.1537077303741471</v>
      </c>
      <c r="E56" s="2">
        <v>0.0</v>
      </c>
      <c r="F56" s="2">
        <v>4.0</v>
      </c>
      <c r="G56" s="2">
        <v>1.0</v>
      </c>
      <c r="H56" s="2">
        <v>71.0</v>
      </c>
      <c r="I56" s="2">
        <v>7.0</v>
      </c>
      <c r="J56" s="6">
        <v>0.5694164989939637</v>
      </c>
      <c r="K56" s="6">
        <v>3.2</v>
      </c>
      <c r="L56" s="2">
        <v>7.0</v>
      </c>
      <c r="M56" s="2">
        <v>0.0</v>
      </c>
      <c r="N56" s="2">
        <v>10.0</v>
      </c>
      <c r="O56" s="2">
        <v>0.0</v>
      </c>
      <c r="P56" s="7">
        <v>0.7231242293681108</v>
      </c>
      <c r="Q56" s="12">
        <v>4.0134920634920634</v>
      </c>
      <c r="R56" s="2">
        <v>30.0</v>
      </c>
      <c r="S56" s="2">
        <v>9.0</v>
      </c>
      <c r="T56" s="2">
        <v>0.0</v>
      </c>
      <c r="U56" s="2">
        <v>3.0</v>
      </c>
      <c r="V56" s="2">
        <v>0.0</v>
      </c>
      <c r="W56" s="2">
        <v>0.0</v>
      </c>
      <c r="X56" s="2">
        <v>4.0</v>
      </c>
      <c r="Y56" s="2">
        <v>0.0</v>
      </c>
      <c r="Z56" s="2">
        <v>4.0</v>
      </c>
      <c r="AA56" s="2">
        <v>0.0</v>
      </c>
      <c r="AB56" s="2"/>
      <c r="AC56" s="2">
        <v>3.0</v>
      </c>
      <c r="AD56" s="2">
        <v>3.0</v>
      </c>
      <c r="AE56" s="2">
        <v>7.0</v>
      </c>
      <c r="AF56" s="2">
        <v>3.0</v>
      </c>
      <c r="AG56" s="2">
        <v>10.0</v>
      </c>
      <c r="AH56" s="2">
        <v>6.0</v>
      </c>
      <c r="AI56" s="8">
        <v>0.6</v>
      </c>
      <c r="AJ56" s="2">
        <v>0.0</v>
      </c>
      <c r="AK56" s="2">
        <v>0.0</v>
      </c>
      <c r="AL56" s="2">
        <v>0.0</v>
      </c>
      <c r="AM56" s="2"/>
      <c r="AN56" s="2"/>
      <c r="AO56" s="2"/>
      <c r="AP56" s="2"/>
      <c r="AQ56" s="2"/>
      <c r="AR56" s="2"/>
      <c r="AS56" s="2"/>
      <c r="AT56" s="2"/>
      <c r="AU56" s="2"/>
      <c r="AV56" s="2"/>
      <c r="AW56" s="2"/>
      <c r="AX56" s="2"/>
      <c r="AY56" s="2"/>
      <c r="AZ56" s="2"/>
      <c r="BA56" s="2"/>
      <c r="BB56" s="2"/>
      <c r="BC56" s="2"/>
      <c r="BD56" s="2"/>
      <c r="BE56" s="2"/>
      <c r="BF56" s="2"/>
    </row>
    <row r="57" ht="12.0" customHeight="1">
      <c r="A57" s="10" t="s">
        <v>45</v>
      </c>
      <c r="B57" s="6">
        <v>0.728968253968254</v>
      </c>
      <c r="C57" s="6">
        <v>0.9829365079365079</v>
      </c>
      <c r="D57" s="6">
        <v>0.741622930964877</v>
      </c>
      <c r="E57" s="2">
        <v>0.0</v>
      </c>
      <c r="F57" s="2">
        <v>1.0</v>
      </c>
      <c r="G57" s="2">
        <v>6.0</v>
      </c>
      <c r="H57" s="2">
        <v>17.0</v>
      </c>
      <c r="I57" s="2">
        <v>1.0</v>
      </c>
      <c r="J57" s="6">
        <v>0.6470588235294117</v>
      </c>
      <c r="K57" s="6">
        <v>2.8</v>
      </c>
      <c r="L57" s="2">
        <v>0.0</v>
      </c>
      <c r="M57" s="2">
        <v>0.0</v>
      </c>
      <c r="N57" s="2">
        <v>10.0</v>
      </c>
      <c r="O57" s="2">
        <v>0.0</v>
      </c>
      <c r="P57" s="7">
        <v>1.3886817544942887</v>
      </c>
      <c r="Q57" s="12">
        <v>3.528968253968254</v>
      </c>
      <c r="R57" s="2">
        <v>16.0</v>
      </c>
      <c r="S57" s="2">
        <v>15.0</v>
      </c>
      <c r="T57" s="2">
        <v>0.0</v>
      </c>
      <c r="U57" s="2">
        <v>0.0</v>
      </c>
      <c r="V57" s="2">
        <v>0.0</v>
      </c>
      <c r="W57" s="2">
        <v>0.0</v>
      </c>
      <c r="X57" s="2">
        <v>0.0</v>
      </c>
      <c r="Y57" s="2">
        <v>0.0</v>
      </c>
      <c r="Z57" s="2">
        <v>0.0</v>
      </c>
      <c r="AA57" s="2">
        <v>0.0</v>
      </c>
      <c r="AB57" s="2"/>
      <c r="AC57" s="2">
        <v>2.0</v>
      </c>
      <c r="AD57" s="2">
        <v>2.0</v>
      </c>
      <c r="AE57" s="2">
        <v>6.0</v>
      </c>
      <c r="AF57" s="2">
        <v>4.0</v>
      </c>
      <c r="AG57" s="2">
        <v>8.0</v>
      </c>
      <c r="AH57" s="2">
        <v>6.0</v>
      </c>
      <c r="AI57" s="8">
        <v>0.75</v>
      </c>
      <c r="AJ57" s="2">
        <v>0.0</v>
      </c>
      <c r="AK57" s="2">
        <v>0.0</v>
      </c>
      <c r="AL57" s="2">
        <v>0.0</v>
      </c>
      <c r="AM57" s="2"/>
      <c r="AN57" s="2"/>
      <c r="AO57" s="2"/>
      <c r="AP57" s="2"/>
      <c r="AQ57" s="2"/>
      <c r="AR57" s="2"/>
      <c r="AS57" s="2"/>
      <c r="AT57" s="2"/>
      <c r="AU57" s="2"/>
      <c r="AV57" s="2"/>
      <c r="AW57" s="2"/>
      <c r="AX57" s="2"/>
      <c r="AY57" s="2"/>
      <c r="AZ57" s="2"/>
      <c r="BA57" s="2"/>
      <c r="BB57" s="2"/>
      <c r="BC57" s="2"/>
      <c r="BD57" s="2"/>
      <c r="BE57" s="2"/>
      <c r="BF57" s="2"/>
    </row>
    <row r="58" ht="12.0" customHeight="1">
      <c r="A58" s="5" t="s">
        <v>34</v>
      </c>
      <c r="B58" s="6">
        <v>1.6706349206349205</v>
      </c>
      <c r="C58" s="6">
        <v>8.792460317460318</v>
      </c>
      <c r="D58" s="6">
        <v>0.1900076725188428</v>
      </c>
      <c r="E58" s="2">
        <v>2.0</v>
      </c>
      <c r="F58" s="2">
        <v>7.0</v>
      </c>
      <c r="G58" s="2">
        <v>8.0</v>
      </c>
      <c r="H58" s="2">
        <v>86.0</v>
      </c>
      <c r="I58" s="2">
        <v>10.0</v>
      </c>
      <c r="J58" s="6">
        <v>0.6906976744186046</v>
      </c>
      <c r="K58" s="6">
        <v>1.6333333333333333</v>
      </c>
      <c r="L58" s="2">
        <v>7.0</v>
      </c>
      <c r="M58" s="2">
        <v>0.0</v>
      </c>
      <c r="N58" s="2">
        <v>10.0</v>
      </c>
      <c r="O58" s="2">
        <v>0.0</v>
      </c>
      <c r="P58" s="7">
        <v>0.8807053469374474</v>
      </c>
      <c r="Q58" s="12">
        <v>3.3039682539682538</v>
      </c>
      <c r="R58" s="2">
        <v>35.0</v>
      </c>
      <c r="S58" s="2">
        <v>7.0</v>
      </c>
      <c r="T58" s="2">
        <v>0.0</v>
      </c>
      <c r="U58" s="2">
        <v>3.0</v>
      </c>
      <c r="V58" s="2">
        <v>1.0</v>
      </c>
      <c r="W58" s="2">
        <v>0.0</v>
      </c>
      <c r="X58" s="2">
        <v>6.0</v>
      </c>
      <c r="Y58" s="2">
        <v>1.0</v>
      </c>
      <c r="Z58" s="2">
        <v>7.0</v>
      </c>
      <c r="AA58" s="2">
        <v>1.0</v>
      </c>
      <c r="AB58" s="2"/>
      <c r="AC58" s="2">
        <v>4.0</v>
      </c>
      <c r="AD58" s="2">
        <v>2.0</v>
      </c>
      <c r="AE58" s="2">
        <v>7.0</v>
      </c>
      <c r="AF58" s="2">
        <v>3.0</v>
      </c>
      <c r="AG58" s="2">
        <v>11.0</v>
      </c>
      <c r="AH58" s="2">
        <v>5.0</v>
      </c>
      <c r="AI58" s="8">
        <v>0.45454545454545453</v>
      </c>
      <c r="AJ58" s="2">
        <v>0.0</v>
      </c>
      <c r="AK58" s="2">
        <v>0.0</v>
      </c>
      <c r="AL58" s="2">
        <v>0.0</v>
      </c>
      <c r="AM58" s="2"/>
      <c r="AN58" s="2"/>
      <c r="AO58" s="2"/>
      <c r="AP58" s="2"/>
      <c r="AQ58" s="2"/>
      <c r="AR58" s="2"/>
      <c r="AS58" s="2"/>
      <c r="AT58" s="2"/>
      <c r="AU58" s="2"/>
      <c r="AV58" s="2"/>
      <c r="AW58" s="2"/>
      <c r="AX58" s="2"/>
      <c r="AY58" s="2"/>
      <c r="AZ58" s="2"/>
      <c r="BA58" s="2"/>
      <c r="BB58" s="2"/>
      <c r="BC58" s="2"/>
      <c r="BD58" s="2"/>
      <c r="BE58" s="2"/>
      <c r="BF58" s="2"/>
    </row>
    <row r="59" ht="12.0" customHeight="1">
      <c r="A59" s="10" t="s">
        <v>44</v>
      </c>
      <c r="B59" s="6">
        <v>0.978968253968254</v>
      </c>
      <c r="C59" s="6">
        <v>9.792460317460318</v>
      </c>
      <c r="D59" s="6">
        <v>0.0999716335048831</v>
      </c>
      <c r="E59" s="2">
        <v>1.0</v>
      </c>
      <c r="F59" s="2">
        <v>5.0</v>
      </c>
      <c r="G59" s="2">
        <v>6.0</v>
      </c>
      <c r="H59" s="2">
        <v>83.0</v>
      </c>
      <c r="I59" s="2">
        <v>10.0</v>
      </c>
      <c r="J59" s="6">
        <v>0.4927710843373494</v>
      </c>
      <c r="K59" s="6">
        <v>1.4</v>
      </c>
      <c r="L59" s="2">
        <v>6.0</v>
      </c>
      <c r="M59" s="2">
        <v>0.0</v>
      </c>
      <c r="N59" s="2">
        <v>10.0</v>
      </c>
      <c r="O59" s="2">
        <v>0.0</v>
      </c>
      <c r="P59" s="7">
        <v>0.5927427178422325</v>
      </c>
      <c r="Q59" s="12">
        <v>2.378968253968254</v>
      </c>
      <c r="R59" s="2">
        <v>37.0</v>
      </c>
      <c r="S59" s="2">
        <v>5.0</v>
      </c>
      <c r="T59" s="2">
        <v>0.0</v>
      </c>
      <c r="U59" s="2">
        <v>5.0</v>
      </c>
      <c r="V59" s="2">
        <v>1.0</v>
      </c>
      <c r="W59" s="2">
        <v>0.0</v>
      </c>
      <c r="X59" s="2">
        <v>7.0</v>
      </c>
      <c r="Y59" s="2">
        <v>0.0</v>
      </c>
      <c r="Z59" s="2">
        <v>8.0</v>
      </c>
      <c r="AA59" s="2">
        <v>0.0</v>
      </c>
      <c r="AB59" s="2"/>
      <c r="AC59" s="2">
        <v>4.0</v>
      </c>
      <c r="AD59" s="2">
        <v>1.0</v>
      </c>
      <c r="AE59" s="2">
        <v>7.0</v>
      </c>
      <c r="AF59" s="2">
        <v>4.0</v>
      </c>
      <c r="AG59" s="2">
        <v>11.0</v>
      </c>
      <c r="AH59" s="2">
        <v>5.0</v>
      </c>
      <c r="AI59" s="8">
        <v>0.45454545454545453</v>
      </c>
      <c r="AJ59" s="2">
        <v>0.0</v>
      </c>
      <c r="AK59" s="2">
        <v>0.0</v>
      </c>
      <c r="AL59" s="2">
        <v>0.0</v>
      </c>
      <c r="AM59" s="2"/>
      <c r="AN59" s="2"/>
      <c r="AO59" s="2"/>
      <c r="AP59" s="2"/>
      <c r="AQ59" s="2"/>
      <c r="AR59" s="2"/>
      <c r="AS59" s="2"/>
      <c r="AT59" s="2"/>
      <c r="AU59" s="2"/>
      <c r="AV59" s="2"/>
      <c r="AW59" s="2"/>
      <c r="AX59" s="2"/>
      <c r="AY59" s="2"/>
      <c r="AZ59" s="2"/>
      <c r="BA59" s="2"/>
      <c r="BB59" s="2"/>
      <c r="BC59" s="2"/>
      <c r="BD59" s="2"/>
      <c r="BE59" s="2"/>
      <c r="BF59" s="2"/>
    </row>
    <row r="60" ht="12.0" customHeight="1">
      <c r="A60" s="9" t="s">
        <v>41</v>
      </c>
      <c r="B60" s="6">
        <v>1.0384920634920636</v>
      </c>
      <c r="C60" s="6">
        <v>8.792460317460318</v>
      </c>
      <c r="D60" s="6">
        <v>0.11811165771539468</v>
      </c>
      <c r="E60" s="2">
        <v>1.0</v>
      </c>
      <c r="F60" s="2">
        <v>5.0</v>
      </c>
      <c r="G60" s="2">
        <v>5.0</v>
      </c>
      <c r="H60" s="2">
        <v>71.0</v>
      </c>
      <c r="I60" s="2">
        <v>8.0</v>
      </c>
      <c r="J60" s="6">
        <v>0.5396825396825397</v>
      </c>
      <c r="K60" s="6">
        <v>1.037037037037037</v>
      </c>
      <c r="L60" s="2">
        <v>6.0</v>
      </c>
      <c r="M60" s="2">
        <v>0.0</v>
      </c>
      <c r="N60" s="2">
        <v>10.0</v>
      </c>
      <c r="O60" s="2">
        <v>0.0</v>
      </c>
      <c r="P60" s="7">
        <v>0.6577941973979343</v>
      </c>
      <c r="Q60" s="12">
        <v>2.0755291005291006</v>
      </c>
      <c r="R60" s="2">
        <v>36.0</v>
      </c>
      <c r="S60" s="2">
        <v>6.0</v>
      </c>
      <c r="T60" s="2">
        <v>0.0</v>
      </c>
      <c r="U60" s="2">
        <v>4.0</v>
      </c>
      <c r="V60" s="2">
        <v>1.0</v>
      </c>
      <c r="W60" s="2">
        <v>0.0</v>
      </c>
      <c r="X60" s="2">
        <v>6.0</v>
      </c>
      <c r="Y60" s="2">
        <v>0.0</v>
      </c>
      <c r="Z60" s="2">
        <v>7.0</v>
      </c>
      <c r="AA60" s="2">
        <v>0.0</v>
      </c>
      <c r="AB60" s="2"/>
      <c r="AC60" s="2">
        <v>4.0</v>
      </c>
      <c r="AD60" s="2">
        <v>3.0</v>
      </c>
      <c r="AE60" s="2">
        <v>7.0</v>
      </c>
      <c r="AF60" s="2">
        <v>5.0</v>
      </c>
      <c r="AG60" s="2">
        <v>11.0</v>
      </c>
      <c r="AH60" s="2">
        <v>8.0</v>
      </c>
      <c r="AI60" s="8">
        <v>0.7272727272727273</v>
      </c>
      <c r="AJ60" s="2">
        <v>0.0</v>
      </c>
      <c r="AK60" s="2">
        <v>0.0</v>
      </c>
      <c r="AL60" s="2">
        <v>0.0</v>
      </c>
      <c r="AM60" s="2"/>
      <c r="AN60" s="2"/>
      <c r="AO60" s="2"/>
      <c r="AP60" s="2"/>
      <c r="AQ60" s="2"/>
      <c r="AR60" s="2"/>
      <c r="AS60" s="2"/>
      <c r="AT60" s="2"/>
      <c r="AU60" s="2"/>
      <c r="AV60" s="2"/>
      <c r="AW60" s="2"/>
      <c r="AX60" s="2"/>
      <c r="AY60" s="2"/>
      <c r="AZ60" s="2"/>
      <c r="BA60" s="2"/>
      <c r="BB60" s="2"/>
      <c r="BC60" s="2"/>
      <c r="BD60" s="2"/>
      <c r="BE60" s="2"/>
      <c r="BF60" s="2"/>
    </row>
    <row r="61" ht="12.0" customHeight="1">
      <c r="A61" s="10" t="s">
        <v>42</v>
      </c>
      <c r="B61" s="6">
        <v>0.478968253968254</v>
      </c>
      <c r="C61" s="6">
        <v>1.1257936507936508</v>
      </c>
      <c r="D61" s="6">
        <v>0.425449418399718</v>
      </c>
      <c r="E61" s="2">
        <v>0.0</v>
      </c>
      <c r="F61" s="2">
        <v>1.0</v>
      </c>
      <c r="G61" s="2">
        <v>2.0</v>
      </c>
      <c r="H61" s="2">
        <v>24.0</v>
      </c>
      <c r="I61" s="2">
        <v>3.0</v>
      </c>
      <c r="J61" s="6">
        <v>0.3055555555555555</v>
      </c>
      <c r="K61" s="6">
        <v>1.5555555555555556</v>
      </c>
      <c r="L61" s="2">
        <v>2.0</v>
      </c>
      <c r="M61" s="2">
        <v>0.0</v>
      </c>
      <c r="N61" s="2">
        <v>10.0</v>
      </c>
      <c r="O61" s="2">
        <v>0.0</v>
      </c>
      <c r="P61" s="7">
        <v>0.7310049739552735</v>
      </c>
      <c r="Q61" s="12">
        <v>2.0345238095238094</v>
      </c>
      <c r="R61" s="2">
        <v>19.0</v>
      </c>
      <c r="S61" s="2">
        <v>14.0</v>
      </c>
      <c r="T61" s="2">
        <v>0.0</v>
      </c>
      <c r="U61" s="2">
        <v>2.0</v>
      </c>
      <c r="V61" s="2">
        <v>0.0</v>
      </c>
      <c r="W61" s="2">
        <v>0.0</v>
      </c>
      <c r="X61" s="2">
        <v>0.0</v>
      </c>
      <c r="Y61" s="2">
        <v>0.0</v>
      </c>
      <c r="Z61" s="2">
        <v>0.0</v>
      </c>
      <c r="AA61" s="2">
        <v>0.0</v>
      </c>
      <c r="AB61" s="2"/>
      <c r="AC61" s="2">
        <v>2.0</v>
      </c>
      <c r="AD61" s="2">
        <v>0.0</v>
      </c>
      <c r="AE61" s="2">
        <v>7.0</v>
      </c>
      <c r="AF61" s="2">
        <v>4.0</v>
      </c>
      <c r="AG61" s="2">
        <v>9.0</v>
      </c>
      <c r="AH61" s="2">
        <v>4.0</v>
      </c>
      <c r="AI61" s="8">
        <v>0.4444444444444444</v>
      </c>
      <c r="AJ61" s="2">
        <v>0.0</v>
      </c>
      <c r="AK61" s="2">
        <v>0.0</v>
      </c>
      <c r="AL61" s="2">
        <v>0.0</v>
      </c>
      <c r="AM61" s="2"/>
      <c r="AN61" s="2"/>
      <c r="AO61" s="2"/>
      <c r="AP61" s="2"/>
      <c r="AQ61" s="2"/>
      <c r="AR61" s="2"/>
      <c r="AS61" s="2"/>
      <c r="AT61" s="2"/>
      <c r="AU61" s="2"/>
      <c r="AV61" s="2"/>
      <c r="AW61" s="2"/>
      <c r="AX61" s="2"/>
      <c r="AY61" s="2"/>
      <c r="AZ61" s="2"/>
      <c r="BA61" s="2"/>
      <c r="BB61" s="2"/>
      <c r="BC61" s="2"/>
      <c r="BD61" s="2"/>
      <c r="BE61" s="2"/>
      <c r="BF61" s="2"/>
    </row>
    <row r="62" ht="12.0" customHeight="1">
      <c r="A62" s="5" t="s">
        <v>32</v>
      </c>
      <c r="B62" s="6">
        <v>0.1111111111111111</v>
      </c>
      <c r="C62" s="6">
        <v>0.4472222222222222</v>
      </c>
      <c r="D62" s="6">
        <v>0.2484472049689441</v>
      </c>
      <c r="E62" s="2">
        <v>0.0</v>
      </c>
      <c r="F62" s="2">
        <v>2.0</v>
      </c>
      <c r="G62" s="2">
        <v>6.0</v>
      </c>
      <c r="H62" s="2">
        <v>26.0</v>
      </c>
      <c r="I62" s="2">
        <v>3.0</v>
      </c>
      <c r="J62" s="6">
        <v>0.5897435897435898</v>
      </c>
      <c r="K62" s="6">
        <v>1.8666666666666667</v>
      </c>
      <c r="L62" s="2">
        <v>2.0</v>
      </c>
      <c r="M62" s="2">
        <v>0.0</v>
      </c>
      <c r="N62" s="2">
        <v>10.0</v>
      </c>
      <c r="O62" s="2">
        <v>0.0</v>
      </c>
      <c r="P62" s="7">
        <v>0.8381907947125339</v>
      </c>
      <c r="Q62" s="12">
        <v>1.9777777777777779</v>
      </c>
      <c r="R62" s="2">
        <v>11.0</v>
      </c>
      <c r="S62" s="2">
        <v>17.0</v>
      </c>
      <c r="T62" s="2">
        <v>0.0</v>
      </c>
      <c r="U62" s="2">
        <v>1.0</v>
      </c>
      <c r="V62" s="2">
        <v>0.0</v>
      </c>
      <c r="W62" s="2">
        <v>0.0</v>
      </c>
      <c r="X62" s="2">
        <v>0.0</v>
      </c>
      <c r="Y62" s="2">
        <v>0.0</v>
      </c>
      <c r="Z62" s="2">
        <v>0.0</v>
      </c>
      <c r="AA62" s="2">
        <v>0.0</v>
      </c>
      <c r="AB62" s="2"/>
      <c r="AC62" s="2">
        <v>0.0</v>
      </c>
      <c r="AD62" s="2">
        <v>0.0</v>
      </c>
      <c r="AE62" s="2">
        <v>4.0</v>
      </c>
      <c r="AF62" s="2">
        <v>1.0</v>
      </c>
      <c r="AG62" s="2">
        <v>4.0</v>
      </c>
      <c r="AH62" s="2">
        <v>1.0</v>
      </c>
      <c r="AI62" s="8">
        <v>0.25</v>
      </c>
      <c r="AJ62" s="2">
        <v>0.0</v>
      </c>
      <c r="AK62" s="2">
        <v>0.0</v>
      </c>
      <c r="AL62" s="2">
        <v>0.0</v>
      </c>
      <c r="AM62" s="2"/>
      <c r="AN62" s="2"/>
      <c r="AO62" s="2"/>
      <c r="AP62" s="2"/>
      <c r="AQ62" s="2"/>
      <c r="AR62" s="2"/>
      <c r="AS62" s="2"/>
      <c r="AT62" s="2"/>
      <c r="AU62" s="2"/>
      <c r="AV62" s="2"/>
      <c r="AW62" s="2"/>
      <c r="AX62" s="2"/>
      <c r="AY62" s="2"/>
      <c r="AZ62" s="2"/>
      <c r="BA62" s="2"/>
      <c r="BB62" s="2"/>
      <c r="BC62" s="2"/>
      <c r="BD62" s="2"/>
      <c r="BE62" s="2"/>
      <c r="BF62" s="2"/>
    </row>
    <row r="63" ht="12.0" customHeight="1">
      <c r="A63" s="10" t="s">
        <v>46</v>
      </c>
      <c r="B63" s="6">
        <v>0.478968253968254</v>
      </c>
      <c r="C63" s="6">
        <v>2.125793650793651</v>
      </c>
      <c r="D63" s="6">
        <v>0.2253126750046668</v>
      </c>
      <c r="E63" s="2">
        <v>0.0</v>
      </c>
      <c r="F63" s="2">
        <v>2.0</v>
      </c>
      <c r="G63" s="2">
        <v>8.0</v>
      </c>
      <c r="H63" s="2">
        <v>37.0</v>
      </c>
      <c r="I63" s="2">
        <v>4.0</v>
      </c>
      <c r="J63" s="6">
        <v>0.44594594594594594</v>
      </c>
      <c r="K63" s="6">
        <v>1.1666666666666667</v>
      </c>
      <c r="L63" s="2">
        <v>3.0</v>
      </c>
      <c r="M63" s="2">
        <v>0.0</v>
      </c>
      <c r="N63" s="2">
        <v>10.0</v>
      </c>
      <c r="O63" s="2">
        <v>0.0</v>
      </c>
      <c r="P63" s="7">
        <v>0.6712586209506127</v>
      </c>
      <c r="Q63" s="12">
        <v>1.6456349206349208</v>
      </c>
      <c r="R63" s="2">
        <v>22.0</v>
      </c>
      <c r="S63" s="2">
        <v>13.0</v>
      </c>
      <c r="T63" s="2">
        <v>0.0</v>
      </c>
      <c r="U63" s="2">
        <v>2.0</v>
      </c>
      <c r="V63" s="2">
        <v>0.0</v>
      </c>
      <c r="W63" s="2">
        <v>0.0</v>
      </c>
      <c r="X63" s="2">
        <v>1.0</v>
      </c>
      <c r="Y63" s="2">
        <v>0.0</v>
      </c>
      <c r="Z63" s="2">
        <v>1.0</v>
      </c>
      <c r="AA63" s="2">
        <v>0.0</v>
      </c>
      <c r="AB63" s="2"/>
      <c r="AC63" s="2">
        <v>2.0</v>
      </c>
      <c r="AD63" s="2">
        <v>0.0</v>
      </c>
      <c r="AE63" s="2">
        <v>7.0</v>
      </c>
      <c r="AF63" s="2">
        <v>4.0</v>
      </c>
      <c r="AG63" s="2">
        <v>9.0</v>
      </c>
      <c r="AH63" s="2">
        <v>4.0</v>
      </c>
      <c r="AI63" s="8">
        <v>0.4444444444444444</v>
      </c>
      <c r="AJ63" s="2">
        <v>0.0</v>
      </c>
      <c r="AK63" s="2">
        <v>0.0</v>
      </c>
      <c r="AL63" s="2">
        <v>0.0</v>
      </c>
      <c r="AM63" s="2"/>
      <c r="AN63" s="2"/>
      <c r="AO63" s="2"/>
      <c r="AP63" s="2"/>
      <c r="AQ63" s="2"/>
      <c r="AR63" s="2"/>
      <c r="AS63" s="2"/>
      <c r="AT63" s="2"/>
      <c r="AU63" s="2"/>
      <c r="AV63" s="2"/>
      <c r="AW63" s="2"/>
      <c r="AX63" s="2"/>
      <c r="AY63" s="2"/>
      <c r="AZ63" s="2"/>
      <c r="BA63" s="2"/>
      <c r="BB63" s="2"/>
      <c r="BC63" s="2"/>
      <c r="BD63" s="2"/>
      <c r="BE63" s="2"/>
      <c r="BF63" s="2"/>
    </row>
    <row r="64" ht="12.0" customHeight="1">
      <c r="A64" s="5" t="s">
        <v>39</v>
      </c>
      <c r="B64" s="6">
        <v>0.1111111111111111</v>
      </c>
      <c r="C64" s="6">
        <v>0.6972222222222222</v>
      </c>
      <c r="D64" s="6">
        <v>0.1593625498007968</v>
      </c>
      <c r="E64" s="2">
        <v>0.0</v>
      </c>
      <c r="F64" s="2">
        <v>2.0</v>
      </c>
      <c r="G64" s="2">
        <v>6.0</v>
      </c>
      <c r="H64" s="2">
        <v>33.0</v>
      </c>
      <c r="I64" s="2">
        <v>4.0</v>
      </c>
      <c r="J64" s="6">
        <v>0.45454545454545453</v>
      </c>
      <c r="K64" s="6">
        <v>1.4</v>
      </c>
      <c r="L64" s="2">
        <v>2.0</v>
      </c>
      <c r="M64" s="2">
        <v>0.0</v>
      </c>
      <c r="N64" s="2">
        <v>10.0</v>
      </c>
      <c r="O64" s="2">
        <v>0.0</v>
      </c>
      <c r="P64" s="7">
        <v>0.6139080043462514</v>
      </c>
      <c r="Q64" s="12">
        <v>1.511111111111111</v>
      </c>
      <c r="R64" s="2">
        <v>14.0</v>
      </c>
      <c r="S64" s="2">
        <v>16.0</v>
      </c>
      <c r="T64" s="2">
        <v>0.0</v>
      </c>
      <c r="U64" s="2">
        <v>2.0</v>
      </c>
      <c r="V64" s="2">
        <v>0.0</v>
      </c>
      <c r="W64" s="2">
        <v>0.0</v>
      </c>
      <c r="X64" s="2">
        <v>0.0</v>
      </c>
      <c r="Y64" s="2">
        <v>0.0</v>
      </c>
      <c r="Z64" s="2">
        <v>0.0</v>
      </c>
      <c r="AA64" s="2">
        <v>0.0</v>
      </c>
      <c r="AB64" s="2"/>
      <c r="AC64" s="2">
        <v>1.0</v>
      </c>
      <c r="AD64" s="2">
        <v>0.0</v>
      </c>
      <c r="AE64" s="2">
        <v>5.0</v>
      </c>
      <c r="AF64" s="2">
        <v>1.0</v>
      </c>
      <c r="AG64" s="2">
        <v>6.0</v>
      </c>
      <c r="AH64" s="2">
        <v>1.0</v>
      </c>
      <c r="AI64" s="8">
        <v>0.16666666666666666</v>
      </c>
      <c r="AJ64" s="2">
        <v>0.0</v>
      </c>
      <c r="AK64" s="2">
        <v>0.0</v>
      </c>
      <c r="AL64" s="2">
        <v>0.0</v>
      </c>
      <c r="AM64" s="2"/>
      <c r="AN64" s="2"/>
      <c r="AO64" s="2"/>
      <c r="AP64" s="2"/>
      <c r="AQ64" s="2"/>
      <c r="AR64" s="2"/>
      <c r="AS64" s="2"/>
      <c r="AT64" s="2"/>
      <c r="AU64" s="2"/>
      <c r="AV64" s="2"/>
      <c r="AW64" s="2"/>
      <c r="AX64" s="2"/>
      <c r="AY64" s="2"/>
      <c r="AZ64" s="2"/>
      <c r="BA64" s="2"/>
      <c r="BB64" s="2"/>
      <c r="BC64" s="2"/>
      <c r="BD64" s="2"/>
      <c r="BE64" s="2"/>
      <c r="BF64" s="2"/>
    </row>
    <row r="65" ht="12.0" customHeight="1">
      <c r="A65" s="5" t="s">
        <v>40</v>
      </c>
      <c r="B65" s="6">
        <v>0.1111111111111111</v>
      </c>
      <c r="C65" s="6">
        <v>0.3222222222222222</v>
      </c>
      <c r="D65" s="6">
        <v>0.3448275862068966</v>
      </c>
      <c r="E65" s="2">
        <v>0.0</v>
      </c>
      <c r="F65" s="2">
        <v>1.0</v>
      </c>
      <c r="G65" s="2">
        <v>7.0</v>
      </c>
      <c r="H65" s="2">
        <v>18.0</v>
      </c>
      <c r="I65" s="2">
        <v>2.0</v>
      </c>
      <c r="J65" s="6">
        <v>0.3055555555555556</v>
      </c>
      <c r="K65" s="6">
        <v>1.2727272727272727</v>
      </c>
      <c r="L65" s="2">
        <v>0.0</v>
      </c>
      <c r="M65" s="2">
        <v>0.0</v>
      </c>
      <c r="N65" s="2">
        <v>10.0</v>
      </c>
      <c r="O65" s="2">
        <v>0.0</v>
      </c>
      <c r="P65" s="7">
        <v>0.6503831417624522</v>
      </c>
      <c r="Q65" s="12">
        <v>1.3838383838383839</v>
      </c>
      <c r="R65" s="2">
        <v>8.0</v>
      </c>
      <c r="S65" s="2">
        <v>18.0</v>
      </c>
      <c r="T65" s="2">
        <v>1.0</v>
      </c>
      <c r="U65" s="2">
        <v>1.0</v>
      </c>
      <c r="V65" s="2">
        <v>0.0</v>
      </c>
      <c r="W65" s="2">
        <v>0.0</v>
      </c>
      <c r="X65" s="2">
        <v>0.0</v>
      </c>
      <c r="Y65" s="2">
        <v>0.0</v>
      </c>
      <c r="Z65" s="2">
        <v>0.0</v>
      </c>
      <c r="AA65" s="2">
        <v>0.0</v>
      </c>
      <c r="AB65" s="2"/>
      <c r="AC65" s="2">
        <v>0.0</v>
      </c>
      <c r="AD65" s="2">
        <v>0.0</v>
      </c>
      <c r="AE65" s="2">
        <v>3.0</v>
      </c>
      <c r="AF65" s="2">
        <v>1.0</v>
      </c>
      <c r="AG65" s="2">
        <v>3.0</v>
      </c>
      <c r="AH65" s="2">
        <v>1.0</v>
      </c>
      <c r="AI65" s="8">
        <v>0.3333333333333333</v>
      </c>
      <c r="AJ65" s="2">
        <v>0.0</v>
      </c>
      <c r="AK65" s="2">
        <v>0.0</v>
      </c>
      <c r="AL65" s="2">
        <v>0.0</v>
      </c>
      <c r="AM65" s="2"/>
      <c r="AN65" s="2"/>
      <c r="AO65" s="2"/>
      <c r="AP65" s="2"/>
      <c r="AQ65" s="2"/>
      <c r="AR65" s="2"/>
      <c r="AS65" s="2"/>
      <c r="AT65" s="2"/>
      <c r="AU65" s="2"/>
      <c r="AV65" s="2"/>
      <c r="AW65" s="2"/>
      <c r="AX65" s="2"/>
      <c r="AY65" s="2"/>
      <c r="AZ65" s="2"/>
      <c r="BA65" s="2"/>
      <c r="BB65" s="2"/>
      <c r="BC65" s="2"/>
      <c r="BD65" s="2"/>
      <c r="BE65" s="2"/>
      <c r="BF65" s="2"/>
    </row>
    <row r="66" ht="12.0" customHeight="1">
      <c r="A66" s="10" t="s">
        <v>43</v>
      </c>
      <c r="B66" s="6">
        <v>0.478968253968254</v>
      </c>
      <c r="C66" s="6">
        <v>3.2924603174603178</v>
      </c>
      <c r="D66" s="6">
        <v>0.1454742678076413</v>
      </c>
      <c r="E66" s="2">
        <v>0.0</v>
      </c>
      <c r="F66" s="2">
        <v>1.0</v>
      </c>
      <c r="G66" s="2">
        <v>6.0</v>
      </c>
      <c r="H66" s="2">
        <v>48.0</v>
      </c>
      <c r="I66" s="2">
        <v>4.0</v>
      </c>
      <c r="J66" s="6">
        <v>0.21875</v>
      </c>
      <c r="K66" s="6">
        <v>0.7</v>
      </c>
      <c r="L66" s="2">
        <v>4.0</v>
      </c>
      <c r="M66" s="2">
        <v>0.0</v>
      </c>
      <c r="N66" s="2">
        <v>10.0</v>
      </c>
      <c r="O66" s="2">
        <v>0.0</v>
      </c>
      <c r="P66" s="7">
        <v>0.3642242678076413</v>
      </c>
      <c r="Q66" s="12">
        <v>1.178968253968254</v>
      </c>
      <c r="R66" s="2">
        <v>24.0</v>
      </c>
      <c r="S66" s="2">
        <v>12.0</v>
      </c>
      <c r="T66" s="2">
        <v>0.0</v>
      </c>
      <c r="U66" s="2">
        <v>3.0</v>
      </c>
      <c r="V66" s="2">
        <v>0.0</v>
      </c>
      <c r="W66" s="2">
        <v>0.0</v>
      </c>
      <c r="X66" s="2">
        <v>2.0</v>
      </c>
      <c r="Y66" s="2">
        <v>0.0</v>
      </c>
      <c r="Z66" s="2">
        <v>2.0</v>
      </c>
      <c r="AA66" s="2">
        <v>0.0</v>
      </c>
      <c r="AB66" s="2"/>
      <c r="AC66" s="2">
        <v>3.0</v>
      </c>
      <c r="AD66" s="2">
        <v>0.0</v>
      </c>
      <c r="AE66" s="2">
        <v>7.0</v>
      </c>
      <c r="AF66" s="2">
        <v>4.0</v>
      </c>
      <c r="AG66" s="2">
        <v>10.0</v>
      </c>
      <c r="AH66" s="2">
        <v>4.0</v>
      </c>
      <c r="AI66" s="8">
        <v>0.4</v>
      </c>
      <c r="AJ66" s="2">
        <v>0.0</v>
      </c>
      <c r="AK66" s="2">
        <v>0.0</v>
      </c>
      <c r="AL66" s="2">
        <v>0.0</v>
      </c>
      <c r="AM66" s="2"/>
      <c r="AN66" s="2"/>
      <c r="AO66" s="2"/>
      <c r="AP66" s="2"/>
      <c r="AQ66" s="2"/>
      <c r="AR66" s="2"/>
      <c r="AS66" s="2"/>
      <c r="AT66" s="2"/>
      <c r="AU66" s="2"/>
      <c r="AV66" s="2"/>
      <c r="AW66" s="2"/>
      <c r="AX66" s="2"/>
      <c r="AY66" s="2"/>
      <c r="AZ66" s="2"/>
      <c r="BA66" s="2"/>
      <c r="BB66" s="2"/>
      <c r="BC66" s="2"/>
      <c r="BD66" s="2"/>
      <c r="BE66" s="2"/>
      <c r="BF66" s="2"/>
    </row>
    <row r="67" ht="12.0" customHeight="1">
      <c r="A67" s="5" t="s">
        <v>36</v>
      </c>
      <c r="B67" s="6">
        <v>0.25396825396825395</v>
      </c>
      <c r="C67" s="6">
        <v>6.792460317460318</v>
      </c>
      <c r="D67" s="6">
        <v>0.037389729508675584</v>
      </c>
      <c r="E67" s="2">
        <v>0.0</v>
      </c>
      <c r="F67" s="2">
        <v>5.0</v>
      </c>
      <c r="G67" s="2">
        <v>15.0</v>
      </c>
      <c r="H67" s="2">
        <v>86.0</v>
      </c>
      <c r="I67" s="2">
        <v>10.0</v>
      </c>
      <c r="J67" s="6">
        <v>0.4825581395348837</v>
      </c>
      <c r="K67" s="6">
        <v>0.7368421052631579</v>
      </c>
      <c r="L67" s="2">
        <v>4.0</v>
      </c>
      <c r="M67" s="2">
        <v>0.0</v>
      </c>
      <c r="N67" s="2">
        <v>10.0</v>
      </c>
      <c r="O67" s="2">
        <v>0.0</v>
      </c>
      <c r="P67" s="7">
        <v>0.5199478690435593</v>
      </c>
      <c r="Q67" s="12">
        <v>0.9908103592314118</v>
      </c>
      <c r="R67" s="2">
        <v>32.0</v>
      </c>
      <c r="S67" s="2">
        <v>8.0</v>
      </c>
      <c r="T67" s="2">
        <v>0.0</v>
      </c>
      <c r="U67" s="2">
        <v>5.0</v>
      </c>
      <c r="V67" s="2">
        <v>0.0</v>
      </c>
      <c r="W67" s="2">
        <v>0.0</v>
      </c>
      <c r="X67" s="2">
        <v>5.0</v>
      </c>
      <c r="Y67" s="2">
        <v>0.0</v>
      </c>
      <c r="Z67" s="2">
        <v>5.0</v>
      </c>
      <c r="AA67" s="2">
        <v>0.0</v>
      </c>
      <c r="AB67" s="2"/>
      <c r="AC67" s="2">
        <v>4.0</v>
      </c>
      <c r="AD67" s="2">
        <v>0.0</v>
      </c>
      <c r="AE67" s="2">
        <v>7.0</v>
      </c>
      <c r="AF67" s="2">
        <v>2.0</v>
      </c>
      <c r="AG67" s="2">
        <v>11.0</v>
      </c>
      <c r="AH67" s="2">
        <v>2.0</v>
      </c>
      <c r="AI67" s="8">
        <v>0.18181818181818182</v>
      </c>
      <c r="AJ67" s="2">
        <v>0.0</v>
      </c>
      <c r="AK67" s="2">
        <v>0.0</v>
      </c>
      <c r="AL67" s="2">
        <v>0.0</v>
      </c>
      <c r="AM67" s="2"/>
      <c r="AN67" s="2"/>
      <c r="AO67" s="2"/>
      <c r="AP67" s="2"/>
      <c r="AQ67" s="2"/>
      <c r="AR67" s="2"/>
      <c r="AS67" s="2"/>
      <c r="AT67" s="2"/>
      <c r="AU67" s="2"/>
      <c r="AV67" s="2"/>
      <c r="AW67" s="2"/>
      <c r="AX67" s="2"/>
      <c r="AY67" s="2"/>
      <c r="AZ67" s="2"/>
      <c r="BA67" s="2"/>
      <c r="BB67" s="2"/>
      <c r="BC67" s="2"/>
      <c r="BD67" s="2"/>
      <c r="BE67" s="2"/>
      <c r="BF67" s="2"/>
    </row>
    <row r="68" ht="12.0" customHeight="1">
      <c r="A68" s="10" t="s">
        <v>48</v>
      </c>
      <c r="B68" s="6">
        <v>0.1</v>
      </c>
      <c r="C68" s="6">
        <v>0.2111111111111111</v>
      </c>
      <c r="D68" s="6">
        <v>0.4736842105263158</v>
      </c>
      <c r="E68" s="2">
        <v>0.0</v>
      </c>
      <c r="F68" s="2">
        <v>0.0</v>
      </c>
      <c r="G68" s="2">
        <v>7.0</v>
      </c>
      <c r="H68" s="2">
        <v>10.0</v>
      </c>
      <c r="I68" s="2">
        <v>1.0</v>
      </c>
      <c r="J68" s="6">
        <v>-0.7</v>
      </c>
      <c r="K68" s="6">
        <v>0.0</v>
      </c>
      <c r="L68" s="2">
        <v>0.0</v>
      </c>
      <c r="M68" s="2">
        <v>0.0</v>
      </c>
      <c r="N68" s="2">
        <v>10.0</v>
      </c>
      <c r="O68" s="2">
        <v>0.0</v>
      </c>
      <c r="P68" s="7">
        <v>-0.22631578947368414</v>
      </c>
      <c r="Q68" s="12">
        <v>0.1</v>
      </c>
      <c r="R68" s="2">
        <v>6.0</v>
      </c>
      <c r="S68" s="2">
        <v>19.0</v>
      </c>
      <c r="T68" s="2">
        <v>0.0</v>
      </c>
      <c r="U68" s="2">
        <v>1.0</v>
      </c>
      <c r="V68" s="2">
        <v>0.0</v>
      </c>
      <c r="W68" s="2">
        <v>0.0</v>
      </c>
      <c r="X68" s="2">
        <v>0.0</v>
      </c>
      <c r="Y68" s="2">
        <v>0.0</v>
      </c>
      <c r="Z68" s="2">
        <v>0.0</v>
      </c>
      <c r="AA68" s="2">
        <v>0.0</v>
      </c>
      <c r="AB68" s="2"/>
      <c r="AC68" s="2">
        <v>0.0</v>
      </c>
      <c r="AD68" s="2">
        <v>0.0</v>
      </c>
      <c r="AE68" s="2">
        <v>2.0</v>
      </c>
      <c r="AF68" s="2">
        <v>1.0</v>
      </c>
      <c r="AG68" s="2">
        <v>2.0</v>
      </c>
      <c r="AH68" s="2">
        <v>1.0</v>
      </c>
      <c r="AI68" s="8">
        <v>0.5</v>
      </c>
      <c r="AJ68" s="2">
        <v>0.0</v>
      </c>
      <c r="AK68" s="2">
        <v>0.0</v>
      </c>
      <c r="AL68" s="2">
        <v>0.0</v>
      </c>
      <c r="AM68" s="2"/>
      <c r="AN68" s="2"/>
      <c r="AO68" s="2"/>
      <c r="AP68" s="2"/>
      <c r="AQ68" s="2"/>
      <c r="AR68" s="2"/>
      <c r="AS68" s="2"/>
      <c r="AT68" s="2"/>
      <c r="AU68" s="2"/>
      <c r="AV68" s="2"/>
      <c r="AW68" s="2"/>
      <c r="AX68" s="2"/>
      <c r="AY68" s="2"/>
      <c r="AZ68" s="2"/>
      <c r="BA68" s="2"/>
      <c r="BB68" s="2"/>
      <c r="BC68" s="2"/>
      <c r="BD68" s="2"/>
      <c r="BE68" s="2"/>
      <c r="BF68" s="2"/>
    </row>
    <row r="69" ht="12.0" customHeight="1">
      <c r="A69" s="5" t="s">
        <v>38</v>
      </c>
      <c r="B69" s="6">
        <v>0.0</v>
      </c>
      <c r="C69" s="6">
        <v>0.1</v>
      </c>
      <c r="D69" s="6">
        <v>0.0</v>
      </c>
      <c r="E69" s="2">
        <v>0.0</v>
      </c>
      <c r="F69" s="2">
        <v>0.0</v>
      </c>
      <c r="G69" s="2">
        <v>7.0</v>
      </c>
      <c r="H69" s="2">
        <v>9.0</v>
      </c>
      <c r="I69" s="2">
        <v>1.0</v>
      </c>
      <c r="J69" s="6">
        <v>-0.7777777777777778</v>
      </c>
      <c r="K69" s="6">
        <v>0.0</v>
      </c>
      <c r="L69" s="2">
        <v>0.0</v>
      </c>
      <c r="M69" s="2">
        <v>0.0</v>
      </c>
      <c r="N69" s="2">
        <v>10.0</v>
      </c>
      <c r="O69" s="2">
        <v>0.0</v>
      </c>
      <c r="P69" s="7">
        <v>-0.7777777777777778</v>
      </c>
      <c r="Q69" s="12">
        <v>0.0</v>
      </c>
      <c r="R69" s="2">
        <v>3.0</v>
      </c>
      <c r="S69" s="2">
        <v>20.0</v>
      </c>
      <c r="T69" s="2">
        <v>0.0</v>
      </c>
      <c r="U69" s="2">
        <v>1.0</v>
      </c>
      <c r="V69" s="2">
        <v>0.0</v>
      </c>
      <c r="W69" s="2">
        <v>0.0</v>
      </c>
      <c r="X69" s="2">
        <v>0.0</v>
      </c>
      <c r="Y69" s="2">
        <v>0.0</v>
      </c>
      <c r="Z69" s="2">
        <v>0.0</v>
      </c>
      <c r="AA69" s="2">
        <v>0.0</v>
      </c>
      <c r="AB69" s="2"/>
      <c r="AC69" s="2">
        <v>0.0</v>
      </c>
      <c r="AD69" s="2">
        <v>0.0</v>
      </c>
      <c r="AE69" s="2">
        <v>1.0</v>
      </c>
      <c r="AF69" s="2">
        <v>0.0</v>
      </c>
      <c r="AG69" s="2">
        <v>1.0</v>
      </c>
      <c r="AH69" s="2">
        <v>0.0</v>
      </c>
      <c r="AI69" s="8">
        <v>0.0</v>
      </c>
      <c r="AJ69" s="2">
        <v>0.0</v>
      </c>
      <c r="AK69" s="2">
        <v>0.0</v>
      </c>
      <c r="AL69" s="2">
        <v>0.0</v>
      </c>
      <c r="AM69" s="2"/>
      <c r="AN69" s="2"/>
      <c r="AO69" s="2"/>
      <c r="AP69" s="2"/>
      <c r="AQ69" s="2"/>
      <c r="AR69" s="2"/>
      <c r="AS69" s="2"/>
      <c r="AT69" s="2"/>
      <c r="AU69" s="2"/>
      <c r="AV69" s="2"/>
      <c r="AW69" s="2"/>
      <c r="AX69" s="2"/>
      <c r="AY69" s="2"/>
      <c r="AZ69" s="2"/>
      <c r="BA69" s="2"/>
      <c r="BB69" s="2"/>
      <c r="BC69" s="2"/>
      <c r="BD69" s="2"/>
      <c r="BE69" s="2"/>
      <c r="BF69" s="2"/>
    </row>
    <row r="70" ht="12.0" customHeight="1">
      <c r="A70" s="2"/>
      <c r="B70" s="6">
        <f t="shared" ref="B70:C70" si="50">SUM(B50:B69)</f>
        <v>22</v>
      </c>
      <c r="C70" s="6">
        <f t="shared" si="50"/>
        <v>100.5218254</v>
      </c>
      <c r="D70" s="6"/>
      <c r="E70" s="17">
        <f t="shared" ref="E70:I70" si="51">SUM(E50:E69)</f>
        <v>10</v>
      </c>
      <c r="F70" s="17">
        <f t="shared" si="51"/>
        <v>73</v>
      </c>
      <c r="G70" s="17">
        <f t="shared" si="51"/>
        <v>107</v>
      </c>
      <c r="H70" s="17">
        <f t="shared" si="51"/>
        <v>1077</v>
      </c>
      <c r="I70" s="17">
        <f t="shared" si="51"/>
        <v>121</v>
      </c>
      <c r="J70" s="6"/>
      <c r="K70" s="6"/>
      <c r="O70" s="6">
        <f t="shared" ref="O70:P70" si="52">SUM(P50:P69)</f>
        <v>14.73119538</v>
      </c>
      <c r="P70" s="6">
        <f t="shared" si="52"/>
        <v>65.61115668</v>
      </c>
      <c r="Q70" s="6">
        <f>SUM(Q50:Q69)</f>
        <v>65.61115668</v>
      </c>
    </row>
    <row r="71" ht="12.0" customHeight="1">
      <c r="A71" s="6" t="s">
        <v>59</v>
      </c>
      <c r="C71" s="6"/>
      <c r="D71" s="6"/>
      <c r="I71" s="6"/>
      <c r="J71" s="6"/>
      <c r="N71" s="6"/>
      <c r="O71" s="6"/>
    </row>
    <row r="72" ht="12.0" customHeight="1"/>
    <row r="73" ht="66.0" customHeight="1">
      <c r="A73" s="18" t="s">
        <v>60</v>
      </c>
      <c r="B73" s="19" t="s">
        <v>61</v>
      </c>
      <c r="D73" s="19" t="s">
        <v>62</v>
      </c>
    </row>
    <row r="74" ht="63.75" customHeight="1">
      <c r="A74" s="18" t="s">
        <v>63</v>
      </c>
      <c r="B74" s="19" t="s">
        <v>64</v>
      </c>
      <c r="D74" s="19" t="s">
        <v>65</v>
      </c>
    </row>
    <row r="75" ht="52.5" customHeight="1">
      <c r="A75" s="18" t="s">
        <v>66</v>
      </c>
      <c r="B75" s="19" t="s">
        <v>67</v>
      </c>
      <c r="D75" s="19" t="s">
        <v>68</v>
      </c>
    </row>
    <row r="76" ht="55.5" customHeight="1">
      <c r="A76" s="18" t="s">
        <v>69</v>
      </c>
      <c r="B76" s="19" t="s">
        <v>70</v>
      </c>
      <c r="D76" s="19" t="s">
        <v>71</v>
      </c>
    </row>
    <row r="77" ht="42.75" customHeight="1">
      <c r="A77" s="18" t="s">
        <v>72</v>
      </c>
      <c r="B77" s="19" t="s">
        <v>73</v>
      </c>
      <c r="D77" s="19" t="s">
        <v>74</v>
      </c>
    </row>
    <row r="78" ht="51.75" customHeight="1">
      <c r="A78" s="18" t="s">
        <v>75</v>
      </c>
      <c r="B78" s="19" t="s">
        <v>76</v>
      </c>
      <c r="D78" s="19" t="s">
        <v>77</v>
      </c>
    </row>
    <row r="79" ht="63.75" customHeight="1">
      <c r="A79" s="18" t="s">
        <v>78</v>
      </c>
      <c r="B79" s="19" t="s">
        <v>79</v>
      </c>
      <c r="D79" s="19" t="s">
        <v>80</v>
      </c>
    </row>
    <row r="80" ht="54.0" customHeight="1">
      <c r="A80" s="18" t="s">
        <v>81</v>
      </c>
      <c r="B80" s="19" t="s">
        <v>82</v>
      </c>
      <c r="D80" s="19" t="s">
        <v>83</v>
      </c>
    </row>
    <row r="81" ht="45.0" customHeight="1">
      <c r="A81" s="18" t="s">
        <v>84</v>
      </c>
      <c r="B81" s="19" t="s">
        <v>85</v>
      </c>
      <c r="D81" s="19" t="s">
        <v>86</v>
      </c>
    </row>
    <row r="82" ht="54.0" customHeight="1">
      <c r="A82" s="18" t="s">
        <v>87</v>
      </c>
      <c r="B82" s="19" t="s">
        <v>88</v>
      </c>
      <c r="D82" s="19" t="s">
        <v>89</v>
      </c>
    </row>
    <row r="83" ht="52.5" customHeight="1">
      <c r="A83" s="18" t="s">
        <v>90</v>
      </c>
      <c r="B83" s="19" t="s">
        <v>91</v>
      </c>
      <c r="D83" s="19" t="s">
        <v>92</v>
      </c>
    </row>
    <row r="84" ht="42.75" customHeight="1">
      <c r="A84" s="18" t="s">
        <v>93</v>
      </c>
      <c r="B84" s="19" t="s">
        <v>94</v>
      </c>
      <c r="D84" s="19" t="s">
        <v>95</v>
      </c>
    </row>
    <row r="85" ht="78.0" customHeight="1">
      <c r="A85" s="18" t="s">
        <v>96</v>
      </c>
      <c r="B85" s="19" t="s">
        <v>97</v>
      </c>
      <c r="D85" s="19" t="s">
        <v>98</v>
      </c>
    </row>
    <row r="86" ht="33.75" customHeight="1">
      <c r="A86" s="18" t="s">
        <v>99</v>
      </c>
      <c r="B86" s="19" t="s">
        <v>100</v>
      </c>
      <c r="D86" s="19" t="s">
        <v>101</v>
      </c>
    </row>
    <row r="87" ht="64.5" customHeight="1">
      <c r="A87" s="18" t="s">
        <v>102</v>
      </c>
      <c r="B87" s="19" t="s">
        <v>103</v>
      </c>
      <c r="D87" s="19" t="s">
        <v>104</v>
      </c>
    </row>
    <row r="88" ht="42.75" customHeight="1">
      <c r="A88" s="18" t="s">
        <v>105</v>
      </c>
      <c r="B88" s="19" t="s">
        <v>106</v>
      </c>
      <c r="D88" s="19" t="s">
        <v>107</v>
      </c>
    </row>
    <row r="89" ht="51.75" customHeight="1">
      <c r="A89" s="18" t="s">
        <v>108</v>
      </c>
      <c r="B89" s="19" t="s">
        <v>109</v>
      </c>
      <c r="D89" s="19" t="s">
        <v>110</v>
      </c>
    </row>
    <row r="90" ht="51.75" customHeight="1">
      <c r="A90" s="18" t="s">
        <v>108</v>
      </c>
      <c r="B90" s="19" t="s">
        <v>111</v>
      </c>
      <c r="D90" s="19" t="s">
        <v>112</v>
      </c>
    </row>
    <row r="91" ht="61.5" customHeight="1">
      <c r="A91" s="18" t="s">
        <v>113</v>
      </c>
      <c r="B91" s="19" t="s">
        <v>114</v>
      </c>
      <c r="D91" s="19" t="s">
        <v>115</v>
      </c>
    </row>
    <row r="92" ht="54.75" customHeight="1">
      <c r="A92" s="18" t="s">
        <v>116</v>
      </c>
      <c r="B92" s="19" t="s">
        <v>117</v>
      </c>
      <c r="D92" s="19" t="s">
        <v>118</v>
      </c>
    </row>
    <row r="93" ht="21.75" customHeight="1">
      <c r="B93" s="19"/>
      <c r="D93" s="19"/>
    </row>
    <row r="94" ht="12.0" customHeight="1"/>
    <row r="95" ht="12.0"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row>
    <row r="96" ht="12.0" customHeight="1">
      <c r="B96" s="21" t="s">
        <v>119</v>
      </c>
    </row>
    <row r="97" ht="12.0" customHeight="1"/>
    <row r="98" ht="12.0" customHeight="1">
      <c r="B98" s="18" t="s">
        <v>120</v>
      </c>
      <c r="C98" s="18" t="s">
        <v>121</v>
      </c>
      <c r="D98" s="18" t="s">
        <v>122</v>
      </c>
      <c r="E98" s="18" t="s">
        <v>123</v>
      </c>
      <c r="F98" s="18" t="s">
        <v>124</v>
      </c>
      <c r="G98" s="18" t="s">
        <v>125</v>
      </c>
      <c r="H98" s="18" t="s">
        <v>126</v>
      </c>
      <c r="I98" s="18" t="s">
        <v>127</v>
      </c>
      <c r="J98" s="18" t="s">
        <v>128</v>
      </c>
      <c r="K98" s="18" t="s">
        <v>128</v>
      </c>
      <c r="L98" s="18" t="s">
        <v>129</v>
      </c>
      <c r="M98" s="18" t="s">
        <v>130</v>
      </c>
    </row>
    <row r="99" ht="12.0" customHeight="1">
      <c r="A99" s="5" t="s">
        <v>37</v>
      </c>
      <c r="B99" s="22">
        <f t="shared" ref="B99:B111" si="53">AVERAGE(E99:S99)</f>
        <v>0.8564102564</v>
      </c>
      <c r="C99" s="17">
        <f t="shared" ref="C99:C111" si="54">COUNT(E99:Q99)</f>
        <v>3</v>
      </c>
      <c r="D99" s="6">
        <f t="shared" ref="D99:D111" si="55">PRODUCT(C99,B99)</f>
        <v>2.569230769</v>
      </c>
      <c r="E99" s="6">
        <f>10/13</f>
        <v>0.7692307692</v>
      </c>
      <c r="F99" s="6">
        <v>1.0</v>
      </c>
      <c r="G99" s="6">
        <f>4/5</f>
        <v>0.8</v>
      </c>
      <c r="H99" s="23"/>
      <c r="I99" s="23"/>
      <c r="J99" s="23"/>
      <c r="K99" s="23"/>
      <c r="L99" s="23"/>
      <c r="M99" s="23"/>
    </row>
    <row r="100" ht="12.0" customHeight="1">
      <c r="A100" s="5" t="s">
        <v>35</v>
      </c>
      <c r="B100" s="22">
        <f t="shared" si="53"/>
        <v>0.748046398</v>
      </c>
      <c r="C100" s="17">
        <f t="shared" si="54"/>
        <v>4</v>
      </c>
      <c r="D100" s="6">
        <f t="shared" si="55"/>
        <v>2.992185592</v>
      </c>
      <c r="E100" s="6">
        <f>11/13</f>
        <v>0.8461538462</v>
      </c>
      <c r="F100" s="6">
        <f>6/7</f>
        <v>0.8571428571</v>
      </c>
      <c r="G100" s="6">
        <f>2/5</f>
        <v>0.4</v>
      </c>
      <c r="H100" s="6">
        <f>8/9</f>
        <v>0.8888888889</v>
      </c>
      <c r="I100" s="23"/>
      <c r="J100" s="23"/>
      <c r="K100" s="23"/>
      <c r="L100" s="23"/>
      <c r="M100" s="23"/>
    </row>
    <row r="101" ht="12.0" customHeight="1">
      <c r="A101" s="5" t="s">
        <v>31</v>
      </c>
      <c r="B101" s="22">
        <f t="shared" si="53"/>
        <v>0.7222222222</v>
      </c>
      <c r="C101" s="17">
        <f t="shared" si="54"/>
        <v>3</v>
      </c>
      <c r="D101" s="6">
        <f t="shared" si="55"/>
        <v>2.166666667</v>
      </c>
      <c r="E101" s="6">
        <v>1.0</v>
      </c>
      <c r="F101" s="6">
        <v>1.0</v>
      </c>
      <c r="G101" s="6">
        <f>1/6</f>
        <v>0.1666666667</v>
      </c>
      <c r="H101" s="23"/>
      <c r="I101" s="23"/>
      <c r="J101" s="23"/>
      <c r="K101" s="23"/>
      <c r="L101" s="23"/>
      <c r="M101" s="23"/>
    </row>
    <row r="102" ht="12.0" customHeight="1">
      <c r="A102" s="10" t="s">
        <v>43</v>
      </c>
      <c r="B102" s="22">
        <f t="shared" si="53"/>
        <v>0.6615384615</v>
      </c>
      <c r="C102" s="17">
        <f t="shared" si="54"/>
        <v>2</v>
      </c>
      <c r="D102" s="6">
        <f t="shared" si="55"/>
        <v>1.323076923</v>
      </c>
      <c r="E102" s="6">
        <f>12/13</f>
        <v>0.9230769231</v>
      </c>
      <c r="F102" s="6">
        <f>2/5</f>
        <v>0.4</v>
      </c>
      <c r="G102" s="23"/>
      <c r="H102" s="23"/>
      <c r="I102" s="23"/>
      <c r="J102" s="23"/>
      <c r="K102" s="23"/>
      <c r="L102" s="23"/>
      <c r="M102" s="23"/>
    </row>
    <row r="103" ht="12.0" customHeight="1">
      <c r="A103" s="10" t="s">
        <v>49</v>
      </c>
      <c r="B103" s="22">
        <f t="shared" si="53"/>
        <v>0.5803724054</v>
      </c>
      <c r="C103" s="17">
        <f t="shared" si="54"/>
        <v>9</v>
      </c>
      <c r="D103" s="6">
        <f t="shared" si="55"/>
        <v>5.223351648</v>
      </c>
      <c r="E103" s="6">
        <f>1/13</f>
        <v>0.07692307692</v>
      </c>
      <c r="F103" s="6">
        <f>5/7</f>
        <v>0.7142857143</v>
      </c>
      <c r="G103" s="6">
        <v>1.0</v>
      </c>
      <c r="H103" s="6">
        <v>1.0</v>
      </c>
      <c r="I103" s="6">
        <f>3/8</f>
        <v>0.375</v>
      </c>
      <c r="J103" s="6">
        <f t="shared" ref="J103:K103" si="56">3/7</f>
        <v>0.4285714286</v>
      </c>
      <c r="K103" s="6">
        <f t="shared" si="56"/>
        <v>0.4285714286</v>
      </c>
      <c r="L103" s="6">
        <f>1/5</f>
        <v>0.2</v>
      </c>
      <c r="M103" s="6">
        <v>1.0</v>
      </c>
    </row>
    <row r="104" ht="12.0" customHeight="1">
      <c r="A104" s="5" t="s">
        <v>33</v>
      </c>
      <c r="B104" s="22">
        <f t="shared" si="53"/>
        <v>0.5718050468</v>
      </c>
      <c r="C104" s="17">
        <f t="shared" si="54"/>
        <v>9</v>
      </c>
      <c r="D104" s="6">
        <f t="shared" si="55"/>
        <v>5.146245421</v>
      </c>
      <c r="E104" s="6">
        <f>3/13</f>
        <v>0.2307692308</v>
      </c>
      <c r="F104" s="6">
        <f>3/5</f>
        <v>0.6</v>
      </c>
      <c r="G104" s="6">
        <f>5/6</f>
        <v>0.8333333333</v>
      </c>
      <c r="H104" s="6">
        <v>0.0</v>
      </c>
      <c r="I104" s="6">
        <f>1/8</f>
        <v>0.125</v>
      </c>
      <c r="J104" s="6">
        <f>6/7</f>
        <v>0.8571428571</v>
      </c>
      <c r="K104" s="6">
        <v>1.0</v>
      </c>
      <c r="L104" s="24">
        <v>1.0</v>
      </c>
      <c r="M104" s="24">
        <f>2/4</f>
        <v>0.5</v>
      </c>
    </row>
    <row r="105" ht="12.0" customHeight="1">
      <c r="A105" s="5" t="s">
        <v>34</v>
      </c>
      <c r="B105" s="22">
        <f t="shared" si="53"/>
        <v>0.5472919937</v>
      </c>
      <c r="C105" s="17">
        <f t="shared" si="54"/>
        <v>7</v>
      </c>
      <c r="D105" s="6">
        <f t="shared" si="55"/>
        <v>3.831043956</v>
      </c>
      <c r="E105" s="6">
        <f>5/13</f>
        <v>0.3846153846</v>
      </c>
      <c r="F105" s="6">
        <f>2/7</f>
        <v>0.2857142857</v>
      </c>
      <c r="G105" s="6">
        <v>1.0</v>
      </c>
      <c r="H105" s="6">
        <v>0.0</v>
      </c>
      <c r="I105" s="6">
        <f>7/8</f>
        <v>0.875</v>
      </c>
      <c r="J105" s="24">
        <f>3/7</f>
        <v>0.4285714286</v>
      </c>
      <c r="K105" s="24">
        <f>6/7</f>
        <v>0.8571428571</v>
      </c>
      <c r="L105" s="23"/>
      <c r="M105" s="23"/>
    </row>
    <row r="106" ht="12.0" customHeight="1">
      <c r="A106" s="10" t="s">
        <v>50</v>
      </c>
      <c r="B106" s="22">
        <f t="shared" si="53"/>
        <v>0.5412087912</v>
      </c>
      <c r="C106" s="17">
        <f t="shared" si="54"/>
        <v>9</v>
      </c>
      <c r="D106" s="6">
        <f t="shared" si="55"/>
        <v>4.870879121</v>
      </c>
      <c r="E106" s="6">
        <f>9/13</f>
        <v>0.6923076923</v>
      </c>
      <c r="F106" s="6">
        <f>4/5</f>
        <v>0.8</v>
      </c>
      <c r="G106" s="6">
        <f>3/5</f>
        <v>0.6</v>
      </c>
      <c r="H106" s="6">
        <v>0.0</v>
      </c>
      <c r="I106" s="6">
        <f>2/8</f>
        <v>0.25</v>
      </c>
      <c r="J106" s="6">
        <v>1.0</v>
      </c>
      <c r="K106" s="6">
        <f>3/7</f>
        <v>0.4285714286</v>
      </c>
      <c r="L106" s="6">
        <f>3/5</f>
        <v>0.6</v>
      </c>
      <c r="M106" s="6">
        <f>2/4</f>
        <v>0.5</v>
      </c>
    </row>
    <row r="107" ht="12.0" customHeight="1">
      <c r="A107" s="5" t="s">
        <v>36</v>
      </c>
      <c r="B107" s="22">
        <f t="shared" si="53"/>
        <v>0.5293467643</v>
      </c>
      <c r="C107" s="17">
        <f t="shared" si="54"/>
        <v>5</v>
      </c>
      <c r="D107" s="6">
        <f t="shared" si="55"/>
        <v>2.646733822</v>
      </c>
      <c r="E107" s="6">
        <f>8/13</f>
        <v>0.6153846154</v>
      </c>
      <c r="F107" s="6">
        <f>3/7</f>
        <v>0.4285714286</v>
      </c>
      <c r="G107" s="6">
        <f>1/5</f>
        <v>0.2</v>
      </c>
      <c r="H107" s="6">
        <f>7/9</f>
        <v>0.7777777778</v>
      </c>
      <c r="I107" s="6">
        <f>5/8</f>
        <v>0.625</v>
      </c>
      <c r="J107" s="25"/>
      <c r="K107" s="25"/>
      <c r="L107" s="25"/>
      <c r="M107" s="25"/>
    </row>
    <row r="108" ht="12.0" customHeight="1">
      <c r="A108" s="10" t="s">
        <v>47</v>
      </c>
      <c r="B108" s="22">
        <f t="shared" si="53"/>
        <v>0.4512820513</v>
      </c>
      <c r="C108" s="17">
        <f t="shared" si="54"/>
        <v>9</v>
      </c>
      <c r="D108" s="6">
        <f t="shared" si="55"/>
        <v>4.061538462</v>
      </c>
      <c r="E108" s="6">
        <f>6/13</f>
        <v>0.4615384615</v>
      </c>
      <c r="F108" s="6">
        <f>1/7</f>
        <v>0.1428571429</v>
      </c>
      <c r="G108" s="6">
        <f>3/6</f>
        <v>0.5</v>
      </c>
      <c r="H108" s="6">
        <v>0.0</v>
      </c>
      <c r="I108" s="6">
        <v>1.0</v>
      </c>
      <c r="J108" s="6">
        <f t="shared" ref="J108:K108" si="57">3/7</f>
        <v>0.4285714286</v>
      </c>
      <c r="K108" s="6">
        <f t="shared" si="57"/>
        <v>0.4285714286</v>
      </c>
      <c r="L108" s="6">
        <f t="shared" ref="L108:L109" si="59">3/5</f>
        <v>0.6</v>
      </c>
      <c r="M108" s="6">
        <f>2/4</f>
        <v>0.5</v>
      </c>
    </row>
    <row r="109" ht="12.0" customHeight="1">
      <c r="A109" s="10" t="s">
        <v>44</v>
      </c>
      <c r="B109" s="22">
        <f t="shared" si="53"/>
        <v>0.4378663004</v>
      </c>
      <c r="C109" s="17">
        <f t="shared" si="54"/>
        <v>8</v>
      </c>
      <c r="D109" s="6">
        <f t="shared" si="55"/>
        <v>3.502930403</v>
      </c>
      <c r="E109" s="6">
        <f>4/13</f>
        <v>0.3076923077</v>
      </c>
      <c r="F109" s="6">
        <f>4/7</f>
        <v>0.5714285714</v>
      </c>
      <c r="G109" s="6">
        <f>4/6</f>
        <v>0.6666666667</v>
      </c>
      <c r="H109" s="6">
        <v>0.0</v>
      </c>
      <c r="I109" s="6">
        <f>4/8</f>
        <v>0.5</v>
      </c>
      <c r="J109" s="6">
        <f t="shared" ref="J109:K109" si="58">3/7</f>
        <v>0.4285714286</v>
      </c>
      <c r="K109" s="6">
        <f t="shared" si="58"/>
        <v>0.4285714286</v>
      </c>
      <c r="L109" s="6">
        <f t="shared" si="59"/>
        <v>0.6</v>
      </c>
      <c r="M109" s="23"/>
    </row>
    <row r="110" ht="12.0" customHeight="1">
      <c r="A110" s="9" t="s">
        <v>131</v>
      </c>
      <c r="B110" s="22">
        <f t="shared" si="53"/>
        <v>0.3827053898</v>
      </c>
      <c r="C110" s="17">
        <f t="shared" si="54"/>
        <v>7</v>
      </c>
      <c r="D110" s="6">
        <f t="shared" si="55"/>
        <v>2.678937729</v>
      </c>
      <c r="E110" s="6">
        <f>7/13</f>
        <v>0.5384615385</v>
      </c>
      <c r="F110" s="6">
        <f>1/5</f>
        <v>0.2</v>
      </c>
      <c r="G110" s="6">
        <f>2/6</f>
        <v>0.3333333333</v>
      </c>
      <c r="H110" s="6">
        <v>0.0</v>
      </c>
      <c r="I110" s="6">
        <f>6/8</f>
        <v>0.75</v>
      </c>
      <c r="J110" s="6">
        <f t="shared" ref="J110:K110" si="60">3/7</f>
        <v>0.4285714286</v>
      </c>
      <c r="K110" s="6">
        <f t="shared" si="60"/>
        <v>0.4285714286</v>
      </c>
      <c r="L110" s="23"/>
      <c r="M110" s="23"/>
    </row>
    <row r="111" ht="12.0" customHeight="1">
      <c r="A111" s="10" t="s">
        <v>46</v>
      </c>
      <c r="B111" s="22">
        <f t="shared" si="53"/>
        <v>0.1538461538</v>
      </c>
      <c r="C111" s="17">
        <f t="shared" si="54"/>
        <v>1</v>
      </c>
      <c r="D111" s="6">
        <f t="shared" si="55"/>
        <v>0.1538461538</v>
      </c>
      <c r="E111" s="6">
        <f>2/13</f>
        <v>0.1538461538</v>
      </c>
      <c r="F111" s="23"/>
      <c r="G111" s="23"/>
      <c r="H111" s="23"/>
      <c r="I111" s="23"/>
      <c r="J111" s="23"/>
      <c r="K111" s="23"/>
      <c r="L111" s="23"/>
      <c r="M111" s="23"/>
    </row>
    <row r="112" ht="12.0" customHeight="1">
      <c r="E112" s="18">
        <v>13.0</v>
      </c>
      <c r="F112" s="18" t="s">
        <v>132</v>
      </c>
      <c r="G112" s="18" t="s">
        <v>133</v>
      </c>
      <c r="H112" s="18">
        <v>9.0</v>
      </c>
      <c r="I112" s="18">
        <v>8.0</v>
      </c>
      <c r="J112" s="18">
        <v>7.0</v>
      </c>
      <c r="K112" s="18">
        <v>7.0</v>
      </c>
      <c r="L112" s="18">
        <v>5.0</v>
      </c>
      <c r="M112" s="18">
        <v>4.0</v>
      </c>
    </row>
    <row r="113" ht="12.0" customHeight="1"/>
    <row r="114" ht="12.0" customHeight="1"/>
    <row r="115" ht="12.0" customHeight="1">
      <c r="D115" s="21" t="s">
        <v>134</v>
      </c>
    </row>
    <row r="116" ht="12.0" customHeight="1">
      <c r="A116" s="21" t="s">
        <v>135</v>
      </c>
      <c r="B116" s="21" t="s">
        <v>136</v>
      </c>
      <c r="C116" s="21" t="s">
        <v>137</v>
      </c>
      <c r="D116" s="21" t="s">
        <v>138</v>
      </c>
      <c r="E116" s="21" t="s">
        <v>139</v>
      </c>
      <c r="F116" s="21" t="s">
        <v>140</v>
      </c>
      <c r="G116" s="21" t="s">
        <v>141</v>
      </c>
      <c r="H116" s="21" t="s">
        <v>142</v>
      </c>
      <c r="I116" s="21" t="s">
        <v>143</v>
      </c>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row>
    <row r="117" ht="12.0" customHeight="1">
      <c r="A117" s="18" t="s">
        <v>32</v>
      </c>
      <c r="B117" s="18">
        <v>1.0</v>
      </c>
      <c r="D117" s="18">
        <v>4.0</v>
      </c>
      <c r="E117" s="26"/>
      <c r="F117" s="26"/>
      <c r="G117" s="26"/>
      <c r="I117" s="18" t="s">
        <v>144</v>
      </c>
    </row>
    <row r="118" ht="12.0" customHeight="1">
      <c r="A118" s="18" t="s">
        <v>145</v>
      </c>
      <c r="B118" s="18">
        <v>1.0</v>
      </c>
      <c r="D118" s="18">
        <v>5.0</v>
      </c>
      <c r="E118" s="18">
        <v>19.0</v>
      </c>
      <c r="F118" s="2">
        <v>5.0</v>
      </c>
      <c r="G118" s="2">
        <v>1.0</v>
      </c>
      <c r="I118" s="18" t="s">
        <v>146</v>
      </c>
    </row>
    <row r="119" ht="12.0" customHeight="1">
      <c r="A119" s="18" t="s">
        <v>147</v>
      </c>
      <c r="B119" s="18">
        <v>1.0</v>
      </c>
      <c r="D119" s="18">
        <v>7.0</v>
      </c>
      <c r="E119" s="26"/>
      <c r="F119" s="26"/>
      <c r="G119" s="26"/>
      <c r="I119" s="18" t="s">
        <v>148</v>
      </c>
    </row>
    <row r="120" ht="12.0" customHeight="1">
      <c r="A120" s="18" t="s">
        <v>43</v>
      </c>
      <c r="B120" s="18">
        <v>1.0</v>
      </c>
      <c r="D120" s="18">
        <v>9.0</v>
      </c>
      <c r="E120" s="18">
        <v>19.0</v>
      </c>
      <c r="F120" s="18">
        <v>0.0</v>
      </c>
      <c r="G120" s="18">
        <v>0.0</v>
      </c>
      <c r="I120" s="18" t="s">
        <v>149</v>
      </c>
    </row>
    <row r="121" ht="12.0" customHeight="1">
      <c r="A121" s="18" t="s">
        <v>150</v>
      </c>
      <c r="C121" s="18">
        <v>1.0</v>
      </c>
      <c r="D121" s="18">
        <v>16.0</v>
      </c>
      <c r="E121" s="18">
        <v>16.0</v>
      </c>
      <c r="H121" s="18">
        <v>1.0</v>
      </c>
      <c r="I121" s="18" t="s">
        <v>151</v>
      </c>
    </row>
    <row r="122" ht="12.0" customHeight="1">
      <c r="A122" s="18" t="s">
        <v>152</v>
      </c>
      <c r="D122" s="26"/>
      <c r="E122" s="18">
        <v>19.0</v>
      </c>
      <c r="F122" s="26"/>
      <c r="G122" s="26"/>
      <c r="I122" s="18" t="s">
        <v>153</v>
      </c>
    </row>
    <row r="123" ht="12.0" customHeight="1">
      <c r="A123" s="18" t="s">
        <v>154</v>
      </c>
      <c r="B123" s="18">
        <v>1.0</v>
      </c>
      <c r="D123" s="18">
        <v>20.0</v>
      </c>
      <c r="E123" s="26"/>
      <c r="F123" s="26"/>
      <c r="G123" s="26"/>
      <c r="I123" s="18" t="s">
        <v>155</v>
      </c>
    </row>
    <row r="124" ht="12.0" customHeight="1">
      <c r="A124" s="18" t="s">
        <v>156</v>
      </c>
      <c r="B124" s="18">
        <v>1.0</v>
      </c>
      <c r="D124" s="18">
        <v>22.0</v>
      </c>
      <c r="E124" s="26"/>
      <c r="F124" s="26"/>
      <c r="G124" s="26"/>
      <c r="I124" s="18" t="s">
        <v>157</v>
      </c>
    </row>
    <row r="125" ht="12.0" customHeight="1">
      <c r="A125" s="18" t="s">
        <v>158</v>
      </c>
      <c r="B125" s="18">
        <v>1.0</v>
      </c>
      <c r="D125" s="18">
        <v>23.0</v>
      </c>
      <c r="E125" s="18">
        <v>24.0</v>
      </c>
      <c r="F125" s="18">
        <v>2.0</v>
      </c>
      <c r="G125" s="18">
        <v>0.0</v>
      </c>
      <c r="I125" s="18" t="s">
        <v>159</v>
      </c>
    </row>
    <row r="126" ht="12.0" customHeight="1">
      <c r="A126" s="18" t="s">
        <v>36</v>
      </c>
      <c r="B126" s="18">
        <v>1.0</v>
      </c>
      <c r="D126" s="18">
        <v>25.0</v>
      </c>
      <c r="E126" s="18">
        <v>30.0</v>
      </c>
      <c r="F126" s="18">
        <v>7.0</v>
      </c>
      <c r="G126" s="18">
        <v>1.0</v>
      </c>
      <c r="I126" s="18" t="s">
        <v>160</v>
      </c>
    </row>
    <row r="127" ht="12.0" customHeight="1">
      <c r="A127" s="18" t="s">
        <v>47</v>
      </c>
      <c r="B127" s="18">
        <v>1.0</v>
      </c>
      <c r="D127" s="18">
        <v>30.0</v>
      </c>
      <c r="E127" s="18">
        <v>30.0</v>
      </c>
      <c r="F127" s="18">
        <v>0.0</v>
      </c>
      <c r="G127" s="18">
        <v>0.0</v>
      </c>
      <c r="I127" s="18" t="s">
        <v>161</v>
      </c>
    </row>
    <row r="128" ht="12.0" customHeight="1">
      <c r="A128" s="18" t="s">
        <v>34</v>
      </c>
      <c r="B128" s="18">
        <v>1.0</v>
      </c>
      <c r="D128" s="18">
        <v>31.0</v>
      </c>
      <c r="E128" s="18">
        <v>32.0</v>
      </c>
      <c r="F128" s="18">
        <v>0.0</v>
      </c>
      <c r="G128" s="18">
        <v>0.0</v>
      </c>
      <c r="I128" s="18" t="s">
        <v>162</v>
      </c>
    </row>
    <row r="129" ht="12.0" customHeight="1">
      <c r="A129" s="18" t="s">
        <v>163</v>
      </c>
      <c r="C129" s="18">
        <v>1.0</v>
      </c>
      <c r="D129" s="18">
        <v>33.0</v>
      </c>
      <c r="E129" s="18">
        <v>37.0</v>
      </c>
      <c r="F129" s="18" t="s">
        <v>164</v>
      </c>
      <c r="G129" s="18" t="s">
        <v>165</v>
      </c>
      <c r="I129" s="18" t="s">
        <v>166</v>
      </c>
    </row>
    <row r="130" ht="12.0" customHeight="1">
      <c r="A130" s="18" t="s">
        <v>167</v>
      </c>
      <c r="B130" s="18">
        <v>1.0</v>
      </c>
      <c r="D130" s="18">
        <v>34.0</v>
      </c>
      <c r="E130" s="18">
        <v>37.0</v>
      </c>
      <c r="I130" s="18" t="s">
        <v>168</v>
      </c>
    </row>
    <row r="131" ht="12.0" customHeight="1">
      <c r="A131" s="18" t="s">
        <v>33</v>
      </c>
      <c r="B131" s="18">
        <v>1.0</v>
      </c>
      <c r="D131" s="18">
        <v>36.0</v>
      </c>
      <c r="I131" s="18" t="s">
        <v>169</v>
      </c>
    </row>
    <row r="132" ht="12.0" customHeight="1"/>
    <row r="133" ht="12.0" customHeight="1">
      <c r="A133" s="18" t="s">
        <v>170</v>
      </c>
      <c r="B133" s="18">
        <f>SUM(B117:B131)</f>
        <v>12</v>
      </c>
      <c r="C133" s="18">
        <f>SUM(C117:C130)</f>
        <v>2</v>
      </c>
      <c r="F133" s="18">
        <f t="shared" ref="F133:G133" si="61">SUM(F117:F130)</f>
        <v>14</v>
      </c>
      <c r="G133" s="18">
        <f t="shared" si="61"/>
        <v>2</v>
      </c>
    </row>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75"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2">
    <mergeCell ref="B73:C73"/>
    <mergeCell ref="D73:R73"/>
    <mergeCell ref="B74:C74"/>
    <mergeCell ref="D74:R74"/>
    <mergeCell ref="B75:C75"/>
    <mergeCell ref="D75:R75"/>
    <mergeCell ref="D76:R76"/>
    <mergeCell ref="B76:C76"/>
    <mergeCell ref="B77:C77"/>
    <mergeCell ref="B78:C78"/>
    <mergeCell ref="B79:C79"/>
    <mergeCell ref="B80:C80"/>
    <mergeCell ref="B81:C81"/>
    <mergeCell ref="B82:C82"/>
    <mergeCell ref="D77:R77"/>
    <mergeCell ref="D78:R78"/>
    <mergeCell ref="D79:R79"/>
    <mergeCell ref="D80:R80"/>
    <mergeCell ref="D81:R81"/>
    <mergeCell ref="D82:R82"/>
    <mergeCell ref="D83:R83"/>
    <mergeCell ref="B90:C90"/>
    <mergeCell ref="B91:C91"/>
    <mergeCell ref="B92:C92"/>
    <mergeCell ref="B93:C93"/>
    <mergeCell ref="B83:C83"/>
    <mergeCell ref="B84:C84"/>
    <mergeCell ref="B85:C85"/>
    <mergeCell ref="B86:C86"/>
    <mergeCell ref="B87:C87"/>
    <mergeCell ref="B88:C88"/>
    <mergeCell ref="B89:C89"/>
    <mergeCell ref="D91:R91"/>
    <mergeCell ref="D92:R92"/>
    <mergeCell ref="D93:R93"/>
    <mergeCell ref="D84:R84"/>
    <mergeCell ref="D85:R85"/>
    <mergeCell ref="D86:R86"/>
    <mergeCell ref="D87:R87"/>
    <mergeCell ref="D88:R88"/>
    <mergeCell ref="D89:R89"/>
    <mergeCell ref="D90:R90"/>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c r="AB1" s="18" t="s">
        <v>28</v>
      </c>
      <c r="AC1" s="18" t="s">
        <v>29</v>
      </c>
    </row>
    <row r="2" ht="12.0" customHeight="1">
      <c r="A2" s="10" t="s">
        <v>31</v>
      </c>
      <c r="B2" s="18">
        <f>K26</f>
        <v>0.1428571429</v>
      </c>
      <c r="C2" s="18">
        <f>2/7</f>
        <v>0.2857142857</v>
      </c>
      <c r="D2" s="18" t="str">
        <f>L26</f>
        <v/>
      </c>
      <c r="F2" s="18">
        <v>1.0</v>
      </c>
      <c r="H2" s="18">
        <v>7.0</v>
      </c>
      <c r="I2" s="18">
        <v>1.0</v>
      </c>
      <c r="J2" s="18">
        <v>1.0</v>
      </c>
      <c r="O2" s="18">
        <v>2.0</v>
      </c>
      <c r="X2" s="18">
        <v>1.0</v>
      </c>
      <c r="Y2" s="18">
        <v>1.0</v>
      </c>
      <c r="Z2" s="18">
        <v>1.0</v>
      </c>
    </row>
    <row r="3" ht="12.0" customHeight="1">
      <c r="A3" s="26" t="s">
        <v>32</v>
      </c>
    </row>
    <row r="4" ht="12.0" customHeight="1">
      <c r="A4" s="5" t="s">
        <v>33</v>
      </c>
      <c r="B4" s="18">
        <f t="shared" ref="B4:B8" si="1">K28</f>
        <v>0.1428571429</v>
      </c>
      <c r="C4" s="18">
        <f t="shared" ref="C4:C8" si="2">2/7</f>
        <v>0.2857142857</v>
      </c>
      <c r="D4" s="18" t="str">
        <f t="shared" ref="D4:D8" si="3">L28</f>
        <v/>
      </c>
      <c r="O4" s="18">
        <v>2.0</v>
      </c>
      <c r="X4" s="18">
        <v>1.0</v>
      </c>
      <c r="Z4" s="18">
        <v>1.0</v>
      </c>
      <c r="AA4" s="18">
        <v>1.0</v>
      </c>
    </row>
    <row r="5" ht="12.0" customHeight="1">
      <c r="A5" s="10" t="s">
        <v>34</v>
      </c>
      <c r="B5" s="18">
        <f t="shared" si="1"/>
        <v>0</v>
      </c>
      <c r="C5" s="18">
        <f t="shared" si="2"/>
        <v>0.2857142857</v>
      </c>
      <c r="D5" s="18">
        <f t="shared" si="3"/>
        <v>1</v>
      </c>
      <c r="F5" s="18">
        <v>1.0</v>
      </c>
      <c r="G5" s="18">
        <v>3.0</v>
      </c>
      <c r="H5" s="18">
        <v>7.0</v>
      </c>
      <c r="I5" s="18">
        <v>1.0</v>
      </c>
      <c r="O5" s="18">
        <v>2.0</v>
      </c>
      <c r="X5" s="18">
        <v>1.0</v>
      </c>
      <c r="Z5" s="18">
        <v>1.0</v>
      </c>
    </row>
    <row r="6" ht="12.0" customHeight="1">
      <c r="A6" s="10" t="s">
        <v>35</v>
      </c>
      <c r="B6" s="18">
        <f t="shared" si="1"/>
        <v>0.1428571429</v>
      </c>
      <c r="C6" s="18">
        <f t="shared" si="2"/>
        <v>0.2857142857</v>
      </c>
      <c r="D6" s="18" t="str">
        <f t="shared" si="3"/>
        <v/>
      </c>
      <c r="F6" s="18">
        <v>1.0</v>
      </c>
      <c r="H6" s="18">
        <v>7.0</v>
      </c>
      <c r="I6" s="18">
        <v>1.0</v>
      </c>
      <c r="J6" s="18">
        <v>1.0</v>
      </c>
      <c r="O6" s="18">
        <v>2.0</v>
      </c>
      <c r="X6" s="18">
        <v>1.0</v>
      </c>
      <c r="Y6" s="18">
        <v>1.0</v>
      </c>
      <c r="Z6" s="18">
        <v>1.0</v>
      </c>
    </row>
    <row r="7" ht="12.0" customHeight="1">
      <c r="A7" s="5" t="s">
        <v>36</v>
      </c>
      <c r="B7" s="18">
        <f t="shared" si="1"/>
        <v>0.1428571429</v>
      </c>
      <c r="C7" s="18">
        <f t="shared" si="2"/>
        <v>0.2857142857</v>
      </c>
      <c r="D7" s="18" t="str">
        <f t="shared" si="3"/>
        <v/>
      </c>
      <c r="O7" s="18">
        <v>2.0</v>
      </c>
      <c r="X7" s="18">
        <v>1.0</v>
      </c>
      <c r="Z7" s="18">
        <v>1.0</v>
      </c>
      <c r="AA7" s="18">
        <v>1.0</v>
      </c>
    </row>
    <row r="8" ht="12.0" customHeight="1">
      <c r="A8" s="10" t="s">
        <v>37</v>
      </c>
      <c r="B8" s="18">
        <f t="shared" si="1"/>
        <v>0.1428571429</v>
      </c>
      <c r="C8" s="18">
        <f t="shared" si="2"/>
        <v>0.2857142857</v>
      </c>
      <c r="D8" s="18" t="str">
        <f t="shared" si="3"/>
        <v/>
      </c>
      <c r="F8" s="18">
        <v>1.0</v>
      </c>
      <c r="H8" s="18">
        <v>7.0</v>
      </c>
      <c r="I8" s="18">
        <v>1.0</v>
      </c>
      <c r="J8" s="18">
        <v>1.0</v>
      </c>
      <c r="O8" s="18">
        <v>2.0</v>
      </c>
      <c r="X8" s="18">
        <v>1.0</v>
      </c>
      <c r="Y8" s="18">
        <v>1.0</v>
      </c>
      <c r="Z8" s="18">
        <v>1.0</v>
      </c>
    </row>
    <row r="9" ht="12.0" customHeight="1">
      <c r="A9" s="26" t="s">
        <v>38</v>
      </c>
    </row>
    <row r="10" ht="12.0" customHeight="1">
      <c r="A10" s="26" t="s">
        <v>39</v>
      </c>
    </row>
    <row r="11" ht="12.0" customHeight="1">
      <c r="A11" s="26" t="s">
        <v>40</v>
      </c>
    </row>
    <row r="12" ht="12.0" customHeight="1">
      <c r="A12" s="9" t="s">
        <v>131</v>
      </c>
      <c r="B12" s="18">
        <f t="shared" ref="B12:B18" si="4">K36</f>
        <v>0.1428571429</v>
      </c>
      <c r="C12" s="18">
        <f t="shared" ref="C12:C18" si="5">2/7</f>
        <v>0.2857142857</v>
      </c>
      <c r="D12" s="18" t="str">
        <f t="shared" ref="D12:D18" si="6">L36</f>
        <v/>
      </c>
      <c r="F12" s="18">
        <v>0.0</v>
      </c>
      <c r="H12" s="18">
        <v>7.0</v>
      </c>
      <c r="I12" s="18">
        <v>1.0</v>
      </c>
      <c r="J12" s="18">
        <v>1.0</v>
      </c>
      <c r="O12" s="18">
        <v>2.0</v>
      </c>
      <c r="X12" s="18">
        <v>1.0</v>
      </c>
      <c r="Y12" s="18">
        <v>1.0</v>
      </c>
      <c r="Z12" s="18">
        <v>1.0</v>
      </c>
    </row>
    <row r="13" ht="12.0" customHeight="1">
      <c r="A13" s="5" t="s">
        <v>42</v>
      </c>
      <c r="B13" s="18">
        <f t="shared" si="4"/>
        <v>0.1428571429</v>
      </c>
      <c r="C13" s="18">
        <f t="shared" si="5"/>
        <v>0.2857142857</v>
      </c>
      <c r="D13" s="18" t="str">
        <f t="shared" si="6"/>
        <v/>
      </c>
      <c r="O13" s="18">
        <v>2.0</v>
      </c>
      <c r="X13" s="18">
        <v>1.0</v>
      </c>
      <c r="Z13" s="18">
        <v>1.0</v>
      </c>
      <c r="AA13" s="18">
        <v>1.0</v>
      </c>
    </row>
    <row r="14" ht="12.0" customHeight="1">
      <c r="A14" s="5" t="s">
        <v>43</v>
      </c>
      <c r="B14" s="18">
        <f t="shared" si="4"/>
        <v>0.1428571429</v>
      </c>
      <c r="C14" s="18">
        <f t="shared" si="5"/>
        <v>0.2857142857</v>
      </c>
      <c r="D14" s="18" t="str">
        <f t="shared" si="6"/>
        <v/>
      </c>
      <c r="O14" s="18">
        <v>2.0</v>
      </c>
      <c r="X14" s="18">
        <v>1.0</v>
      </c>
      <c r="Z14" s="18">
        <v>1.0</v>
      </c>
      <c r="AA14" s="18">
        <v>1.0</v>
      </c>
    </row>
    <row r="15" ht="12.0" customHeight="1">
      <c r="A15" s="5" t="s">
        <v>44</v>
      </c>
      <c r="B15" s="18">
        <f t="shared" si="4"/>
        <v>0.1428571429</v>
      </c>
      <c r="C15" s="18">
        <f t="shared" si="5"/>
        <v>0.2857142857</v>
      </c>
      <c r="D15" s="18" t="str">
        <f t="shared" si="6"/>
        <v/>
      </c>
      <c r="O15" s="18">
        <v>2.0</v>
      </c>
      <c r="X15" s="18">
        <v>1.0</v>
      </c>
      <c r="Z15" s="18">
        <v>1.0</v>
      </c>
      <c r="AA15" s="18">
        <v>1.0</v>
      </c>
    </row>
    <row r="16" ht="12.0" customHeight="1">
      <c r="A16" s="10" t="s">
        <v>45</v>
      </c>
      <c r="B16" s="18">
        <f t="shared" si="4"/>
        <v>0.1428571429</v>
      </c>
      <c r="C16" s="18">
        <f t="shared" si="5"/>
        <v>0.2857142857</v>
      </c>
      <c r="D16" s="18" t="str">
        <f t="shared" si="6"/>
        <v/>
      </c>
      <c r="F16" s="18">
        <v>0.0</v>
      </c>
      <c r="G16" s="18">
        <v>4.0</v>
      </c>
      <c r="H16" s="18">
        <v>7.0</v>
      </c>
      <c r="I16" s="18">
        <v>0.0</v>
      </c>
      <c r="O16" s="18">
        <v>2.0</v>
      </c>
      <c r="X16" s="18">
        <v>1.0</v>
      </c>
      <c r="Y16" s="18">
        <v>1.0</v>
      </c>
      <c r="Z16" s="18">
        <v>1.0</v>
      </c>
    </row>
    <row r="17" ht="12.0" customHeight="1">
      <c r="A17" s="5" t="s">
        <v>46</v>
      </c>
      <c r="B17" s="18">
        <f t="shared" si="4"/>
        <v>0.1428571429</v>
      </c>
      <c r="C17" s="18">
        <f t="shared" si="5"/>
        <v>0.2857142857</v>
      </c>
      <c r="D17" s="18" t="str">
        <f t="shared" si="6"/>
        <v/>
      </c>
      <c r="O17" s="18">
        <v>2.0</v>
      </c>
      <c r="X17" s="18">
        <v>1.0</v>
      </c>
      <c r="Z17" s="18">
        <v>1.0</v>
      </c>
      <c r="AA17" s="18">
        <v>1.0</v>
      </c>
    </row>
    <row r="18" ht="12.0" customHeight="1">
      <c r="A18" s="10" t="s">
        <v>47</v>
      </c>
      <c r="B18" s="18">
        <f t="shared" si="4"/>
        <v>0.1428571429</v>
      </c>
      <c r="C18" s="18">
        <f t="shared" si="5"/>
        <v>0.2857142857</v>
      </c>
      <c r="D18" s="18">
        <f t="shared" si="6"/>
        <v>1</v>
      </c>
      <c r="F18" s="18">
        <v>0.0</v>
      </c>
      <c r="H18" s="18">
        <v>7.0</v>
      </c>
      <c r="I18" s="18">
        <v>1.0</v>
      </c>
      <c r="J18" s="18">
        <v>1.0</v>
      </c>
      <c r="O18" s="18">
        <v>2.0</v>
      </c>
      <c r="X18" s="18">
        <v>1.0</v>
      </c>
      <c r="Y18" s="18">
        <v>1.0</v>
      </c>
      <c r="Z18" s="18">
        <v>1.0</v>
      </c>
    </row>
    <row r="19" ht="12.0" customHeight="1">
      <c r="A19" s="26" t="s">
        <v>48</v>
      </c>
      <c r="AB19" s="2"/>
      <c r="AC19" s="2"/>
    </row>
    <row r="20" ht="12.0" customHeight="1">
      <c r="A20" s="5" t="s">
        <v>49</v>
      </c>
      <c r="B20" s="18">
        <f t="shared" ref="B20:B21" si="7">K44</f>
        <v>0.1428571429</v>
      </c>
      <c r="C20" s="18">
        <f t="shared" ref="C20:C21" si="8">2/7</f>
        <v>0.2857142857</v>
      </c>
      <c r="D20" s="18" t="str">
        <f t="shared" ref="D20:D21" si="9">L44</f>
        <v/>
      </c>
      <c r="O20" s="18">
        <v>2.0</v>
      </c>
      <c r="X20" s="18">
        <v>1.0</v>
      </c>
      <c r="Z20" s="18">
        <v>1.0</v>
      </c>
      <c r="AA20" s="18">
        <v>1.0</v>
      </c>
    </row>
    <row r="21" ht="12.0" customHeight="1">
      <c r="A21" s="10" t="s">
        <v>50</v>
      </c>
      <c r="B21" s="18">
        <f t="shared" si="7"/>
        <v>0.1428571429</v>
      </c>
      <c r="C21" s="18">
        <f t="shared" si="8"/>
        <v>0.2857142857</v>
      </c>
      <c r="D21" s="18" t="str">
        <f t="shared" si="9"/>
        <v/>
      </c>
      <c r="F21" s="18">
        <v>0.0</v>
      </c>
      <c r="H21" s="18">
        <v>7.0</v>
      </c>
      <c r="I21" s="18">
        <v>1.0</v>
      </c>
      <c r="J21" s="18">
        <v>1.0</v>
      </c>
      <c r="O21" s="18">
        <v>2.0</v>
      </c>
      <c r="X21" s="18">
        <v>1.0</v>
      </c>
      <c r="Y21" s="18">
        <v>1.0</v>
      </c>
      <c r="Z21" s="18">
        <v>1.0</v>
      </c>
    </row>
    <row r="22" ht="12.0" customHeight="1">
      <c r="F22" s="18" t="s">
        <v>236</v>
      </c>
    </row>
    <row r="23" ht="12.0" customHeight="1"/>
    <row r="24" ht="12.0" customHeight="1">
      <c r="A24" s="2"/>
      <c r="B24" s="2" t="s">
        <v>206</v>
      </c>
      <c r="C24" s="2"/>
      <c r="D24" s="2"/>
      <c r="E24" s="2" t="s">
        <v>207</v>
      </c>
      <c r="F24" s="2"/>
      <c r="G24" s="2"/>
      <c r="K24" s="2"/>
      <c r="P24" s="18" t="s">
        <v>237</v>
      </c>
    </row>
    <row r="25" ht="12.0" customHeight="1">
      <c r="A25" s="2"/>
      <c r="B25" s="2" t="s">
        <v>181</v>
      </c>
      <c r="C25" s="2" t="s">
        <v>179</v>
      </c>
      <c r="D25" s="2" t="s">
        <v>180</v>
      </c>
      <c r="E25" s="2" t="s">
        <v>181</v>
      </c>
      <c r="F25" s="2" t="s">
        <v>179</v>
      </c>
      <c r="G25" s="2" t="s">
        <v>180</v>
      </c>
      <c r="K25" s="2" t="s">
        <v>182</v>
      </c>
      <c r="L25" s="2" t="s">
        <v>209</v>
      </c>
      <c r="P25" s="28" t="s">
        <v>191</v>
      </c>
      <c r="Q25" s="28" t="s">
        <v>202</v>
      </c>
    </row>
    <row r="26" ht="12.0" customHeight="1">
      <c r="A26" s="10" t="s">
        <v>31</v>
      </c>
      <c r="B26" s="18">
        <v>1.0</v>
      </c>
      <c r="C26" s="18">
        <v>7.0</v>
      </c>
      <c r="D26" s="18">
        <f>B26/C26</f>
        <v>0.1428571429</v>
      </c>
      <c r="E26" s="18">
        <v>0.0</v>
      </c>
      <c r="F26" s="18">
        <v>7.0</v>
      </c>
      <c r="G26" s="18">
        <f>E26/F26</f>
        <v>0</v>
      </c>
      <c r="K26" s="18">
        <f>D26+G26</f>
        <v>0.1428571429</v>
      </c>
      <c r="O26" s="28" t="s">
        <v>188</v>
      </c>
      <c r="P26" s="31"/>
      <c r="Q26" s="31">
        <v>1.0</v>
      </c>
    </row>
    <row r="27" ht="12.0" customHeight="1">
      <c r="A27" s="26" t="s">
        <v>32</v>
      </c>
      <c r="O27" s="30" t="s">
        <v>189</v>
      </c>
      <c r="P27" s="31"/>
      <c r="Q27" s="31"/>
    </row>
    <row r="28" ht="12.0" customHeight="1">
      <c r="A28" s="5" t="s">
        <v>33</v>
      </c>
      <c r="B28" s="18">
        <v>0.0</v>
      </c>
      <c r="C28" s="18">
        <v>7.0</v>
      </c>
      <c r="D28" s="18">
        <f t="shared" ref="D28:D32" si="10">B28/C28</f>
        <v>0</v>
      </c>
      <c r="E28" s="18">
        <v>1.0</v>
      </c>
      <c r="F28" s="18">
        <v>7.0</v>
      </c>
      <c r="G28" s="18">
        <f t="shared" ref="G28:G32" si="11">E28/F28</f>
        <v>0.1428571429</v>
      </c>
      <c r="K28" s="18">
        <f t="shared" ref="K28:K32" si="12">D28+G28</f>
        <v>0.1428571429</v>
      </c>
      <c r="O28" s="29" t="s">
        <v>186</v>
      </c>
      <c r="P28" s="31"/>
      <c r="Q28" s="31"/>
    </row>
    <row r="29" ht="12.0" customHeight="1">
      <c r="A29" s="10" t="s">
        <v>34</v>
      </c>
      <c r="B29" s="26"/>
      <c r="C29" s="18">
        <v>7.0</v>
      </c>
      <c r="D29" s="18">
        <f t="shared" si="10"/>
        <v>0</v>
      </c>
      <c r="E29" s="18">
        <v>0.0</v>
      </c>
      <c r="F29" s="18">
        <v>7.0</v>
      </c>
      <c r="G29" s="18">
        <f t="shared" si="11"/>
        <v>0</v>
      </c>
      <c r="K29" s="18">
        <f t="shared" si="12"/>
        <v>0</v>
      </c>
      <c r="L29" s="18">
        <v>1.0</v>
      </c>
      <c r="O29" s="28" t="s">
        <v>191</v>
      </c>
      <c r="P29" s="31"/>
      <c r="Q29" s="31">
        <v>1.0</v>
      </c>
    </row>
    <row r="30" ht="12.0" customHeight="1">
      <c r="A30" s="10" t="s">
        <v>35</v>
      </c>
      <c r="B30" s="18">
        <v>1.0</v>
      </c>
      <c r="C30" s="18">
        <v>7.0</v>
      </c>
      <c r="D30" s="18">
        <f t="shared" si="10"/>
        <v>0.1428571429</v>
      </c>
      <c r="E30" s="18">
        <v>0.0</v>
      </c>
      <c r="F30" s="18">
        <v>7.0</v>
      </c>
      <c r="G30" s="18">
        <f t="shared" si="11"/>
        <v>0</v>
      </c>
      <c r="K30" s="18">
        <f t="shared" si="12"/>
        <v>0.1428571429</v>
      </c>
      <c r="O30" s="28" t="s">
        <v>192</v>
      </c>
      <c r="P30" s="31"/>
      <c r="Q30" s="31">
        <v>1.0</v>
      </c>
    </row>
    <row r="31" ht="12.0" customHeight="1">
      <c r="A31" s="5" t="s">
        <v>36</v>
      </c>
      <c r="B31" s="18">
        <v>0.0</v>
      </c>
      <c r="C31" s="18">
        <v>7.0</v>
      </c>
      <c r="D31" s="18">
        <f t="shared" si="10"/>
        <v>0</v>
      </c>
      <c r="E31" s="18">
        <v>1.0</v>
      </c>
      <c r="F31" s="18">
        <v>7.0</v>
      </c>
      <c r="G31" s="18">
        <f t="shared" si="11"/>
        <v>0.1428571429</v>
      </c>
      <c r="K31" s="18">
        <f t="shared" si="12"/>
        <v>0.1428571429</v>
      </c>
      <c r="O31" s="29" t="s">
        <v>193</v>
      </c>
      <c r="P31" s="31"/>
      <c r="Q31" s="31"/>
    </row>
    <row r="32" ht="12.0" customHeight="1">
      <c r="A32" s="10" t="s">
        <v>37</v>
      </c>
      <c r="B32" s="18">
        <v>1.0</v>
      </c>
      <c r="C32" s="18">
        <v>7.0</v>
      </c>
      <c r="D32" s="18">
        <f t="shared" si="10"/>
        <v>0.1428571429</v>
      </c>
      <c r="E32" s="18">
        <v>0.0</v>
      </c>
      <c r="F32" s="18">
        <v>7.0</v>
      </c>
      <c r="G32" s="18">
        <f t="shared" si="11"/>
        <v>0</v>
      </c>
      <c r="K32" s="18">
        <f t="shared" si="12"/>
        <v>0.1428571429</v>
      </c>
      <c r="O32" s="28" t="s">
        <v>194</v>
      </c>
      <c r="P32" s="31"/>
      <c r="Q32" s="31">
        <v>1.0</v>
      </c>
    </row>
    <row r="33" ht="12.0" customHeight="1">
      <c r="A33" s="26" t="s">
        <v>38</v>
      </c>
      <c r="O33" s="30" t="s">
        <v>195</v>
      </c>
      <c r="P33" s="31"/>
      <c r="Q33" s="31"/>
    </row>
    <row r="34" ht="12.0" customHeight="1">
      <c r="A34" s="26" t="s">
        <v>39</v>
      </c>
      <c r="O34" s="30" t="s">
        <v>196</v>
      </c>
      <c r="P34" s="31"/>
      <c r="Q34" s="31"/>
    </row>
    <row r="35" ht="12.0" customHeight="1">
      <c r="A35" s="26" t="s">
        <v>40</v>
      </c>
      <c r="O35" s="30" t="s">
        <v>197</v>
      </c>
      <c r="P35" s="31"/>
      <c r="Q35" s="31"/>
    </row>
    <row r="36" ht="12.0" customHeight="1">
      <c r="A36" s="9" t="s">
        <v>131</v>
      </c>
      <c r="B36" s="18">
        <v>1.0</v>
      </c>
      <c r="C36" s="18">
        <v>7.0</v>
      </c>
      <c r="D36" s="18">
        <f t="shared" ref="D36:D42" si="13">B36/C36</f>
        <v>0.1428571429</v>
      </c>
      <c r="E36" s="18">
        <v>0.0</v>
      </c>
      <c r="F36" s="18">
        <v>7.0</v>
      </c>
      <c r="G36" s="18">
        <f t="shared" ref="G36:G42" si="14">E36/F36</f>
        <v>0</v>
      </c>
      <c r="K36" s="18">
        <f t="shared" ref="K36:K42" si="15">D36+G36</f>
        <v>0.1428571429</v>
      </c>
      <c r="O36" s="33" t="s">
        <v>198</v>
      </c>
      <c r="P36" s="31">
        <v>1.0</v>
      </c>
      <c r="Q36" s="31"/>
    </row>
    <row r="37" ht="12.0" customHeight="1">
      <c r="A37" s="5" t="s">
        <v>42</v>
      </c>
      <c r="B37" s="18">
        <v>0.0</v>
      </c>
      <c r="C37" s="18">
        <v>7.0</v>
      </c>
      <c r="D37" s="18">
        <f t="shared" si="13"/>
        <v>0</v>
      </c>
      <c r="E37" s="18">
        <v>1.0</v>
      </c>
      <c r="F37" s="18">
        <v>7.0</v>
      </c>
      <c r="G37" s="18">
        <f t="shared" si="14"/>
        <v>0.1428571429</v>
      </c>
      <c r="K37" s="18">
        <f t="shared" si="15"/>
        <v>0.1428571429</v>
      </c>
      <c r="O37" s="29" t="s">
        <v>199</v>
      </c>
      <c r="P37" s="31"/>
      <c r="Q37" s="31"/>
    </row>
    <row r="38" ht="12.0" customHeight="1">
      <c r="A38" s="5" t="s">
        <v>43</v>
      </c>
      <c r="B38" s="18">
        <v>0.0</v>
      </c>
      <c r="C38" s="18">
        <v>7.0</v>
      </c>
      <c r="D38" s="18">
        <f t="shared" si="13"/>
        <v>0</v>
      </c>
      <c r="E38" s="18">
        <v>1.0</v>
      </c>
      <c r="F38" s="18">
        <v>7.0</v>
      </c>
      <c r="G38" s="18">
        <f t="shared" si="14"/>
        <v>0.1428571429</v>
      </c>
      <c r="K38" s="18">
        <f t="shared" si="15"/>
        <v>0.1428571429</v>
      </c>
      <c r="O38" s="29" t="s">
        <v>200</v>
      </c>
      <c r="P38" s="31"/>
      <c r="Q38" s="31"/>
    </row>
    <row r="39" ht="12.0" customHeight="1">
      <c r="A39" s="5" t="s">
        <v>44</v>
      </c>
      <c r="B39" s="18">
        <v>0.0</v>
      </c>
      <c r="C39" s="18">
        <v>7.0</v>
      </c>
      <c r="D39" s="18">
        <f t="shared" si="13"/>
        <v>0</v>
      </c>
      <c r="E39" s="18">
        <v>1.0</v>
      </c>
      <c r="F39" s="18">
        <v>7.0</v>
      </c>
      <c r="G39" s="18">
        <f t="shared" si="14"/>
        <v>0.1428571429</v>
      </c>
      <c r="K39" s="18">
        <f t="shared" si="15"/>
        <v>0.1428571429</v>
      </c>
      <c r="O39" s="29" t="s">
        <v>184</v>
      </c>
      <c r="P39" s="31"/>
      <c r="Q39" s="31"/>
    </row>
    <row r="40" ht="12.0" customHeight="1">
      <c r="A40" s="10" t="s">
        <v>45</v>
      </c>
      <c r="B40" s="18">
        <v>1.0</v>
      </c>
      <c r="C40" s="18">
        <v>7.0</v>
      </c>
      <c r="D40" s="18">
        <f t="shared" si="13"/>
        <v>0.1428571429</v>
      </c>
      <c r="E40" s="18">
        <v>0.0</v>
      </c>
      <c r="F40" s="18">
        <v>7.0</v>
      </c>
      <c r="G40" s="18">
        <f t="shared" si="14"/>
        <v>0</v>
      </c>
      <c r="K40" s="18">
        <f t="shared" si="15"/>
        <v>0.1428571429</v>
      </c>
      <c r="O40" s="28" t="s">
        <v>202</v>
      </c>
      <c r="P40" s="30"/>
      <c r="Q40" s="30"/>
      <c r="S40" s="18" t="s">
        <v>238</v>
      </c>
    </row>
    <row r="41" ht="12.0" customHeight="1">
      <c r="A41" s="5" t="s">
        <v>46</v>
      </c>
      <c r="B41" s="18">
        <v>0.0</v>
      </c>
      <c r="C41" s="18">
        <v>7.0</v>
      </c>
      <c r="D41" s="18">
        <f t="shared" si="13"/>
        <v>0</v>
      </c>
      <c r="E41" s="18">
        <v>1.0</v>
      </c>
      <c r="F41" s="18">
        <v>7.0</v>
      </c>
      <c r="G41" s="18">
        <f t="shared" si="14"/>
        <v>0.1428571429</v>
      </c>
      <c r="K41" s="18">
        <f t="shared" si="15"/>
        <v>0.1428571429</v>
      </c>
      <c r="O41" s="29" t="s">
        <v>203</v>
      </c>
      <c r="P41" s="31"/>
      <c r="Q41" s="31"/>
    </row>
    <row r="42" ht="12.0" customHeight="1">
      <c r="A42" s="10" t="s">
        <v>47</v>
      </c>
      <c r="B42" s="18">
        <v>1.0</v>
      </c>
      <c r="C42" s="18">
        <v>7.0</v>
      </c>
      <c r="D42" s="18">
        <f t="shared" si="13"/>
        <v>0.1428571429</v>
      </c>
      <c r="E42" s="26"/>
      <c r="F42" s="18">
        <v>7.0</v>
      </c>
      <c r="G42" s="18">
        <f t="shared" si="14"/>
        <v>0</v>
      </c>
      <c r="K42" s="18">
        <f t="shared" si="15"/>
        <v>0.1428571429</v>
      </c>
      <c r="L42" s="18">
        <v>1.0</v>
      </c>
      <c r="O42" s="28" t="s">
        <v>183</v>
      </c>
      <c r="P42" s="31">
        <v>1.0</v>
      </c>
      <c r="Q42" s="31"/>
    </row>
    <row r="43" ht="12.0" customHeight="1">
      <c r="A43" s="26" t="s">
        <v>48</v>
      </c>
      <c r="O43" s="30" t="s">
        <v>204</v>
      </c>
      <c r="P43" s="31"/>
      <c r="Q43" s="31"/>
    </row>
    <row r="44" ht="12.0" customHeight="1">
      <c r="A44" s="5" t="s">
        <v>49</v>
      </c>
      <c r="B44" s="18">
        <v>0.0</v>
      </c>
      <c r="C44" s="18">
        <v>7.0</v>
      </c>
      <c r="D44" s="18">
        <f t="shared" ref="D44:D45" si="16">B44/C44</f>
        <v>0</v>
      </c>
      <c r="E44" s="18">
        <v>1.0</v>
      </c>
      <c r="F44" s="18">
        <v>7.0</v>
      </c>
      <c r="G44" s="18">
        <f t="shared" ref="G44:G45" si="17">E44/F44</f>
        <v>0.1428571429</v>
      </c>
      <c r="K44" s="18">
        <f t="shared" ref="K44:K45" si="18">D44+G44</f>
        <v>0.1428571429</v>
      </c>
      <c r="O44" s="29" t="s">
        <v>185</v>
      </c>
      <c r="P44" s="31"/>
      <c r="Q44" s="31"/>
    </row>
    <row r="45" ht="12.0" customHeight="1">
      <c r="A45" s="10" t="s">
        <v>50</v>
      </c>
      <c r="B45" s="18">
        <v>1.0</v>
      </c>
      <c r="C45" s="18">
        <v>7.0</v>
      </c>
      <c r="D45" s="18">
        <f t="shared" si="16"/>
        <v>0.1428571429</v>
      </c>
      <c r="E45" s="18">
        <v>0.0</v>
      </c>
      <c r="F45" s="18">
        <v>7.0</v>
      </c>
      <c r="G45" s="18">
        <f t="shared" si="17"/>
        <v>0</v>
      </c>
      <c r="K45" s="18">
        <f t="shared" si="18"/>
        <v>0.1428571429</v>
      </c>
      <c r="O45" s="28" t="s">
        <v>187</v>
      </c>
      <c r="P45" s="31">
        <v>1.0</v>
      </c>
      <c r="Q45" s="31"/>
    </row>
    <row r="46" ht="12.0" customHeight="1">
      <c r="P46" s="18">
        <f t="shared" ref="P46:Q46" si="19">SUM(P26:P45)</f>
        <v>3</v>
      </c>
      <c r="Q46" s="18">
        <f t="shared" si="19"/>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c r="AB1" s="18" t="s">
        <v>28</v>
      </c>
      <c r="AC1" s="18" t="s">
        <v>29</v>
      </c>
    </row>
    <row r="2" ht="12.0" customHeight="1">
      <c r="A2" s="10" t="s">
        <v>31</v>
      </c>
      <c r="B2" s="18">
        <f>K26</f>
        <v>0.25</v>
      </c>
      <c r="C2" s="18">
        <f>2/8</f>
        <v>0.25</v>
      </c>
      <c r="O2" s="18">
        <v>3.0</v>
      </c>
      <c r="X2" s="18">
        <v>1.0</v>
      </c>
      <c r="Y2" s="18">
        <v>1.0</v>
      </c>
      <c r="Z2" s="18">
        <v>1.0</v>
      </c>
      <c r="AA2" s="18">
        <v>1.0</v>
      </c>
    </row>
    <row r="3" ht="12.0" customHeight="1">
      <c r="A3" s="26" t="s">
        <v>32</v>
      </c>
    </row>
    <row r="4" ht="12.0" customHeight="1">
      <c r="A4" s="5" t="s">
        <v>33</v>
      </c>
      <c r="B4" s="18">
        <f t="shared" ref="B4:B8" si="1">K28</f>
        <v>0</v>
      </c>
      <c r="C4" s="18">
        <f t="shared" ref="C4:C8" si="2">2/8</f>
        <v>0.25</v>
      </c>
      <c r="F4" s="18">
        <v>0.0</v>
      </c>
      <c r="H4" s="18">
        <v>7.0</v>
      </c>
      <c r="I4" s="18">
        <v>1.0</v>
      </c>
      <c r="J4" s="18">
        <v>1.0</v>
      </c>
      <c r="O4" s="18">
        <v>3.0</v>
      </c>
      <c r="X4" s="18">
        <v>1.0</v>
      </c>
      <c r="Z4" s="18">
        <v>1.0</v>
      </c>
    </row>
    <row r="5" ht="12.0" customHeight="1">
      <c r="A5" s="10" t="s">
        <v>34</v>
      </c>
      <c r="B5" s="18">
        <f t="shared" si="1"/>
        <v>0.25</v>
      </c>
      <c r="C5" s="18">
        <f t="shared" si="2"/>
        <v>0.25</v>
      </c>
      <c r="O5" s="18">
        <v>3.0</v>
      </c>
      <c r="X5" s="18">
        <v>1.0</v>
      </c>
      <c r="Y5" s="18">
        <v>1.0</v>
      </c>
      <c r="Z5" s="18">
        <v>1.0</v>
      </c>
      <c r="AA5" s="18">
        <v>1.0</v>
      </c>
    </row>
    <row r="6" ht="12.0" customHeight="1">
      <c r="A6" s="10" t="s">
        <v>35</v>
      </c>
      <c r="B6" s="18">
        <f t="shared" si="1"/>
        <v>0.25</v>
      </c>
      <c r="C6" s="18">
        <f t="shared" si="2"/>
        <v>0.25</v>
      </c>
      <c r="O6" s="18">
        <v>3.0</v>
      </c>
      <c r="X6" s="18">
        <v>1.0</v>
      </c>
      <c r="Y6" s="18">
        <v>1.0</v>
      </c>
      <c r="Z6" s="18">
        <v>1.0</v>
      </c>
      <c r="AA6" s="18">
        <v>1.0</v>
      </c>
    </row>
    <row r="7" ht="12.0" customHeight="1">
      <c r="A7" s="5" t="s">
        <v>36</v>
      </c>
      <c r="B7" s="18">
        <f t="shared" si="1"/>
        <v>0</v>
      </c>
      <c r="C7" s="18">
        <f t="shared" si="2"/>
        <v>0.25</v>
      </c>
      <c r="F7" s="18">
        <v>1.0</v>
      </c>
      <c r="G7" s="18">
        <v>2.0</v>
      </c>
      <c r="H7" s="18">
        <v>7.0</v>
      </c>
      <c r="I7" s="18">
        <v>1.0</v>
      </c>
      <c r="O7" s="18">
        <v>3.0</v>
      </c>
      <c r="X7" s="18">
        <v>1.0</v>
      </c>
      <c r="Z7" s="18">
        <v>1.0</v>
      </c>
    </row>
    <row r="8" ht="12.0" customHeight="1">
      <c r="A8" s="10" t="s">
        <v>37</v>
      </c>
      <c r="B8" s="18">
        <f t="shared" si="1"/>
        <v>0.25</v>
      </c>
      <c r="C8" s="18">
        <f t="shared" si="2"/>
        <v>0.25</v>
      </c>
      <c r="O8" s="18">
        <v>3.0</v>
      </c>
      <c r="X8" s="18">
        <v>1.0</v>
      </c>
      <c r="Y8" s="18">
        <v>1.0</v>
      </c>
      <c r="Z8" s="18">
        <v>1.0</v>
      </c>
      <c r="AA8" s="18">
        <v>1.0</v>
      </c>
    </row>
    <row r="9" ht="12.0" customHeight="1">
      <c r="A9" s="26" t="s">
        <v>38</v>
      </c>
    </row>
    <row r="10" ht="12.0" customHeight="1">
      <c r="A10" s="5" t="s">
        <v>39</v>
      </c>
      <c r="B10" s="18">
        <f>K34</f>
        <v>0</v>
      </c>
      <c r="C10" s="18">
        <f>2/8</f>
        <v>0.25</v>
      </c>
      <c r="F10" s="18">
        <v>0.0</v>
      </c>
      <c r="G10" s="18">
        <v>5.0</v>
      </c>
      <c r="H10" s="18">
        <v>7.0</v>
      </c>
      <c r="I10" s="18">
        <v>1.0</v>
      </c>
      <c r="O10" s="18">
        <v>3.0</v>
      </c>
      <c r="X10" s="18">
        <v>1.0</v>
      </c>
      <c r="Z10" s="18">
        <v>1.0</v>
      </c>
    </row>
    <row r="11" ht="12.0" customHeight="1">
      <c r="A11" s="26" t="s">
        <v>40</v>
      </c>
    </row>
    <row r="12" ht="12.0" customHeight="1">
      <c r="A12" s="9" t="s">
        <v>131</v>
      </c>
      <c r="B12" s="18">
        <f t="shared" ref="B12:B18" si="3">K36</f>
        <v>0.25</v>
      </c>
      <c r="C12" s="18">
        <f t="shared" ref="C12:C18" si="4">2/8</f>
        <v>0.25</v>
      </c>
      <c r="O12" s="18">
        <v>3.0</v>
      </c>
      <c r="X12" s="18">
        <v>1.0</v>
      </c>
      <c r="Y12" s="18">
        <v>1.0</v>
      </c>
      <c r="Z12" s="18">
        <v>1.0</v>
      </c>
      <c r="AA12" s="18">
        <v>1.0</v>
      </c>
    </row>
    <row r="13" ht="12.0" customHeight="1">
      <c r="A13" s="5" t="s">
        <v>42</v>
      </c>
      <c r="B13" s="18">
        <f t="shared" si="3"/>
        <v>0</v>
      </c>
      <c r="C13" s="18">
        <f t="shared" si="4"/>
        <v>0.25</v>
      </c>
      <c r="F13" s="18">
        <v>1.0</v>
      </c>
      <c r="H13" s="18">
        <v>7.0</v>
      </c>
      <c r="I13" s="18">
        <v>1.0</v>
      </c>
      <c r="J13" s="18">
        <v>1.0</v>
      </c>
      <c r="O13" s="18">
        <v>3.0</v>
      </c>
      <c r="X13" s="18">
        <v>1.0</v>
      </c>
      <c r="Z13" s="18">
        <v>1.0</v>
      </c>
    </row>
    <row r="14" ht="12.0" customHeight="1">
      <c r="A14" s="5" t="s">
        <v>43</v>
      </c>
      <c r="B14" s="18">
        <f t="shared" si="3"/>
        <v>0</v>
      </c>
      <c r="C14" s="18">
        <f t="shared" si="4"/>
        <v>0.25</v>
      </c>
      <c r="F14" s="18">
        <v>1.0</v>
      </c>
      <c r="H14" s="18">
        <v>7.0</v>
      </c>
      <c r="I14" s="18">
        <v>1.0</v>
      </c>
      <c r="J14" s="18">
        <v>1.0</v>
      </c>
      <c r="O14" s="18">
        <v>3.0</v>
      </c>
      <c r="X14" s="18">
        <v>1.0</v>
      </c>
      <c r="Z14" s="18">
        <v>1.0</v>
      </c>
    </row>
    <row r="15" ht="12.0" customHeight="1">
      <c r="A15" s="5" t="s">
        <v>44</v>
      </c>
      <c r="B15" s="18">
        <f t="shared" si="3"/>
        <v>0</v>
      </c>
      <c r="C15" s="18">
        <f t="shared" si="4"/>
        <v>0.25</v>
      </c>
      <c r="F15" s="18">
        <v>1.0</v>
      </c>
      <c r="H15" s="18">
        <v>7.0</v>
      </c>
      <c r="I15" s="18">
        <v>1.0</v>
      </c>
      <c r="J15" s="18">
        <v>1.0</v>
      </c>
      <c r="O15" s="18">
        <v>3.0</v>
      </c>
      <c r="X15" s="18">
        <v>1.0</v>
      </c>
      <c r="Z15" s="18">
        <v>1.0</v>
      </c>
    </row>
    <row r="16" ht="12.0" customHeight="1">
      <c r="A16" s="10" t="s">
        <v>45</v>
      </c>
      <c r="B16" s="18">
        <f t="shared" si="3"/>
        <v>0.25</v>
      </c>
      <c r="C16" s="18">
        <f t="shared" si="4"/>
        <v>0.25</v>
      </c>
      <c r="O16" s="18">
        <v>3.0</v>
      </c>
      <c r="X16" s="18">
        <v>1.0</v>
      </c>
      <c r="Y16" s="18">
        <v>1.0</v>
      </c>
      <c r="Z16" s="18">
        <v>1.0</v>
      </c>
      <c r="AA16" s="18">
        <v>1.0</v>
      </c>
    </row>
    <row r="17" ht="12.0" customHeight="1">
      <c r="A17" s="5" t="s">
        <v>46</v>
      </c>
      <c r="B17" s="18">
        <f t="shared" si="3"/>
        <v>0</v>
      </c>
      <c r="C17" s="18">
        <f t="shared" si="4"/>
        <v>0.25</v>
      </c>
      <c r="F17" s="18">
        <v>1.0</v>
      </c>
      <c r="H17" s="18">
        <v>7.0</v>
      </c>
      <c r="I17" s="18">
        <v>1.0</v>
      </c>
      <c r="J17" s="18">
        <v>1.0</v>
      </c>
      <c r="O17" s="18">
        <v>3.0</v>
      </c>
      <c r="X17" s="18">
        <v>1.0</v>
      </c>
      <c r="Z17" s="18">
        <v>1.0</v>
      </c>
    </row>
    <row r="18" ht="12.0" customHeight="1">
      <c r="A18" s="10" t="s">
        <v>47</v>
      </c>
      <c r="B18" s="18">
        <f t="shared" si="3"/>
        <v>0.25</v>
      </c>
      <c r="C18" s="18">
        <f t="shared" si="4"/>
        <v>0.25</v>
      </c>
      <c r="O18" s="18">
        <v>3.0</v>
      </c>
      <c r="X18" s="18">
        <v>1.0</v>
      </c>
      <c r="Y18" s="18">
        <v>1.0</v>
      </c>
      <c r="Z18" s="18">
        <v>1.0</v>
      </c>
      <c r="AA18" s="18">
        <v>1.0</v>
      </c>
    </row>
    <row r="19" ht="12.0" customHeight="1">
      <c r="A19" s="26" t="s">
        <v>48</v>
      </c>
      <c r="AB19" s="2"/>
      <c r="AC19" s="2"/>
    </row>
    <row r="20" ht="12.0" customHeight="1">
      <c r="A20" s="5" t="s">
        <v>49</v>
      </c>
      <c r="B20" s="18">
        <f t="shared" ref="B20:B21" si="5">K44</f>
        <v>0</v>
      </c>
      <c r="C20" s="18">
        <f t="shared" ref="C20:C21" si="6">2/8</f>
        <v>0.25</v>
      </c>
      <c r="F20" s="18">
        <v>0.0</v>
      </c>
      <c r="H20" s="18">
        <v>7.0</v>
      </c>
      <c r="I20" s="18">
        <v>0.0</v>
      </c>
      <c r="O20" s="18">
        <v>3.0</v>
      </c>
      <c r="X20" s="18">
        <v>1.0</v>
      </c>
      <c r="Z20" s="18">
        <v>1.0</v>
      </c>
    </row>
    <row r="21" ht="12.0" customHeight="1">
      <c r="A21" s="10" t="s">
        <v>50</v>
      </c>
      <c r="B21" s="18">
        <f t="shared" si="5"/>
        <v>0.25</v>
      </c>
      <c r="C21" s="18">
        <f t="shared" si="6"/>
        <v>0.25</v>
      </c>
      <c r="O21" s="18">
        <v>3.0</v>
      </c>
      <c r="X21" s="18">
        <v>1.0</v>
      </c>
      <c r="Y21" s="18">
        <v>1.0</v>
      </c>
      <c r="Z21" s="18">
        <v>1.0</v>
      </c>
      <c r="AA21" s="18">
        <v>1.0</v>
      </c>
    </row>
    <row r="22" ht="12.0" customHeight="1">
      <c r="F22" s="18" t="s">
        <v>239</v>
      </c>
    </row>
    <row r="23" ht="12.0" customHeight="1"/>
    <row r="24" ht="12.0" customHeight="1">
      <c r="A24" s="2"/>
      <c r="B24" s="2" t="s">
        <v>206</v>
      </c>
      <c r="C24" s="2"/>
      <c r="D24" s="2"/>
      <c r="E24" s="2" t="s">
        <v>207</v>
      </c>
      <c r="F24" s="2"/>
      <c r="G24" s="2"/>
      <c r="K24" s="2"/>
      <c r="P24" s="18" t="s">
        <v>240</v>
      </c>
    </row>
    <row r="25" ht="12.0" customHeight="1">
      <c r="A25" s="2"/>
      <c r="B25" s="2" t="s">
        <v>181</v>
      </c>
      <c r="C25" s="2" t="s">
        <v>179</v>
      </c>
      <c r="D25" s="2" t="s">
        <v>180</v>
      </c>
      <c r="E25" s="2" t="s">
        <v>181</v>
      </c>
      <c r="F25" s="2" t="s">
        <v>179</v>
      </c>
      <c r="G25" s="2" t="s">
        <v>180</v>
      </c>
      <c r="K25" s="2" t="s">
        <v>182</v>
      </c>
      <c r="L25" s="2" t="s">
        <v>209</v>
      </c>
      <c r="P25" s="29" t="s">
        <v>193</v>
      </c>
      <c r="Q25" s="29" t="s">
        <v>196</v>
      </c>
    </row>
    <row r="26" ht="12.0" customHeight="1">
      <c r="A26" s="10" t="s">
        <v>31</v>
      </c>
      <c r="B26" s="18">
        <v>1.0</v>
      </c>
      <c r="C26" s="18">
        <v>8.0</v>
      </c>
      <c r="D26" s="18">
        <f>B26/C26</f>
        <v>0.125</v>
      </c>
      <c r="E26" s="18">
        <v>1.0</v>
      </c>
      <c r="F26" s="18">
        <v>8.0</v>
      </c>
      <c r="G26" s="18">
        <f>E26/F26</f>
        <v>0.125</v>
      </c>
      <c r="K26" s="18">
        <f>D26+G26</f>
        <v>0.25</v>
      </c>
      <c r="O26" s="28" t="s">
        <v>188</v>
      </c>
      <c r="P26" s="31"/>
      <c r="Q26" s="31"/>
    </row>
    <row r="27" ht="12.0" customHeight="1">
      <c r="A27" s="26" t="s">
        <v>32</v>
      </c>
      <c r="O27" s="30" t="s">
        <v>189</v>
      </c>
      <c r="P27" s="31"/>
      <c r="Q27" s="31"/>
    </row>
    <row r="28" ht="12.0" customHeight="1">
      <c r="A28" s="5" t="s">
        <v>33</v>
      </c>
      <c r="B28" s="18">
        <v>0.0</v>
      </c>
      <c r="C28" s="18">
        <v>8.0</v>
      </c>
      <c r="D28" s="18">
        <f t="shared" ref="D28:D32" si="7">B28/C28</f>
        <v>0</v>
      </c>
      <c r="E28" s="18">
        <v>0.0</v>
      </c>
      <c r="F28" s="18">
        <v>8.0</v>
      </c>
      <c r="G28" s="18">
        <f t="shared" ref="G28:G32" si="8">E28/F28</f>
        <v>0</v>
      </c>
      <c r="K28" s="18">
        <f t="shared" ref="K28:K32" si="9">D28+G28</f>
        <v>0</v>
      </c>
      <c r="O28" s="29" t="s">
        <v>186</v>
      </c>
      <c r="P28" s="31">
        <v>1.0</v>
      </c>
      <c r="Q28" s="31"/>
    </row>
    <row r="29" ht="12.0" customHeight="1">
      <c r="A29" s="10" t="s">
        <v>34</v>
      </c>
      <c r="B29" s="18">
        <v>1.0</v>
      </c>
      <c r="C29" s="18">
        <v>8.0</v>
      </c>
      <c r="D29" s="18">
        <f t="shared" si="7"/>
        <v>0.125</v>
      </c>
      <c r="E29" s="18">
        <v>1.0</v>
      </c>
      <c r="F29" s="18">
        <v>8.0</v>
      </c>
      <c r="G29" s="18">
        <f t="shared" si="8"/>
        <v>0.125</v>
      </c>
      <c r="K29" s="18">
        <f t="shared" si="9"/>
        <v>0.25</v>
      </c>
      <c r="O29" s="28" t="s">
        <v>191</v>
      </c>
      <c r="P29" s="31"/>
      <c r="Q29" s="31"/>
    </row>
    <row r="30" ht="12.0" customHeight="1">
      <c r="A30" s="10" t="s">
        <v>35</v>
      </c>
      <c r="B30" s="18">
        <v>1.0</v>
      </c>
      <c r="C30" s="18">
        <v>8.0</v>
      </c>
      <c r="D30" s="18">
        <f t="shared" si="7"/>
        <v>0.125</v>
      </c>
      <c r="E30" s="18">
        <v>1.0</v>
      </c>
      <c r="F30" s="18">
        <v>8.0</v>
      </c>
      <c r="G30" s="18">
        <f t="shared" si="8"/>
        <v>0.125</v>
      </c>
      <c r="K30" s="18">
        <f t="shared" si="9"/>
        <v>0.25</v>
      </c>
      <c r="O30" s="28" t="s">
        <v>192</v>
      </c>
      <c r="P30" s="31"/>
      <c r="Q30" s="31"/>
    </row>
    <row r="31" ht="12.0" customHeight="1">
      <c r="A31" s="5" t="s">
        <v>36</v>
      </c>
      <c r="B31" s="18">
        <v>0.0</v>
      </c>
      <c r="C31" s="18">
        <v>8.0</v>
      </c>
      <c r="D31" s="18">
        <f t="shared" si="7"/>
        <v>0</v>
      </c>
      <c r="E31" s="18">
        <v>0.0</v>
      </c>
      <c r="F31" s="18">
        <v>8.0</v>
      </c>
      <c r="G31" s="18">
        <f t="shared" si="8"/>
        <v>0</v>
      </c>
      <c r="K31" s="18">
        <f t="shared" si="9"/>
        <v>0</v>
      </c>
      <c r="O31" s="29" t="s">
        <v>193</v>
      </c>
      <c r="P31" s="31"/>
      <c r="Q31" s="31">
        <v>1.0</v>
      </c>
    </row>
    <row r="32" ht="12.0" customHeight="1">
      <c r="A32" s="10" t="s">
        <v>37</v>
      </c>
      <c r="B32" s="18">
        <v>1.0</v>
      </c>
      <c r="C32" s="18">
        <v>8.0</v>
      </c>
      <c r="D32" s="18">
        <f t="shared" si="7"/>
        <v>0.125</v>
      </c>
      <c r="E32" s="18">
        <v>1.0</v>
      </c>
      <c r="F32" s="18">
        <v>8.0</v>
      </c>
      <c r="G32" s="18">
        <f t="shared" si="8"/>
        <v>0.125</v>
      </c>
      <c r="K32" s="18">
        <f t="shared" si="9"/>
        <v>0.25</v>
      </c>
      <c r="O32" s="28" t="s">
        <v>194</v>
      </c>
      <c r="P32" s="31"/>
      <c r="Q32" s="31"/>
    </row>
    <row r="33" ht="12.0" customHeight="1">
      <c r="A33" s="26" t="s">
        <v>38</v>
      </c>
      <c r="O33" s="30" t="s">
        <v>195</v>
      </c>
      <c r="P33" s="31"/>
      <c r="Q33" s="31"/>
    </row>
    <row r="34" ht="12.0" customHeight="1">
      <c r="A34" s="5" t="s">
        <v>39</v>
      </c>
      <c r="B34" s="18">
        <v>0.0</v>
      </c>
      <c r="C34" s="18">
        <v>8.0</v>
      </c>
      <c r="D34" s="18">
        <f>B34/C34</f>
        <v>0</v>
      </c>
      <c r="E34" s="18">
        <v>0.0</v>
      </c>
      <c r="F34" s="18">
        <v>8.0</v>
      </c>
      <c r="G34" s="18">
        <f>E34/F34</f>
        <v>0</v>
      </c>
      <c r="K34" s="18">
        <f>D34+G34</f>
        <v>0</v>
      </c>
      <c r="O34" s="29" t="s">
        <v>196</v>
      </c>
      <c r="P34" s="31">
        <v>1.0</v>
      </c>
      <c r="Q34" s="31"/>
    </row>
    <row r="35" ht="12.0" customHeight="1">
      <c r="A35" s="26" t="s">
        <v>40</v>
      </c>
      <c r="O35" s="30" t="s">
        <v>197</v>
      </c>
      <c r="P35" s="31"/>
      <c r="Q35" s="31"/>
    </row>
    <row r="36" ht="12.0" customHeight="1">
      <c r="A36" s="9" t="s">
        <v>131</v>
      </c>
      <c r="B36" s="18">
        <v>1.0</v>
      </c>
      <c r="C36" s="18">
        <v>8.0</v>
      </c>
      <c r="D36" s="18">
        <f t="shared" ref="D36:D42" si="10">B36/C36</f>
        <v>0.125</v>
      </c>
      <c r="E36" s="18">
        <v>1.0</v>
      </c>
      <c r="F36" s="18">
        <v>8.0</v>
      </c>
      <c r="G36" s="18">
        <f t="shared" ref="G36:G42" si="11">E36/F36</f>
        <v>0.125</v>
      </c>
      <c r="K36" s="18">
        <f t="shared" ref="K36:K42" si="12">D36+G36</f>
        <v>0.25</v>
      </c>
      <c r="O36" s="33" t="s">
        <v>198</v>
      </c>
      <c r="P36" s="31"/>
      <c r="Q36" s="31"/>
    </row>
    <row r="37" ht="12.0" customHeight="1">
      <c r="A37" s="5" t="s">
        <v>42</v>
      </c>
      <c r="B37" s="18">
        <v>0.0</v>
      </c>
      <c r="C37" s="18">
        <v>8.0</v>
      </c>
      <c r="D37" s="18">
        <f t="shared" si="10"/>
        <v>0</v>
      </c>
      <c r="E37" s="18">
        <v>0.0</v>
      </c>
      <c r="F37" s="18">
        <v>8.0</v>
      </c>
      <c r="G37" s="18">
        <f t="shared" si="11"/>
        <v>0</v>
      </c>
      <c r="K37" s="18">
        <f t="shared" si="12"/>
        <v>0</v>
      </c>
      <c r="O37" s="29" t="s">
        <v>199</v>
      </c>
      <c r="P37" s="31"/>
      <c r="Q37" s="31">
        <v>1.0</v>
      </c>
    </row>
    <row r="38" ht="12.0" customHeight="1">
      <c r="A38" s="5" t="s">
        <v>43</v>
      </c>
      <c r="B38" s="18">
        <v>0.0</v>
      </c>
      <c r="C38" s="18">
        <v>8.0</v>
      </c>
      <c r="D38" s="18">
        <f t="shared" si="10"/>
        <v>0</v>
      </c>
      <c r="E38" s="18">
        <v>0.0</v>
      </c>
      <c r="F38" s="18">
        <v>8.0</v>
      </c>
      <c r="G38" s="18">
        <f t="shared" si="11"/>
        <v>0</v>
      </c>
      <c r="K38" s="18">
        <f t="shared" si="12"/>
        <v>0</v>
      </c>
      <c r="O38" s="29" t="s">
        <v>200</v>
      </c>
      <c r="P38" s="31"/>
      <c r="Q38" s="31">
        <v>1.0</v>
      </c>
    </row>
    <row r="39" ht="12.0" customHeight="1">
      <c r="A39" s="5" t="s">
        <v>44</v>
      </c>
      <c r="B39" s="18">
        <v>0.0</v>
      </c>
      <c r="C39" s="18">
        <v>8.0</v>
      </c>
      <c r="D39" s="18">
        <f t="shared" si="10"/>
        <v>0</v>
      </c>
      <c r="E39" s="18">
        <v>0.0</v>
      </c>
      <c r="F39" s="18">
        <v>8.0</v>
      </c>
      <c r="G39" s="18">
        <f t="shared" si="11"/>
        <v>0</v>
      </c>
      <c r="K39" s="18">
        <f t="shared" si="12"/>
        <v>0</v>
      </c>
      <c r="O39" s="29" t="s">
        <v>184</v>
      </c>
      <c r="P39" s="31"/>
      <c r="Q39" s="31">
        <v>1.0</v>
      </c>
    </row>
    <row r="40" ht="12.0" customHeight="1">
      <c r="A40" s="10" t="s">
        <v>45</v>
      </c>
      <c r="B40" s="18">
        <v>1.0</v>
      </c>
      <c r="C40" s="18">
        <v>8.0</v>
      </c>
      <c r="D40" s="18">
        <f t="shared" si="10"/>
        <v>0.125</v>
      </c>
      <c r="E40" s="18">
        <v>1.0</v>
      </c>
      <c r="F40" s="18">
        <v>8.0</v>
      </c>
      <c r="G40" s="18">
        <f t="shared" si="11"/>
        <v>0.125</v>
      </c>
      <c r="K40" s="18">
        <f t="shared" si="12"/>
        <v>0.25</v>
      </c>
      <c r="O40" s="28" t="s">
        <v>202</v>
      </c>
      <c r="P40" s="31"/>
      <c r="Q40" s="31"/>
    </row>
    <row r="41" ht="12.0" customHeight="1">
      <c r="A41" s="5" t="s">
        <v>46</v>
      </c>
      <c r="B41" s="18">
        <v>0.0</v>
      </c>
      <c r="C41" s="18">
        <v>8.0</v>
      </c>
      <c r="D41" s="18">
        <f t="shared" si="10"/>
        <v>0</v>
      </c>
      <c r="E41" s="18">
        <v>0.0</v>
      </c>
      <c r="F41" s="18">
        <v>8.0</v>
      </c>
      <c r="G41" s="18">
        <f t="shared" si="11"/>
        <v>0</v>
      </c>
      <c r="K41" s="18">
        <f t="shared" si="12"/>
        <v>0</v>
      </c>
      <c r="O41" s="29" t="s">
        <v>203</v>
      </c>
      <c r="P41" s="31"/>
      <c r="Q41" s="31">
        <v>1.0</v>
      </c>
    </row>
    <row r="42" ht="12.0" customHeight="1">
      <c r="A42" s="10" t="s">
        <v>47</v>
      </c>
      <c r="B42" s="18">
        <v>1.0</v>
      </c>
      <c r="C42" s="18">
        <v>8.0</v>
      </c>
      <c r="D42" s="18">
        <f t="shared" si="10"/>
        <v>0.125</v>
      </c>
      <c r="E42" s="18">
        <v>1.0</v>
      </c>
      <c r="F42" s="18">
        <v>8.0</v>
      </c>
      <c r="G42" s="18">
        <f t="shared" si="11"/>
        <v>0.125</v>
      </c>
      <c r="K42" s="18">
        <f t="shared" si="12"/>
        <v>0.25</v>
      </c>
      <c r="O42" s="28" t="s">
        <v>183</v>
      </c>
      <c r="P42" s="31"/>
      <c r="Q42" s="31"/>
    </row>
    <row r="43" ht="12.0" customHeight="1">
      <c r="A43" s="26" t="s">
        <v>48</v>
      </c>
      <c r="O43" s="30" t="s">
        <v>204</v>
      </c>
      <c r="P43" s="31"/>
      <c r="Q43" s="31"/>
    </row>
    <row r="44" ht="12.0" customHeight="1">
      <c r="A44" s="5" t="s">
        <v>49</v>
      </c>
      <c r="B44" s="18">
        <v>0.0</v>
      </c>
      <c r="C44" s="18">
        <v>8.0</v>
      </c>
      <c r="D44" s="18">
        <f t="shared" ref="D44:D45" si="13">B44/C44</f>
        <v>0</v>
      </c>
      <c r="E44" s="18">
        <v>0.0</v>
      </c>
      <c r="F44" s="18">
        <v>8.0</v>
      </c>
      <c r="G44" s="18">
        <f t="shared" ref="G44:G45" si="14">E44/F44</f>
        <v>0</v>
      </c>
      <c r="K44" s="18">
        <f t="shared" ref="K44:K45" si="15">D44+G44</f>
        <v>0</v>
      </c>
      <c r="O44" s="29" t="s">
        <v>185</v>
      </c>
      <c r="P44" s="30"/>
      <c r="Q44" s="30"/>
      <c r="S44" s="18" t="s">
        <v>241</v>
      </c>
    </row>
    <row r="45" ht="12.0" customHeight="1">
      <c r="A45" s="10" t="s">
        <v>50</v>
      </c>
      <c r="B45" s="18">
        <v>1.0</v>
      </c>
      <c r="C45" s="18">
        <v>8.0</v>
      </c>
      <c r="D45" s="18">
        <f t="shared" si="13"/>
        <v>0.125</v>
      </c>
      <c r="E45" s="18">
        <v>1.0</v>
      </c>
      <c r="F45" s="18">
        <v>8.0</v>
      </c>
      <c r="G45" s="18">
        <f t="shared" si="14"/>
        <v>0.125</v>
      </c>
      <c r="K45" s="18">
        <f t="shared" si="15"/>
        <v>0.25</v>
      </c>
      <c r="O45" s="28" t="s">
        <v>187</v>
      </c>
      <c r="P45" s="31"/>
      <c r="Q45" s="31"/>
    </row>
    <row r="46" ht="12.0" customHeight="1">
      <c r="P46" s="18">
        <f t="shared" ref="P46:Q46" si="16">SUM(P26:P45)</f>
        <v>2</v>
      </c>
      <c r="Q46" s="18">
        <f t="shared" si="16"/>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c r="AB1" s="18" t="s">
        <v>28</v>
      </c>
      <c r="AC1" s="18" t="s">
        <v>29</v>
      </c>
    </row>
    <row r="2" ht="12.0" customHeight="1">
      <c r="A2" s="5" t="s">
        <v>31</v>
      </c>
      <c r="B2" s="18">
        <f t="shared" ref="B2:B8" si="1">G26</f>
        <v>0</v>
      </c>
      <c r="C2" s="18">
        <f t="shared" ref="C2:C8" si="2">1/8</f>
        <v>0.125</v>
      </c>
      <c r="D2" s="18" t="str">
        <f t="shared" ref="D2:D8" si="3">L26</f>
        <v/>
      </c>
      <c r="F2" s="18">
        <v>1.0</v>
      </c>
      <c r="H2" s="18">
        <v>8.0</v>
      </c>
      <c r="I2" s="18">
        <v>1.0</v>
      </c>
      <c r="J2" s="18">
        <v>1.0</v>
      </c>
      <c r="O2" s="18">
        <v>3.0</v>
      </c>
      <c r="Z2" s="18">
        <v>1.0</v>
      </c>
    </row>
    <row r="3" ht="12.0" customHeight="1">
      <c r="A3" s="5" t="s">
        <v>32</v>
      </c>
      <c r="B3" s="18">
        <f t="shared" si="1"/>
        <v>0</v>
      </c>
      <c r="C3" s="18">
        <f t="shared" si="2"/>
        <v>0.125</v>
      </c>
      <c r="D3" s="18" t="str">
        <f t="shared" si="3"/>
        <v/>
      </c>
      <c r="F3" s="18">
        <v>0.0</v>
      </c>
      <c r="G3" s="18">
        <v>6.0</v>
      </c>
      <c r="H3" s="18">
        <v>8.0</v>
      </c>
      <c r="I3" s="18">
        <v>1.0</v>
      </c>
      <c r="O3" s="18">
        <v>3.0</v>
      </c>
      <c r="Z3" s="18">
        <v>1.0</v>
      </c>
    </row>
    <row r="4" ht="12.0" customHeight="1">
      <c r="A4" s="5" t="s">
        <v>33</v>
      </c>
      <c r="B4" s="18">
        <f t="shared" si="1"/>
        <v>0</v>
      </c>
      <c r="C4" s="18">
        <f t="shared" si="2"/>
        <v>0.125</v>
      </c>
      <c r="D4" s="18" t="str">
        <f t="shared" si="3"/>
        <v/>
      </c>
      <c r="F4" s="18">
        <v>0.0</v>
      </c>
      <c r="H4" s="18">
        <v>8.0</v>
      </c>
      <c r="I4" s="18">
        <v>1.0</v>
      </c>
      <c r="J4" s="18">
        <v>1.0</v>
      </c>
      <c r="O4" s="18">
        <v>3.0</v>
      </c>
      <c r="Z4" s="18">
        <v>1.0</v>
      </c>
    </row>
    <row r="5" ht="12.0" customHeight="1">
      <c r="A5" s="5" t="s">
        <v>34</v>
      </c>
      <c r="B5" s="18">
        <f t="shared" si="1"/>
        <v>0</v>
      </c>
      <c r="C5" s="18">
        <f t="shared" si="2"/>
        <v>0.125</v>
      </c>
      <c r="D5" s="18" t="str">
        <f t="shared" si="3"/>
        <v/>
      </c>
      <c r="F5" s="18">
        <v>1.0</v>
      </c>
      <c r="H5" s="18">
        <v>8.0</v>
      </c>
      <c r="I5" s="18">
        <v>1.0</v>
      </c>
      <c r="J5" s="18">
        <v>1.0</v>
      </c>
      <c r="O5" s="18">
        <v>3.0</v>
      </c>
      <c r="Z5" s="18">
        <v>1.0</v>
      </c>
    </row>
    <row r="6" ht="12.0" customHeight="1">
      <c r="A6" s="5" t="s">
        <v>35</v>
      </c>
      <c r="B6" s="18">
        <f t="shared" si="1"/>
        <v>0</v>
      </c>
      <c r="C6" s="18">
        <f t="shared" si="2"/>
        <v>0.125</v>
      </c>
      <c r="D6" s="18" t="str">
        <f t="shared" si="3"/>
        <v/>
      </c>
      <c r="F6" s="18">
        <v>1.0</v>
      </c>
      <c r="H6" s="18">
        <v>8.0</v>
      </c>
      <c r="I6" s="18">
        <v>1.0</v>
      </c>
      <c r="J6" s="18">
        <v>1.0</v>
      </c>
      <c r="O6" s="18">
        <v>3.0</v>
      </c>
      <c r="Z6" s="18">
        <v>1.0</v>
      </c>
    </row>
    <row r="7" ht="12.0" customHeight="1">
      <c r="A7" s="5" t="s">
        <v>36</v>
      </c>
      <c r="B7" s="18">
        <f t="shared" si="1"/>
        <v>0</v>
      </c>
      <c r="C7" s="18">
        <f t="shared" si="2"/>
        <v>0.125</v>
      </c>
      <c r="D7" s="18" t="str">
        <f t="shared" si="3"/>
        <v/>
      </c>
      <c r="F7" s="18">
        <v>1.0</v>
      </c>
      <c r="G7" s="18">
        <v>2.0</v>
      </c>
      <c r="H7" s="18">
        <v>8.0</v>
      </c>
      <c r="I7" s="18">
        <v>1.0</v>
      </c>
      <c r="O7" s="18">
        <v>3.0</v>
      </c>
      <c r="Z7" s="18">
        <v>1.0</v>
      </c>
    </row>
    <row r="8" ht="12.0" customHeight="1">
      <c r="A8" s="5" t="s">
        <v>37</v>
      </c>
      <c r="B8" s="18">
        <f t="shared" si="1"/>
        <v>0</v>
      </c>
      <c r="C8" s="18">
        <f t="shared" si="2"/>
        <v>0.125</v>
      </c>
      <c r="D8" s="18" t="str">
        <f t="shared" si="3"/>
        <v/>
      </c>
      <c r="F8" s="18">
        <v>1.0</v>
      </c>
      <c r="H8" s="18">
        <v>8.0</v>
      </c>
      <c r="I8" s="18">
        <v>1.0</v>
      </c>
      <c r="J8" s="18">
        <v>1.0</v>
      </c>
      <c r="O8" s="18">
        <v>3.0</v>
      </c>
      <c r="Z8" s="18">
        <v>1.0</v>
      </c>
    </row>
    <row r="9" ht="12.0" customHeight="1">
      <c r="A9" s="26" t="s">
        <v>38</v>
      </c>
    </row>
    <row r="10" ht="12.0" customHeight="1">
      <c r="A10" s="5" t="s">
        <v>39</v>
      </c>
      <c r="B10" s="18">
        <f>G34</f>
        <v>0</v>
      </c>
      <c r="C10" s="18">
        <f>1/8</f>
        <v>0.125</v>
      </c>
      <c r="D10" s="18" t="str">
        <f>L34</f>
        <v/>
      </c>
      <c r="F10" s="18">
        <v>1.0</v>
      </c>
      <c r="H10" s="18">
        <v>8.0</v>
      </c>
      <c r="I10" s="18">
        <v>1.0</v>
      </c>
      <c r="J10" s="18">
        <v>1.0</v>
      </c>
      <c r="O10" s="18">
        <v>3.0</v>
      </c>
      <c r="Z10" s="18">
        <v>1.0</v>
      </c>
    </row>
    <row r="11" ht="12.0" customHeight="1">
      <c r="A11" s="26" t="s">
        <v>40</v>
      </c>
    </row>
    <row r="12" ht="12.0" customHeight="1">
      <c r="A12" s="9" t="s">
        <v>131</v>
      </c>
      <c r="B12" s="18">
        <f t="shared" ref="B12:B18" si="4">G36</f>
        <v>0.125</v>
      </c>
      <c r="C12" s="18">
        <f t="shared" ref="C12:C18" si="5">1/8</f>
        <v>0.125</v>
      </c>
      <c r="D12" s="18" t="str">
        <f t="shared" ref="D12:D18" si="6">L36</f>
        <v/>
      </c>
      <c r="O12" s="18">
        <v>3.0</v>
      </c>
      <c r="Z12" s="18">
        <v>1.0</v>
      </c>
      <c r="AA12" s="18">
        <v>1.0</v>
      </c>
    </row>
    <row r="13" ht="12.0" customHeight="1">
      <c r="A13" s="10" t="s">
        <v>42</v>
      </c>
      <c r="B13" s="18">
        <f t="shared" si="4"/>
        <v>0.125</v>
      </c>
      <c r="C13" s="18">
        <f t="shared" si="5"/>
        <v>0.125</v>
      </c>
      <c r="D13" s="18" t="str">
        <f t="shared" si="6"/>
        <v/>
      </c>
      <c r="O13" s="18">
        <v>3.0</v>
      </c>
      <c r="Z13" s="18">
        <v>1.0</v>
      </c>
      <c r="AA13" s="18">
        <v>1.0</v>
      </c>
    </row>
    <row r="14" ht="12.0" customHeight="1">
      <c r="A14" s="10" t="s">
        <v>43</v>
      </c>
      <c r="B14" s="18">
        <f t="shared" si="4"/>
        <v>0.125</v>
      </c>
      <c r="C14" s="18">
        <f t="shared" si="5"/>
        <v>0.125</v>
      </c>
      <c r="D14" s="18" t="str">
        <f t="shared" si="6"/>
        <v/>
      </c>
      <c r="O14" s="18">
        <v>3.0</v>
      </c>
      <c r="Z14" s="18">
        <v>1.0</v>
      </c>
      <c r="AA14" s="18">
        <v>1.0</v>
      </c>
    </row>
    <row r="15" ht="12.0" customHeight="1">
      <c r="A15" s="10" t="s">
        <v>44</v>
      </c>
      <c r="B15" s="18">
        <f t="shared" si="4"/>
        <v>0.125</v>
      </c>
      <c r="C15" s="18">
        <f t="shared" si="5"/>
        <v>0.125</v>
      </c>
      <c r="D15" s="18" t="str">
        <f t="shared" si="6"/>
        <v/>
      </c>
      <c r="O15" s="18">
        <v>3.0</v>
      </c>
      <c r="Z15" s="18">
        <v>1.0</v>
      </c>
      <c r="AA15" s="18">
        <v>1.0</v>
      </c>
    </row>
    <row r="16" ht="12.0" customHeight="1">
      <c r="A16" s="10" t="s">
        <v>45</v>
      </c>
      <c r="B16" s="18">
        <f t="shared" si="4"/>
        <v>0.125</v>
      </c>
      <c r="C16" s="18">
        <f t="shared" si="5"/>
        <v>0.125</v>
      </c>
      <c r="D16" s="18" t="str">
        <f t="shared" si="6"/>
        <v/>
      </c>
      <c r="O16" s="18">
        <v>3.0</v>
      </c>
      <c r="Z16" s="18">
        <v>1.0</v>
      </c>
      <c r="AA16" s="18">
        <v>1.0</v>
      </c>
    </row>
    <row r="17" ht="12.0" customHeight="1">
      <c r="A17" s="10" t="s">
        <v>46</v>
      </c>
      <c r="B17" s="18">
        <f t="shared" si="4"/>
        <v>0.125</v>
      </c>
      <c r="C17" s="18">
        <f t="shared" si="5"/>
        <v>0.125</v>
      </c>
      <c r="D17" s="18" t="str">
        <f t="shared" si="6"/>
        <v/>
      </c>
      <c r="O17" s="18">
        <v>3.0</v>
      </c>
      <c r="Z17" s="18">
        <v>1.0</v>
      </c>
      <c r="AA17" s="18">
        <v>1.0</v>
      </c>
    </row>
    <row r="18" ht="12.0" customHeight="1">
      <c r="A18" s="10" t="s">
        <v>47</v>
      </c>
      <c r="B18" s="18">
        <f t="shared" si="4"/>
        <v>0.125</v>
      </c>
      <c r="C18" s="18">
        <f t="shared" si="5"/>
        <v>0.125</v>
      </c>
      <c r="D18" s="18" t="str">
        <f t="shared" si="6"/>
        <v/>
      </c>
      <c r="O18" s="18">
        <v>3.0</v>
      </c>
      <c r="Z18" s="18">
        <v>1.0</v>
      </c>
      <c r="AA18" s="18">
        <v>1.0</v>
      </c>
    </row>
    <row r="19" ht="12.0" customHeight="1">
      <c r="A19" s="26" t="s">
        <v>48</v>
      </c>
      <c r="U19" s="2"/>
      <c r="V19" s="2"/>
      <c r="AB19" s="2"/>
      <c r="AC19" s="2"/>
    </row>
    <row r="20" ht="12.0" customHeight="1">
      <c r="A20" s="10" t="s">
        <v>49</v>
      </c>
      <c r="B20" s="18">
        <f t="shared" ref="B20:B21" si="7">G44</f>
        <v>0</v>
      </c>
      <c r="C20" s="18">
        <f t="shared" ref="C20:C21" si="8">1/8</f>
        <v>0.125</v>
      </c>
      <c r="D20" s="18">
        <f t="shared" ref="D20:D21" si="9">L44</f>
        <v>1</v>
      </c>
      <c r="O20" s="18">
        <v>3.0</v>
      </c>
      <c r="Z20" s="18">
        <v>1.0</v>
      </c>
    </row>
    <row r="21" ht="12.0" customHeight="1">
      <c r="A21" s="10" t="s">
        <v>50</v>
      </c>
      <c r="B21" s="18">
        <f t="shared" si="7"/>
        <v>0.125</v>
      </c>
      <c r="C21" s="18">
        <f t="shared" si="8"/>
        <v>0.125</v>
      </c>
      <c r="D21" s="18" t="str">
        <f t="shared" si="9"/>
        <v/>
      </c>
      <c r="O21" s="18">
        <v>3.0</v>
      </c>
      <c r="Z21" s="18">
        <v>1.0</v>
      </c>
      <c r="AA21" s="18">
        <v>1.0</v>
      </c>
    </row>
    <row r="22" ht="12.0" customHeight="1"/>
    <row r="23" ht="12.0" customHeight="1"/>
    <row r="24" ht="12.0" customHeight="1">
      <c r="A24" s="2"/>
      <c r="B24" s="2" t="s">
        <v>206</v>
      </c>
      <c r="C24" s="2"/>
      <c r="D24" s="2"/>
      <c r="E24" s="2" t="s">
        <v>207</v>
      </c>
      <c r="F24" s="2"/>
      <c r="G24" s="2"/>
      <c r="K24" s="2"/>
      <c r="P24" s="18" t="s">
        <v>242</v>
      </c>
    </row>
    <row r="25" ht="12.0" customHeight="1">
      <c r="A25" s="2"/>
      <c r="B25" s="2" t="s">
        <v>181</v>
      </c>
      <c r="C25" s="2" t="s">
        <v>179</v>
      </c>
      <c r="D25" s="2" t="s">
        <v>180</v>
      </c>
      <c r="E25" s="2" t="s">
        <v>181</v>
      </c>
      <c r="F25" s="2" t="s">
        <v>179</v>
      </c>
      <c r="G25" s="2" t="s">
        <v>180</v>
      </c>
      <c r="K25" s="2" t="s">
        <v>182</v>
      </c>
      <c r="L25" s="2" t="s">
        <v>209</v>
      </c>
      <c r="P25" s="29" t="s">
        <v>193</v>
      </c>
      <c r="Q25" s="29" t="s">
        <v>189</v>
      </c>
    </row>
    <row r="26" ht="12.0" customHeight="1">
      <c r="A26" s="5" t="s">
        <v>31</v>
      </c>
      <c r="E26" s="18">
        <v>0.0</v>
      </c>
      <c r="F26" s="18">
        <v>8.0</v>
      </c>
      <c r="G26" s="18">
        <f t="shared" ref="G26:G32" si="10">E26/F26</f>
        <v>0</v>
      </c>
      <c r="O26" s="29" t="s">
        <v>188</v>
      </c>
      <c r="P26" s="31"/>
      <c r="Q26" s="31">
        <v>1.0</v>
      </c>
    </row>
    <row r="27" ht="12.0" customHeight="1">
      <c r="A27" s="5" t="s">
        <v>32</v>
      </c>
      <c r="E27" s="18">
        <v>0.0</v>
      </c>
      <c r="F27" s="18">
        <v>8.0</v>
      </c>
      <c r="G27" s="18">
        <f t="shared" si="10"/>
        <v>0</v>
      </c>
      <c r="O27" s="29" t="s">
        <v>189</v>
      </c>
      <c r="P27" s="31">
        <v>1.0</v>
      </c>
      <c r="Q27" s="31"/>
    </row>
    <row r="28" ht="12.0" customHeight="1">
      <c r="A28" s="5" t="s">
        <v>33</v>
      </c>
      <c r="E28" s="18">
        <v>0.0</v>
      </c>
      <c r="F28" s="18">
        <v>8.0</v>
      </c>
      <c r="G28" s="18">
        <f t="shared" si="10"/>
        <v>0</v>
      </c>
      <c r="O28" s="29" t="s">
        <v>186</v>
      </c>
      <c r="P28" s="31">
        <v>1.0</v>
      </c>
      <c r="Q28" s="31"/>
    </row>
    <row r="29" ht="12.0" customHeight="1">
      <c r="A29" s="5" t="s">
        <v>34</v>
      </c>
      <c r="E29" s="18">
        <v>0.0</v>
      </c>
      <c r="F29" s="18">
        <v>8.0</v>
      </c>
      <c r="G29" s="18">
        <f t="shared" si="10"/>
        <v>0</v>
      </c>
      <c r="O29" s="29" t="s">
        <v>191</v>
      </c>
      <c r="P29" s="31"/>
      <c r="Q29" s="31">
        <v>1.0</v>
      </c>
    </row>
    <row r="30" ht="12.0" customHeight="1">
      <c r="A30" s="5" t="s">
        <v>35</v>
      </c>
      <c r="E30" s="18">
        <v>0.0</v>
      </c>
      <c r="F30" s="18">
        <v>8.0</v>
      </c>
      <c r="G30" s="18">
        <f t="shared" si="10"/>
        <v>0</v>
      </c>
      <c r="O30" s="29" t="s">
        <v>192</v>
      </c>
      <c r="P30" s="31"/>
      <c r="Q30" s="31">
        <v>1.0</v>
      </c>
    </row>
    <row r="31" ht="12.0" customHeight="1">
      <c r="A31" s="5" t="s">
        <v>36</v>
      </c>
      <c r="E31" s="18">
        <v>0.0</v>
      </c>
      <c r="F31" s="18">
        <v>8.0</v>
      </c>
      <c r="G31" s="18">
        <f t="shared" si="10"/>
        <v>0</v>
      </c>
      <c r="O31" s="29" t="s">
        <v>193</v>
      </c>
      <c r="P31" s="31"/>
      <c r="Q31" s="31">
        <v>1.0</v>
      </c>
    </row>
    <row r="32" ht="12.0" customHeight="1">
      <c r="A32" s="5" t="s">
        <v>37</v>
      </c>
      <c r="E32" s="18">
        <v>0.0</v>
      </c>
      <c r="F32" s="18">
        <v>8.0</v>
      </c>
      <c r="G32" s="18">
        <f t="shared" si="10"/>
        <v>0</v>
      </c>
      <c r="O32" s="29" t="s">
        <v>194</v>
      </c>
      <c r="P32" s="31"/>
      <c r="Q32" s="31">
        <v>1.0</v>
      </c>
    </row>
    <row r="33" ht="12.0" customHeight="1">
      <c r="A33" s="26" t="s">
        <v>38</v>
      </c>
      <c r="O33" s="30" t="s">
        <v>195</v>
      </c>
      <c r="P33" s="31"/>
      <c r="Q33" s="31"/>
    </row>
    <row r="34" ht="12.0" customHeight="1">
      <c r="A34" s="5" t="s">
        <v>39</v>
      </c>
      <c r="E34" s="18">
        <v>0.0</v>
      </c>
      <c r="F34" s="18">
        <v>8.0</v>
      </c>
      <c r="G34" s="18">
        <f>E34/F34</f>
        <v>0</v>
      </c>
      <c r="O34" s="29" t="s">
        <v>196</v>
      </c>
      <c r="P34" s="31"/>
      <c r="Q34" s="31">
        <v>1.0</v>
      </c>
    </row>
    <row r="35" ht="12.0" customHeight="1">
      <c r="A35" s="26" t="s">
        <v>40</v>
      </c>
      <c r="O35" s="30" t="s">
        <v>197</v>
      </c>
      <c r="P35" s="31"/>
      <c r="Q35" s="31"/>
    </row>
    <row r="36" ht="12.0" customHeight="1">
      <c r="A36" s="9" t="s">
        <v>131</v>
      </c>
      <c r="E36" s="18">
        <v>1.0</v>
      </c>
      <c r="F36" s="18">
        <v>8.0</v>
      </c>
      <c r="G36" s="18">
        <f t="shared" ref="G36:G42" si="11">E36/F36</f>
        <v>0.125</v>
      </c>
      <c r="O36" s="33" t="s">
        <v>198</v>
      </c>
      <c r="P36" s="31"/>
      <c r="Q36" s="31"/>
    </row>
    <row r="37" ht="12.0" customHeight="1">
      <c r="A37" s="10" t="s">
        <v>42</v>
      </c>
      <c r="E37" s="18">
        <v>1.0</v>
      </c>
      <c r="F37" s="18">
        <v>8.0</v>
      </c>
      <c r="G37" s="18">
        <f t="shared" si="11"/>
        <v>0.125</v>
      </c>
      <c r="O37" s="28" t="s">
        <v>199</v>
      </c>
      <c r="P37" s="31"/>
      <c r="Q37" s="31"/>
    </row>
    <row r="38" ht="12.0" customHeight="1">
      <c r="A38" s="10" t="s">
        <v>43</v>
      </c>
      <c r="E38" s="18">
        <v>1.0</v>
      </c>
      <c r="F38" s="18">
        <v>8.0</v>
      </c>
      <c r="G38" s="18">
        <f t="shared" si="11"/>
        <v>0.125</v>
      </c>
      <c r="O38" s="28" t="s">
        <v>200</v>
      </c>
      <c r="P38" s="31"/>
      <c r="Q38" s="31"/>
    </row>
    <row r="39" ht="12.0" customHeight="1">
      <c r="A39" s="10" t="s">
        <v>44</v>
      </c>
      <c r="E39" s="18">
        <v>1.0</v>
      </c>
      <c r="F39" s="18">
        <v>8.0</v>
      </c>
      <c r="G39" s="18">
        <f t="shared" si="11"/>
        <v>0.125</v>
      </c>
      <c r="O39" s="28" t="s">
        <v>184</v>
      </c>
      <c r="P39" s="31"/>
      <c r="Q39" s="31"/>
    </row>
    <row r="40" ht="12.0" customHeight="1">
      <c r="A40" s="10" t="s">
        <v>45</v>
      </c>
      <c r="E40" s="18">
        <v>1.0</v>
      </c>
      <c r="F40" s="18">
        <v>8.0</v>
      </c>
      <c r="G40" s="18">
        <f t="shared" si="11"/>
        <v>0.125</v>
      </c>
      <c r="O40" s="28" t="s">
        <v>202</v>
      </c>
      <c r="P40" s="31"/>
      <c r="Q40" s="31"/>
    </row>
    <row r="41" ht="12.0" customHeight="1">
      <c r="A41" s="10" t="s">
        <v>46</v>
      </c>
      <c r="E41" s="18">
        <v>1.0</v>
      </c>
      <c r="F41" s="18">
        <v>8.0</v>
      </c>
      <c r="G41" s="18">
        <f t="shared" si="11"/>
        <v>0.125</v>
      </c>
      <c r="O41" s="28" t="s">
        <v>203</v>
      </c>
      <c r="P41" s="31"/>
      <c r="Q41" s="31"/>
    </row>
    <row r="42" ht="12.0" customHeight="1">
      <c r="A42" s="10" t="s">
        <v>47</v>
      </c>
      <c r="E42" s="18">
        <v>1.0</v>
      </c>
      <c r="F42" s="18">
        <v>8.0</v>
      </c>
      <c r="G42" s="18">
        <f t="shared" si="11"/>
        <v>0.125</v>
      </c>
      <c r="O42" s="28" t="s">
        <v>183</v>
      </c>
      <c r="P42" s="31"/>
      <c r="Q42" s="31"/>
    </row>
    <row r="43" ht="12.0" customHeight="1">
      <c r="A43" s="26" t="s">
        <v>48</v>
      </c>
      <c r="O43" s="30" t="s">
        <v>204</v>
      </c>
      <c r="P43" s="31"/>
      <c r="Q43" s="31"/>
    </row>
    <row r="44" ht="12.0" customHeight="1">
      <c r="A44" s="10" t="s">
        <v>49</v>
      </c>
      <c r="E44" s="26"/>
      <c r="F44" s="18">
        <v>8.0</v>
      </c>
      <c r="G44" s="18">
        <f t="shared" ref="G44:G45" si="12">E44/F44</f>
        <v>0</v>
      </c>
      <c r="L44" s="18">
        <v>1.0</v>
      </c>
      <c r="O44" s="28" t="s">
        <v>185</v>
      </c>
      <c r="P44" s="31"/>
      <c r="Q44" s="31"/>
    </row>
    <row r="45" ht="12.0" customHeight="1">
      <c r="A45" s="10" t="s">
        <v>50</v>
      </c>
      <c r="E45" s="18">
        <v>1.0</v>
      </c>
      <c r="F45" s="18">
        <v>8.0</v>
      </c>
      <c r="G45" s="18">
        <f t="shared" si="12"/>
        <v>0.125</v>
      </c>
      <c r="O45" s="28" t="s">
        <v>187</v>
      </c>
      <c r="P45" s="31"/>
      <c r="Q45" s="31"/>
    </row>
    <row r="46" ht="12.0" customHeight="1">
      <c r="P46" s="18">
        <f t="shared" ref="P46:Q46" si="13">SUM(P26:P45)</f>
        <v>2</v>
      </c>
      <c r="Q46" s="18">
        <f t="shared" si="13"/>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 width="7.14"/>
    <col customWidth="1" min="3"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5" t="s">
        <v>31</v>
      </c>
      <c r="B2" s="18">
        <f t="shared" ref="B2:B8" si="1">G26</f>
        <v>0</v>
      </c>
      <c r="C2" s="18">
        <f t="shared" ref="C2:C8" si="2">1/9</f>
        <v>0.1111111111</v>
      </c>
      <c r="F2" s="18">
        <v>0.0</v>
      </c>
      <c r="H2" s="18">
        <v>9.0</v>
      </c>
      <c r="I2" s="18">
        <v>1.0</v>
      </c>
      <c r="J2" s="18">
        <v>1.0</v>
      </c>
      <c r="O2" s="18">
        <v>2.0</v>
      </c>
      <c r="Z2" s="18">
        <v>1.0</v>
      </c>
    </row>
    <row r="3" ht="12.0" customHeight="1">
      <c r="A3" s="5" t="s">
        <v>32</v>
      </c>
      <c r="B3" s="18">
        <f t="shared" si="1"/>
        <v>0</v>
      </c>
      <c r="C3" s="18">
        <f t="shared" si="2"/>
        <v>0.1111111111</v>
      </c>
      <c r="F3" s="18">
        <v>1.0</v>
      </c>
      <c r="H3" s="18">
        <v>9.0</v>
      </c>
      <c r="I3" s="18">
        <v>1.0</v>
      </c>
      <c r="J3" s="18">
        <v>1.0</v>
      </c>
      <c r="O3" s="18">
        <v>2.0</v>
      </c>
      <c r="Z3" s="18">
        <v>1.0</v>
      </c>
    </row>
    <row r="4" ht="12.0" customHeight="1">
      <c r="A4" s="5" t="s">
        <v>33</v>
      </c>
      <c r="B4" s="18">
        <f t="shared" si="1"/>
        <v>0</v>
      </c>
      <c r="C4" s="18">
        <f t="shared" si="2"/>
        <v>0.1111111111</v>
      </c>
      <c r="F4" s="18">
        <v>0.0</v>
      </c>
      <c r="H4" s="18">
        <v>9.0</v>
      </c>
      <c r="I4" s="18">
        <v>1.0</v>
      </c>
      <c r="J4" s="18">
        <v>1.0</v>
      </c>
      <c r="O4" s="18">
        <v>2.0</v>
      </c>
      <c r="Z4" s="18">
        <v>1.0</v>
      </c>
    </row>
    <row r="5" ht="12.0" customHeight="1">
      <c r="A5" s="5" t="s">
        <v>34</v>
      </c>
      <c r="B5" s="18">
        <f t="shared" si="1"/>
        <v>0</v>
      </c>
      <c r="C5" s="18">
        <f t="shared" si="2"/>
        <v>0.1111111111</v>
      </c>
      <c r="F5" s="18">
        <v>1.0</v>
      </c>
      <c r="H5" s="18">
        <v>9.0</v>
      </c>
      <c r="I5" s="18">
        <v>1.0</v>
      </c>
      <c r="J5" s="18">
        <v>1.0</v>
      </c>
      <c r="O5" s="18">
        <v>2.0</v>
      </c>
      <c r="Z5" s="18">
        <v>1.0</v>
      </c>
    </row>
    <row r="6" ht="12.0" customHeight="1">
      <c r="A6" s="5" t="s">
        <v>35</v>
      </c>
      <c r="B6" s="18">
        <f t="shared" si="1"/>
        <v>0</v>
      </c>
      <c r="C6" s="18">
        <f t="shared" si="2"/>
        <v>0.1111111111</v>
      </c>
      <c r="F6" s="18">
        <v>1.0</v>
      </c>
      <c r="H6" s="18">
        <v>9.0</v>
      </c>
      <c r="I6" s="18">
        <v>1.0</v>
      </c>
      <c r="J6" s="18">
        <v>1.0</v>
      </c>
      <c r="O6" s="18">
        <v>2.0</v>
      </c>
      <c r="Z6" s="18">
        <v>1.0</v>
      </c>
    </row>
    <row r="7" ht="12.0" customHeight="1">
      <c r="A7" s="5" t="s">
        <v>36</v>
      </c>
      <c r="B7" s="18">
        <f t="shared" si="1"/>
        <v>0</v>
      </c>
      <c r="C7" s="18">
        <f t="shared" si="2"/>
        <v>0.1111111111</v>
      </c>
      <c r="F7" s="18">
        <v>1.0</v>
      </c>
      <c r="G7" s="18">
        <v>3.0</v>
      </c>
      <c r="H7" s="18">
        <v>9.0</v>
      </c>
      <c r="I7" s="18">
        <v>1.0</v>
      </c>
      <c r="O7" s="18">
        <v>2.0</v>
      </c>
      <c r="Z7" s="18">
        <v>1.0</v>
      </c>
    </row>
    <row r="8" ht="12.0" customHeight="1">
      <c r="A8" s="5" t="s">
        <v>37</v>
      </c>
      <c r="B8" s="18">
        <f t="shared" si="1"/>
        <v>0</v>
      </c>
      <c r="C8" s="18">
        <f t="shared" si="2"/>
        <v>0.1111111111</v>
      </c>
      <c r="F8" s="18">
        <v>1.0</v>
      </c>
      <c r="H8" s="18">
        <v>9.0</v>
      </c>
      <c r="I8" s="18">
        <v>1.0</v>
      </c>
      <c r="J8" s="18">
        <v>1.0</v>
      </c>
      <c r="O8" s="18">
        <v>2.0</v>
      </c>
      <c r="Z8" s="18">
        <v>1.0</v>
      </c>
    </row>
    <row r="9" ht="12.0" customHeight="1">
      <c r="A9" s="26" t="s">
        <v>38</v>
      </c>
    </row>
    <row r="10" ht="12.0" customHeight="1">
      <c r="A10" s="5" t="s">
        <v>39</v>
      </c>
      <c r="B10" s="18">
        <f t="shared" ref="B10:B18" si="3">G34</f>
        <v>0</v>
      </c>
      <c r="C10" s="18">
        <f t="shared" ref="C10:C18" si="4">1/9</f>
        <v>0.1111111111</v>
      </c>
      <c r="F10" s="18">
        <v>0.0</v>
      </c>
      <c r="G10" s="18">
        <v>1.0</v>
      </c>
      <c r="H10" s="18">
        <v>9.0</v>
      </c>
      <c r="I10" s="18">
        <v>1.0</v>
      </c>
      <c r="O10" s="18">
        <v>2.0</v>
      </c>
      <c r="Z10" s="18">
        <v>1.0</v>
      </c>
    </row>
    <row r="11" ht="12.0" customHeight="1">
      <c r="A11" s="5" t="s">
        <v>40</v>
      </c>
      <c r="B11" s="18">
        <f t="shared" si="3"/>
        <v>0</v>
      </c>
      <c r="C11" s="18">
        <f t="shared" si="4"/>
        <v>0.1111111111</v>
      </c>
      <c r="F11" s="18">
        <v>0.0</v>
      </c>
      <c r="G11" s="18">
        <v>5.0</v>
      </c>
      <c r="H11" s="18">
        <v>9.0</v>
      </c>
      <c r="I11" s="18">
        <v>1.0</v>
      </c>
      <c r="O11" s="18">
        <v>2.0</v>
      </c>
      <c r="P11" s="18">
        <v>1.0</v>
      </c>
      <c r="Z11" s="18">
        <v>1.0</v>
      </c>
    </row>
    <row r="12" ht="12.0" customHeight="1">
      <c r="A12" s="9" t="s">
        <v>131</v>
      </c>
      <c r="B12" s="18">
        <f t="shared" si="3"/>
        <v>0.1111111111</v>
      </c>
      <c r="C12" s="18">
        <f t="shared" si="4"/>
        <v>0.1111111111</v>
      </c>
      <c r="O12" s="18">
        <v>2.0</v>
      </c>
      <c r="Z12" s="18">
        <v>1.0</v>
      </c>
      <c r="AA12" s="18">
        <v>1.0</v>
      </c>
    </row>
    <row r="13" ht="12.0" customHeight="1">
      <c r="A13" s="10" t="s">
        <v>42</v>
      </c>
      <c r="B13" s="18">
        <f t="shared" si="3"/>
        <v>0.1111111111</v>
      </c>
      <c r="C13" s="18">
        <f t="shared" si="4"/>
        <v>0.1111111111</v>
      </c>
      <c r="O13" s="18">
        <v>2.0</v>
      </c>
      <c r="Z13" s="18">
        <v>1.0</v>
      </c>
      <c r="AA13" s="18">
        <v>1.0</v>
      </c>
    </row>
    <row r="14" ht="12.0" customHeight="1">
      <c r="A14" s="10" t="s">
        <v>43</v>
      </c>
      <c r="B14" s="18">
        <f t="shared" si="3"/>
        <v>0.1111111111</v>
      </c>
      <c r="C14" s="18">
        <f t="shared" si="4"/>
        <v>0.1111111111</v>
      </c>
      <c r="O14" s="18">
        <v>2.0</v>
      </c>
      <c r="Z14" s="18">
        <v>1.0</v>
      </c>
      <c r="AA14" s="18">
        <v>1.0</v>
      </c>
    </row>
    <row r="15" ht="12.0" customHeight="1">
      <c r="A15" s="10" t="s">
        <v>44</v>
      </c>
      <c r="B15" s="18">
        <f t="shared" si="3"/>
        <v>0.1111111111</v>
      </c>
      <c r="C15" s="18">
        <f t="shared" si="4"/>
        <v>0.1111111111</v>
      </c>
      <c r="O15" s="18">
        <v>2.0</v>
      </c>
      <c r="Z15" s="18">
        <v>1.0</v>
      </c>
      <c r="AA15" s="18">
        <v>1.0</v>
      </c>
    </row>
    <row r="16" ht="12.0" customHeight="1">
      <c r="A16" s="10" t="s">
        <v>45</v>
      </c>
      <c r="B16" s="18">
        <f t="shared" si="3"/>
        <v>0.1111111111</v>
      </c>
      <c r="C16" s="18">
        <f t="shared" si="4"/>
        <v>0.1111111111</v>
      </c>
      <c r="O16" s="18">
        <v>2.0</v>
      </c>
      <c r="Z16" s="18">
        <v>1.0</v>
      </c>
      <c r="AA16" s="18">
        <v>1.0</v>
      </c>
    </row>
    <row r="17" ht="12.0" customHeight="1">
      <c r="A17" s="10" t="s">
        <v>46</v>
      </c>
      <c r="B17" s="18">
        <f t="shared" si="3"/>
        <v>0.1111111111</v>
      </c>
      <c r="C17" s="18">
        <f t="shared" si="4"/>
        <v>0.1111111111</v>
      </c>
      <c r="O17" s="18">
        <v>2.0</v>
      </c>
      <c r="Z17" s="18">
        <v>1.0</v>
      </c>
      <c r="AA17" s="18">
        <v>1.0</v>
      </c>
    </row>
    <row r="18" ht="12.0" customHeight="1">
      <c r="A18" s="10" t="s">
        <v>47</v>
      </c>
      <c r="B18" s="18">
        <f t="shared" si="3"/>
        <v>0.1111111111</v>
      </c>
      <c r="C18" s="18">
        <f t="shared" si="4"/>
        <v>0.1111111111</v>
      </c>
      <c r="O18" s="18">
        <v>2.0</v>
      </c>
      <c r="Z18" s="18">
        <v>1.0</v>
      </c>
      <c r="AA18" s="18">
        <v>1.0</v>
      </c>
    </row>
    <row r="19" ht="12.0" customHeight="1">
      <c r="A19" s="26" t="s">
        <v>48</v>
      </c>
    </row>
    <row r="20" ht="12.0" customHeight="1">
      <c r="A20" s="10" t="s">
        <v>49</v>
      </c>
      <c r="B20" s="18">
        <f t="shared" ref="B20:B21" si="5">G44</f>
        <v>0.1111111111</v>
      </c>
      <c r="C20" s="18">
        <f t="shared" ref="C20:C21" si="6">1/9</f>
        <v>0.1111111111</v>
      </c>
      <c r="O20" s="18">
        <v>2.0</v>
      </c>
      <c r="Z20" s="18">
        <v>1.0</v>
      </c>
      <c r="AA20" s="18">
        <v>1.0</v>
      </c>
    </row>
    <row r="21" ht="12.0" customHeight="1">
      <c r="A21" s="10" t="s">
        <v>50</v>
      </c>
      <c r="B21" s="18">
        <f t="shared" si="5"/>
        <v>0.1111111111</v>
      </c>
      <c r="C21" s="18">
        <f t="shared" si="6"/>
        <v>0.1111111111</v>
      </c>
      <c r="O21" s="18">
        <v>2.0</v>
      </c>
      <c r="Z21" s="18">
        <v>1.0</v>
      </c>
      <c r="AA21" s="18">
        <v>1.0</v>
      </c>
    </row>
    <row r="22" ht="12.0" customHeight="1"/>
    <row r="23" ht="12.0" customHeight="1"/>
    <row r="24" ht="12.0" customHeight="1">
      <c r="A24" s="2"/>
      <c r="B24" s="2" t="s">
        <v>206</v>
      </c>
      <c r="C24" s="2"/>
      <c r="D24" s="2"/>
      <c r="E24" s="2" t="s">
        <v>207</v>
      </c>
      <c r="F24" s="2"/>
      <c r="G24" s="2"/>
      <c r="K24" s="2"/>
      <c r="P24" s="18" t="s">
        <v>243</v>
      </c>
    </row>
    <row r="25" ht="12.0" customHeight="1">
      <c r="A25" s="2"/>
      <c r="B25" s="2" t="s">
        <v>181</v>
      </c>
      <c r="C25" s="2" t="s">
        <v>179</v>
      </c>
      <c r="D25" s="2" t="s">
        <v>180</v>
      </c>
      <c r="E25" s="2" t="s">
        <v>181</v>
      </c>
      <c r="F25" s="2" t="s">
        <v>179</v>
      </c>
      <c r="G25" s="2" t="s">
        <v>180</v>
      </c>
      <c r="K25" s="2" t="s">
        <v>182</v>
      </c>
      <c r="L25" s="2" t="s">
        <v>209</v>
      </c>
      <c r="P25" s="29" t="s">
        <v>196</v>
      </c>
      <c r="Q25" s="29" t="s">
        <v>193</v>
      </c>
      <c r="R25" s="29" t="s">
        <v>197</v>
      </c>
    </row>
    <row r="26" ht="12.0" customHeight="1">
      <c r="A26" s="5" t="s">
        <v>31</v>
      </c>
      <c r="E26" s="18">
        <v>0.0</v>
      </c>
      <c r="F26" s="18">
        <v>9.0</v>
      </c>
      <c r="G26" s="18">
        <f t="shared" ref="G26:G32" si="7">E26/F26</f>
        <v>0</v>
      </c>
      <c r="O26" s="29" t="s">
        <v>188</v>
      </c>
      <c r="P26" s="31"/>
      <c r="Q26" s="31">
        <v>1.0</v>
      </c>
      <c r="R26" s="31"/>
    </row>
    <row r="27" ht="12.0" customHeight="1">
      <c r="A27" s="5" t="s">
        <v>32</v>
      </c>
      <c r="E27" s="18">
        <v>0.0</v>
      </c>
      <c r="F27" s="18">
        <v>9.0</v>
      </c>
      <c r="G27" s="18">
        <f t="shared" si="7"/>
        <v>0</v>
      </c>
      <c r="O27" s="29" t="s">
        <v>189</v>
      </c>
      <c r="P27" s="31"/>
      <c r="Q27" s="31"/>
      <c r="R27" s="31">
        <v>1.0</v>
      </c>
    </row>
    <row r="28" ht="12.0" customHeight="1">
      <c r="A28" s="5" t="s">
        <v>33</v>
      </c>
      <c r="E28" s="18">
        <v>0.0</v>
      </c>
      <c r="F28" s="18">
        <v>9.0</v>
      </c>
      <c r="G28" s="18">
        <f t="shared" si="7"/>
        <v>0</v>
      </c>
      <c r="O28" s="29" t="s">
        <v>186</v>
      </c>
      <c r="P28" s="31"/>
      <c r="Q28" s="31">
        <v>1.0</v>
      </c>
      <c r="R28" s="31"/>
    </row>
    <row r="29" ht="12.0" customHeight="1">
      <c r="A29" s="5" t="s">
        <v>34</v>
      </c>
      <c r="E29" s="18">
        <v>0.0</v>
      </c>
      <c r="F29" s="18">
        <v>9.0</v>
      </c>
      <c r="G29" s="18">
        <f t="shared" si="7"/>
        <v>0</v>
      </c>
      <c r="O29" s="29" t="s">
        <v>191</v>
      </c>
      <c r="P29" s="31"/>
      <c r="Q29" s="31"/>
      <c r="R29" s="31">
        <v>1.0</v>
      </c>
    </row>
    <row r="30" ht="12.0" customHeight="1">
      <c r="A30" s="5" t="s">
        <v>35</v>
      </c>
      <c r="E30" s="18">
        <v>0.0</v>
      </c>
      <c r="F30" s="18">
        <v>9.0</v>
      </c>
      <c r="G30" s="18">
        <f t="shared" si="7"/>
        <v>0</v>
      </c>
      <c r="O30" s="29" t="s">
        <v>192</v>
      </c>
      <c r="P30" s="31"/>
      <c r="Q30" s="31"/>
      <c r="R30" s="31">
        <v>1.0</v>
      </c>
    </row>
    <row r="31" ht="12.0" customHeight="1">
      <c r="A31" s="5" t="s">
        <v>36</v>
      </c>
      <c r="E31" s="18">
        <v>0.0</v>
      </c>
      <c r="F31" s="18">
        <v>9.0</v>
      </c>
      <c r="G31" s="18">
        <f t="shared" si="7"/>
        <v>0</v>
      </c>
      <c r="O31" s="29" t="s">
        <v>193</v>
      </c>
      <c r="P31" s="31"/>
      <c r="Q31" s="31"/>
      <c r="R31" s="31">
        <v>1.0</v>
      </c>
    </row>
    <row r="32" ht="12.0" customHeight="1">
      <c r="A32" s="5" t="s">
        <v>37</v>
      </c>
      <c r="E32" s="18">
        <v>0.0</v>
      </c>
      <c r="F32" s="18">
        <v>9.0</v>
      </c>
      <c r="G32" s="18">
        <f t="shared" si="7"/>
        <v>0</v>
      </c>
      <c r="O32" s="29" t="s">
        <v>194</v>
      </c>
      <c r="P32" s="31"/>
      <c r="Q32" s="31"/>
      <c r="R32" s="31">
        <v>1.0</v>
      </c>
    </row>
    <row r="33" ht="12.0" customHeight="1">
      <c r="A33" s="26" t="s">
        <v>38</v>
      </c>
      <c r="O33" s="30" t="s">
        <v>195</v>
      </c>
      <c r="P33" s="31"/>
      <c r="Q33" s="31"/>
      <c r="R33" s="31"/>
    </row>
    <row r="34" ht="12.0" customHeight="1">
      <c r="A34" s="5" t="s">
        <v>39</v>
      </c>
      <c r="E34" s="18">
        <v>0.0</v>
      </c>
      <c r="F34" s="18">
        <v>9.0</v>
      </c>
      <c r="G34" s="18">
        <f t="shared" ref="G34:G42" si="8">E34/F34</f>
        <v>0</v>
      </c>
      <c r="O34" s="29" t="s">
        <v>196</v>
      </c>
      <c r="P34" s="31"/>
      <c r="Q34" s="31">
        <v>1.0</v>
      </c>
      <c r="R34" s="31"/>
    </row>
    <row r="35" ht="12.0" customHeight="1">
      <c r="A35" s="5" t="s">
        <v>40</v>
      </c>
      <c r="E35" s="18">
        <v>0.0</v>
      </c>
      <c r="F35" s="18">
        <v>9.0</v>
      </c>
      <c r="G35" s="18">
        <f t="shared" si="8"/>
        <v>0</v>
      </c>
      <c r="O35" s="29" t="s">
        <v>197</v>
      </c>
      <c r="P35" s="31">
        <v>1.0</v>
      </c>
      <c r="Q35" s="31"/>
      <c r="R35" s="31"/>
    </row>
    <row r="36" ht="12.0" customHeight="1">
      <c r="A36" s="9" t="s">
        <v>131</v>
      </c>
      <c r="E36" s="18">
        <v>1.0</v>
      </c>
      <c r="F36" s="18">
        <v>9.0</v>
      </c>
      <c r="G36" s="18">
        <f t="shared" si="8"/>
        <v>0.1111111111</v>
      </c>
      <c r="O36" s="33" t="s">
        <v>198</v>
      </c>
      <c r="P36" s="31"/>
      <c r="Q36" s="31"/>
      <c r="R36" s="31"/>
    </row>
    <row r="37" ht="12.0" customHeight="1">
      <c r="A37" s="10" t="s">
        <v>42</v>
      </c>
      <c r="E37" s="18">
        <v>1.0</v>
      </c>
      <c r="F37" s="18">
        <v>9.0</v>
      </c>
      <c r="G37" s="18">
        <f t="shared" si="8"/>
        <v>0.1111111111</v>
      </c>
      <c r="O37" s="28" t="s">
        <v>199</v>
      </c>
      <c r="P37" s="31"/>
      <c r="Q37" s="31"/>
      <c r="R37" s="31"/>
    </row>
    <row r="38" ht="12.0" customHeight="1">
      <c r="A38" s="10" t="s">
        <v>43</v>
      </c>
      <c r="E38" s="18">
        <v>1.0</v>
      </c>
      <c r="F38" s="18">
        <v>9.0</v>
      </c>
      <c r="G38" s="18">
        <f t="shared" si="8"/>
        <v>0.1111111111</v>
      </c>
      <c r="O38" s="28" t="s">
        <v>200</v>
      </c>
      <c r="P38" s="31"/>
      <c r="Q38" s="31"/>
      <c r="R38" s="31"/>
    </row>
    <row r="39" ht="12.0" customHeight="1">
      <c r="A39" s="10" t="s">
        <v>44</v>
      </c>
      <c r="E39" s="18">
        <v>1.0</v>
      </c>
      <c r="F39" s="18">
        <v>9.0</v>
      </c>
      <c r="G39" s="18">
        <f t="shared" si="8"/>
        <v>0.1111111111</v>
      </c>
      <c r="O39" s="28" t="s">
        <v>184</v>
      </c>
      <c r="P39" s="31"/>
      <c r="Q39" s="31"/>
      <c r="R39" s="31"/>
    </row>
    <row r="40" ht="12.0" customHeight="1">
      <c r="A40" s="10" t="s">
        <v>45</v>
      </c>
      <c r="E40" s="18">
        <v>1.0</v>
      </c>
      <c r="F40" s="18">
        <v>9.0</v>
      </c>
      <c r="G40" s="18">
        <f t="shared" si="8"/>
        <v>0.1111111111</v>
      </c>
      <c r="O40" s="28" t="s">
        <v>202</v>
      </c>
      <c r="P40" s="31"/>
      <c r="Q40" s="31"/>
      <c r="R40" s="31"/>
    </row>
    <row r="41" ht="12.0" customHeight="1">
      <c r="A41" s="10" t="s">
        <v>46</v>
      </c>
      <c r="E41" s="18">
        <v>1.0</v>
      </c>
      <c r="F41" s="18">
        <v>9.0</v>
      </c>
      <c r="G41" s="18">
        <f t="shared" si="8"/>
        <v>0.1111111111</v>
      </c>
      <c r="O41" s="28" t="s">
        <v>203</v>
      </c>
      <c r="P41" s="31"/>
      <c r="Q41" s="31"/>
      <c r="R41" s="31"/>
    </row>
    <row r="42" ht="12.0" customHeight="1">
      <c r="A42" s="10" t="s">
        <v>47</v>
      </c>
      <c r="E42" s="18">
        <v>1.0</v>
      </c>
      <c r="F42" s="18">
        <v>9.0</v>
      </c>
      <c r="G42" s="18">
        <f t="shared" si="8"/>
        <v>0.1111111111</v>
      </c>
      <c r="O42" s="28" t="s">
        <v>183</v>
      </c>
      <c r="P42" s="31"/>
      <c r="Q42" s="31"/>
      <c r="R42" s="31"/>
    </row>
    <row r="43" ht="12.0" customHeight="1">
      <c r="A43" s="26" t="s">
        <v>48</v>
      </c>
      <c r="O43" s="30" t="s">
        <v>204</v>
      </c>
      <c r="P43" s="31"/>
      <c r="Q43" s="31"/>
      <c r="R43" s="31"/>
    </row>
    <row r="44" ht="12.0" customHeight="1">
      <c r="A44" s="10" t="s">
        <v>49</v>
      </c>
      <c r="E44" s="18">
        <v>1.0</v>
      </c>
      <c r="F44" s="18">
        <v>9.0</v>
      </c>
      <c r="G44" s="18">
        <f t="shared" ref="G44:G45" si="9">E44/F44</f>
        <v>0.1111111111</v>
      </c>
      <c r="O44" s="28" t="s">
        <v>185</v>
      </c>
      <c r="P44" s="31"/>
      <c r="Q44" s="31"/>
      <c r="R44" s="31"/>
    </row>
    <row r="45" ht="12.0" customHeight="1">
      <c r="A45" s="10" t="s">
        <v>50</v>
      </c>
      <c r="E45" s="18">
        <v>1.0</v>
      </c>
      <c r="F45" s="18">
        <v>9.0</v>
      </c>
      <c r="G45" s="18">
        <f t="shared" si="9"/>
        <v>0.1111111111</v>
      </c>
      <c r="O45" s="28" t="s">
        <v>187</v>
      </c>
      <c r="P45" s="31"/>
      <c r="Q45" s="31"/>
      <c r="R45" s="31"/>
    </row>
    <row r="46" ht="12.0" customHeight="1">
      <c r="P46" s="18">
        <f t="shared" ref="P46:R46" si="10">SUM(P26:P45)</f>
        <v>1</v>
      </c>
      <c r="Q46" s="18">
        <f t="shared" si="10"/>
        <v>3</v>
      </c>
      <c r="R46" s="18">
        <f t="shared" si="10"/>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5" t="s">
        <v>31</v>
      </c>
      <c r="B2" s="18">
        <f t="shared" ref="B2:B8" si="1">G26</f>
        <v>0.1111111111</v>
      </c>
      <c r="C2" s="18">
        <f t="shared" ref="C2:C8" si="2">1/9</f>
        <v>0.1111111111</v>
      </c>
      <c r="D2" s="18" t="str">
        <f t="shared" ref="D2:D8" si="3">L26</f>
        <v/>
      </c>
      <c r="O2" s="18">
        <v>3.0</v>
      </c>
      <c r="Z2" s="18">
        <v>1.0</v>
      </c>
      <c r="AA2" s="18">
        <v>1.0</v>
      </c>
    </row>
    <row r="3" ht="12.0" customHeight="1">
      <c r="A3" s="5" t="s">
        <v>32</v>
      </c>
      <c r="B3" s="18">
        <f t="shared" si="1"/>
        <v>0.1111111111</v>
      </c>
      <c r="C3" s="18">
        <f t="shared" si="2"/>
        <v>0.1111111111</v>
      </c>
      <c r="D3" s="18" t="str">
        <f t="shared" si="3"/>
        <v/>
      </c>
      <c r="O3" s="18">
        <v>3.0</v>
      </c>
      <c r="Z3" s="18">
        <v>1.0</v>
      </c>
      <c r="AA3" s="18">
        <v>1.0</v>
      </c>
    </row>
    <row r="4" ht="12.0" customHeight="1">
      <c r="A4" s="5" t="s">
        <v>33</v>
      </c>
      <c r="B4" s="18">
        <f t="shared" si="1"/>
        <v>0.1111111111</v>
      </c>
      <c r="C4" s="18">
        <f t="shared" si="2"/>
        <v>0.1111111111</v>
      </c>
      <c r="D4" s="18" t="str">
        <f t="shared" si="3"/>
        <v/>
      </c>
      <c r="O4" s="18">
        <v>3.0</v>
      </c>
      <c r="Z4" s="18">
        <v>1.0</v>
      </c>
      <c r="AA4" s="18">
        <v>1.0</v>
      </c>
    </row>
    <row r="5" ht="12.0" customHeight="1">
      <c r="A5" s="5" t="s">
        <v>34</v>
      </c>
      <c r="B5" s="18">
        <f t="shared" si="1"/>
        <v>0.1111111111</v>
      </c>
      <c r="C5" s="18">
        <f t="shared" si="2"/>
        <v>0.1111111111</v>
      </c>
      <c r="D5" s="18" t="str">
        <f t="shared" si="3"/>
        <v/>
      </c>
      <c r="O5" s="18">
        <v>3.0</v>
      </c>
      <c r="Z5" s="18">
        <v>1.0</v>
      </c>
      <c r="AA5" s="18">
        <v>1.0</v>
      </c>
    </row>
    <row r="6" ht="12.0" customHeight="1">
      <c r="A6" s="5" t="s">
        <v>35</v>
      </c>
      <c r="B6" s="18">
        <f t="shared" si="1"/>
        <v>0.1111111111</v>
      </c>
      <c r="C6" s="18">
        <f t="shared" si="2"/>
        <v>0.1111111111</v>
      </c>
      <c r="D6" s="18" t="str">
        <f t="shared" si="3"/>
        <v/>
      </c>
      <c r="O6" s="18">
        <v>3.0</v>
      </c>
      <c r="Z6" s="18">
        <v>1.0</v>
      </c>
      <c r="AA6" s="18">
        <v>1.0</v>
      </c>
    </row>
    <row r="7" ht="12.0" customHeight="1">
      <c r="A7" s="5" t="s">
        <v>36</v>
      </c>
      <c r="B7" s="18">
        <f t="shared" si="1"/>
        <v>0.1111111111</v>
      </c>
      <c r="C7" s="18">
        <f t="shared" si="2"/>
        <v>0.1111111111</v>
      </c>
      <c r="D7" s="18" t="str">
        <f t="shared" si="3"/>
        <v/>
      </c>
      <c r="O7" s="18">
        <v>3.0</v>
      </c>
      <c r="Z7" s="18">
        <v>1.0</v>
      </c>
      <c r="AA7" s="18">
        <v>1.0</v>
      </c>
    </row>
    <row r="8" ht="12.0" customHeight="1">
      <c r="A8" s="5" t="s">
        <v>37</v>
      </c>
      <c r="B8" s="18">
        <f t="shared" si="1"/>
        <v>0.1111111111</v>
      </c>
      <c r="C8" s="18">
        <f t="shared" si="2"/>
        <v>0.1111111111</v>
      </c>
      <c r="D8" s="18" t="str">
        <f t="shared" si="3"/>
        <v/>
      </c>
      <c r="O8" s="18">
        <v>3.0</v>
      </c>
      <c r="Z8" s="18">
        <v>1.0</v>
      </c>
      <c r="AA8" s="18">
        <v>1.0</v>
      </c>
    </row>
    <row r="9" ht="12.0" customHeight="1">
      <c r="A9" s="26" t="s">
        <v>38</v>
      </c>
    </row>
    <row r="10" ht="12.0" customHeight="1">
      <c r="A10" s="5" t="s">
        <v>39</v>
      </c>
      <c r="B10" s="18">
        <f t="shared" ref="B10:B21" si="4">G34</f>
        <v>0.1111111111</v>
      </c>
      <c r="C10" s="18">
        <f t="shared" ref="C10:C21" si="5">1/9</f>
        <v>0.1111111111</v>
      </c>
      <c r="D10" s="18" t="str">
        <f t="shared" ref="D10:D21" si="6">L34</f>
        <v/>
      </c>
      <c r="O10" s="18">
        <v>3.0</v>
      </c>
      <c r="Z10" s="18">
        <v>1.0</v>
      </c>
      <c r="AA10" s="18">
        <v>1.0</v>
      </c>
    </row>
    <row r="11" ht="12.0" customHeight="1">
      <c r="A11" s="5" t="s">
        <v>40</v>
      </c>
      <c r="B11" s="18">
        <f t="shared" si="4"/>
        <v>0.1111111111</v>
      </c>
      <c r="C11" s="18">
        <f t="shared" si="5"/>
        <v>0.1111111111</v>
      </c>
      <c r="D11" s="18" t="str">
        <f t="shared" si="6"/>
        <v/>
      </c>
      <c r="O11" s="18">
        <v>3.0</v>
      </c>
      <c r="Z11" s="18">
        <v>1.0</v>
      </c>
      <c r="AA11" s="18">
        <v>1.0</v>
      </c>
    </row>
    <row r="12" ht="12.0" customHeight="1">
      <c r="A12" s="9" t="s">
        <v>131</v>
      </c>
      <c r="B12" s="18">
        <f t="shared" si="4"/>
        <v>0</v>
      </c>
      <c r="C12" s="18">
        <f t="shared" si="5"/>
        <v>0.1111111111</v>
      </c>
      <c r="D12" s="18" t="str">
        <f t="shared" si="6"/>
        <v/>
      </c>
      <c r="F12" s="18">
        <v>1.0</v>
      </c>
      <c r="H12" s="18">
        <v>10.0</v>
      </c>
      <c r="I12" s="18">
        <v>1.0</v>
      </c>
      <c r="J12" s="18">
        <v>1.0</v>
      </c>
      <c r="O12" s="18">
        <v>3.0</v>
      </c>
      <c r="Z12" s="18">
        <v>1.0</v>
      </c>
    </row>
    <row r="13" ht="12.0" customHeight="1">
      <c r="A13" s="10" t="s">
        <v>42</v>
      </c>
      <c r="B13" s="18">
        <f t="shared" si="4"/>
        <v>0</v>
      </c>
      <c r="C13" s="18">
        <f t="shared" si="5"/>
        <v>0.1111111111</v>
      </c>
      <c r="D13" s="18" t="str">
        <f t="shared" si="6"/>
        <v/>
      </c>
      <c r="F13" s="18">
        <v>0.0</v>
      </c>
      <c r="H13" s="18">
        <v>10.0</v>
      </c>
      <c r="I13" s="18">
        <v>1.0</v>
      </c>
      <c r="J13" s="18">
        <v>1.0</v>
      </c>
      <c r="O13" s="18">
        <v>3.0</v>
      </c>
      <c r="Z13" s="18">
        <v>1.0</v>
      </c>
    </row>
    <row r="14" ht="12.0" customHeight="1">
      <c r="A14" s="10" t="s">
        <v>43</v>
      </c>
      <c r="B14" s="18">
        <f t="shared" si="4"/>
        <v>0</v>
      </c>
      <c r="C14" s="18">
        <f t="shared" si="5"/>
        <v>0.1111111111</v>
      </c>
      <c r="D14" s="18" t="str">
        <f t="shared" si="6"/>
        <v/>
      </c>
      <c r="F14" s="18">
        <v>0.0</v>
      </c>
      <c r="H14" s="18">
        <v>10.0</v>
      </c>
      <c r="I14" s="18">
        <v>1.0</v>
      </c>
      <c r="J14" s="18">
        <v>1.0</v>
      </c>
      <c r="O14" s="18">
        <v>3.0</v>
      </c>
      <c r="Z14" s="18">
        <v>1.0</v>
      </c>
    </row>
    <row r="15" ht="12.0" customHeight="1">
      <c r="A15" s="10" t="s">
        <v>44</v>
      </c>
      <c r="B15" s="18">
        <f t="shared" si="4"/>
        <v>0</v>
      </c>
      <c r="C15" s="18">
        <f t="shared" si="5"/>
        <v>0.1111111111</v>
      </c>
      <c r="D15" s="18" t="str">
        <f t="shared" si="6"/>
        <v/>
      </c>
      <c r="F15" s="18">
        <v>1.0</v>
      </c>
      <c r="H15" s="18">
        <v>10.0</v>
      </c>
      <c r="I15" s="18">
        <v>1.0</v>
      </c>
      <c r="J15" s="18">
        <v>1.0</v>
      </c>
      <c r="O15" s="18">
        <v>3.0</v>
      </c>
      <c r="Z15" s="18">
        <v>1.0</v>
      </c>
    </row>
    <row r="16" ht="12.0" customHeight="1">
      <c r="A16" s="10" t="s">
        <v>45</v>
      </c>
      <c r="B16" s="18">
        <f t="shared" si="4"/>
        <v>0</v>
      </c>
      <c r="C16" s="18">
        <f t="shared" si="5"/>
        <v>0.1111111111</v>
      </c>
      <c r="D16" s="18" t="str">
        <f t="shared" si="6"/>
        <v/>
      </c>
      <c r="F16" s="18">
        <v>1.0</v>
      </c>
      <c r="G16" s="18">
        <v>2.0</v>
      </c>
      <c r="H16" s="18">
        <v>10.0</v>
      </c>
      <c r="I16" s="18">
        <v>1.0</v>
      </c>
      <c r="O16" s="18">
        <v>3.0</v>
      </c>
      <c r="Z16" s="18">
        <v>1.0</v>
      </c>
    </row>
    <row r="17" ht="12.0" customHeight="1">
      <c r="A17" s="10" t="s">
        <v>46</v>
      </c>
      <c r="B17" s="18">
        <f t="shared" si="4"/>
        <v>0</v>
      </c>
      <c r="C17" s="18">
        <f t="shared" si="5"/>
        <v>0.1111111111</v>
      </c>
      <c r="D17" s="18" t="str">
        <f t="shared" si="6"/>
        <v/>
      </c>
      <c r="F17" s="18">
        <v>1.0</v>
      </c>
      <c r="H17" s="18">
        <v>10.0</v>
      </c>
      <c r="I17" s="18">
        <v>1.0</v>
      </c>
      <c r="J17" s="18">
        <v>1.0</v>
      </c>
      <c r="O17" s="18">
        <v>3.0</v>
      </c>
      <c r="Z17" s="18">
        <v>1.0</v>
      </c>
    </row>
    <row r="18" ht="12.0" customHeight="1">
      <c r="A18" s="10" t="s">
        <v>47</v>
      </c>
      <c r="B18" s="18">
        <f t="shared" si="4"/>
        <v>0</v>
      </c>
      <c r="C18" s="18">
        <f t="shared" si="5"/>
        <v>0.1111111111</v>
      </c>
      <c r="D18" s="18">
        <f t="shared" si="6"/>
        <v>1</v>
      </c>
      <c r="F18" s="18">
        <v>1.0</v>
      </c>
      <c r="H18" s="18">
        <v>10.0</v>
      </c>
      <c r="I18" s="18">
        <v>1.0</v>
      </c>
      <c r="J18" s="18">
        <v>1.0</v>
      </c>
      <c r="O18" s="18">
        <v>3.0</v>
      </c>
      <c r="Z18" s="18">
        <v>1.0</v>
      </c>
    </row>
    <row r="19" ht="12.0" customHeight="1">
      <c r="A19" s="10" t="s">
        <v>48</v>
      </c>
      <c r="B19" s="18">
        <f t="shared" si="4"/>
        <v>0</v>
      </c>
      <c r="C19" s="18">
        <f t="shared" si="5"/>
        <v>0.1111111111</v>
      </c>
      <c r="D19" s="18" t="str">
        <f t="shared" si="6"/>
        <v/>
      </c>
      <c r="F19" s="18">
        <v>0.0</v>
      </c>
      <c r="G19" s="18">
        <v>7.0</v>
      </c>
      <c r="H19" s="18">
        <v>10.0</v>
      </c>
      <c r="I19" s="18">
        <v>1.0</v>
      </c>
      <c r="O19" s="18">
        <v>3.0</v>
      </c>
      <c r="Z19" s="18">
        <v>1.0</v>
      </c>
    </row>
    <row r="20" ht="12.0" customHeight="1">
      <c r="A20" s="10" t="s">
        <v>49</v>
      </c>
      <c r="B20" s="18">
        <f t="shared" si="4"/>
        <v>0</v>
      </c>
      <c r="C20" s="18">
        <f t="shared" si="5"/>
        <v>0.1111111111</v>
      </c>
      <c r="D20" s="18" t="str">
        <f t="shared" si="6"/>
        <v/>
      </c>
      <c r="F20" s="18">
        <v>1.0</v>
      </c>
      <c r="G20" s="18">
        <v>1.0</v>
      </c>
      <c r="H20" s="18">
        <v>10.0</v>
      </c>
      <c r="I20" s="18">
        <v>1.0</v>
      </c>
      <c r="O20" s="18">
        <v>3.0</v>
      </c>
      <c r="Z20" s="18">
        <v>1.0</v>
      </c>
    </row>
    <row r="21" ht="12.0" customHeight="1">
      <c r="A21" s="10" t="s">
        <v>50</v>
      </c>
      <c r="B21" s="18">
        <f t="shared" si="4"/>
        <v>0</v>
      </c>
      <c r="C21" s="18">
        <f t="shared" si="5"/>
        <v>0.1111111111</v>
      </c>
      <c r="D21" s="18" t="str">
        <f t="shared" si="6"/>
        <v/>
      </c>
      <c r="F21" s="18">
        <v>1.0</v>
      </c>
      <c r="H21" s="18">
        <v>10.0</v>
      </c>
      <c r="I21" s="18">
        <v>1.0</v>
      </c>
      <c r="J21" s="18">
        <v>1.0</v>
      </c>
      <c r="O21" s="18">
        <v>3.0</v>
      </c>
      <c r="Z21" s="18">
        <v>1.0</v>
      </c>
    </row>
    <row r="22" ht="12.0" customHeight="1"/>
    <row r="23" ht="12.0" customHeight="1"/>
    <row r="24" ht="12.0" customHeight="1">
      <c r="A24" s="2"/>
      <c r="B24" s="2" t="s">
        <v>206</v>
      </c>
      <c r="C24" s="2"/>
      <c r="D24" s="2"/>
      <c r="E24" s="2" t="s">
        <v>207</v>
      </c>
      <c r="F24" s="2"/>
      <c r="G24" s="2"/>
      <c r="K24" s="2"/>
      <c r="P24" s="18" t="s">
        <v>244</v>
      </c>
    </row>
    <row r="25" ht="12.0" customHeight="1">
      <c r="A25" s="2"/>
      <c r="B25" s="2" t="s">
        <v>181</v>
      </c>
      <c r="C25" s="2" t="s">
        <v>179</v>
      </c>
      <c r="D25" s="2" t="s">
        <v>180</v>
      </c>
      <c r="E25" s="2" t="s">
        <v>181</v>
      </c>
      <c r="F25" s="2" t="s">
        <v>179</v>
      </c>
      <c r="G25" s="2" t="s">
        <v>180</v>
      </c>
      <c r="K25" s="2" t="s">
        <v>182</v>
      </c>
      <c r="L25" s="2" t="s">
        <v>209</v>
      </c>
      <c r="P25" s="28" t="s">
        <v>185</v>
      </c>
      <c r="Q25" s="28" t="s">
        <v>202</v>
      </c>
      <c r="R25" s="28" t="s">
        <v>204</v>
      </c>
    </row>
    <row r="26" ht="12.0" customHeight="1">
      <c r="A26" s="5" t="s">
        <v>31</v>
      </c>
      <c r="E26" s="18">
        <v>1.0</v>
      </c>
      <c r="F26" s="18">
        <v>9.0</v>
      </c>
      <c r="G26" s="18">
        <f t="shared" ref="G26:G32" si="7">E26/F26</f>
        <v>0.1111111111</v>
      </c>
      <c r="O26" s="29" t="s">
        <v>188</v>
      </c>
      <c r="P26" s="31"/>
      <c r="Q26" s="31"/>
      <c r="R26" s="31"/>
    </row>
    <row r="27" ht="12.0" customHeight="1">
      <c r="A27" s="5" t="s">
        <v>32</v>
      </c>
      <c r="E27" s="18">
        <v>1.0</v>
      </c>
      <c r="F27" s="18">
        <v>9.0</v>
      </c>
      <c r="G27" s="18">
        <f t="shared" si="7"/>
        <v>0.1111111111</v>
      </c>
      <c r="O27" s="29" t="s">
        <v>189</v>
      </c>
      <c r="P27" s="31"/>
      <c r="Q27" s="31"/>
      <c r="R27" s="31"/>
    </row>
    <row r="28" ht="12.0" customHeight="1">
      <c r="A28" s="5" t="s">
        <v>33</v>
      </c>
      <c r="E28" s="18">
        <v>1.0</v>
      </c>
      <c r="F28" s="18">
        <v>9.0</v>
      </c>
      <c r="G28" s="18">
        <f t="shared" si="7"/>
        <v>0.1111111111</v>
      </c>
      <c r="O28" s="29" t="s">
        <v>186</v>
      </c>
      <c r="P28" s="31"/>
      <c r="Q28" s="31"/>
      <c r="R28" s="31"/>
    </row>
    <row r="29" ht="12.0" customHeight="1">
      <c r="A29" s="5" t="s">
        <v>34</v>
      </c>
      <c r="E29" s="18">
        <v>1.0</v>
      </c>
      <c r="F29" s="18">
        <v>9.0</v>
      </c>
      <c r="G29" s="18">
        <f t="shared" si="7"/>
        <v>0.1111111111</v>
      </c>
      <c r="O29" s="29" t="s">
        <v>191</v>
      </c>
      <c r="P29" s="31"/>
      <c r="Q29" s="31"/>
      <c r="R29" s="31"/>
    </row>
    <row r="30" ht="12.0" customHeight="1">
      <c r="A30" s="5" t="s">
        <v>35</v>
      </c>
      <c r="E30" s="18">
        <v>1.0</v>
      </c>
      <c r="F30" s="18">
        <v>9.0</v>
      </c>
      <c r="G30" s="18">
        <f t="shared" si="7"/>
        <v>0.1111111111</v>
      </c>
      <c r="O30" s="29" t="s">
        <v>192</v>
      </c>
      <c r="P30" s="31"/>
      <c r="Q30" s="31"/>
      <c r="R30" s="31"/>
    </row>
    <row r="31" ht="12.0" customHeight="1">
      <c r="A31" s="5" t="s">
        <v>36</v>
      </c>
      <c r="E31" s="18">
        <v>1.0</v>
      </c>
      <c r="F31" s="18">
        <v>9.0</v>
      </c>
      <c r="G31" s="18">
        <f t="shared" si="7"/>
        <v>0.1111111111</v>
      </c>
      <c r="O31" s="29" t="s">
        <v>193</v>
      </c>
      <c r="P31" s="31"/>
      <c r="Q31" s="31"/>
      <c r="R31" s="31"/>
    </row>
    <row r="32" ht="12.0" customHeight="1">
      <c r="A32" s="5" t="s">
        <v>37</v>
      </c>
      <c r="E32" s="18">
        <v>1.0</v>
      </c>
      <c r="F32" s="18">
        <v>9.0</v>
      </c>
      <c r="G32" s="18">
        <f t="shared" si="7"/>
        <v>0.1111111111</v>
      </c>
      <c r="O32" s="29" t="s">
        <v>194</v>
      </c>
      <c r="P32" s="31"/>
      <c r="Q32" s="31"/>
      <c r="R32" s="31"/>
    </row>
    <row r="33" ht="12.0" customHeight="1">
      <c r="A33" s="26" t="s">
        <v>38</v>
      </c>
      <c r="O33" s="30" t="s">
        <v>195</v>
      </c>
      <c r="P33" s="31"/>
      <c r="Q33" s="31"/>
      <c r="R33" s="31"/>
    </row>
    <row r="34" ht="12.0" customHeight="1">
      <c r="A34" s="5" t="s">
        <v>39</v>
      </c>
      <c r="E34" s="18">
        <v>1.0</v>
      </c>
      <c r="F34" s="18">
        <v>9.0</v>
      </c>
      <c r="G34" s="18">
        <f t="shared" ref="G34:G45" si="8">E34/F34</f>
        <v>0.1111111111</v>
      </c>
      <c r="O34" s="29" t="s">
        <v>196</v>
      </c>
      <c r="P34" s="31"/>
      <c r="Q34" s="31"/>
      <c r="R34" s="31"/>
    </row>
    <row r="35" ht="12.0" customHeight="1">
      <c r="A35" s="5" t="s">
        <v>40</v>
      </c>
      <c r="E35" s="18">
        <v>1.0</v>
      </c>
      <c r="F35" s="18">
        <v>9.0</v>
      </c>
      <c r="G35" s="18">
        <f t="shared" si="8"/>
        <v>0.1111111111</v>
      </c>
      <c r="O35" s="29" t="s">
        <v>197</v>
      </c>
      <c r="P35" s="31"/>
      <c r="Q35" s="31"/>
      <c r="R35" s="31"/>
    </row>
    <row r="36" ht="12.0" customHeight="1">
      <c r="A36" s="9" t="s">
        <v>131</v>
      </c>
      <c r="E36" s="18">
        <v>0.0</v>
      </c>
      <c r="F36" s="18">
        <v>9.0</v>
      </c>
      <c r="G36" s="18">
        <f t="shared" si="8"/>
        <v>0</v>
      </c>
      <c r="O36" s="33" t="s">
        <v>198</v>
      </c>
      <c r="P36" s="31"/>
      <c r="Q36" s="31"/>
      <c r="R36" s="31">
        <v>1.0</v>
      </c>
    </row>
    <row r="37" ht="12.0" customHeight="1">
      <c r="A37" s="10" t="s">
        <v>42</v>
      </c>
      <c r="E37" s="18">
        <v>0.0</v>
      </c>
      <c r="F37" s="18">
        <v>9.0</v>
      </c>
      <c r="G37" s="18">
        <f t="shared" si="8"/>
        <v>0</v>
      </c>
      <c r="O37" s="28" t="s">
        <v>199</v>
      </c>
      <c r="P37" s="31"/>
      <c r="Q37" s="31">
        <v>1.0</v>
      </c>
      <c r="R37" s="31"/>
    </row>
    <row r="38" ht="12.0" customHeight="1">
      <c r="A38" s="10" t="s">
        <v>43</v>
      </c>
      <c r="E38" s="18">
        <v>0.0</v>
      </c>
      <c r="F38" s="18">
        <v>9.0</v>
      </c>
      <c r="G38" s="18">
        <f t="shared" si="8"/>
        <v>0</v>
      </c>
      <c r="O38" s="28" t="s">
        <v>200</v>
      </c>
      <c r="P38" s="31"/>
      <c r="Q38" s="31">
        <v>1.0</v>
      </c>
      <c r="R38" s="31"/>
    </row>
    <row r="39" ht="12.0" customHeight="1">
      <c r="A39" s="10" t="s">
        <v>44</v>
      </c>
      <c r="E39" s="18">
        <v>0.0</v>
      </c>
      <c r="F39" s="18">
        <v>9.0</v>
      </c>
      <c r="G39" s="18">
        <f t="shared" si="8"/>
        <v>0</v>
      </c>
      <c r="O39" s="28" t="s">
        <v>184</v>
      </c>
      <c r="P39" s="31"/>
      <c r="Q39" s="31"/>
      <c r="R39" s="31">
        <v>1.0</v>
      </c>
    </row>
    <row r="40" ht="12.0" customHeight="1">
      <c r="A40" s="10" t="s">
        <v>45</v>
      </c>
      <c r="E40" s="18">
        <v>0.0</v>
      </c>
      <c r="F40" s="18">
        <v>9.0</v>
      </c>
      <c r="G40" s="18">
        <f t="shared" si="8"/>
        <v>0</v>
      </c>
      <c r="O40" s="28" t="s">
        <v>202</v>
      </c>
      <c r="P40" s="31"/>
      <c r="Q40" s="31"/>
      <c r="R40" s="31">
        <v>1.0</v>
      </c>
    </row>
    <row r="41" ht="12.0" customHeight="1">
      <c r="A41" s="10" t="s">
        <v>46</v>
      </c>
      <c r="E41" s="18">
        <v>0.0</v>
      </c>
      <c r="F41" s="18">
        <v>9.0</v>
      </c>
      <c r="G41" s="18">
        <f t="shared" si="8"/>
        <v>0</v>
      </c>
      <c r="O41" s="28" t="s">
        <v>203</v>
      </c>
      <c r="P41" s="31"/>
      <c r="Q41" s="31"/>
      <c r="R41" s="31">
        <v>1.0</v>
      </c>
    </row>
    <row r="42" ht="12.0" customHeight="1">
      <c r="A42" s="10" t="s">
        <v>47</v>
      </c>
      <c r="E42" s="26"/>
      <c r="F42" s="18">
        <v>9.0</v>
      </c>
      <c r="G42" s="18">
        <f t="shared" si="8"/>
        <v>0</v>
      </c>
      <c r="L42" s="18">
        <v>1.0</v>
      </c>
      <c r="O42" s="28" t="s">
        <v>183</v>
      </c>
      <c r="P42" s="31"/>
      <c r="Q42" s="31"/>
      <c r="R42" s="31">
        <v>1.0</v>
      </c>
    </row>
    <row r="43" ht="12.0" customHeight="1">
      <c r="A43" s="10" t="s">
        <v>48</v>
      </c>
      <c r="E43" s="18">
        <v>0.0</v>
      </c>
      <c r="F43" s="18">
        <v>9.0</v>
      </c>
      <c r="G43" s="18">
        <f t="shared" si="8"/>
        <v>0</v>
      </c>
      <c r="O43" s="28" t="s">
        <v>204</v>
      </c>
      <c r="P43" s="31">
        <v>1.0</v>
      </c>
      <c r="Q43" s="31"/>
      <c r="R43" s="31"/>
    </row>
    <row r="44" ht="12.0" customHeight="1">
      <c r="A44" s="10" t="s">
        <v>49</v>
      </c>
      <c r="E44" s="18">
        <v>0.0</v>
      </c>
      <c r="F44" s="18">
        <v>9.0</v>
      </c>
      <c r="G44" s="18">
        <f t="shared" si="8"/>
        <v>0</v>
      </c>
      <c r="O44" s="28" t="s">
        <v>185</v>
      </c>
      <c r="P44" s="31"/>
      <c r="Q44" s="31"/>
      <c r="R44" s="31">
        <v>1.0</v>
      </c>
    </row>
    <row r="45" ht="12.0" customHeight="1">
      <c r="A45" s="10" t="s">
        <v>50</v>
      </c>
      <c r="E45" s="18">
        <v>0.0</v>
      </c>
      <c r="F45" s="18">
        <v>9.0</v>
      </c>
      <c r="G45" s="18">
        <f t="shared" si="8"/>
        <v>0</v>
      </c>
      <c r="O45" s="28" t="s">
        <v>187</v>
      </c>
      <c r="P45" s="31"/>
      <c r="Q45" s="31"/>
      <c r="R45" s="31">
        <v>1.0</v>
      </c>
    </row>
    <row r="46" ht="12.0" customHeight="1">
      <c r="P46" s="18">
        <f t="shared" ref="P46:R46" si="9">SUM(P26:P45)</f>
        <v>1</v>
      </c>
      <c r="Q46" s="18">
        <f t="shared" si="9"/>
        <v>2</v>
      </c>
      <c r="R46" s="18">
        <f t="shared" si="9"/>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5" t="s">
        <v>31</v>
      </c>
      <c r="B2" s="18">
        <f t="shared" ref="B2:B21" si="1">G26</f>
        <v>0</v>
      </c>
      <c r="C2" s="18">
        <f t="shared" ref="C2:C21" si="2">1/10</f>
        <v>0.1</v>
      </c>
      <c r="F2" s="18">
        <v>0.0</v>
      </c>
      <c r="H2" s="18">
        <v>9.0</v>
      </c>
      <c r="I2" s="18">
        <v>1.0</v>
      </c>
      <c r="J2" s="18">
        <v>1.0</v>
      </c>
      <c r="O2" s="18">
        <v>3.0</v>
      </c>
      <c r="Z2" s="18">
        <v>1.0</v>
      </c>
    </row>
    <row r="3" ht="12.0" customHeight="1">
      <c r="A3" s="5" t="s">
        <v>32</v>
      </c>
      <c r="B3" s="18">
        <f t="shared" si="1"/>
        <v>0</v>
      </c>
      <c r="C3" s="18">
        <f t="shared" si="2"/>
        <v>0.1</v>
      </c>
      <c r="F3" s="18">
        <v>1.0</v>
      </c>
      <c r="H3" s="18">
        <v>9.0</v>
      </c>
      <c r="I3" s="18">
        <v>1.0</v>
      </c>
      <c r="J3" s="18">
        <v>1.0</v>
      </c>
      <c r="O3" s="18">
        <v>3.0</v>
      </c>
      <c r="Z3" s="18">
        <v>1.0</v>
      </c>
    </row>
    <row r="4" ht="12.0" customHeight="1">
      <c r="A4" s="5" t="s">
        <v>33</v>
      </c>
      <c r="B4" s="18">
        <f t="shared" si="1"/>
        <v>0</v>
      </c>
      <c r="C4" s="18">
        <f t="shared" si="2"/>
        <v>0.1</v>
      </c>
      <c r="F4" s="18">
        <v>1.0</v>
      </c>
      <c r="H4" s="18">
        <v>9.0</v>
      </c>
      <c r="I4" s="18">
        <v>1.0</v>
      </c>
      <c r="J4" s="18">
        <v>1.0</v>
      </c>
      <c r="O4" s="18">
        <v>3.0</v>
      </c>
      <c r="Z4" s="18">
        <v>1.0</v>
      </c>
    </row>
    <row r="5" ht="12.0" customHeight="1">
      <c r="A5" s="5" t="s">
        <v>34</v>
      </c>
      <c r="B5" s="18">
        <f t="shared" si="1"/>
        <v>0</v>
      </c>
      <c r="C5" s="18">
        <f t="shared" si="2"/>
        <v>0.1</v>
      </c>
      <c r="F5" s="18">
        <v>1.0</v>
      </c>
      <c r="H5" s="18">
        <v>9.0</v>
      </c>
      <c r="I5" s="18">
        <v>1.0</v>
      </c>
      <c r="J5" s="18">
        <v>1.0</v>
      </c>
      <c r="O5" s="18">
        <v>3.0</v>
      </c>
      <c r="Z5" s="18">
        <v>1.0</v>
      </c>
    </row>
    <row r="6" ht="12.0" customHeight="1">
      <c r="A6" s="5" t="s">
        <v>35</v>
      </c>
      <c r="B6" s="18">
        <f t="shared" si="1"/>
        <v>0</v>
      </c>
      <c r="C6" s="18">
        <f t="shared" si="2"/>
        <v>0.1</v>
      </c>
      <c r="F6" s="18">
        <v>0.0</v>
      </c>
      <c r="H6" s="18">
        <v>9.0</v>
      </c>
      <c r="I6" s="18">
        <v>0.0</v>
      </c>
      <c r="J6" s="18">
        <v>1.0</v>
      </c>
      <c r="O6" s="18">
        <v>3.0</v>
      </c>
      <c r="Z6" s="18">
        <v>1.0</v>
      </c>
    </row>
    <row r="7" ht="12.0" customHeight="1">
      <c r="A7" s="5" t="s">
        <v>36</v>
      </c>
      <c r="B7" s="18">
        <f t="shared" si="1"/>
        <v>0</v>
      </c>
      <c r="C7" s="18">
        <f t="shared" si="2"/>
        <v>0.1</v>
      </c>
      <c r="F7" s="18">
        <v>1.0</v>
      </c>
      <c r="H7" s="18">
        <v>9.0</v>
      </c>
      <c r="I7" s="18">
        <v>1.0</v>
      </c>
      <c r="J7" s="18">
        <v>1.0</v>
      </c>
      <c r="O7" s="18">
        <v>3.0</v>
      </c>
      <c r="Z7" s="18">
        <v>1.0</v>
      </c>
    </row>
    <row r="8" ht="12.0" customHeight="1">
      <c r="A8" s="5" t="s">
        <v>37</v>
      </c>
      <c r="B8" s="18">
        <f t="shared" si="1"/>
        <v>0</v>
      </c>
      <c r="C8" s="18">
        <f t="shared" si="2"/>
        <v>0.1</v>
      </c>
      <c r="F8" s="18">
        <v>1.0</v>
      </c>
      <c r="H8" s="18">
        <v>9.0</v>
      </c>
      <c r="I8" s="18">
        <v>1.0</v>
      </c>
      <c r="J8" s="18">
        <v>1.0</v>
      </c>
      <c r="O8" s="18">
        <v>3.0</v>
      </c>
      <c r="Z8" s="18">
        <v>1.0</v>
      </c>
    </row>
    <row r="9" ht="12.0" customHeight="1">
      <c r="A9" s="5" t="s">
        <v>38</v>
      </c>
      <c r="B9" s="18">
        <f t="shared" si="1"/>
        <v>0</v>
      </c>
      <c r="C9" s="18">
        <f t="shared" si="2"/>
        <v>0.1</v>
      </c>
      <c r="F9" s="18">
        <v>0.0</v>
      </c>
      <c r="G9" s="18">
        <v>7.0</v>
      </c>
      <c r="H9" s="18">
        <v>9.0</v>
      </c>
      <c r="I9" s="18">
        <v>1.0</v>
      </c>
      <c r="O9" s="18">
        <v>3.0</v>
      </c>
      <c r="Z9" s="18">
        <v>1.0</v>
      </c>
    </row>
    <row r="10" ht="12.0" customHeight="1">
      <c r="A10" s="5" t="s">
        <v>39</v>
      </c>
      <c r="B10" s="18">
        <f t="shared" si="1"/>
        <v>0</v>
      </c>
      <c r="C10" s="18">
        <f t="shared" si="2"/>
        <v>0.1</v>
      </c>
      <c r="F10" s="18">
        <v>1.0</v>
      </c>
      <c r="H10" s="18">
        <v>9.0</v>
      </c>
      <c r="I10" s="18">
        <v>1.0</v>
      </c>
      <c r="J10" s="18">
        <v>1.0</v>
      </c>
      <c r="O10" s="18">
        <v>3.0</v>
      </c>
      <c r="Z10" s="18">
        <v>1.0</v>
      </c>
    </row>
    <row r="11" ht="12.0" customHeight="1">
      <c r="A11" s="5" t="s">
        <v>40</v>
      </c>
      <c r="B11" s="18">
        <f t="shared" si="1"/>
        <v>0</v>
      </c>
      <c r="C11" s="18">
        <f t="shared" si="2"/>
        <v>0.1</v>
      </c>
      <c r="F11" s="18">
        <v>1.0</v>
      </c>
      <c r="G11" s="18">
        <v>2.0</v>
      </c>
      <c r="H11" s="18">
        <v>9.0</v>
      </c>
      <c r="I11" s="18">
        <v>1.0</v>
      </c>
      <c r="O11" s="18">
        <v>3.0</v>
      </c>
      <c r="Z11" s="18">
        <v>1.0</v>
      </c>
    </row>
    <row r="12" ht="12.0" customHeight="1">
      <c r="A12" s="9" t="s">
        <v>131</v>
      </c>
      <c r="B12" s="18">
        <f t="shared" si="1"/>
        <v>0.1</v>
      </c>
      <c r="C12" s="18">
        <f t="shared" si="2"/>
        <v>0.1</v>
      </c>
      <c r="O12" s="18">
        <v>3.0</v>
      </c>
      <c r="Z12" s="18">
        <v>1.0</v>
      </c>
      <c r="AA12" s="18">
        <v>1.0</v>
      </c>
    </row>
    <row r="13" ht="12.0" customHeight="1">
      <c r="A13" s="10" t="s">
        <v>42</v>
      </c>
      <c r="B13" s="18">
        <f t="shared" si="1"/>
        <v>0.1</v>
      </c>
      <c r="C13" s="18">
        <f t="shared" si="2"/>
        <v>0.1</v>
      </c>
      <c r="O13" s="18">
        <v>3.0</v>
      </c>
      <c r="Z13" s="18">
        <v>1.0</v>
      </c>
      <c r="AA13" s="18">
        <v>1.0</v>
      </c>
    </row>
    <row r="14" ht="12.0" customHeight="1">
      <c r="A14" s="10" t="s">
        <v>43</v>
      </c>
      <c r="B14" s="18">
        <f t="shared" si="1"/>
        <v>0.1</v>
      </c>
      <c r="C14" s="18">
        <f t="shared" si="2"/>
        <v>0.1</v>
      </c>
      <c r="O14" s="18">
        <v>3.0</v>
      </c>
      <c r="Z14" s="18">
        <v>1.0</v>
      </c>
      <c r="AA14" s="18">
        <v>1.0</v>
      </c>
    </row>
    <row r="15" ht="12.0" customHeight="1">
      <c r="A15" s="10" t="s">
        <v>44</v>
      </c>
      <c r="B15" s="18">
        <f t="shared" si="1"/>
        <v>0.1</v>
      </c>
      <c r="C15" s="18">
        <f t="shared" si="2"/>
        <v>0.1</v>
      </c>
      <c r="O15" s="18">
        <v>3.0</v>
      </c>
      <c r="Z15" s="18">
        <v>1.0</v>
      </c>
      <c r="AA15" s="18">
        <v>1.0</v>
      </c>
    </row>
    <row r="16" ht="12.0" customHeight="1">
      <c r="A16" s="10" t="s">
        <v>45</v>
      </c>
      <c r="B16" s="18">
        <f t="shared" si="1"/>
        <v>0.1</v>
      </c>
      <c r="C16" s="18">
        <f t="shared" si="2"/>
        <v>0.1</v>
      </c>
      <c r="O16" s="18">
        <v>3.0</v>
      </c>
      <c r="Z16" s="18">
        <v>1.0</v>
      </c>
      <c r="AA16" s="18">
        <v>1.0</v>
      </c>
    </row>
    <row r="17" ht="12.0" customHeight="1">
      <c r="A17" s="10" t="s">
        <v>46</v>
      </c>
      <c r="B17" s="18">
        <f t="shared" si="1"/>
        <v>0.1</v>
      </c>
      <c r="C17" s="18">
        <f t="shared" si="2"/>
        <v>0.1</v>
      </c>
      <c r="O17" s="18">
        <v>3.0</v>
      </c>
      <c r="Z17" s="18">
        <v>1.0</v>
      </c>
      <c r="AA17" s="18">
        <v>1.0</v>
      </c>
    </row>
    <row r="18" ht="12.0" customHeight="1">
      <c r="A18" s="10" t="s">
        <v>47</v>
      </c>
      <c r="B18" s="18">
        <f t="shared" si="1"/>
        <v>0.1</v>
      </c>
      <c r="C18" s="18">
        <f t="shared" si="2"/>
        <v>0.1</v>
      </c>
      <c r="O18" s="18">
        <v>3.0</v>
      </c>
      <c r="Z18" s="18">
        <v>1.0</v>
      </c>
      <c r="AA18" s="18">
        <v>1.0</v>
      </c>
    </row>
    <row r="19" ht="12.0" customHeight="1">
      <c r="A19" s="10" t="s">
        <v>48</v>
      </c>
      <c r="B19" s="18">
        <f t="shared" si="1"/>
        <v>0.1</v>
      </c>
      <c r="C19" s="18">
        <f t="shared" si="2"/>
        <v>0.1</v>
      </c>
      <c r="O19" s="18">
        <v>3.0</v>
      </c>
      <c r="Z19" s="18">
        <v>1.0</v>
      </c>
      <c r="AA19" s="18">
        <v>1.0</v>
      </c>
    </row>
    <row r="20" ht="12.0" customHeight="1">
      <c r="A20" s="10" t="s">
        <v>49</v>
      </c>
      <c r="B20" s="18">
        <f t="shared" si="1"/>
        <v>0.1</v>
      </c>
      <c r="C20" s="18">
        <f t="shared" si="2"/>
        <v>0.1</v>
      </c>
      <c r="O20" s="18">
        <v>3.0</v>
      </c>
      <c r="Z20" s="18">
        <v>1.0</v>
      </c>
      <c r="AA20" s="18">
        <v>1.0</v>
      </c>
    </row>
    <row r="21" ht="12.0" customHeight="1">
      <c r="A21" s="10" t="s">
        <v>50</v>
      </c>
      <c r="B21" s="18">
        <f t="shared" si="1"/>
        <v>0.1</v>
      </c>
      <c r="C21" s="18">
        <f t="shared" si="2"/>
        <v>0.1</v>
      </c>
      <c r="O21" s="18">
        <v>3.0</v>
      </c>
      <c r="Z21" s="18">
        <v>1.0</v>
      </c>
      <c r="AA21" s="18">
        <v>1.0</v>
      </c>
    </row>
    <row r="22" ht="12.0" customHeight="1"/>
    <row r="23" ht="12.0" customHeight="1"/>
    <row r="24" ht="12.0" customHeight="1">
      <c r="A24" s="2"/>
      <c r="B24" s="2" t="s">
        <v>206</v>
      </c>
      <c r="C24" s="2"/>
      <c r="D24" s="2"/>
      <c r="E24" s="2" t="s">
        <v>207</v>
      </c>
      <c r="F24" s="2"/>
      <c r="G24" s="2"/>
      <c r="K24" s="2"/>
      <c r="P24" s="18" t="s">
        <v>245</v>
      </c>
    </row>
    <row r="25" ht="12.0" customHeight="1">
      <c r="A25" s="2"/>
      <c r="B25" s="2" t="s">
        <v>181</v>
      </c>
      <c r="C25" s="2" t="s">
        <v>179</v>
      </c>
      <c r="D25" s="2" t="s">
        <v>180</v>
      </c>
      <c r="E25" s="2" t="s">
        <v>181</v>
      </c>
      <c r="F25" s="2" t="s">
        <v>179</v>
      </c>
      <c r="G25" s="2" t="s">
        <v>180</v>
      </c>
      <c r="K25" s="2" t="s">
        <v>182</v>
      </c>
      <c r="L25" s="2" t="s">
        <v>209</v>
      </c>
      <c r="P25" s="29" t="s">
        <v>197</v>
      </c>
      <c r="Q25" s="29" t="s">
        <v>195</v>
      </c>
    </row>
    <row r="26" ht="12.0" customHeight="1">
      <c r="A26" s="5" t="s">
        <v>31</v>
      </c>
      <c r="E26" s="18">
        <v>0.0</v>
      </c>
      <c r="F26" s="18">
        <v>10.0</v>
      </c>
      <c r="G26" s="18">
        <f t="shared" ref="G26:G45" si="3">E26/F26</f>
        <v>0</v>
      </c>
      <c r="O26" s="29" t="s">
        <v>188</v>
      </c>
      <c r="P26" s="31">
        <v>1.0</v>
      </c>
      <c r="Q26" s="31"/>
    </row>
    <row r="27" ht="12.0" customHeight="1">
      <c r="A27" s="5" t="s">
        <v>32</v>
      </c>
      <c r="E27" s="18">
        <v>0.0</v>
      </c>
      <c r="F27" s="18">
        <v>10.0</v>
      </c>
      <c r="G27" s="18">
        <f t="shared" si="3"/>
        <v>0</v>
      </c>
      <c r="O27" s="29" t="s">
        <v>189</v>
      </c>
      <c r="P27" s="31"/>
      <c r="Q27" s="31">
        <v>1.0</v>
      </c>
    </row>
    <row r="28" ht="12.0" customHeight="1">
      <c r="A28" s="5" t="s">
        <v>33</v>
      </c>
      <c r="E28" s="18">
        <v>0.0</v>
      </c>
      <c r="F28" s="18">
        <v>10.0</v>
      </c>
      <c r="G28" s="18">
        <f t="shared" si="3"/>
        <v>0</v>
      </c>
      <c r="O28" s="29" t="s">
        <v>186</v>
      </c>
      <c r="P28" s="31"/>
      <c r="Q28" s="31">
        <v>1.0</v>
      </c>
    </row>
    <row r="29" ht="12.0" customHeight="1">
      <c r="A29" s="5" t="s">
        <v>34</v>
      </c>
      <c r="E29" s="18">
        <v>0.0</v>
      </c>
      <c r="F29" s="18">
        <v>10.0</v>
      </c>
      <c r="G29" s="18">
        <f t="shared" si="3"/>
        <v>0</v>
      </c>
      <c r="O29" s="29" t="s">
        <v>191</v>
      </c>
      <c r="P29" s="31"/>
      <c r="Q29" s="31">
        <v>1.0</v>
      </c>
    </row>
    <row r="30" ht="12.0" customHeight="1">
      <c r="A30" s="5" t="s">
        <v>35</v>
      </c>
      <c r="E30" s="18">
        <v>0.0</v>
      </c>
      <c r="F30" s="18">
        <v>10.0</v>
      </c>
      <c r="G30" s="18">
        <f t="shared" si="3"/>
        <v>0</v>
      </c>
      <c r="O30" s="29" t="s">
        <v>192</v>
      </c>
      <c r="P30" s="30"/>
      <c r="Q30" s="30"/>
      <c r="S30" s="18" t="s">
        <v>246</v>
      </c>
    </row>
    <row r="31" ht="12.0" customHeight="1">
      <c r="A31" s="5" t="s">
        <v>36</v>
      </c>
      <c r="E31" s="18">
        <v>0.0</v>
      </c>
      <c r="F31" s="18">
        <v>10.0</v>
      </c>
      <c r="G31" s="18">
        <f t="shared" si="3"/>
        <v>0</v>
      </c>
      <c r="O31" s="29" t="s">
        <v>193</v>
      </c>
      <c r="P31" s="31"/>
      <c r="Q31" s="31">
        <v>1.0</v>
      </c>
    </row>
    <row r="32" ht="12.0" customHeight="1">
      <c r="A32" s="5" t="s">
        <v>37</v>
      </c>
      <c r="E32" s="18">
        <v>0.0</v>
      </c>
      <c r="F32" s="18">
        <v>10.0</v>
      </c>
      <c r="G32" s="18">
        <f t="shared" si="3"/>
        <v>0</v>
      </c>
      <c r="O32" s="29" t="s">
        <v>194</v>
      </c>
      <c r="P32" s="31"/>
      <c r="Q32" s="31">
        <v>1.0</v>
      </c>
    </row>
    <row r="33" ht="12.0" customHeight="1">
      <c r="A33" s="5" t="s">
        <v>38</v>
      </c>
      <c r="E33" s="18">
        <v>0.0</v>
      </c>
      <c r="F33" s="18">
        <v>10.0</v>
      </c>
      <c r="G33" s="18">
        <f t="shared" si="3"/>
        <v>0</v>
      </c>
      <c r="O33" s="29" t="s">
        <v>195</v>
      </c>
      <c r="P33" s="31">
        <v>1.0</v>
      </c>
      <c r="Q33" s="31"/>
    </row>
    <row r="34" ht="12.0" customHeight="1">
      <c r="A34" s="5" t="s">
        <v>39</v>
      </c>
      <c r="E34" s="18">
        <v>0.0</v>
      </c>
      <c r="F34" s="18">
        <v>10.0</v>
      </c>
      <c r="G34" s="18">
        <f t="shared" si="3"/>
        <v>0</v>
      </c>
      <c r="O34" s="29" t="s">
        <v>196</v>
      </c>
      <c r="P34" s="31"/>
      <c r="Q34" s="31">
        <v>1.0</v>
      </c>
    </row>
    <row r="35" ht="12.0" customHeight="1">
      <c r="A35" s="5" t="s">
        <v>40</v>
      </c>
      <c r="E35" s="18">
        <v>0.0</v>
      </c>
      <c r="F35" s="18">
        <v>10.0</v>
      </c>
      <c r="G35" s="18">
        <f t="shared" si="3"/>
        <v>0</v>
      </c>
      <c r="O35" s="29" t="s">
        <v>197</v>
      </c>
      <c r="P35" s="31"/>
      <c r="Q35" s="31">
        <v>1.0</v>
      </c>
    </row>
    <row r="36" ht="12.0" customHeight="1">
      <c r="A36" s="9" t="s">
        <v>131</v>
      </c>
      <c r="E36" s="18">
        <v>1.0</v>
      </c>
      <c r="F36" s="18">
        <v>10.0</v>
      </c>
      <c r="G36" s="18">
        <f t="shared" si="3"/>
        <v>0.1</v>
      </c>
      <c r="O36" s="33" t="s">
        <v>198</v>
      </c>
      <c r="P36" s="31"/>
      <c r="Q36" s="31"/>
    </row>
    <row r="37" ht="12.0" customHeight="1">
      <c r="A37" s="10" t="s">
        <v>42</v>
      </c>
      <c r="E37" s="18">
        <v>1.0</v>
      </c>
      <c r="F37" s="18">
        <v>10.0</v>
      </c>
      <c r="G37" s="18">
        <f t="shared" si="3"/>
        <v>0.1</v>
      </c>
      <c r="O37" s="28" t="s">
        <v>199</v>
      </c>
      <c r="P37" s="31"/>
      <c r="Q37" s="31"/>
    </row>
    <row r="38" ht="12.0" customHeight="1">
      <c r="A38" s="10" t="s">
        <v>43</v>
      </c>
      <c r="E38" s="18">
        <v>1.0</v>
      </c>
      <c r="F38" s="18">
        <v>10.0</v>
      </c>
      <c r="G38" s="18">
        <f t="shared" si="3"/>
        <v>0.1</v>
      </c>
      <c r="O38" s="28" t="s">
        <v>200</v>
      </c>
      <c r="P38" s="31"/>
      <c r="Q38" s="31"/>
    </row>
    <row r="39" ht="12.0" customHeight="1">
      <c r="A39" s="10" t="s">
        <v>44</v>
      </c>
      <c r="E39" s="18">
        <v>1.0</v>
      </c>
      <c r="F39" s="18">
        <v>10.0</v>
      </c>
      <c r="G39" s="18">
        <f t="shared" si="3"/>
        <v>0.1</v>
      </c>
      <c r="O39" s="28" t="s">
        <v>184</v>
      </c>
      <c r="P39" s="31"/>
      <c r="Q39" s="31"/>
    </row>
    <row r="40" ht="12.0" customHeight="1">
      <c r="A40" s="10" t="s">
        <v>45</v>
      </c>
      <c r="E40" s="18">
        <v>1.0</v>
      </c>
      <c r="F40" s="18">
        <v>10.0</v>
      </c>
      <c r="G40" s="18">
        <f t="shared" si="3"/>
        <v>0.1</v>
      </c>
      <c r="O40" s="28" t="s">
        <v>202</v>
      </c>
      <c r="P40" s="31"/>
      <c r="Q40" s="31"/>
    </row>
    <row r="41" ht="12.0" customHeight="1">
      <c r="A41" s="10" t="s">
        <v>46</v>
      </c>
      <c r="E41" s="18">
        <v>1.0</v>
      </c>
      <c r="F41" s="18">
        <v>10.0</v>
      </c>
      <c r="G41" s="18">
        <f t="shared" si="3"/>
        <v>0.1</v>
      </c>
      <c r="O41" s="28" t="s">
        <v>203</v>
      </c>
      <c r="P41" s="31"/>
      <c r="Q41" s="31"/>
    </row>
    <row r="42" ht="12.0" customHeight="1">
      <c r="A42" s="10" t="s">
        <v>47</v>
      </c>
      <c r="E42" s="18">
        <v>1.0</v>
      </c>
      <c r="F42" s="18">
        <v>10.0</v>
      </c>
      <c r="G42" s="18">
        <f t="shared" si="3"/>
        <v>0.1</v>
      </c>
      <c r="O42" s="28" t="s">
        <v>183</v>
      </c>
      <c r="P42" s="31"/>
      <c r="Q42" s="31"/>
    </row>
    <row r="43" ht="12.0" customHeight="1">
      <c r="A43" s="10" t="s">
        <v>48</v>
      </c>
      <c r="E43" s="18">
        <v>1.0</v>
      </c>
      <c r="F43" s="18">
        <v>10.0</v>
      </c>
      <c r="G43" s="18">
        <f t="shared" si="3"/>
        <v>0.1</v>
      </c>
      <c r="O43" s="28" t="s">
        <v>204</v>
      </c>
      <c r="P43" s="31"/>
      <c r="Q43" s="31"/>
    </row>
    <row r="44" ht="12.0" customHeight="1">
      <c r="A44" s="10" t="s">
        <v>49</v>
      </c>
      <c r="E44" s="18">
        <v>1.0</v>
      </c>
      <c r="F44" s="18">
        <v>10.0</v>
      </c>
      <c r="G44" s="18">
        <f t="shared" si="3"/>
        <v>0.1</v>
      </c>
      <c r="O44" s="28" t="s">
        <v>185</v>
      </c>
      <c r="P44" s="31"/>
      <c r="Q44" s="31"/>
    </row>
    <row r="45" ht="12.0" customHeight="1">
      <c r="A45" s="10" t="s">
        <v>50</v>
      </c>
      <c r="E45" s="18">
        <v>1.0</v>
      </c>
      <c r="F45" s="18">
        <v>10.0</v>
      </c>
      <c r="G45" s="18">
        <f t="shared" si="3"/>
        <v>0.1</v>
      </c>
      <c r="O45" s="28" t="s">
        <v>187</v>
      </c>
      <c r="P45" s="31"/>
      <c r="Q45" s="31"/>
    </row>
    <row r="46" ht="12.0" customHeight="1">
      <c r="P46" s="18">
        <f t="shared" ref="P46:Q46" si="4">SUM(P26:P45)</f>
        <v>2</v>
      </c>
      <c r="Q46" s="18">
        <f t="shared" si="4"/>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0" width="6.0"/>
  </cols>
  <sheetData>
    <row r="1" ht="12.0" customHeight="1">
      <c r="B1" s="18" t="s">
        <v>1</v>
      </c>
      <c r="C1" s="18" t="s">
        <v>171</v>
      </c>
      <c r="D1" s="18" t="s">
        <v>4</v>
      </c>
      <c r="F1" s="18" t="s">
        <v>5</v>
      </c>
      <c r="G1" s="18" t="s">
        <v>6</v>
      </c>
      <c r="H1" s="18" t="s">
        <v>7</v>
      </c>
      <c r="I1" s="18" t="s">
        <v>8</v>
      </c>
      <c r="J1" s="18" t="s">
        <v>10</v>
      </c>
      <c r="L1" s="18" t="s">
        <v>11</v>
      </c>
      <c r="M1" s="18" t="s">
        <v>12</v>
      </c>
      <c r="O1" s="18" t="s">
        <v>172</v>
      </c>
      <c r="P1" s="18" t="s">
        <v>173</v>
      </c>
      <c r="S1" s="18" t="s">
        <v>15</v>
      </c>
      <c r="T1" s="18" t="s">
        <v>16</v>
      </c>
      <c r="U1" s="18" t="s">
        <v>17</v>
      </c>
      <c r="V1" s="18" t="s">
        <v>18</v>
      </c>
      <c r="X1" s="18" t="s">
        <v>21</v>
      </c>
      <c r="Y1" s="18" t="s">
        <v>22</v>
      </c>
      <c r="Z1" s="18" t="s">
        <v>23</v>
      </c>
      <c r="AA1" s="18" t="s">
        <v>24</v>
      </c>
    </row>
    <row r="2" ht="12.0" customHeight="1">
      <c r="A2" s="26" t="s">
        <v>31</v>
      </c>
      <c r="M2" s="18">
        <v>10.0</v>
      </c>
    </row>
    <row r="3" ht="12.0" customHeight="1">
      <c r="A3" s="26" t="s">
        <v>32</v>
      </c>
      <c r="M3" s="18">
        <v>10.0</v>
      </c>
    </row>
    <row r="4" ht="12.0" customHeight="1">
      <c r="A4" s="5" t="s">
        <v>33</v>
      </c>
      <c r="B4" s="18">
        <f>N28</f>
        <v>1</v>
      </c>
      <c r="C4" s="18">
        <v>2.0</v>
      </c>
      <c r="F4" s="18">
        <v>1.0</v>
      </c>
      <c r="H4" s="18">
        <v>5.0</v>
      </c>
      <c r="I4" s="18">
        <v>1.0</v>
      </c>
      <c r="J4" s="18">
        <v>1.0</v>
      </c>
      <c r="L4" s="18">
        <v>2.0</v>
      </c>
      <c r="M4" s="18">
        <v>10.0</v>
      </c>
      <c r="O4" s="18">
        <v>4.0</v>
      </c>
      <c r="U4" s="18">
        <v>2.0</v>
      </c>
      <c r="V4" s="18">
        <v>1.0</v>
      </c>
    </row>
    <row r="5" ht="12.0" customHeight="1">
      <c r="A5" s="26" t="s">
        <v>34</v>
      </c>
      <c r="M5" s="18">
        <v>10.0</v>
      </c>
    </row>
    <row r="6" ht="12.0" customHeight="1">
      <c r="A6" s="26" t="s">
        <v>35</v>
      </c>
      <c r="M6" s="18">
        <v>10.0</v>
      </c>
    </row>
    <row r="7" ht="12.0" customHeight="1">
      <c r="A7" s="26" t="s">
        <v>36</v>
      </c>
      <c r="M7" s="18">
        <v>10.0</v>
      </c>
    </row>
    <row r="8" ht="12.0" customHeight="1">
      <c r="A8" s="26" t="s">
        <v>37</v>
      </c>
      <c r="M8" s="18">
        <v>10.0</v>
      </c>
    </row>
    <row r="9" ht="12.0" customHeight="1">
      <c r="A9" s="26" t="s">
        <v>38</v>
      </c>
      <c r="M9" s="18">
        <v>10.0</v>
      </c>
    </row>
    <row r="10" ht="12.0" customHeight="1">
      <c r="A10" s="26" t="s">
        <v>39</v>
      </c>
      <c r="M10" s="18">
        <v>10.0</v>
      </c>
    </row>
    <row r="11" ht="12.0" customHeight="1">
      <c r="A11" s="26" t="s">
        <v>40</v>
      </c>
      <c r="M11" s="18">
        <v>10.0</v>
      </c>
    </row>
    <row r="12" ht="12.0" customHeight="1">
      <c r="A12" s="27" t="s">
        <v>131</v>
      </c>
      <c r="M12" s="18">
        <v>10.0</v>
      </c>
      <c r="O12" s="18">
        <v>1.0</v>
      </c>
    </row>
    <row r="13" ht="12.0" customHeight="1">
      <c r="A13" s="26" t="s">
        <v>42</v>
      </c>
      <c r="M13" s="18">
        <v>10.0</v>
      </c>
    </row>
    <row r="14" ht="12.0" customHeight="1">
      <c r="A14" s="26" t="s">
        <v>43</v>
      </c>
      <c r="M14" s="18">
        <v>10.0</v>
      </c>
    </row>
    <row r="15" ht="12.0" customHeight="1">
      <c r="A15" s="5" t="s">
        <v>44</v>
      </c>
      <c r="B15" s="18">
        <f>N39</f>
        <v>0</v>
      </c>
      <c r="C15" s="18">
        <v>1.0</v>
      </c>
      <c r="F15" s="18">
        <v>0.0</v>
      </c>
      <c r="G15" s="18">
        <v>4.0</v>
      </c>
      <c r="H15" s="18">
        <v>5.0</v>
      </c>
      <c r="I15" s="18">
        <v>1.0</v>
      </c>
      <c r="M15" s="18">
        <v>10.0</v>
      </c>
      <c r="O15" s="18">
        <v>2.0</v>
      </c>
      <c r="U15" s="18">
        <v>1.0</v>
      </c>
    </row>
    <row r="16" ht="12.0" customHeight="1">
      <c r="A16" s="26" t="s">
        <v>45</v>
      </c>
      <c r="M16" s="18">
        <v>10.0</v>
      </c>
    </row>
    <row r="17" ht="12.0" customHeight="1">
      <c r="A17" s="26" t="s">
        <v>46</v>
      </c>
      <c r="M17" s="18">
        <v>10.0</v>
      </c>
    </row>
    <row r="18" ht="12.0" customHeight="1">
      <c r="A18" s="10" t="s">
        <v>47</v>
      </c>
      <c r="B18" s="18">
        <f>N42</f>
        <v>0</v>
      </c>
      <c r="C18" s="18">
        <v>2.0</v>
      </c>
      <c r="F18" s="18">
        <v>1.0</v>
      </c>
      <c r="G18" s="18">
        <v>1.0</v>
      </c>
      <c r="H18" s="18">
        <v>5.0</v>
      </c>
      <c r="I18" s="18">
        <v>1.0</v>
      </c>
      <c r="M18" s="18">
        <v>10.0</v>
      </c>
      <c r="O18" s="18">
        <v>3.0</v>
      </c>
      <c r="U18" s="18">
        <v>2.0</v>
      </c>
    </row>
    <row r="19" ht="12.0" customHeight="1">
      <c r="A19" s="26" t="s">
        <v>48</v>
      </c>
      <c r="M19" s="18">
        <v>10.0</v>
      </c>
      <c r="AB19" s="2"/>
      <c r="AC19" s="2"/>
      <c r="AD19" s="2"/>
    </row>
    <row r="20" ht="12.0" customHeight="1">
      <c r="A20" s="5" t="s">
        <v>49</v>
      </c>
      <c r="B20" s="18">
        <f t="shared" ref="B20:B21" si="1">N44</f>
        <v>1</v>
      </c>
      <c r="C20" s="18">
        <v>2.0</v>
      </c>
      <c r="F20" s="18">
        <v>1.0</v>
      </c>
      <c r="H20" s="18">
        <v>5.0</v>
      </c>
      <c r="I20" s="18">
        <v>1.0</v>
      </c>
      <c r="J20" s="18">
        <v>1.0</v>
      </c>
      <c r="L20" s="18">
        <v>0.0</v>
      </c>
      <c r="M20" s="18">
        <v>10.0</v>
      </c>
      <c r="O20" s="18">
        <v>4.0</v>
      </c>
      <c r="U20" s="18">
        <v>2.0</v>
      </c>
      <c r="V20" s="18">
        <v>1.0</v>
      </c>
    </row>
    <row r="21" ht="12.0" customHeight="1">
      <c r="A21" s="10" t="s">
        <v>50</v>
      </c>
      <c r="B21" s="18">
        <f t="shared" si="1"/>
        <v>0</v>
      </c>
      <c r="C21" s="18">
        <v>2.0</v>
      </c>
      <c r="F21" s="18">
        <v>1.0</v>
      </c>
      <c r="H21" s="18">
        <v>5.0</v>
      </c>
      <c r="I21" s="18">
        <v>1.0</v>
      </c>
      <c r="J21" s="18">
        <v>1.0</v>
      </c>
      <c r="L21" s="18">
        <v>8.0</v>
      </c>
      <c r="M21" s="18">
        <v>10.0</v>
      </c>
      <c r="O21" s="18">
        <v>4.0</v>
      </c>
      <c r="U21" s="18">
        <v>2.0</v>
      </c>
    </row>
    <row r="22" ht="12.0" customHeight="1">
      <c r="F22" s="18" t="s">
        <v>174</v>
      </c>
    </row>
    <row r="23" ht="12.0" customHeight="1">
      <c r="F23" s="18" t="s">
        <v>175</v>
      </c>
    </row>
    <row r="24" ht="12.0" customHeight="1">
      <c r="A24" s="2"/>
      <c r="B24" s="18" t="s">
        <v>129</v>
      </c>
      <c r="E24" s="2" t="s">
        <v>130</v>
      </c>
      <c r="F24" s="2"/>
      <c r="G24" s="2"/>
      <c r="N24" s="2"/>
      <c r="R24" s="18" t="s">
        <v>176</v>
      </c>
      <c r="AB24" s="18" t="s">
        <v>177</v>
      </c>
    </row>
    <row r="25" ht="12.0" customHeight="1">
      <c r="A25" s="2"/>
      <c r="B25" s="18" t="s">
        <v>178</v>
      </c>
      <c r="C25" s="18" t="s">
        <v>179</v>
      </c>
      <c r="D25" s="18" t="s">
        <v>180</v>
      </c>
      <c r="E25" s="2" t="s">
        <v>181</v>
      </c>
      <c r="F25" s="2" t="s">
        <v>179</v>
      </c>
      <c r="G25" s="2" t="s">
        <v>180</v>
      </c>
      <c r="N25" s="2" t="s">
        <v>182</v>
      </c>
      <c r="R25" s="28" t="s">
        <v>183</v>
      </c>
      <c r="S25" s="28" t="s">
        <v>184</v>
      </c>
      <c r="AB25" s="28" t="s">
        <v>185</v>
      </c>
      <c r="AC25" s="29" t="s">
        <v>186</v>
      </c>
      <c r="AD25" s="28" t="s">
        <v>187</v>
      </c>
    </row>
    <row r="26" ht="12.0" customHeight="1">
      <c r="A26" s="26" t="s">
        <v>31</v>
      </c>
      <c r="Q26" s="30" t="s">
        <v>188</v>
      </c>
      <c r="R26" s="31"/>
      <c r="S26" s="31"/>
      <c r="AA26" s="29" t="s">
        <v>188</v>
      </c>
      <c r="AB26" s="31"/>
      <c r="AC26" s="31">
        <v>1.0</v>
      </c>
      <c r="AD26" s="31"/>
    </row>
    <row r="27" ht="12.0" customHeight="1">
      <c r="A27" s="26" t="s">
        <v>32</v>
      </c>
      <c r="Q27" s="30" t="s">
        <v>189</v>
      </c>
      <c r="R27" s="31"/>
      <c r="S27" s="31"/>
      <c r="AA27" s="30" t="s">
        <v>189</v>
      </c>
      <c r="AB27" s="31"/>
      <c r="AC27" s="31"/>
      <c r="AD27" s="31"/>
    </row>
    <row r="28" ht="12.0" customHeight="1">
      <c r="A28" s="5" t="s">
        <v>33</v>
      </c>
      <c r="B28" s="18">
        <v>1.0</v>
      </c>
      <c r="C28" s="18">
        <v>1.0</v>
      </c>
      <c r="D28" s="18">
        <f>B28/C28</f>
        <v>1</v>
      </c>
      <c r="E28" s="18">
        <v>0.0</v>
      </c>
      <c r="F28" s="18">
        <v>1.0</v>
      </c>
      <c r="G28" s="18">
        <f>E28/F28</f>
        <v>0</v>
      </c>
      <c r="N28" s="18">
        <f>D28+G28</f>
        <v>1</v>
      </c>
      <c r="Q28" s="29" t="s">
        <v>186</v>
      </c>
      <c r="R28" s="31"/>
      <c r="S28" s="31">
        <v>1.0</v>
      </c>
      <c r="U28" s="18" t="s">
        <v>190</v>
      </c>
      <c r="AA28" s="29" t="s">
        <v>186</v>
      </c>
      <c r="AB28" s="30"/>
      <c r="AC28" s="30"/>
      <c r="AD28" s="30"/>
    </row>
    <row r="29" ht="12.0" customHeight="1">
      <c r="A29" s="26" t="s">
        <v>34</v>
      </c>
      <c r="Q29" s="30" t="s">
        <v>191</v>
      </c>
      <c r="R29" s="31"/>
      <c r="S29" s="31"/>
      <c r="AA29" s="29" t="s">
        <v>191</v>
      </c>
      <c r="AB29" s="31"/>
      <c r="AC29" s="31"/>
      <c r="AD29" s="31">
        <v>1.0</v>
      </c>
    </row>
    <row r="30" ht="12.0" customHeight="1">
      <c r="A30" s="26" t="s">
        <v>35</v>
      </c>
      <c r="Q30" s="30" t="s">
        <v>192</v>
      </c>
      <c r="R30" s="31"/>
      <c r="S30" s="31"/>
      <c r="AA30" s="29" t="s">
        <v>192</v>
      </c>
      <c r="AB30" s="31"/>
      <c r="AC30" s="31">
        <v>1.0</v>
      </c>
      <c r="AD30" s="31"/>
    </row>
    <row r="31" ht="12.0" customHeight="1">
      <c r="A31" s="26" t="s">
        <v>36</v>
      </c>
      <c r="Q31" s="30" t="s">
        <v>193</v>
      </c>
      <c r="R31" s="31"/>
      <c r="S31" s="31"/>
      <c r="AA31" s="29" t="s">
        <v>193</v>
      </c>
      <c r="AB31" s="31"/>
      <c r="AC31" s="31"/>
      <c r="AD31" s="31">
        <v>1.0</v>
      </c>
    </row>
    <row r="32" ht="12.0" customHeight="1">
      <c r="A32" s="26" t="s">
        <v>37</v>
      </c>
      <c r="Q32" s="30" t="s">
        <v>194</v>
      </c>
      <c r="R32" s="31"/>
      <c r="S32" s="31"/>
      <c r="AA32" s="29" t="s">
        <v>194</v>
      </c>
      <c r="AB32" s="31"/>
      <c r="AC32" s="31"/>
      <c r="AD32" s="31">
        <v>1.0</v>
      </c>
    </row>
    <row r="33" ht="12.0" customHeight="1">
      <c r="A33" s="26" t="s">
        <v>38</v>
      </c>
      <c r="Q33" s="30" t="s">
        <v>195</v>
      </c>
      <c r="R33" s="31"/>
      <c r="S33" s="31"/>
      <c r="AA33" s="30" t="s">
        <v>195</v>
      </c>
      <c r="AB33" s="31"/>
      <c r="AC33" s="31"/>
      <c r="AD33" s="31"/>
    </row>
    <row r="34" ht="12.0" customHeight="1">
      <c r="A34" s="26" t="s">
        <v>39</v>
      </c>
      <c r="Q34" s="30" t="s">
        <v>196</v>
      </c>
      <c r="R34" s="31"/>
      <c r="S34" s="31"/>
      <c r="AA34" s="30" t="s">
        <v>196</v>
      </c>
      <c r="AB34" s="31"/>
      <c r="AC34" s="31"/>
      <c r="AD34" s="31"/>
    </row>
    <row r="35" ht="12.0" customHeight="1">
      <c r="A35" s="26" t="s">
        <v>40</v>
      </c>
      <c r="Q35" s="30" t="s">
        <v>197</v>
      </c>
      <c r="R35" s="31"/>
      <c r="S35" s="31"/>
      <c r="AA35" s="30" t="s">
        <v>197</v>
      </c>
      <c r="AB35" s="31"/>
      <c r="AC35" s="31"/>
      <c r="AD35" s="31"/>
    </row>
    <row r="36" ht="12.0" customHeight="1">
      <c r="A36" s="27" t="s">
        <v>131</v>
      </c>
      <c r="Q36" s="32" t="s">
        <v>198</v>
      </c>
      <c r="R36" s="31"/>
      <c r="S36" s="31"/>
      <c r="AA36" s="32" t="s">
        <v>198</v>
      </c>
      <c r="AB36" s="31"/>
      <c r="AC36" s="31"/>
      <c r="AD36" s="31"/>
    </row>
    <row r="37" ht="12.0" customHeight="1">
      <c r="A37" s="26" t="s">
        <v>42</v>
      </c>
      <c r="Q37" s="30" t="s">
        <v>199</v>
      </c>
      <c r="R37" s="31"/>
      <c r="S37" s="31"/>
      <c r="AA37" s="28" t="s">
        <v>199</v>
      </c>
      <c r="AB37" s="31"/>
      <c r="AC37" s="31"/>
      <c r="AD37" s="31">
        <v>1.0</v>
      </c>
    </row>
    <row r="38" ht="12.0" customHeight="1">
      <c r="A38" s="26" t="s">
        <v>43</v>
      </c>
      <c r="Q38" s="30" t="s">
        <v>200</v>
      </c>
      <c r="R38" s="31"/>
      <c r="S38" s="31"/>
      <c r="AA38" s="28" t="s">
        <v>200</v>
      </c>
      <c r="AB38" s="31"/>
      <c r="AC38" s="31"/>
      <c r="AD38" s="31">
        <v>1.0</v>
      </c>
    </row>
    <row r="39" ht="12.0" customHeight="1">
      <c r="A39" s="5" t="s">
        <v>44</v>
      </c>
      <c r="B39" s="18">
        <v>0.0</v>
      </c>
      <c r="C39" s="18">
        <v>1.0</v>
      </c>
      <c r="D39" s="18">
        <f>B39/C39</f>
        <v>0</v>
      </c>
      <c r="E39" s="26"/>
      <c r="F39" s="26"/>
      <c r="G39" s="26"/>
      <c r="N39" s="18">
        <f>D39+G39</f>
        <v>0</v>
      </c>
      <c r="Q39" s="29" t="s">
        <v>184</v>
      </c>
      <c r="R39" s="31">
        <v>1.0</v>
      </c>
      <c r="S39" s="31"/>
      <c r="U39" s="18" t="s">
        <v>201</v>
      </c>
      <c r="AA39" s="28" t="s">
        <v>184</v>
      </c>
      <c r="AB39" s="31"/>
      <c r="AC39" s="31"/>
      <c r="AD39" s="31">
        <v>1.0</v>
      </c>
    </row>
    <row r="40" ht="12.0" customHeight="1">
      <c r="A40" s="26" t="s">
        <v>45</v>
      </c>
      <c r="Q40" s="30" t="s">
        <v>202</v>
      </c>
      <c r="R40" s="31"/>
      <c r="S40" s="31"/>
      <c r="AA40" s="30" t="s">
        <v>202</v>
      </c>
      <c r="AB40" s="31"/>
      <c r="AC40" s="31"/>
      <c r="AD40" s="31"/>
    </row>
    <row r="41" ht="12.0" customHeight="1">
      <c r="A41" s="26" t="s">
        <v>46</v>
      </c>
      <c r="Q41" s="30" t="s">
        <v>203</v>
      </c>
      <c r="R41" s="31"/>
      <c r="S41" s="31"/>
      <c r="AA41" s="28" t="s">
        <v>203</v>
      </c>
      <c r="AB41" s="31"/>
      <c r="AC41" s="31"/>
      <c r="AD41" s="31">
        <v>1.0</v>
      </c>
    </row>
    <row r="42" ht="12.0" customHeight="1">
      <c r="A42" s="10" t="s">
        <v>47</v>
      </c>
      <c r="B42" s="18">
        <v>0.0</v>
      </c>
      <c r="C42" s="18">
        <v>1.0</v>
      </c>
      <c r="D42" s="18">
        <f>B42/C42</f>
        <v>0</v>
      </c>
      <c r="E42" s="18">
        <v>0.0</v>
      </c>
      <c r="F42" s="18">
        <v>1.0</v>
      </c>
      <c r="G42" s="18">
        <f>E42/F42</f>
        <v>0</v>
      </c>
      <c r="N42" s="18">
        <f>D42+G42</f>
        <v>0</v>
      </c>
      <c r="Q42" s="28" t="s">
        <v>183</v>
      </c>
      <c r="R42" s="31"/>
      <c r="S42" s="31">
        <v>1.0</v>
      </c>
      <c r="AA42" s="28" t="s">
        <v>183</v>
      </c>
      <c r="AB42" s="31"/>
      <c r="AC42" s="31"/>
      <c r="AD42" s="31">
        <v>1.0</v>
      </c>
    </row>
    <row r="43" ht="12.0" customHeight="1">
      <c r="A43" s="26" t="s">
        <v>48</v>
      </c>
      <c r="Q43" s="30" t="s">
        <v>204</v>
      </c>
      <c r="R43" s="31"/>
      <c r="S43" s="31"/>
      <c r="AA43" s="30" t="s">
        <v>204</v>
      </c>
      <c r="AB43" s="31"/>
      <c r="AC43" s="31"/>
      <c r="AD43" s="31"/>
    </row>
    <row r="44" ht="12.0" customHeight="1">
      <c r="A44" s="5" t="s">
        <v>49</v>
      </c>
      <c r="B44" s="18">
        <v>0.0</v>
      </c>
      <c r="C44" s="18">
        <v>1.0</v>
      </c>
      <c r="D44" s="18">
        <f t="shared" ref="D44:D45" si="2">B44/C44</f>
        <v>0</v>
      </c>
      <c r="E44" s="18">
        <v>1.0</v>
      </c>
      <c r="F44" s="18">
        <v>1.0</v>
      </c>
      <c r="G44" s="18">
        <f t="shared" ref="G44:G45" si="3">E44/F44</f>
        <v>1</v>
      </c>
      <c r="N44" s="18">
        <f t="shared" ref="N44:N45" si="4">D44+G44</f>
        <v>1</v>
      </c>
      <c r="Q44" s="29" t="s">
        <v>185</v>
      </c>
      <c r="R44" s="31"/>
      <c r="S44" s="31">
        <v>1.0</v>
      </c>
      <c r="AA44" s="28" t="s">
        <v>185</v>
      </c>
      <c r="AB44" s="30"/>
      <c r="AC44" s="30"/>
      <c r="AD44" s="30"/>
    </row>
    <row r="45" ht="12.0" customHeight="1">
      <c r="A45" s="10" t="s">
        <v>50</v>
      </c>
      <c r="B45" s="18">
        <v>0.0</v>
      </c>
      <c r="C45" s="18">
        <v>1.0</v>
      </c>
      <c r="D45" s="18">
        <f t="shared" si="2"/>
        <v>0</v>
      </c>
      <c r="E45" s="18">
        <v>0.0</v>
      </c>
      <c r="F45" s="18">
        <v>1.0</v>
      </c>
      <c r="G45" s="18">
        <f t="shared" si="3"/>
        <v>0</v>
      </c>
      <c r="N45" s="18">
        <f t="shared" si="4"/>
        <v>0</v>
      </c>
      <c r="Q45" s="28" t="s">
        <v>187</v>
      </c>
      <c r="R45" s="31"/>
      <c r="S45" s="31">
        <v>1.0</v>
      </c>
      <c r="AA45" s="28" t="s">
        <v>187</v>
      </c>
      <c r="AB45" s="30"/>
      <c r="AC45" s="30"/>
      <c r="AD45" s="30"/>
    </row>
    <row r="46" ht="12.0" customHeight="1">
      <c r="R46" s="18">
        <f t="shared" ref="R46:S46" si="5">SUM(R26:R45)</f>
        <v>1</v>
      </c>
      <c r="S46" s="18">
        <f t="shared" si="5"/>
        <v>4</v>
      </c>
      <c r="AB46" s="18">
        <f t="shared" ref="AB46:AD46" si="6">SUM(AB26:AB45)</f>
        <v>0</v>
      </c>
      <c r="AC46" s="18">
        <f t="shared" si="6"/>
        <v>2</v>
      </c>
      <c r="AD46" s="18">
        <f t="shared" si="6"/>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26" t="s">
        <v>31</v>
      </c>
    </row>
    <row r="3" ht="12.0" customHeight="1">
      <c r="A3" s="26" t="s">
        <v>32</v>
      </c>
    </row>
    <row r="4" ht="12.0" customHeight="1">
      <c r="A4" s="5" t="s">
        <v>33</v>
      </c>
      <c r="B4" s="18">
        <f t="shared" ref="B4:B5" si="1">K28</f>
        <v>1</v>
      </c>
      <c r="C4" s="18">
        <v>2.0</v>
      </c>
      <c r="F4" s="18">
        <v>1.0</v>
      </c>
      <c r="H4" s="18">
        <v>7.0</v>
      </c>
      <c r="I4" s="18">
        <v>1.0</v>
      </c>
      <c r="J4" s="18">
        <v>1.0</v>
      </c>
      <c r="O4" s="18">
        <v>3.0</v>
      </c>
      <c r="S4" s="18">
        <v>1.0</v>
      </c>
      <c r="U4" s="18">
        <v>1.0</v>
      </c>
      <c r="V4" s="18">
        <v>1.0</v>
      </c>
    </row>
    <row r="5" ht="12.0" customHeight="1">
      <c r="A5" s="10" t="s">
        <v>34</v>
      </c>
      <c r="B5" s="18">
        <f t="shared" si="1"/>
        <v>0</v>
      </c>
      <c r="C5" s="18">
        <v>2.0</v>
      </c>
      <c r="F5" s="18">
        <v>0.0</v>
      </c>
      <c r="G5" s="18">
        <v>5.0</v>
      </c>
      <c r="H5" s="18">
        <v>7.0</v>
      </c>
      <c r="I5" s="18">
        <v>1.0</v>
      </c>
      <c r="O5" s="18">
        <v>3.0</v>
      </c>
      <c r="S5" s="18">
        <v>1.0</v>
      </c>
      <c r="U5" s="18">
        <v>1.0</v>
      </c>
    </row>
    <row r="6" ht="12.0" customHeight="1">
      <c r="A6" s="26" t="s">
        <v>35</v>
      </c>
    </row>
    <row r="7" ht="12.0" customHeight="1">
      <c r="A7" s="26" t="s">
        <v>36</v>
      </c>
    </row>
    <row r="8" ht="12.0" customHeight="1">
      <c r="A8" s="26" t="s">
        <v>37</v>
      </c>
    </row>
    <row r="9" ht="12.0" customHeight="1">
      <c r="A9" s="26" t="s">
        <v>38</v>
      </c>
    </row>
    <row r="10" ht="12.0" customHeight="1">
      <c r="A10" s="26" t="s">
        <v>39</v>
      </c>
    </row>
    <row r="11" ht="12.0" customHeight="1">
      <c r="A11" s="26" t="s">
        <v>40</v>
      </c>
    </row>
    <row r="12" ht="12.0" customHeight="1">
      <c r="A12" s="9" t="s">
        <v>131</v>
      </c>
      <c r="B12" s="18">
        <f>K36</f>
        <v>0</v>
      </c>
      <c r="C12" s="18">
        <v>2.0</v>
      </c>
      <c r="F12" s="18">
        <v>0.0</v>
      </c>
      <c r="G12" s="18">
        <v>6.0</v>
      </c>
      <c r="H12" s="18">
        <v>13.0</v>
      </c>
      <c r="I12" s="18">
        <v>2.0</v>
      </c>
      <c r="J12" s="18">
        <v>1.0</v>
      </c>
      <c r="O12" s="18">
        <v>3.0</v>
      </c>
      <c r="S12" s="18">
        <v>1.0</v>
      </c>
      <c r="U12" s="18">
        <v>1.0</v>
      </c>
    </row>
    <row r="13" ht="12.0" customHeight="1">
      <c r="A13" s="26" t="s">
        <v>42</v>
      </c>
    </row>
    <row r="14" ht="12.0" customHeight="1">
      <c r="A14" s="26" t="s">
        <v>43</v>
      </c>
    </row>
    <row r="15" ht="12.0" customHeight="1">
      <c r="A15" s="5" t="s">
        <v>44</v>
      </c>
      <c r="B15" s="18">
        <f>K39</f>
        <v>0</v>
      </c>
      <c r="C15" s="18">
        <v>2.0</v>
      </c>
      <c r="F15" s="18">
        <v>1.0</v>
      </c>
      <c r="H15" s="18">
        <v>7.0</v>
      </c>
      <c r="I15" s="18">
        <v>1.0</v>
      </c>
      <c r="J15" s="18">
        <v>1.0</v>
      </c>
      <c r="O15" s="18">
        <v>3.0</v>
      </c>
      <c r="S15" s="18">
        <v>1.0</v>
      </c>
      <c r="U15" s="18">
        <v>1.0</v>
      </c>
    </row>
    <row r="16" ht="12.0" customHeight="1">
      <c r="A16" s="26" t="s">
        <v>45</v>
      </c>
    </row>
    <row r="17" ht="12.0" customHeight="1">
      <c r="A17" s="26" t="s">
        <v>46</v>
      </c>
    </row>
    <row r="18" ht="12.0" customHeight="1">
      <c r="A18" s="10" t="s">
        <v>47</v>
      </c>
      <c r="B18" s="18">
        <f>K42</f>
        <v>0</v>
      </c>
      <c r="C18" s="18">
        <v>2.0</v>
      </c>
      <c r="F18" s="18">
        <v>1.0</v>
      </c>
      <c r="H18" s="18">
        <v>7.0</v>
      </c>
      <c r="I18" s="18">
        <v>1.0</v>
      </c>
      <c r="J18" s="18">
        <v>1.0</v>
      </c>
      <c r="O18" s="18">
        <v>3.0</v>
      </c>
      <c r="S18" s="18">
        <v>1.0</v>
      </c>
      <c r="U18" s="18">
        <v>1.0</v>
      </c>
    </row>
    <row r="19" ht="12.0" customHeight="1">
      <c r="A19" s="26" t="s">
        <v>48</v>
      </c>
    </row>
    <row r="20" ht="12.0" customHeight="1">
      <c r="A20" s="5" t="s">
        <v>49</v>
      </c>
      <c r="B20" s="18">
        <f t="shared" ref="B20:B21" si="2">K44</f>
        <v>0</v>
      </c>
      <c r="C20" s="18">
        <v>2.0</v>
      </c>
      <c r="F20" s="18">
        <v>1.0</v>
      </c>
      <c r="G20" s="18">
        <v>2.0</v>
      </c>
      <c r="H20" s="18">
        <v>7.0</v>
      </c>
      <c r="I20" s="18">
        <v>1.0</v>
      </c>
      <c r="O20" s="18">
        <v>3.0</v>
      </c>
      <c r="S20" s="18">
        <v>1.0</v>
      </c>
      <c r="U20" s="18">
        <v>1.0</v>
      </c>
    </row>
    <row r="21" ht="12.0" customHeight="1">
      <c r="A21" s="10" t="s">
        <v>50</v>
      </c>
      <c r="B21" s="18">
        <f t="shared" si="2"/>
        <v>1</v>
      </c>
      <c r="C21" s="18">
        <v>2.0</v>
      </c>
      <c r="F21" s="18">
        <v>1.0</v>
      </c>
      <c r="H21" s="18">
        <v>7.0</v>
      </c>
      <c r="I21" s="18">
        <v>1.0</v>
      </c>
      <c r="J21" s="18">
        <v>1.0</v>
      </c>
      <c r="O21" s="18">
        <v>3.0</v>
      </c>
      <c r="S21" s="18">
        <v>1.0</v>
      </c>
      <c r="T21" s="18">
        <v>1.0</v>
      </c>
      <c r="U21" s="18">
        <v>1.0</v>
      </c>
    </row>
    <row r="22" ht="12.0" customHeight="1">
      <c r="F22" s="18" t="s">
        <v>205</v>
      </c>
    </row>
    <row r="23" ht="12.0" customHeight="1"/>
    <row r="24" ht="12.0" customHeight="1">
      <c r="A24" s="2"/>
      <c r="B24" s="2" t="s">
        <v>206</v>
      </c>
      <c r="C24" s="2"/>
      <c r="D24" s="2"/>
      <c r="E24" s="2" t="s">
        <v>207</v>
      </c>
      <c r="F24" s="2"/>
      <c r="G24" s="2"/>
      <c r="K24" s="2"/>
      <c r="P24" s="18" t="s">
        <v>208</v>
      </c>
    </row>
    <row r="25" ht="12.0" customHeight="1">
      <c r="A25" s="2"/>
      <c r="B25" s="2" t="s">
        <v>181</v>
      </c>
      <c r="C25" s="2" t="s">
        <v>179</v>
      </c>
      <c r="D25" s="2" t="s">
        <v>180</v>
      </c>
      <c r="E25" s="2" t="s">
        <v>181</v>
      </c>
      <c r="F25" s="2" t="s">
        <v>179</v>
      </c>
      <c r="G25" s="2" t="s">
        <v>180</v>
      </c>
      <c r="K25" s="2" t="s">
        <v>182</v>
      </c>
      <c r="L25" s="2" t="s">
        <v>209</v>
      </c>
      <c r="P25" s="29" t="s">
        <v>185</v>
      </c>
      <c r="Q25" s="28" t="s">
        <v>191</v>
      </c>
    </row>
    <row r="26" ht="12.0" customHeight="1">
      <c r="A26" s="26" t="s">
        <v>31</v>
      </c>
      <c r="O26" s="30" t="s">
        <v>188</v>
      </c>
      <c r="P26" s="31"/>
      <c r="Q26" s="31"/>
    </row>
    <row r="27" ht="12.0" customHeight="1">
      <c r="A27" s="26" t="s">
        <v>32</v>
      </c>
      <c r="O27" s="30" t="s">
        <v>189</v>
      </c>
      <c r="P27" s="31"/>
      <c r="Q27" s="31"/>
    </row>
    <row r="28" ht="12.0" customHeight="1">
      <c r="A28" s="5" t="s">
        <v>33</v>
      </c>
      <c r="B28" s="18">
        <v>0.0</v>
      </c>
      <c r="C28" s="18">
        <v>1.0</v>
      </c>
      <c r="D28" s="18">
        <f t="shared" ref="D28:D29" si="3">B28/C28</f>
        <v>0</v>
      </c>
      <c r="E28" s="18">
        <v>1.0</v>
      </c>
      <c r="F28" s="18">
        <v>1.0</v>
      </c>
      <c r="G28" s="18">
        <f t="shared" ref="G28:G29" si="4">E28/F28</f>
        <v>1</v>
      </c>
      <c r="K28" s="18">
        <f t="shared" ref="K28:K29" si="5">D28+G28</f>
        <v>1</v>
      </c>
      <c r="O28" s="29" t="s">
        <v>186</v>
      </c>
      <c r="P28" s="31"/>
      <c r="Q28" s="31">
        <v>1.0</v>
      </c>
    </row>
    <row r="29" ht="12.0" customHeight="1">
      <c r="A29" s="10" t="s">
        <v>34</v>
      </c>
      <c r="B29" s="18">
        <v>0.0</v>
      </c>
      <c r="C29" s="18">
        <v>1.0</v>
      </c>
      <c r="D29" s="18">
        <f t="shared" si="3"/>
        <v>0</v>
      </c>
      <c r="E29" s="18">
        <v>0.0</v>
      </c>
      <c r="F29" s="18">
        <v>1.0</v>
      </c>
      <c r="G29" s="18">
        <f t="shared" si="4"/>
        <v>0</v>
      </c>
      <c r="K29" s="18">
        <f t="shared" si="5"/>
        <v>0</v>
      </c>
      <c r="O29" s="28" t="s">
        <v>191</v>
      </c>
      <c r="P29" s="31">
        <v>1.0</v>
      </c>
      <c r="Q29" s="31"/>
    </row>
    <row r="30" ht="12.0" customHeight="1">
      <c r="A30" s="26" t="s">
        <v>35</v>
      </c>
      <c r="O30" s="30" t="s">
        <v>192</v>
      </c>
      <c r="P30" s="31"/>
      <c r="Q30" s="31"/>
    </row>
    <row r="31" ht="12.0" customHeight="1">
      <c r="A31" s="26" t="s">
        <v>36</v>
      </c>
      <c r="O31" s="30" t="s">
        <v>193</v>
      </c>
      <c r="P31" s="31"/>
      <c r="Q31" s="31"/>
    </row>
    <row r="32" ht="12.0" customHeight="1">
      <c r="A32" s="26" t="s">
        <v>37</v>
      </c>
      <c r="O32" s="30" t="s">
        <v>194</v>
      </c>
      <c r="P32" s="31"/>
      <c r="Q32" s="31"/>
    </row>
    <row r="33" ht="12.0" customHeight="1">
      <c r="A33" s="26" t="s">
        <v>38</v>
      </c>
      <c r="O33" s="30" t="s">
        <v>195</v>
      </c>
      <c r="P33" s="31"/>
      <c r="Q33" s="31"/>
    </row>
    <row r="34" ht="12.0" customHeight="1">
      <c r="A34" s="26" t="s">
        <v>39</v>
      </c>
      <c r="O34" s="30" t="s">
        <v>196</v>
      </c>
      <c r="P34" s="31"/>
      <c r="Q34" s="31"/>
    </row>
    <row r="35" ht="12.0" customHeight="1">
      <c r="A35" s="26" t="s">
        <v>40</v>
      </c>
      <c r="O35" s="30" t="s">
        <v>197</v>
      </c>
      <c r="P35" s="31"/>
      <c r="Q35" s="31"/>
    </row>
    <row r="36" ht="12.0" customHeight="1">
      <c r="A36" s="9" t="s">
        <v>131</v>
      </c>
      <c r="B36" s="18">
        <v>0.0</v>
      </c>
      <c r="C36" s="18">
        <v>1.0</v>
      </c>
      <c r="D36" s="18">
        <f>B36/C36</f>
        <v>0</v>
      </c>
      <c r="E36" s="18">
        <v>0.0</v>
      </c>
      <c r="F36" s="18">
        <v>1.0</v>
      </c>
      <c r="G36" s="18">
        <f>E36/F36</f>
        <v>0</v>
      </c>
      <c r="K36" s="18">
        <f>D36+G36</f>
        <v>0</v>
      </c>
      <c r="O36" s="33" t="s">
        <v>198</v>
      </c>
      <c r="P36" s="31">
        <v>1.0</v>
      </c>
      <c r="Q36" s="31"/>
    </row>
    <row r="37" ht="12.0" customHeight="1">
      <c r="A37" s="26" t="s">
        <v>42</v>
      </c>
      <c r="O37" s="30" t="s">
        <v>199</v>
      </c>
      <c r="P37" s="31"/>
      <c r="Q37" s="31"/>
    </row>
    <row r="38" ht="12.0" customHeight="1">
      <c r="A38" s="26" t="s">
        <v>43</v>
      </c>
      <c r="O38" s="30" t="s">
        <v>200</v>
      </c>
      <c r="P38" s="31"/>
      <c r="Q38" s="31"/>
    </row>
    <row r="39" ht="12.0" customHeight="1">
      <c r="A39" s="5" t="s">
        <v>44</v>
      </c>
      <c r="B39" s="18">
        <v>0.0</v>
      </c>
      <c r="C39" s="18">
        <v>1.0</v>
      </c>
      <c r="D39" s="18">
        <f>B39/C39</f>
        <v>0</v>
      </c>
      <c r="E39" s="18">
        <v>0.0</v>
      </c>
      <c r="F39" s="18">
        <v>1.0</v>
      </c>
      <c r="G39" s="18">
        <f>E39/F39</f>
        <v>0</v>
      </c>
      <c r="K39" s="18">
        <f>D39+G39</f>
        <v>0</v>
      </c>
      <c r="O39" s="29" t="s">
        <v>184</v>
      </c>
      <c r="P39" s="31"/>
      <c r="Q39" s="31">
        <v>1.0</v>
      </c>
    </row>
    <row r="40" ht="12.0" customHeight="1">
      <c r="A40" s="26" t="s">
        <v>45</v>
      </c>
      <c r="O40" s="30" t="s">
        <v>202</v>
      </c>
      <c r="P40" s="31"/>
      <c r="Q40" s="31"/>
    </row>
    <row r="41" ht="12.0" customHeight="1">
      <c r="A41" s="26" t="s">
        <v>46</v>
      </c>
      <c r="O41" s="30" t="s">
        <v>203</v>
      </c>
      <c r="P41" s="31"/>
      <c r="Q41" s="31"/>
    </row>
    <row r="42" ht="12.0" customHeight="1">
      <c r="A42" s="10" t="s">
        <v>47</v>
      </c>
      <c r="B42" s="18">
        <v>0.0</v>
      </c>
      <c r="C42" s="18">
        <v>1.0</v>
      </c>
      <c r="D42" s="18">
        <f>B42/C42</f>
        <v>0</v>
      </c>
      <c r="E42" s="18">
        <v>0.0</v>
      </c>
      <c r="F42" s="18">
        <v>1.0</v>
      </c>
      <c r="G42" s="18">
        <f>E42/F42</f>
        <v>0</v>
      </c>
      <c r="K42" s="18">
        <f>D42+G42</f>
        <v>0</v>
      </c>
      <c r="O42" s="28" t="s">
        <v>183</v>
      </c>
      <c r="P42" s="31"/>
      <c r="Q42" s="31">
        <v>1.0</v>
      </c>
    </row>
    <row r="43" ht="12.0" customHeight="1">
      <c r="A43" s="26" t="s">
        <v>48</v>
      </c>
      <c r="O43" s="30" t="s">
        <v>204</v>
      </c>
      <c r="P43" s="31"/>
      <c r="Q43" s="31"/>
    </row>
    <row r="44" ht="12.0" customHeight="1">
      <c r="A44" s="5" t="s">
        <v>49</v>
      </c>
      <c r="B44" s="18">
        <v>0.0</v>
      </c>
      <c r="C44" s="18">
        <v>1.0</v>
      </c>
      <c r="D44" s="18">
        <f t="shared" ref="D44:D45" si="6">B44/C44</f>
        <v>0</v>
      </c>
      <c r="E44" s="18">
        <v>0.0</v>
      </c>
      <c r="F44" s="18">
        <v>1.0</v>
      </c>
      <c r="G44" s="18">
        <f t="shared" ref="G44:G45" si="7">E44/F44</f>
        <v>0</v>
      </c>
      <c r="K44" s="18">
        <f t="shared" ref="K44:K45" si="8">D44+G44</f>
        <v>0</v>
      </c>
      <c r="O44" s="29" t="s">
        <v>185</v>
      </c>
      <c r="P44" s="31"/>
      <c r="Q44" s="31">
        <v>1.0</v>
      </c>
    </row>
    <row r="45" ht="12.0" customHeight="1">
      <c r="A45" s="10" t="s">
        <v>50</v>
      </c>
      <c r="B45" s="18">
        <v>1.0</v>
      </c>
      <c r="C45" s="18">
        <v>1.0</v>
      </c>
      <c r="D45" s="18">
        <f t="shared" si="6"/>
        <v>1</v>
      </c>
      <c r="E45" s="18">
        <v>0.0</v>
      </c>
      <c r="F45" s="18">
        <v>1.0</v>
      </c>
      <c r="G45" s="18">
        <f t="shared" si="7"/>
        <v>0</v>
      </c>
      <c r="K45" s="18">
        <f t="shared" si="8"/>
        <v>1</v>
      </c>
      <c r="O45" s="28" t="s">
        <v>187</v>
      </c>
      <c r="P45" s="31"/>
      <c r="Q45" s="31">
        <v>1.0</v>
      </c>
    </row>
    <row r="46" ht="12.0" customHeight="1">
      <c r="P46" s="18">
        <f t="shared" ref="P46:Q46" si="9">SUM(P26:P45)</f>
        <v>2</v>
      </c>
      <c r="Q46" s="18">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26" t="s">
        <v>31</v>
      </c>
    </row>
    <row r="3" ht="12.0" customHeight="1">
      <c r="A3" s="26" t="s">
        <v>32</v>
      </c>
    </row>
    <row r="4" ht="12.0" customHeight="1">
      <c r="A4" s="5" t="s">
        <v>33</v>
      </c>
      <c r="B4" s="18">
        <f t="shared" ref="B4:B5" si="1">K28</f>
        <v>0</v>
      </c>
      <c r="C4" s="18">
        <v>1.5</v>
      </c>
      <c r="F4" s="18">
        <v>1.0</v>
      </c>
      <c r="H4" s="18">
        <v>8.0</v>
      </c>
      <c r="I4" s="18">
        <v>1.0</v>
      </c>
      <c r="J4" s="18">
        <v>1.0</v>
      </c>
      <c r="O4" s="18">
        <v>2.0</v>
      </c>
      <c r="U4" s="18">
        <v>1.0</v>
      </c>
      <c r="X4" s="18">
        <v>1.0</v>
      </c>
    </row>
    <row r="5" ht="12.0" customHeight="1">
      <c r="A5" s="10" t="s">
        <v>34</v>
      </c>
      <c r="B5" s="18">
        <f t="shared" si="1"/>
        <v>0</v>
      </c>
      <c r="C5" s="18">
        <v>1.5</v>
      </c>
      <c r="F5" s="18">
        <v>1.0</v>
      </c>
      <c r="H5" s="18">
        <v>8.0</v>
      </c>
      <c r="I5" s="18">
        <v>1.0</v>
      </c>
      <c r="J5" s="18">
        <v>1.0</v>
      </c>
      <c r="O5" s="18">
        <v>2.0</v>
      </c>
      <c r="U5" s="18">
        <v>1.0</v>
      </c>
      <c r="X5" s="18">
        <v>1.0</v>
      </c>
    </row>
    <row r="6" ht="12.0" customHeight="1">
      <c r="A6" s="26" t="s">
        <v>35</v>
      </c>
    </row>
    <row r="7" ht="12.0" customHeight="1">
      <c r="A7" s="5" t="s">
        <v>36</v>
      </c>
      <c r="B7" s="18">
        <f>K31</f>
        <v>0</v>
      </c>
      <c r="C7" s="18">
        <v>1.5</v>
      </c>
      <c r="F7" s="18">
        <v>0.0</v>
      </c>
      <c r="G7" s="18">
        <v>5.0</v>
      </c>
      <c r="H7" s="18">
        <v>8.0</v>
      </c>
      <c r="I7" s="18">
        <v>1.0</v>
      </c>
      <c r="O7" s="18">
        <v>2.0</v>
      </c>
      <c r="U7" s="18">
        <v>1.0</v>
      </c>
      <c r="X7" s="18">
        <v>1.0</v>
      </c>
    </row>
    <row r="8" ht="12.0" customHeight="1">
      <c r="A8" s="26" t="s">
        <v>37</v>
      </c>
    </row>
    <row r="9" ht="12.0" customHeight="1">
      <c r="A9" s="26" t="s">
        <v>38</v>
      </c>
    </row>
    <row r="10" ht="12.0" customHeight="1">
      <c r="A10" s="26" t="s">
        <v>39</v>
      </c>
    </row>
    <row r="11" ht="12.0" customHeight="1">
      <c r="A11" s="26" t="s">
        <v>40</v>
      </c>
    </row>
    <row r="12" ht="12.0" customHeight="1">
      <c r="A12" s="9" t="s">
        <v>131</v>
      </c>
      <c r="B12" s="18">
        <f>K36</f>
        <v>0</v>
      </c>
      <c r="C12" s="18">
        <v>1.5</v>
      </c>
      <c r="F12" s="18">
        <v>0.0</v>
      </c>
      <c r="H12" s="18">
        <v>8.0</v>
      </c>
      <c r="I12" s="18">
        <v>1.0</v>
      </c>
      <c r="J12" s="18">
        <v>1.0</v>
      </c>
      <c r="O12" s="18">
        <v>2.0</v>
      </c>
      <c r="U12" s="18">
        <v>1.0</v>
      </c>
      <c r="X12" s="18">
        <v>1.0</v>
      </c>
    </row>
    <row r="13" ht="12.0" customHeight="1">
      <c r="A13" s="26" t="s">
        <v>42</v>
      </c>
    </row>
    <row r="14" ht="12.0" customHeight="1">
      <c r="A14" s="26" t="s">
        <v>43</v>
      </c>
    </row>
    <row r="15" ht="12.0" customHeight="1">
      <c r="A15" s="5" t="s">
        <v>44</v>
      </c>
      <c r="B15" s="18">
        <f>K39</f>
        <v>0.5</v>
      </c>
      <c r="C15" s="18">
        <v>1.5</v>
      </c>
      <c r="F15" s="18">
        <v>0.0</v>
      </c>
      <c r="H15" s="18">
        <v>8.0</v>
      </c>
      <c r="I15" s="18">
        <v>1.0</v>
      </c>
      <c r="J15" s="18">
        <v>1.0</v>
      </c>
      <c r="O15" s="18">
        <v>2.0</v>
      </c>
      <c r="U15" s="18">
        <v>1.0</v>
      </c>
      <c r="X15" s="18">
        <v>1.0</v>
      </c>
      <c r="Y15" s="18">
        <v>1.0</v>
      </c>
    </row>
    <row r="16" ht="12.0" customHeight="1">
      <c r="A16" s="26" t="s">
        <v>45</v>
      </c>
    </row>
    <row r="17" ht="12.0" customHeight="1">
      <c r="A17" s="26" t="s">
        <v>46</v>
      </c>
    </row>
    <row r="18" ht="12.0" customHeight="1">
      <c r="A18" s="10" t="s">
        <v>47</v>
      </c>
      <c r="B18" s="18">
        <f>K42</f>
        <v>1</v>
      </c>
      <c r="C18" s="18">
        <v>1.5</v>
      </c>
      <c r="F18" s="18">
        <v>1.0</v>
      </c>
      <c r="H18" s="18">
        <v>8.0</v>
      </c>
      <c r="I18" s="18">
        <v>1.0</v>
      </c>
      <c r="J18" s="18">
        <v>1.0</v>
      </c>
      <c r="O18" s="18">
        <v>2.0</v>
      </c>
      <c r="U18" s="18">
        <v>1.0</v>
      </c>
      <c r="V18" s="18">
        <v>1.0</v>
      </c>
      <c r="X18" s="18">
        <v>1.0</v>
      </c>
    </row>
    <row r="19" ht="12.0" customHeight="1">
      <c r="A19" s="26" t="s">
        <v>48</v>
      </c>
    </row>
    <row r="20" ht="12.0" customHeight="1">
      <c r="A20" s="5" t="s">
        <v>49</v>
      </c>
      <c r="B20" s="18">
        <f t="shared" ref="B20:B21" si="2">K44</f>
        <v>0</v>
      </c>
      <c r="C20" s="18">
        <v>1.5</v>
      </c>
      <c r="F20" s="18">
        <v>1.0</v>
      </c>
      <c r="G20" s="18">
        <v>3.0</v>
      </c>
      <c r="H20" s="18">
        <v>8.0</v>
      </c>
      <c r="I20" s="18">
        <v>1.0</v>
      </c>
      <c r="O20" s="18">
        <v>2.0</v>
      </c>
      <c r="U20" s="18">
        <v>1.0</v>
      </c>
      <c r="X20" s="18">
        <v>1.0</v>
      </c>
    </row>
    <row r="21" ht="12.0" customHeight="1">
      <c r="A21" s="10" t="s">
        <v>50</v>
      </c>
      <c r="B21" s="18">
        <f t="shared" si="2"/>
        <v>0.5</v>
      </c>
      <c r="C21" s="18">
        <v>1.5</v>
      </c>
      <c r="F21" s="18">
        <v>1.0</v>
      </c>
      <c r="H21" s="18">
        <v>8.0</v>
      </c>
      <c r="I21" s="18">
        <v>1.0</v>
      </c>
      <c r="J21" s="18">
        <v>1.0</v>
      </c>
      <c r="O21" s="18">
        <v>2.0</v>
      </c>
      <c r="U21" s="18">
        <v>1.0</v>
      </c>
      <c r="X21" s="18">
        <v>1.0</v>
      </c>
      <c r="Y21" s="18">
        <v>1.0</v>
      </c>
    </row>
    <row r="22" ht="12.0" customHeight="1"/>
    <row r="23" ht="12.0" customHeight="1"/>
    <row r="24" ht="12.0" customHeight="1">
      <c r="A24" s="2"/>
      <c r="B24" s="2" t="s">
        <v>206</v>
      </c>
      <c r="C24" s="2"/>
      <c r="D24" s="2"/>
      <c r="E24" s="2" t="s">
        <v>207</v>
      </c>
      <c r="F24" s="2"/>
      <c r="G24" s="2"/>
      <c r="K24" s="2"/>
      <c r="P24" s="18" t="s">
        <v>210</v>
      </c>
    </row>
    <row r="25" ht="12.0" customHeight="1">
      <c r="A25" s="2"/>
      <c r="B25" s="2" t="s">
        <v>181</v>
      </c>
      <c r="C25" s="2" t="s">
        <v>179</v>
      </c>
      <c r="D25" s="2" t="s">
        <v>180</v>
      </c>
      <c r="E25" s="2" t="s">
        <v>181</v>
      </c>
      <c r="F25" s="2" t="s">
        <v>179</v>
      </c>
      <c r="G25" s="2" t="s">
        <v>180</v>
      </c>
      <c r="K25" s="2" t="s">
        <v>182</v>
      </c>
      <c r="L25" s="2" t="s">
        <v>209</v>
      </c>
      <c r="P25" s="29" t="s">
        <v>185</v>
      </c>
      <c r="Q25" s="29" t="s">
        <v>193</v>
      </c>
    </row>
    <row r="26" ht="12.0" customHeight="1">
      <c r="A26" s="26" t="s">
        <v>31</v>
      </c>
      <c r="O26" s="30" t="s">
        <v>188</v>
      </c>
      <c r="P26" s="31"/>
      <c r="Q26" s="31"/>
    </row>
    <row r="27" ht="12.0" customHeight="1">
      <c r="A27" s="26" t="s">
        <v>32</v>
      </c>
      <c r="O27" s="30" t="s">
        <v>189</v>
      </c>
      <c r="P27" s="31"/>
      <c r="Q27" s="31"/>
    </row>
    <row r="28" ht="12.0" customHeight="1">
      <c r="A28" s="5" t="s">
        <v>33</v>
      </c>
      <c r="B28" s="18">
        <v>0.0</v>
      </c>
      <c r="C28" s="18">
        <v>2.0</v>
      </c>
      <c r="D28" s="18">
        <f t="shared" ref="D28:D29" si="3">B28/C28</f>
        <v>0</v>
      </c>
      <c r="E28" s="18">
        <v>0.0</v>
      </c>
      <c r="F28" s="18">
        <v>1.0</v>
      </c>
      <c r="G28" s="18">
        <f t="shared" ref="G28:G29" si="4">E28/F28</f>
        <v>0</v>
      </c>
      <c r="K28" s="18">
        <f t="shared" ref="K28:K29" si="5">D28+G28</f>
        <v>0</v>
      </c>
      <c r="O28" s="29" t="s">
        <v>186</v>
      </c>
      <c r="P28" s="31"/>
      <c r="Q28" s="31">
        <v>1.0</v>
      </c>
    </row>
    <row r="29" ht="12.0" customHeight="1">
      <c r="A29" s="10" t="s">
        <v>34</v>
      </c>
      <c r="B29" s="18">
        <v>0.0</v>
      </c>
      <c r="C29" s="18">
        <v>2.0</v>
      </c>
      <c r="D29" s="18">
        <f t="shared" si="3"/>
        <v>0</v>
      </c>
      <c r="E29" s="18">
        <v>0.0</v>
      </c>
      <c r="F29" s="18">
        <v>1.0</v>
      </c>
      <c r="G29" s="18">
        <f t="shared" si="4"/>
        <v>0</v>
      </c>
      <c r="K29" s="18">
        <f t="shared" si="5"/>
        <v>0</v>
      </c>
      <c r="O29" s="28" t="s">
        <v>191</v>
      </c>
      <c r="P29" s="31"/>
      <c r="Q29" s="31">
        <v>1.0</v>
      </c>
    </row>
    <row r="30" ht="12.0" customHeight="1">
      <c r="A30" s="26" t="s">
        <v>35</v>
      </c>
      <c r="O30" s="30" t="s">
        <v>192</v>
      </c>
      <c r="P30" s="31"/>
      <c r="Q30" s="31"/>
    </row>
    <row r="31" ht="12.0" customHeight="1">
      <c r="A31" s="5" t="s">
        <v>36</v>
      </c>
      <c r="B31" s="18">
        <v>0.0</v>
      </c>
      <c r="C31" s="18">
        <v>2.0</v>
      </c>
      <c r="D31" s="18">
        <f>B31/C31</f>
        <v>0</v>
      </c>
      <c r="E31" s="18">
        <v>0.0</v>
      </c>
      <c r="F31" s="18">
        <v>1.0</v>
      </c>
      <c r="G31" s="18">
        <f>E31/F31</f>
        <v>0</v>
      </c>
      <c r="K31" s="18">
        <f>D31+G31</f>
        <v>0</v>
      </c>
      <c r="O31" s="29" t="s">
        <v>193</v>
      </c>
      <c r="P31" s="31">
        <v>1.0</v>
      </c>
      <c r="Q31" s="31"/>
    </row>
    <row r="32" ht="12.0" customHeight="1">
      <c r="A32" s="26" t="s">
        <v>37</v>
      </c>
      <c r="O32" s="30" t="s">
        <v>194</v>
      </c>
      <c r="P32" s="31"/>
      <c r="Q32" s="31"/>
    </row>
    <row r="33" ht="12.0" customHeight="1">
      <c r="A33" s="26" t="s">
        <v>38</v>
      </c>
      <c r="O33" s="30" t="s">
        <v>195</v>
      </c>
      <c r="P33" s="31"/>
      <c r="Q33" s="31"/>
    </row>
    <row r="34" ht="12.0" customHeight="1">
      <c r="A34" s="26" t="s">
        <v>39</v>
      </c>
      <c r="O34" s="30" t="s">
        <v>196</v>
      </c>
      <c r="P34" s="31"/>
      <c r="Q34" s="31"/>
    </row>
    <row r="35" ht="12.0" customHeight="1">
      <c r="A35" s="26" t="s">
        <v>40</v>
      </c>
      <c r="O35" s="30" t="s">
        <v>197</v>
      </c>
      <c r="P35" s="31"/>
      <c r="Q35" s="31"/>
    </row>
    <row r="36" ht="12.0" customHeight="1">
      <c r="A36" s="9" t="s">
        <v>131</v>
      </c>
      <c r="B36" s="18">
        <v>0.0</v>
      </c>
      <c r="C36" s="18">
        <v>2.0</v>
      </c>
      <c r="D36" s="18">
        <f>B36/C36</f>
        <v>0</v>
      </c>
      <c r="E36" s="18">
        <v>0.0</v>
      </c>
      <c r="F36" s="18">
        <v>1.0</v>
      </c>
      <c r="G36" s="18">
        <f>E36/F36</f>
        <v>0</v>
      </c>
      <c r="K36" s="18">
        <f>D36+G36</f>
        <v>0</v>
      </c>
      <c r="O36" s="33" t="s">
        <v>198</v>
      </c>
      <c r="P36" s="31">
        <v>1.0</v>
      </c>
      <c r="Q36" s="31"/>
    </row>
    <row r="37" ht="12.0" customHeight="1">
      <c r="A37" s="26" t="s">
        <v>42</v>
      </c>
      <c r="O37" s="30" t="s">
        <v>199</v>
      </c>
      <c r="P37" s="31"/>
      <c r="Q37" s="31"/>
    </row>
    <row r="38" ht="12.0" customHeight="1">
      <c r="A38" s="26" t="s">
        <v>43</v>
      </c>
      <c r="O38" s="30" t="s">
        <v>200</v>
      </c>
      <c r="P38" s="31"/>
      <c r="Q38" s="31"/>
    </row>
    <row r="39" ht="12.0" customHeight="1">
      <c r="A39" s="5" t="s">
        <v>44</v>
      </c>
      <c r="B39" s="18">
        <v>1.0</v>
      </c>
      <c r="C39" s="18">
        <v>2.0</v>
      </c>
      <c r="D39" s="18">
        <f>B39/C39</f>
        <v>0.5</v>
      </c>
      <c r="E39" s="18">
        <v>0.0</v>
      </c>
      <c r="F39" s="18">
        <v>1.0</v>
      </c>
      <c r="G39" s="18">
        <f>E39/F39</f>
        <v>0</v>
      </c>
      <c r="K39" s="18">
        <f>D39+G39</f>
        <v>0.5</v>
      </c>
      <c r="O39" s="29" t="s">
        <v>184</v>
      </c>
      <c r="P39" s="31">
        <v>1.0</v>
      </c>
      <c r="Q39" s="31"/>
    </row>
    <row r="40" ht="12.0" customHeight="1">
      <c r="A40" s="26" t="s">
        <v>45</v>
      </c>
      <c r="O40" s="30" t="s">
        <v>202</v>
      </c>
      <c r="P40" s="31"/>
      <c r="Q40" s="31"/>
    </row>
    <row r="41" ht="12.0" customHeight="1">
      <c r="A41" s="26" t="s">
        <v>46</v>
      </c>
      <c r="O41" s="30" t="s">
        <v>203</v>
      </c>
      <c r="P41" s="31"/>
      <c r="Q41" s="31"/>
    </row>
    <row r="42" ht="12.0" customHeight="1">
      <c r="A42" s="10" t="s">
        <v>47</v>
      </c>
      <c r="B42" s="18">
        <v>0.0</v>
      </c>
      <c r="C42" s="18">
        <v>2.0</v>
      </c>
      <c r="D42" s="18">
        <f>B42/C42</f>
        <v>0</v>
      </c>
      <c r="E42" s="18">
        <v>1.0</v>
      </c>
      <c r="F42" s="18">
        <v>1.0</v>
      </c>
      <c r="G42" s="18">
        <f>E42/F42</f>
        <v>1</v>
      </c>
      <c r="K42" s="18">
        <f>D42+G42</f>
        <v>1</v>
      </c>
      <c r="O42" s="28" t="s">
        <v>183</v>
      </c>
      <c r="P42" s="31"/>
      <c r="Q42" s="31">
        <v>1.0</v>
      </c>
    </row>
    <row r="43" ht="12.0" customHeight="1">
      <c r="A43" s="26" t="s">
        <v>48</v>
      </c>
      <c r="O43" s="30" t="s">
        <v>204</v>
      </c>
      <c r="P43" s="31"/>
      <c r="Q43" s="31"/>
    </row>
    <row r="44" ht="12.0" customHeight="1">
      <c r="A44" s="5" t="s">
        <v>49</v>
      </c>
      <c r="B44" s="18">
        <v>0.0</v>
      </c>
      <c r="C44" s="18">
        <v>2.0</v>
      </c>
      <c r="D44" s="18">
        <f t="shared" ref="D44:D45" si="6">B44/C44</f>
        <v>0</v>
      </c>
      <c r="E44" s="18">
        <v>0.0</v>
      </c>
      <c r="F44" s="18">
        <v>1.0</v>
      </c>
      <c r="G44" s="18">
        <v>0.0</v>
      </c>
      <c r="K44" s="18">
        <f t="shared" ref="K44:K45" si="7">D44+G44</f>
        <v>0</v>
      </c>
      <c r="O44" s="29" t="s">
        <v>185</v>
      </c>
      <c r="P44" s="31"/>
      <c r="Q44" s="31">
        <v>1.0</v>
      </c>
    </row>
    <row r="45" ht="12.0" customHeight="1">
      <c r="A45" s="10" t="s">
        <v>50</v>
      </c>
      <c r="B45" s="18">
        <v>1.0</v>
      </c>
      <c r="C45" s="18">
        <v>2.0</v>
      </c>
      <c r="D45" s="18">
        <f t="shared" si="6"/>
        <v>0.5</v>
      </c>
      <c r="E45" s="18">
        <v>0.0</v>
      </c>
      <c r="F45" s="18">
        <v>1.0</v>
      </c>
      <c r="G45" s="18">
        <v>0.0</v>
      </c>
      <c r="K45" s="18">
        <f t="shared" si="7"/>
        <v>0.5</v>
      </c>
      <c r="O45" s="28" t="s">
        <v>187</v>
      </c>
      <c r="P45" s="31"/>
      <c r="Q45" s="31">
        <v>1.0</v>
      </c>
    </row>
    <row r="46" ht="12.0" customHeight="1">
      <c r="P46" s="18">
        <f t="shared" ref="P46:Q46" si="8">SUM(P26:P45)</f>
        <v>3</v>
      </c>
      <c r="Q46" s="18">
        <f t="shared" si="8"/>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26" t="s">
        <v>31</v>
      </c>
    </row>
    <row r="3" ht="12.0" customHeight="1">
      <c r="A3" s="26" t="s">
        <v>32</v>
      </c>
    </row>
    <row r="4" ht="12.0" customHeight="1">
      <c r="A4" s="5" t="s">
        <v>33</v>
      </c>
      <c r="B4" s="18" t="str">
        <f t="shared" ref="B4:B7" si="1">E28</f>
        <v/>
      </c>
      <c r="C4" s="18">
        <v>1.0</v>
      </c>
      <c r="D4" s="18">
        <f t="shared" ref="D4:D7" si="2">L28</f>
        <v>1</v>
      </c>
      <c r="F4" s="18">
        <v>0.0</v>
      </c>
      <c r="H4" s="18">
        <v>9.0</v>
      </c>
      <c r="I4" s="18">
        <v>1.0</v>
      </c>
      <c r="O4" s="18">
        <v>3.0</v>
      </c>
      <c r="U4" s="18">
        <v>1.0</v>
      </c>
    </row>
    <row r="5" ht="12.0" customHeight="1">
      <c r="A5" s="10" t="s">
        <v>34</v>
      </c>
      <c r="B5" s="18" t="str">
        <f t="shared" si="1"/>
        <v/>
      </c>
      <c r="C5" s="18">
        <v>1.0</v>
      </c>
      <c r="D5" s="18">
        <f t="shared" si="2"/>
        <v>1</v>
      </c>
      <c r="F5" s="18">
        <v>0.0</v>
      </c>
      <c r="H5" s="18">
        <v>9.0</v>
      </c>
      <c r="I5" s="18">
        <v>1.0</v>
      </c>
      <c r="O5" s="18">
        <v>3.0</v>
      </c>
      <c r="U5" s="18">
        <v>1.0</v>
      </c>
    </row>
    <row r="6" ht="12.0" customHeight="1">
      <c r="A6" s="10" t="s">
        <v>35</v>
      </c>
      <c r="B6" s="18">
        <f t="shared" si="1"/>
        <v>0</v>
      </c>
      <c r="C6" s="18">
        <v>1.0</v>
      </c>
      <c r="D6" s="18" t="str">
        <f t="shared" si="2"/>
        <v/>
      </c>
      <c r="F6" s="18">
        <v>0.0</v>
      </c>
      <c r="G6" s="18">
        <v>1.0</v>
      </c>
      <c r="H6" s="18">
        <v>9.0</v>
      </c>
      <c r="I6" s="18">
        <v>1.0</v>
      </c>
      <c r="O6" s="18">
        <v>3.0</v>
      </c>
      <c r="U6" s="18">
        <v>1.0</v>
      </c>
    </row>
    <row r="7" ht="12.0" customHeight="1">
      <c r="A7" s="5" t="s">
        <v>36</v>
      </c>
      <c r="B7" s="18">
        <f t="shared" si="1"/>
        <v>0</v>
      </c>
      <c r="C7" s="18">
        <v>1.0</v>
      </c>
      <c r="D7" s="18" t="str">
        <f t="shared" si="2"/>
        <v/>
      </c>
      <c r="F7" s="18">
        <v>0.0</v>
      </c>
      <c r="H7" s="18">
        <v>9.0</v>
      </c>
      <c r="I7" s="18">
        <v>1.0</v>
      </c>
      <c r="O7" s="18">
        <v>3.0</v>
      </c>
      <c r="U7" s="18">
        <v>1.0</v>
      </c>
    </row>
    <row r="8" ht="12.0" customHeight="1">
      <c r="A8" s="26" t="s">
        <v>37</v>
      </c>
    </row>
    <row r="9" ht="12.0" customHeight="1">
      <c r="A9" s="26" t="s">
        <v>38</v>
      </c>
    </row>
    <row r="10" ht="12.0" customHeight="1">
      <c r="A10" s="26" t="s">
        <v>39</v>
      </c>
    </row>
    <row r="11" ht="12.0" customHeight="1">
      <c r="A11" s="26" t="s">
        <v>40</v>
      </c>
    </row>
    <row r="12" ht="12.0" customHeight="1">
      <c r="A12" s="9" t="s">
        <v>131</v>
      </c>
      <c r="B12" s="18" t="str">
        <f>E36</f>
        <v/>
      </c>
      <c r="C12" s="18">
        <v>1.0</v>
      </c>
      <c r="D12" s="18">
        <f>L36</f>
        <v>1</v>
      </c>
      <c r="F12" s="18">
        <v>1.0</v>
      </c>
      <c r="H12" s="18">
        <v>9.0</v>
      </c>
      <c r="I12" s="18">
        <v>1.0</v>
      </c>
      <c r="O12" s="18">
        <v>3.0</v>
      </c>
      <c r="U12" s="18">
        <v>1.0</v>
      </c>
    </row>
    <row r="13" ht="12.0" customHeight="1">
      <c r="A13" s="26" t="s">
        <v>42</v>
      </c>
    </row>
    <row r="14" ht="12.0" customHeight="1">
      <c r="A14" s="26" t="s">
        <v>43</v>
      </c>
    </row>
    <row r="15" ht="12.0" customHeight="1">
      <c r="A15" s="5" t="s">
        <v>44</v>
      </c>
      <c r="B15" s="18" t="str">
        <f>E39</f>
        <v/>
      </c>
      <c r="C15" s="18">
        <v>1.0</v>
      </c>
      <c r="D15" s="18">
        <f>L39</f>
        <v>1</v>
      </c>
      <c r="F15" s="18">
        <v>0.0</v>
      </c>
      <c r="G15" s="18">
        <v>1.0</v>
      </c>
      <c r="H15" s="18">
        <v>9.0</v>
      </c>
      <c r="I15" s="18">
        <v>1.0</v>
      </c>
      <c r="O15" s="18">
        <v>3.0</v>
      </c>
      <c r="U15" s="18">
        <v>1.0</v>
      </c>
    </row>
    <row r="16" ht="12.0" customHeight="1">
      <c r="A16" s="26" t="s">
        <v>45</v>
      </c>
    </row>
    <row r="17" ht="12.0" customHeight="1">
      <c r="A17" s="26" t="s">
        <v>46</v>
      </c>
    </row>
    <row r="18" ht="12.0" customHeight="1">
      <c r="A18" s="10" t="s">
        <v>47</v>
      </c>
      <c r="B18" s="18" t="str">
        <f>E42</f>
        <v/>
      </c>
      <c r="C18" s="18">
        <v>1.0</v>
      </c>
      <c r="D18" s="18">
        <f>L42</f>
        <v>1</v>
      </c>
      <c r="F18" s="18">
        <v>0.0</v>
      </c>
      <c r="H18" s="18">
        <v>9.0</v>
      </c>
      <c r="I18" s="18">
        <v>1.0</v>
      </c>
      <c r="O18" s="18">
        <v>3.0</v>
      </c>
      <c r="U18" s="18">
        <v>1.0</v>
      </c>
    </row>
    <row r="19" ht="12.0" customHeight="1">
      <c r="A19" s="26" t="s">
        <v>48</v>
      </c>
    </row>
    <row r="20" ht="12.0" customHeight="1">
      <c r="A20" s="5" t="s">
        <v>49</v>
      </c>
      <c r="B20" s="18">
        <f t="shared" ref="B20:B21" si="3">E44</f>
        <v>1</v>
      </c>
      <c r="C20" s="18">
        <v>1.0</v>
      </c>
      <c r="D20" s="18" t="str">
        <f t="shared" ref="D20:D21" si="4">L44</f>
        <v/>
      </c>
      <c r="F20" s="18">
        <v>0.0</v>
      </c>
      <c r="H20" s="18">
        <v>9.0</v>
      </c>
      <c r="I20" s="18">
        <v>1.0</v>
      </c>
      <c r="O20" s="18">
        <v>3.0</v>
      </c>
      <c r="U20" s="18">
        <v>1.0</v>
      </c>
      <c r="V20" s="18">
        <v>1.0</v>
      </c>
    </row>
    <row r="21" ht="12.0" customHeight="1">
      <c r="A21" s="10" t="s">
        <v>50</v>
      </c>
      <c r="B21" s="18" t="str">
        <f t="shared" si="3"/>
        <v/>
      </c>
      <c r="C21" s="18">
        <v>1.0</v>
      </c>
      <c r="D21" s="18">
        <f t="shared" si="4"/>
        <v>1</v>
      </c>
      <c r="F21" s="18">
        <v>0.0</v>
      </c>
      <c r="H21" s="18">
        <v>9.0</v>
      </c>
      <c r="I21" s="18">
        <v>1.0</v>
      </c>
      <c r="O21" s="18">
        <v>3.0</v>
      </c>
      <c r="U21" s="18">
        <v>1.0</v>
      </c>
    </row>
    <row r="22" ht="12.0" customHeight="1"/>
    <row r="23" ht="12.0" customHeight="1"/>
    <row r="24" ht="12.0" customHeight="1">
      <c r="A24" s="2"/>
      <c r="B24" s="2" t="s">
        <v>206</v>
      </c>
      <c r="C24" s="2"/>
      <c r="D24" s="2"/>
      <c r="E24" s="2" t="s">
        <v>207</v>
      </c>
      <c r="F24" s="2"/>
      <c r="G24" s="2"/>
      <c r="K24" s="2"/>
      <c r="P24" s="18" t="s">
        <v>211</v>
      </c>
      <c r="X24" s="18" t="s">
        <v>212</v>
      </c>
    </row>
    <row r="25" ht="12.0" customHeight="1">
      <c r="A25" s="2"/>
      <c r="B25" s="2" t="s">
        <v>181</v>
      </c>
      <c r="C25" s="2" t="s">
        <v>179</v>
      </c>
      <c r="D25" s="2" t="s">
        <v>180</v>
      </c>
      <c r="E25" s="2" t="s">
        <v>181</v>
      </c>
      <c r="F25" s="2" t="s">
        <v>179</v>
      </c>
      <c r="G25" s="2" t="s">
        <v>180</v>
      </c>
      <c r="K25" s="2" t="s">
        <v>182</v>
      </c>
      <c r="L25" s="2" t="s">
        <v>209</v>
      </c>
      <c r="P25" s="29" t="s">
        <v>193</v>
      </c>
      <c r="Q25" s="29" t="s">
        <v>184</v>
      </c>
      <c r="R25" s="28" t="s">
        <v>192</v>
      </c>
      <c r="X25" s="29" t="s">
        <v>184</v>
      </c>
      <c r="Y25" s="28" t="s">
        <v>192</v>
      </c>
    </row>
    <row r="26" ht="12.0" customHeight="1">
      <c r="A26" s="26" t="s">
        <v>31</v>
      </c>
      <c r="O26" s="30" t="s">
        <v>188</v>
      </c>
      <c r="P26" s="31"/>
      <c r="Q26" s="31"/>
      <c r="R26" s="31"/>
      <c r="W26" s="30" t="s">
        <v>188</v>
      </c>
      <c r="X26" s="31"/>
      <c r="Y26" s="31"/>
    </row>
    <row r="27" ht="12.0" customHeight="1">
      <c r="A27" s="26" t="s">
        <v>32</v>
      </c>
      <c r="O27" s="30" t="s">
        <v>189</v>
      </c>
      <c r="P27" s="31"/>
      <c r="Q27" s="31"/>
      <c r="R27" s="31"/>
      <c r="W27" s="30" t="s">
        <v>189</v>
      </c>
      <c r="X27" s="31"/>
      <c r="Y27" s="31"/>
    </row>
    <row r="28" ht="12.0" customHeight="1">
      <c r="A28" s="5" t="s">
        <v>33</v>
      </c>
      <c r="E28" s="26"/>
      <c r="F28" s="18">
        <v>1.0</v>
      </c>
      <c r="L28" s="18">
        <v>1.0</v>
      </c>
      <c r="O28" s="29" t="s">
        <v>186</v>
      </c>
      <c r="P28" s="31">
        <v>0.0</v>
      </c>
      <c r="Q28" s="31"/>
      <c r="R28" s="31"/>
      <c r="W28" s="29" t="s">
        <v>186</v>
      </c>
      <c r="X28" s="31"/>
      <c r="Y28" s="31">
        <v>1.0</v>
      </c>
    </row>
    <row r="29" ht="12.0" customHeight="1">
      <c r="A29" s="10" t="s">
        <v>34</v>
      </c>
      <c r="E29" s="26"/>
      <c r="F29" s="18">
        <v>1.0</v>
      </c>
      <c r="L29" s="18">
        <v>1.0</v>
      </c>
      <c r="O29" s="28" t="s">
        <v>191</v>
      </c>
      <c r="P29" s="31">
        <v>0.0</v>
      </c>
      <c r="Q29" s="31"/>
      <c r="R29" s="31"/>
      <c r="W29" s="28" t="s">
        <v>191</v>
      </c>
      <c r="X29" s="31"/>
      <c r="Y29" s="31">
        <v>1.0</v>
      </c>
    </row>
    <row r="30" ht="12.0" customHeight="1">
      <c r="A30" s="10" t="s">
        <v>35</v>
      </c>
      <c r="E30" s="18">
        <v>0.0</v>
      </c>
      <c r="F30" s="18">
        <v>1.0</v>
      </c>
      <c r="O30" s="28" t="s">
        <v>192</v>
      </c>
      <c r="P30" s="31">
        <v>0.0</v>
      </c>
      <c r="Q30" s="31"/>
      <c r="R30" s="31"/>
      <c r="W30" s="28" t="s">
        <v>192</v>
      </c>
      <c r="X30" s="30"/>
      <c r="Y30" s="30"/>
    </row>
    <row r="31" ht="12.0" customHeight="1">
      <c r="A31" s="5" t="s">
        <v>36</v>
      </c>
      <c r="E31" s="18">
        <v>0.0</v>
      </c>
      <c r="F31" s="18">
        <v>1.0</v>
      </c>
      <c r="O31" s="29" t="s">
        <v>193</v>
      </c>
      <c r="P31" s="31"/>
      <c r="Q31" s="31">
        <v>1.0</v>
      </c>
      <c r="R31" s="31"/>
      <c r="T31" s="18" t="s">
        <v>213</v>
      </c>
      <c r="W31" s="29" t="s">
        <v>193</v>
      </c>
      <c r="X31" s="31"/>
      <c r="Y31" s="31">
        <v>1.0</v>
      </c>
    </row>
    <row r="32" ht="12.0" customHeight="1">
      <c r="A32" s="26" t="s">
        <v>37</v>
      </c>
      <c r="O32" s="30" t="s">
        <v>194</v>
      </c>
      <c r="P32" s="31"/>
      <c r="Q32" s="31"/>
      <c r="R32" s="31"/>
      <c r="T32" s="18" t="s">
        <v>214</v>
      </c>
      <c r="W32" s="30" t="s">
        <v>194</v>
      </c>
      <c r="X32" s="31"/>
      <c r="Y32" s="31"/>
    </row>
    <row r="33" ht="12.0" customHeight="1">
      <c r="A33" s="26" t="s">
        <v>38</v>
      </c>
      <c r="O33" s="30" t="s">
        <v>195</v>
      </c>
      <c r="P33" s="31"/>
      <c r="Q33" s="31"/>
      <c r="R33" s="31"/>
      <c r="T33" s="18" t="s">
        <v>215</v>
      </c>
      <c r="W33" s="30" t="s">
        <v>195</v>
      </c>
      <c r="X33" s="31"/>
      <c r="Y33" s="31"/>
    </row>
    <row r="34" ht="12.0" customHeight="1">
      <c r="A34" s="26" t="s">
        <v>39</v>
      </c>
      <c r="O34" s="30" t="s">
        <v>196</v>
      </c>
      <c r="P34" s="31"/>
      <c r="Q34" s="31"/>
      <c r="R34" s="31"/>
      <c r="W34" s="30" t="s">
        <v>196</v>
      </c>
      <c r="X34" s="31"/>
      <c r="Y34" s="31"/>
    </row>
    <row r="35" ht="12.0" customHeight="1">
      <c r="A35" s="26" t="s">
        <v>40</v>
      </c>
      <c r="O35" s="30" t="s">
        <v>197</v>
      </c>
      <c r="P35" s="31"/>
      <c r="Q35" s="31"/>
      <c r="R35" s="31"/>
      <c r="W35" s="30" t="s">
        <v>197</v>
      </c>
      <c r="X35" s="31"/>
      <c r="Y35" s="31"/>
    </row>
    <row r="36" ht="12.0" customHeight="1">
      <c r="A36" s="9" t="s">
        <v>131</v>
      </c>
      <c r="E36" s="26"/>
      <c r="F36" s="18">
        <v>1.0</v>
      </c>
      <c r="L36" s="18">
        <v>1.0</v>
      </c>
      <c r="O36" s="33" t="s">
        <v>198</v>
      </c>
      <c r="P36" s="31">
        <v>0.0</v>
      </c>
      <c r="Q36" s="31"/>
      <c r="R36" s="31">
        <v>1.0</v>
      </c>
      <c r="W36" s="33" t="s">
        <v>198</v>
      </c>
      <c r="X36" s="31"/>
      <c r="Y36" s="31">
        <v>1.0</v>
      </c>
    </row>
    <row r="37" ht="12.0" customHeight="1">
      <c r="A37" s="26" t="s">
        <v>42</v>
      </c>
      <c r="O37" s="30" t="s">
        <v>199</v>
      </c>
      <c r="P37" s="31"/>
      <c r="Q37" s="31"/>
      <c r="R37" s="31"/>
      <c r="W37" s="30" t="s">
        <v>199</v>
      </c>
      <c r="X37" s="31"/>
      <c r="Y37" s="31"/>
    </row>
    <row r="38" ht="12.0" customHeight="1">
      <c r="A38" s="26" t="s">
        <v>43</v>
      </c>
      <c r="O38" s="30" t="s">
        <v>200</v>
      </c>
      <c r="P38" s="31"/>
      <c r="Q38" s="31"/>
      <c r="R38" s="31"/>
      <c r="W38" s="30" t="s">
        <v>200</v>
      </c>
      <c r="X38" s="31"/>
      <c r="Y38" s="31"/>
    </row>
    <row r="39" ht="12.0" customHeight="1">
      <c r="A39" s="5" t="s">
        <v>44</v>
      </c>
      <c r="E39" s="26"/>
      <c r="F39" s="18">
        <v>1.0</v>
      </c>
      <c r="L39" s="18">
        <v>1.0</v>
      </c>
      <c r="O39" s="29" t="s">
        <v>184</v>
      </c>
      <c r="P39" s="31">
        <v>0.0</v>
      </c>
      <c r="Q39" s="31"/>
      <c r="R39" s="31"/>
      <c r="W39" s="29" t="s">
        <v>184</v>
      </c>
      <c r="X39" s="30"/>
      <c r="Y39" s="30"/>
    </row>
    <row r="40" ht="12.0" customHeight="1">
      <c r="A40" s="26" t="s">
        <v>45</v>
      </c>
      <c r="O40" s="30" t="s">
        <v>202</v>
      </c>
      <c r="P40" s="31"/>
      <c r="Q40" s="31"/>
      <c r="R40" s="31"/>
      <c r="W40" s="30" t="s">
        <v>202</v>
      </c>
      <c r="X40" s="31"/>
      <c r="Y40" s="31"/>
    </row>
    <row r="41" ht="12.0" customHeight="1">
      <c r="A41" s="26" t="s">
        <v>46</v>
      </c>
      <c r="O41" s="30" t="s">
        <v>203</v>
      </c>
      <c r="P41" s="31"/>
      <c r="Q41" s="31"/>
      <c r="R41" s="31"/>
      <c r="W41" s="30" t="s">
        <v>203</v>
      </c>
      <c r="X41" s="31"/>
      <c r="Y41" s="31"/>
    </row>
    <row r="42" ht="12.0" customHeight="1">
      <c r="A42" s="10" t="s">
        <v>47</v>
      </c>
      <c r="E42" s="26"/>
      <c r="F42" s="18">
        <v>1.0</v>
      </c>
      <c r="L42" s="18">
        <v>1.0</v>
      </c>
      <c r="O42" s="28" t="s">
        <v>183</v>
      </c>
      <c r="P42" s="31">
        <v>0.0</v>
      </c>
      <c r="Q42" s="31"/>
      <c r="R42" s="31"/>
      <c r="T42" s="18" t="s">
        <v>216</v>
      </c>
      <c r="W42" s="28" t="s">
        <v>183</v>
      </c>
      <c r="X42" s="31"/>
      <c r="Y42" s="31">
        <v>1.0</v>
      </c>
    </row>
    <row r="43" ht="12.0" customHeight="1">
      <c r="A43" s="26" t="s">
        <v>48</v>
      </c>
      <c r="O43" s="30" t="s">
        <v>204</v>
      </c>
      <c r="P43" s="31"/>
      <c r="Q43" s="31"/>
      <c r="R43" s="31"/>
      <c r="T43" s="18" t="s">
        <v>217</v>
      </c>
      <c r="W43" s="30" t="s">
        <v>204</v>
      </c>
      <c r="X43" s="31"/>
      <c r="Y43" s="31"/>
    </row>
    <row r="44" ht="12.0" customHeight="1">
      <c r="A44" s="5" t="s">
        <v>49</v>
      </c>
      <c r="E44" s="18">
        <v>1.0</v>
      </c>
      <c r="F44" s="18">
        <v>1.0</v>
      </c>
      <c r="O44" s="29" t="s">
        <v>185</v>
      </c>
      <c r="P44" s="31">
        <v>0.0</v>
      </c>
      <c r="Q44" s="31"/>
      <c r="R44" s="31"/>
      <c r="W44" s="29" t="s">
        <v>185</v>
      </c>
      <c r="X44" s="31"/>
      <c r="Y44" s="31">
        <v>1.0</v>
      </c>
    </row>
    <row r="45" ht="12.0" customHeight="1">
      <c r="A45" s="10" t="s">
        <v>50</v>
      </c>
      <c r="E45" s="26"/>
      <c r="F45" s="18">
        <v>1.0</v>
      </c>
      <c r="L45" s="18">
        <v>1.0</v>
      </c>
      <c r="O45" s="28" t="s">
        <v>187</v>
      </c>
      <c r="P45" s="31">
        <v>0.0</v>
      </c>
      <c r="Q45" s="31"/>
      <c r="R45" s="31"/>
      <c r="W45" s="28" t="s">
        <v>187</v>
      </c>
      <c r="X45" s="31"/>
      <c r="Y45" s="31">
        <v>1.0</v>
      </c>
    </row>
    <row r="46" ht="12.0" customHeight="1">
      <c r="E46" s="18" t="s">
        <v>218</v>
      </c>
      <c r="P46" s="18">
        <f t="shared" ref="P46:R46" si="5">SUM(P26:P45)</f>
        <v>0</v>
      </c>
      <c r="Q46" s="18">
        <f t="shared" si="5"/>
        <v>1</v>
      </c>
      <c r="R46" s="18">
        <f t="shared" si="5"/>
        <v>1</v>
      </c>
      <c r="X46" s="18">
        <f t="shared" ref="X46:Y46" si="6">SUM(X26:X45)</f>
        <v>0</v>
      </c>
      <c r="Y46" s="18">
        <f t="shared" si="6"/>
        <v>7</v>
      </c>
    </row>
    <row r="47" ht="12.0" customHeight="1"/>
    <row r="48" ht="12.0" customHeight="1">
      <c r="X48" s="18" t="s">
        <v>219</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10" t="s">
        <v>31</v>
      </c>
      <c r="B2" s="18">
        <f>E26</f>
        <v>0</v>
      </c>
      <c r="C2" s="18">
        <v>1.0</v>
      </c>
      <c r="F2" s="18">
        <v>0.0</v>
      </c>
      <c r="G2" s="18">
        <v>5.0</v>
      </c>
      <c r="H2" s="18">
        <v>6.0</v>
      </c>
      <c r="I2" s="18">
        <v>1.0</v>
      </c>
      <c r="O2" s="18">
        <v>3.0</v>
      </c>
      <c r="U2" s="18">
        <v>1.0</v>
      </c>
    </row>
    <row r="3" ht="12.0" customHeight="1">
      <c r="A3" s="26" t="s">
        <v>32</v>
      </c>
    </row>
    <row r="4" ht="12.0" customHeight="1">
      <c r="A4" s="5" t="s">
        <v>33</v>
      </c>
      <c r="B4" s="18">
        <f t="shared" ref="B4:B8" si="1">E28</f>
        <v>0</v>
      </c>
      <c r="C4" s="18">
        <v>1.0</v>
      </c>
      <c r="F4" s="18">
        <v>1.0</v>
      </c>
      <c r="H4" s="18">
        <v>6.0</v>
      </c>
      <c r="I4" s="18">
        <v>1.0</v>
      </c>
      <c r="J4" s="18">
        <v>1.0</v>
      </c>
      <c r="O4" s="18">
        <v>3.0</v>
      </c>
      <c r="U4" s="18">
        <v>1.0</v>
      </c>
    </row>
    <row r="5" ht="12.0" customHeight="1">
      <c r="A5" s="10" t="s">
        <v>34</v>
      </c>
      <c r="B5" s="18">
        <f t="shared" si="1"/>
        <v>1</v>
      </c>
      <c r="C5" s="18">
        <v>1.0</v>
      </c>
      <c r="F5" s="18">
        <v>1.0</v>
      </c>
      <c r="H5" s="18">
        <v>5.0</v>
      </c>
      <c r="I5" s="18">
        <v>1.0</v>
      </c>
      <c r="J5" s="18">
        <v>1.0</v>
      </c>
      <c r="O5" s="18">
        <v>3.0</v>
      </c>
      <c r="U5" s="18">
        <v>1.0</v>
      </c>
      <c r="V5" s="18">
        <v>1.0</v>
      </c>
    </row>
    <row r="6" ht="12.0" customHeight="1">
      <c r="A6" s="10" t="s">
        <v>35</v>
      </c>
      <c r="B6" s="18">
        <f t="shared" si="1"/>
        <v>0</v>
      </c>
      <c r="C6" s="18">
        <v>1.0</v>
      </c>
      <c r="F6" s="18">
        <v>0.0</v>
      </c>
      <c r="H6" s="18">
        <v>5.0</v>
      </c>
      <c r="I6" s="18">
        <v>1.0</v>
      </c>
      <c r="J6" s="18">
        <v>1.0</v>
      </c>
      <c r="O6" s="18">
        <v>3.0</v>
      </c>
      <c r="U6" s="18">
        <v>1.0</v>
      </c>
    </row>
    <row r="7" ht="12.0" customHeight="1">
      <c r="A7" s="5" t="s">
        <v>36</v>
      </c>
      <c r="B7" s="18">
        <f t="shared" si="1"/>
        <v>0</v>
      </c>
      <c r="C7" s="18">
        <v>1.0</v>
      </c>
      <c r="F7" s="18">
        <v>1.0</v>
      </c>
      <c r="H7" s="18">
        <v>5.0</v>
      </c>
      <c r="I7" s="18">
        <v>1.0</v>
      </c>
      <c r="J7" s="18">
        <v>1.0</v>
      </c>
      <c r="O7" s="18">
        <v>3.0</v>
      </c>
      <c r="U7" s="18">
        <v>1.0</v>
      </c>
    </row>
    <row r="8" ht="12.0" customHeight="1">
      <c r="A8" s="10" t="s">
        <v>37</v>
      </c>
      <c r="B8" s="18">
        <f t="shared" si="1"/>
        <v>0</v>
      </c>
      <c r="C8" s="18">
        <v>1.0</v>
      </c>
      <c r="F8" s="18">
        <v>0.0</v>
      </c>
      <c r="G8" s="18">
        <v>3.0</v>
      </c>
      <c r="H8" s="18">
        <v>5.0</v>
      </c>
      <c r="I8" s="18">
        <v>1.0</v>
      </c>
      <c r="O8" s="18">
        <v>3.0</v>
      </c>
      <c r="U8" s="18">
        <v>1.0</v>
      </c>
    </row>
    <row r="9" ht="12.0" customHeight="1">
      <c r="A9" s="26" t="s">
        <v>38</v>
      </c>
    </row>
    <row r="10" ht="12.0" customHeight="1">
      <c r="A10" s="26" t="s">
        <v>39</v>
      </c>
    </row>
    <row r="11" ht="12.0" customHeight="1">
      <c r="A11" s="26" t="s">
        <v>40</v>
      </c>
    </row>
    <row r="12" ht="12.0" customHeight="1">
      <c r="A12" s="9" t="s">
        <v>131</v>
      </c>
      <c r="B12" s="18">
        <f>E36</f>
        <v>0</v>
      </c>
      <c r="C12" s="18">
        <v>1.0</v>
      </c>
      <c r="F12" s="18">
        <v>1.0</v>
      </c>
      <c r="H12" s="18">
        <v>6.0</v>
      </c>
      <c r="I12" s="18">
        <v>1.0</v>
      </c>
      <c r="J12" s="18">
        <v>1.0</v>
      </c>
      <c r="O12" s="18">
        <v>3.0</v>
      </c>
      <c r="U12" s="18">
        <v>1.0</v>
      </c>
    </row>
    <row r="13" ht="12.0" customHeight="1">
      <c r="A13" s="26" t="s">
        <v>42</v>
      </c>
    </row>
    <row r="14" ht="12.0" customHeight="1">
      <c r="A14" s="26" t="s">
        <v>43</v>
      </c>
    </row>
    <row r="15" ht="12.0" customHeight="1">
      <c r="A15" s="5" t="s">
        <v>44</v>
      </c>
      <c r="B15" s="18">
        <f>E39</f>
        <v>0</v>
      </c>
      <c r="C15" s="18">
        <v>1.0</v>
      </c>
      <c r="F15" s="18">
        <v>1.0</v>
      </c>
      <c r="G15" s="18">
        <v>1.0</v>
      </c>
      <c r="H15" s="18">
        <v>6.0</v>
      </c>
      <c r="I15" s="18">
        <v>1.0</v>
      </c>
      <c r="O15" s="18">
        <v>3.0</v>
      </c>
      <c r="U15" s="18">
        <v>1.0</v>
      </c>
    </row>
    <row r="16" ht="12.0" customHeight="1">
      <c r="A16" s="26" t="s">
        <v>45</v>
      </c>
    </row>
    <row r="17" ht="12.0" customHeight="1">
      <c r="A17" s="26" t="s">
        <v>46</v>
      </c>
    </row>
    <row r="18" ht="12.0" customHeight="1">
      <c r="A18" s="10" t="s">
        <v>47</v>
      </c>
      <c r="B18" s="18">
        <f>E42</f>
        <v>0</v>
      </c>
      <c r="C18" s="18">
        <v>1.0</v>
      </c>
      <c r="F18" s="18">
        <v>1.0</v>
      </c>
      <c r="H18" s="18">
        <v>6.0</v>
      </c>
      <c r="I18" s="18">
        <v>1.0</v>
      </c>
      <c r="J18" s="18">
        <v>1.0</v>
      </c>
      <c r="O18" s="18">
        <v>3.0</v>
      </c>
      <c r="U18" s="18">
        <v>1.0</v>
      </c>
    </row>
    <row r="19" ht="12.0" customHeight="1">
      <c r="A19" s="26" t="s">
        <v>48</v>
      </c>
    </row>
    <row r="20" ht="12.0" customHeight="1">
      <c r="A20" s="5" t="s">
        <v>49</v>
      </c>
      <c r="B20" s="18">
        <f t="shared" ref="B20:B21" si="2">E44</f>
        <v>1</v>
      </c>
      <c r="C20" s="18">
        <v>1.0</v>
      </c>
      <c r="F20" s="18">
        <v>1.0</v>
      </c>
      <c r="H20" s="18">
        <v>6.0</v>
      </c>
      <c r="I20" s="18">
        <v>1.0</v>
      </c>
      <c r="J20" s="18">
        <v>1.0</v>
      </c>
      <c r="O20" s="18">
        <v>3.0</v>
      </c>
      <c r="U20" s="18">
        <v>1.0</v>
      </c>
      <c r="V20" s="18">
        <v>1.0</v>
      </c>
    </row>
    <row r="21" ht="12.0" customHeight="1">
      <c r="A21" s="10" t="s">
        <v>50</v>
      </c>
      <c r="B21" s="18">
        <f t="shared" si="2"/>
        <v>0</v>
      </c>
      <c r="C21" s="18">
        <v>1.0</v>
      </c>
      <c r="F21" s="18">
        <v>1.0</v>
      </c>
      <c r="G21" s="18">
        <v>2.0</v>
      </c>
      <c r="H21" s="18">
        <v>5.0</v>
      </c>
      <c r="I21" s="18">
        <v>1.0</v>
      </c>
      <c r="O21" s="18">
        <v>3.0</v>
      </c>
      <c r="U21" s="18">
        <v>1.0</v>
      </c>
    </row>
    <row r="22" ht="12.0" customHeight="1"/>
    <row r="23" ht="12.0" customHeight="1"/>
    <row r="24" ht="12.0" customHeight="1">
      <c r="A24" s="2"/>
      <c r="B24" s="2" t="s">
        <v>206</v>
      </c>
      <c r="C24" s="2"/>
      <c r="D24" s="2"/>
      <c r="E24" s="2" t="s">
        <v>207</v>
      </c>
      <c r="F24" s="2"/>
      <c r="G24" s="2"/>
      <c r="K24" s="2"/>
      <c r="P24" s="18" t="s">
        <v>220</v>
      </c>
      <c r="V24" s="18" t="s">
        <v>221</v>
      </c>
    </row>
    <row r="25" ht="12.0" customHeight="1">
      <c r="A25" s="2"/>
      <c r="B25" s="2" t="s">
        <v>181</v>
      </c>
      <c r="C25" s="2" t="s">
        <v>179</v>
      </c>
      <c r="D25" s="2" t="s">
        <v>180</v>
      </c>
      <c r="E25" s="2" t="s">
        <v>181</v>
      </c>
      <c r="F25" s="2" t="s">
        <v>179</v>
      </c>
      <c r="G25" s="2" t="s">
        <v>180</v>
      </c>
      <c r="K25" s="2" t="s">
        <v>182</v>
      </c>
      <c r="L25" s="2" t="s">
        <v>209</v>
      </c>
      <c r="P25" s="29" t="s">
        <v>184</v>
      </c>
      <c r="Q25" s="28" t="s">
        <v>188</v>
      </c>
      <c r="V25" s="28" t="s">
        <v>187</v>
      </c>
      <c r="W25" s="28" t="s">
        <v>194</v>
      </c>
    </row>
    <row r="26" ht="12.0" customHeight="1">
      <c r="A26" s="10" t="s">
        <v>31</v>
      </c>
      <c r="E26" s="18">
        <v>0.0</v>
      </c>
      <c r="F26" s="18">
        <v>1.0</v>
      </c>
      <c r="O26" s="28" t="s">
        <v>188</v>
      </c>
      <c r="P26" s="31">
        <v>1.0</v>
      </c>
      <c r="Q26" s="31"/>
      <c r="U26" s="30" t="s">
        <v>188</v>
      </c>
      <c r="V26" s="31"/>
      <c r="W26" s="31"/>
    </row>
    <row r="27" ht="12.0" customHeight="1">
      <c r="A27" s="26" t="s">
        <v>32</v>
      </c>
      <c r="O27" s="30" t="s">
        <v>189</v>
      </c>
      <c r="P27" s="31"/>
      <c r="Q27" s="31"/>
      <c r="U27" s="30" t="s">
        <v>189</v>
      </c>
      <c r="V27" s="31"/>
      <c r="W27" s="31"/>
    </row>
    <row r="28" ht="12.0" customHeight="1">
      <c r="A28" s="5" t="s">
        <v>33</v>
      </c>
      <c r="E28" s="18">
        <v>0.0</v>
      </c>
      <c r="F28" s="18">
        <v>1.0</v>
      </c>
      <c r="O28" s="29" t="s">
        <v>186</v>
      </c>
      <c r="P28" s="31"/>
      <c r="Q28" s="31">
        <v>1.0</v>
      </c>
      <c r="U28" s="29" t="s">
        <v>186</v>
      </c>
      <c r="V28" s="31"/>
      <c r="W28" s="31"/>
    </row>
    <row r="29" ht="12.0" customHeight="1">
      <c r="A29" s="10" t="s">
        <v>34</v>
      </c>
      <c r="E29" s="18">
        <v>1.0</v>
      </c>
      <c r="F29" s="18">
        <v>1.0</v>
      </c>
      <c r="O29" s="28" t="s">
        <v>191</v>
      </c>
      <c r="P29" s="31"/>
      <c r="Q29" s="31"/>
      <c r="U29" s="28" t="s">
        <v>191</v>
      </c>
      <c r="V29" s="31"/>
      <c r="W29" s="31">
        <v>1.0</v>
      </c>
    </row>
    <row r="30" ht="12.0" customHeight="1">
      <c r="A30" s="10" t="s">
        <v>35</v>
      </c>
      <c r="E30" s="18">
        <v>0.0</v>
      </c>
      <c r="F30" s="18">
        <v>1.0</v>
      </c>
      <c r="O30" s="28" t="s">
        <v>192</v>
      </c>
      <c r="P30" s="31"/>
      <c r="Q30" s="31"/>
      <c r="U30" s="28" t="s">
        <v>192</v>
      </c>
      <c r="V30" s="31">
        <v>1.0</v>
      </c>
      <c r="W30" s="31"/>
    </row>
    <row r="31" ht="12.0" customHeight="1">
      <c r="A31" s="5" t="s">
        <v>36</v>
      </c>
      <c r="E31" s="18">
        <v>0.0</v>
      </c>
      <c r="F31" s="18">
        <v>1.0</v>
      </c>
      <c r="O31" s="29" t="s">
        <v>193</v>
      </c>
      <c r="P31" s="31"/>
      <c r="Q31" s="31"/>
      <c r="U31" s="29" t="s">
        <v>193</v>
      </c>
      <c r="V31" s="31"/>
      <c r="W31" s="31">
        <v>1.0</v>
      </c>
    </row>
    <row r="32" ht="12.0" customHeight="1">
      <c r="A32" s="10" t="s">
        <v>37</v>
      </c>
      <c r="E32" s="18">
        <v>0.0</v>
      </c>
      <c r="F32" s="18">
        <v>1.0</v>
      </c>
      <c r="O32" s="28" t="s">
        <v>194</v>
      </c>
      <c r="P32" s="31"/>
      <c r="Q32" s="31"/>
      <c r="U32" s="28" t="s">
        <v>194</v>
      </c>
      <c r="V32" s="31">
        <v>1.0</v>
      </c>
      <c r="W32" s="31"/>
    </row>
    <row r="33" ht="12.0" customHeight="1">
      <c r="A33" s="26" t="s">
        <v>38</v>
      </c>
      <c r="O33" s="30" t="s">
        <v>195</v>
      </c>
      <c r="P33" s="31"/>
      <c r="Q33" s="31"/>
      <c r="U33" s="30" t="s">
        <v>195</v>
      </c>
      <c r="V33" s="31"/>
      <c r="W33" s="31"/>
    </row>
    <row r="34" ht="12.0" customHeight="1">
      <c r="A34" s="26" t="s">
        <v>39</v>
      </c>
      <c r="O34" s="30" t="s">
        <v>196</v>
      </c>
      <c r="P34" s="31"/>
      <c r="Q34" s="31"/>
      <c r="U34" s="30" t="s">
        <v>196</v>
      </c>
      <c r="V34" s="31"/>
      <c r="W34" s="31"/>
    </row>
    <row r="35" ht="12.0" customHeight="1">
      <c r="A35" s="26" t="s">
        <v>40</v>
      </c>
      <c r="O35" s="30" t="s">
        <v>197</v>
      </c>
      <c r="P35" s="31"/>
      <c r="Q35" s="31"/>
      <c r="U35" s="30" t="s">
        <v>197</v>
      </c>
      <c r="V35" s="31"/>
      <c r="W35" s="31"/>
    </row>
    <row r="36" ht="12.0" customHeight="1">
      <c r="A36" s="9" t="s">
        <v>131</v>
      </c>
      <c r="E36" s="18">
        <v>0.0</v>
      </c>
      <c r="F36" s="18">
        <v>1.0</v>
      </c>
      <c r="O36" s="33" t="s">
        <v>198</v>
      </c>
      <c r="P36" s="31"/>
      <c r="Q36" s="31">
        <v>1.0</v>
      </c>
      <c r="U36" s="33" t="s">
        <v>198</v>
      </c>
      <c r="V36" s="31"/>
      <c r="W36" s="31"/>
    </row>
    <row r="37" ht="12.0" customHeight="1">
      <c r="A37" s="26" t="s">
        <v>42</v>
      </c>
      <c r="O37" s="30" t="s">
        <v>199</v>
      </c>
      <c r="P37" s="31"/>
      <c r="Q37" s="31"/>
      <c r="U37" s="30" t="s">
        <v>199</v>
      </c>
      <c r="V37" s="31"/>
      <c r="W37" s="31"/>
    </row>
    <row r="38" ht="12.0" customHeight="1">
      <c r="A38" s="26" t="s">
        <v>43</v>
      </c>
      <c r="O38" s="30" t="s">
        <v>200</v>
      </c>
      <c r="P38" s="31"/>
      <c r="Q38" s="31"/>
      <c r="U38" s="30" t="s">
        <v>200</v>
      </c>
      <c r="V38" s="31"/>
      <c r="W38" s="31"/>
    </row>
    <row r="39" ht="12.0" customHeight="1">
      <c r="A39" s="5" t="s">
        <v>44</v>
      </c>
      <c r="E39" s="18">
        <v>0.0</v>
      </c>
      <c r="F39" s="18">
        <v>1.0</v>
      </c>
      <c r="O39" s="29" t="s">
        <v>184</v>
      </c>
      <c r="P39" s="31"/>
      <c r="Q39" s="31">
        <v>1.0</v>
      </c>
      <c r="U39" s="29" t="s">
        <v>184</v>
      </c>
      <c r="V39" s="31"/>
      <c r="W39" s="31"/>
    </row>
    <row r="40" ht="12.0" customHeight="1">
      <c r="A40" s="26" t="s">
        <v>45</v>
      </c>
      <c r="O40" s="30" t="s">
        <v>202</v>
      </c>
      <c r="P40" s="31"/>
      <c r="Q40" s="31"/>
      <c r="U40" s="30" t="s">
        <v>202</v>
      </c>
      <c r="V40" s="31"/>
      <c r="W40" s="31"/>
    </row>
    <row r="41" ht="12.0" customHeight="1">
      <c r="A41" s="26" t="s">
        <v>46</v>
      </c>
      <c r="O41" s="30" t="s">
        <v>203</v>
      </c>
      <c r="P41" s="31"/>
      <c r="Q41" s="31"/>
      <c r="U41" s="30" t="s">
        <v>203</v>
      </c>
      <c r="V41" s="31"/>
      <c r="W41" s="31"/>
    </row>
    <row r="42" ht="12.0" customHeight="1">
      <c r="A42" s="10" t="s">
        <v>47</v>
      </c>
      <c r="E42" s="18">
        <v>0.0</v>
      </c>
      <c r="F42" s="18">
        <v>1.0</v>
      </c>
      <c r="O42" s="28" t="s">
        <v>183</v>
      </c>
      <c r="P42" s="31"/>
      <c r="Q42" s="31">
        <v>1.0</v>
      </c>
      <c r="U42" s="28" t="s">
        <v>183</v>
      </c>
      <c r="V42" s="31"/>
      <c r="W42" s="31"/>
    </row>
    <row r="43" ht="12.0" customHeight="1">
      <c r="A43" s="26" t="s">
        <v>48</v>
      </c>
      <c r="O43" s="30" t="s">
        <v>204</v>
      </c>
      <c r="P43" s="31"/>
      <c r="Q43" s="31"/>
      <c r="U43" s="30" t="s">
        <v>204</v>
      </c>
      <c r="V43" s="31"/>
      <c r="W43" s="31"/>
    </row>
    <row r="44" ht="12.0" customHeight="1">
      <c r="A44" s="5" t="s">
        <v>49</v>
      </c>
      <c r="E44" s="18">
        <v>1.0</v>
      </c>
      <c r="F44" s="18">
        <v>1.0</v>
      </c>
      <c r="O44" s="29" t="s">
        <v>185</v>
      </c>
      <c r="P44" s="31"/>
      <c r="Q44" s="31">
        <v>1.0</v>
      </c>
      <c r="U44" s="29" t="s">
        <v>185</v>
      </c>
      <c r="V44" s="31"/>
      <c r="W44" s="31"/>
    </row>
    <row r="45" ht="12.0" customHeight="1">
      <c r="A45" s="10" t="s">
        <v>50</v>
      </c>
      <c r="E45" s="18">
        <v>0.0</v>
      </c>
      <c r="F45" s="18">
        <v>1.0</v>
      </c>
      <c r="O45" s="28" t="s">
        <v>187</v>
      </c>
      <c r="P45" s="31"/>
      <c r="Q45" s="31"/>
      <c r="U45" s="28" t="s">
        <v>187</v>
      </c>
      <c r="V45" s="31"/>
      <c r="W45" s="31">
        <v>1.0</v>
      </c>
    </row>
    <row r="46" ht="12.0" customHeight="1">
      <c r="P46" s="18">
        <f t="shared" ref="P46:Q46" si="3">SUM(P26:P45)</f>
        <v>1</v>
      </c>
      <c r="Q46" s="18">
        <f t="shared" si="3"/>
        <v>5</v>
      </c>
      <c r="V46" s="18">
        <f t="shared" ref="V46:W46" si="4">SUM(V26:V45)</f>
        <v>2</v>
      </c>
      <c r="W46" s="18">
        <f t="shared" si="4"/>
        <v>3</v>
      </c>
    </row>
    <row r="47" ht="12.0" customHeight="1"/>
    <row r="48" ht="12.0" customHeight="1">
      <c r="O48" s="18" t="s">
        <v>222</v>
      </c>
      <c r="U48" s="18" t="s">
        <v>223</v>
      </c>
    </row>
    <row r="49" ht="12.0" customHeight="1">
      <c r="U49" s="18" t="s">
        <v>224</v>
      </c>
    </row>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10" t="s">
        <v>31</v>
      </c>
      <c r="B2" s="18">
        <f>K26</f>
        <v>1</v>
      </c>
      <c r="C2" s="18">
        <f>7/6</f>
        <v>1.166666667</v>
      </c>
      <c r="F2" s="18">
        <v>1.0</v>
      </c>
      <c r="H2" s="18">
        <v>11.0</v>
      </c>
      <c r="I2" s="18">
        <v>1.0</v>
      </c>
      <c r="J2" s="18">
        <v>1.0</v>
      </c>
      <c r="O2" s="18">
        <v>2.0</v>
      </c>
      <c r="U2" s="18">
        <v>1.0</v>
      </c>
      <c r="V2" s="18">
        <v>1.0</v>
      </c>
      <c r="X2" s="18">
        <v>1.0</v>
      </c>
    </row>
    <row r="3" ht="12.0" customHeight="1">
      <c r="A3" s="26" t="s">
        <v>32</v>
      </c>
    </row>
    <row r="4" ht="12.0" customHeight="1">
      <c r="A4" s="5" t="s">
        <v>33</v>
      </c>
      <c r="B4" s="18">
        <f t="shared" ref="B4:B8" si="1">K28</f>
        <v>0.1666666667</v>
      </c>
      <c r="C4" s="18">
        <f t="shared" ref="C4:C8" si="2">7/6</f>
        <v>1.166666667</v>
      </c>
      <c r="F4" s="18">
        <v>1.0</v>
      </c>
      <c r="H4" s="18">
        <v>11.0</v>
      </c>
      <c r="I4" s="18">
        <v>1.0</v>
      </c>
      <c r="J4" s="18">
        <v>1.0</v>
      </c>
      <c r="O4" s="18">
        <v>2.0</v>
      </c>
      <c r="U4" s="18">
        <v>1.0</v>
      </c>
      <c r="X4" s="18">
        <v>1.0</v>
      </c>
      <c r="Y4" s="18">
        <v>1.0</v>
      </c>
    </row>
    <row r="5" ht="12.0" customHeight="1">
      <c r="A5" s="10" t="s">
        <v>34</v>
      </c>
      <c r="B5" s="18">
        <f t="shared" si="1"/>
        <v>0.1666666667</v>
      </c>
      <c r="C5" s="18">
        <f t="shared" si="2"/>
        <v>1.166666667</v>
      </c>
      <c r="F5" s="18">
        <v>0.0</v>
      </c>
      <c r="H5" s="18">
        <v>11.0</v>
      </c>
      <c r="I5" s="18">
        <v>1.0</v>
      </c>
      <c r="J5" s="18">
        <v>1.0</v>
      </c>
      <c r="O5" s="18">
        <v>2.0</v>
      </c>
      <c r="U5" s="18">
        <v>1.0</v>
      </c>
      <c r="X5" s="18">
        <v>1.0</v>
      </c>
      <c r="Y5" s="18">
        <v>1.0</v>
      </c>
    </row>
    <row r="6" ht="12.0" customHeight="1">
      <c r="A6" s="10" t="s">
        <v>35</v>
      </c>
      <c r="B6" s="18">
        <f t="shared" si="1"/>
        <v>0.1666666667</v>
      </c>
      <c r="C6" s="18">
        <f t="shared" si="2"/>
        <v>1.166666667</v>
      </c>
      <c r="F6" s="18">
        <v>0.0</v>
      </c>
      <c r="H6" s="18">
        <v>11.0</v>
      </c>
      <c r="I6" s="18">
        <v>1.0</v>
      </c>
      <c r="J6" s="18">
        <v>1.0</v>
      </c>
      <c r="O6" s="18">
        <v>2.0</v>
      </c>
      <c r="U6" s="18">
        <v>1.0</v>
      </c>
      <c r="X6" s="18">
        <v>1.0</v>
      </c>
      <c r="Y6" s="18">
        <v>1.0</v>
      </c>
    </row>
    <row r="7" ht="12.0" customHeight="1">
      <c r="A7" s="5" t="s">
        <v>36</v>
      </c>
      <c r="B7" s="18">
        <f t="shared" si="1"/>
        <v>0</v>
      </c>
      <c r="C7" s="18">
        <f t="shared" si="2"/>
        <v>1.166666667</v>
      </c>
      <c r="F7" s="18">
        <v>0.0</v>
      </c>
      <c r="G7" s="18">
        <v>3.0</v>
      </c>
      <c r="H7" s="18">
        <v>11.0</v>
      </c>
      <c r="I7" s="18">
        <v>1.0</v>
      </c>
      <c r="O7" s="18">
        <v>2.0</v>
      </c>
      <c r="U7" s="18">
        <v>1.0</v>
      </c>
      <c r="X7" s="18">
        <v>1.0</v>
      </c>
    </row>
    <row r="8" ht="12.0" customHeight="1">
      <c r="A8" s="10" t="s">
        <v>37</v>
      </c>
      <c r="B8" s="18">
        <f t="shared" si="1"/>
        <v>1</v>
      </c>
      <c r="C8" s="18">
        <f t="shared" si="2"/>
        <v>1.166666667</v>
      </c>
      <c r="F8" s="18">
        <v>0.0</v>
      </c>
      <c r="H8" s="18">
        <v>11.0</v>
      </c>
      <c r="I8" s="18">
        <v>1.0</v>
      </c>
      <c r="J8" s="18">
        <v>1.0</v>
      </c>
      <c r="O8" s="18">
        <v>2.0</v>
      </c>
      <c r="U8" s="18">
        <v>1.0</v>
      </c>
      <c r="V8" s="18">
        <v>1.0</v>
      </c>
      <c r="X8" s="18">
        <v>1.0</v>
      </c>
    </row>
    <row r="9" ht="12.0" customHeight="1">
      <c r="A9" s="26" t="s">
        <v>38</v>
      </c>
    </row>
    <row r="10" ht="12.0" customHeight="1">
      <c r="A10" s="26" t="s">
        <v>39</v>
      </c>
    </row>
    <row r="11" ht="12.0" customHeight="1">
      <c r="A11" s="26" t="s">
        <v>40</v>
      </c>
    </row>
    <row r="12" ht="12.0" customHeight="1">
      <c r="A12" s="9" t="s">
        <v>131</v>
      </c>
      <c r="B12" s="18">
        <f>K36</f>
        <v>0.1666666667</v>
      </c>
      <c r="C12" s="18">
        <f>7/6</f>
        <v>1.166666667</v>
      </c>
      <c r="F12" s="18">
        <v>1.0</v>
      </c>
      <c r="H12" s="18">
        <v>11.0</v>
      </c>
      <c r="I12" s="18">
        <v>1.0</v>
      </c>
      <c r="J12" s="18">
        <v>1.0</v>
      </c>
      <c r="O12" s="18">
        <v>2.0</v>
      </c>
      <c r="U12" s="18">
        <v>1.0</v>
      </c>
      <c r="X12" s="18">
        <v>1.0</v>
      </c>
      <c r="Y12" s="18">
        <v>1.0</v>
      </c>
    </row>
    <row r="13" ht="12.0" customHeight="1">
      <c r="A13" s="26" t="s">
        <v>42</v>
      </c>
    </row>
    <row r="14" ht="12.0" customHeight="1">
      <c r="A14" s="5" t="s">
        <v>43</v>
      </c>
      <c r="B14" s="18">
        <f t="shared" ref="B14:B15" si="3">K38</f>
        <v>0</v>
      </c>
      <c r="C14" s="18">
        <f t="shared" ref="C14:C15" si="4">7/6</f>
        <v>1.166666667</v>
      </c>
      <c r="F14" s="26"/>
      <c r="G14" s="2">
        <v>6.0</v>
      </c>
      <c r="H14" s="18">
        <v>11.0</v>
      </c>
      <c r="I14" s="18">
        <v>0.0</v>
      </c>
      <c r="O14" s="18">
        <v>2.0</v>
      </c>
      <c r="U14" s="18">
        <v>1.0</v>
      </c>
      <c r="X14" s="18">
        <v>1.0</v>
      </c>
    </row>
    <row r="15" ht="12.0" customHeight="1">
      <c r="A15" s="5" t="s">
        <v>44</v>
      </c>
      <c r="B15" s="18">
        <f t="shared" si="3"/>
        <v>0</v>
      </c>
      <c r="C15" s="18">
        <f t="shared" si="4"/>
        <v>1.166666667</v>
      </c>
      <c r="F15" s="18">
        <v>1.0</v>
      </c>
      <c r="G15" s="18">
        <v>0.0</v>
      </c>
      <c r="H15" s="18">
        <v>11.0</v>
      </c>
      <c r="I15" s="18">
        <v>1.0</v>
      </c>
      <c r="O15" s="18">
        <v>2.0</v>
      </c>
      <c r="U15" s="18">
        <v>1.0</v>
      </c>
      <c r="X15" s="18">
        <v>1.0</v>
      </c>
    </row>
    <row r="16" ht="12.0" customHeight="1">
      <c r="A16" s="26" t="s">
        <v>45</v>
      </c>
    </row>
    <row r="17" ht="12.0" customHeight="1">
      <c r="A17" s="26" t="s">
        <v>46</v>
      </c>
    </row>
    <row r="18" ht="12.0" customHeight="1">
      <c r="A18" s="10" t="s">
        <v>47</v>
      </c>
      <c r="B18" s="18">
        <f>K42</f>
        <v>0</v>
      </c>
      <c r="C18" s="18">
        <f>7/6</f>
        <v>1.166666667</v>
      </c>
      <c r="F18" s="18">
        <v>0.0</v>
      </c>
      <c r="H18" s="18">
        <v>11.0</v>
      </c>
      <c r="I18" s="18">
        <v>1.0</v>
      </c>
      <c r="J18" s="18">
        <v>1.0</v>
      </c>
      <c r="O18" s="18">
        <v>2.0</v>
      </c>
      <c r="U18" s="18">
        <v>1.0</v>
      </c>
      <c r="X18" s="18">
        <v>1.0</v>
      </c>
    </row>
    <row r="19" ht="12.0" customHeight="1">
      <c r="A19" s="26" t="s">
        <v>48</v>
      </c>
    </row>
    <row r="20" ht="12.0" customHeight="1">
      <c r="A20" s="5" t="s">
        <v>49</v>
      </c>
      <c r="B20" s="18">
        <f t="shared" ref="B20:B21" si="5">K44</f>
        <v>0.1666666667</v>
      </c>
      <c r="C20" s="18">
        <f t="shared" ref="C20:C21" si="6">7/6</f>
        <v>1.166666667</v>
      </c>
      <c r="F20" s="18">
        <v>1.0</v>
      </c>
      <c r="H20" s="18">
        <v>11.0</v>
      </c>
      <c r="I20" s="18">
        <v>1.0</v>
      </c>
      <c r="J20" s="18">
        <v>1.0</v>
      </c>
      <c r="O20" s="18">
        <v>2.0</v>
      </c>
      <c r="U20" s="18">
        <v>1.0</v>
      </c>
      <c r="X20" s="18">
        <v>1.0</v>
      </c>
      <c r="Y20" s="18">
        <v>1.0</v>
      </c>
    </row>
    <row r="21" ht="12.0" customHeight="1">
      <c r="A21" s="10" t="s">
        <v>50</v>
      </c>
      <c r="B21" s="18">
        <f t="shared" si="5"/>
        <v>0.1666666667</v>
      </c>
      <c r="C21" s="18">
        <f t="shared" si="6"/>
        <v>1.166666667</v>
      </c>
      <c r="F21" s="18">
        <v>1.0</v>
      </c>
      <c r="H21" s="18">
        <v>11.0</v>
      </c>
      <c r="I21" s="18">
        <v>1.0</v>
      </c>
      <c r="J21" s="18">
        <v>1.0</v>
      </c>
      <c r="O21" s="18">
        <v>2.0</v>
      </c>
      <c r="U21" s="18">
        <v>1.0</v>
      </c>
      <c r="X21" s="18">
        <v>1.0</v>
      </c>
      <c r="Y21" s="18">
        <v>1.0</v>
      </c>
    </row>
    <row r="22" ht="12.0" customHeight="1">
      <c r="F22" s="18" t="s">
        <v>225</v>
      </c>
    </row>
    <row r="23" ht="12.0" customHeight="1">
      <c r="F23" s="18" t="s">
        <v>226</v>
      </c>
    </row>
    <row r="24" ht="12.0" customHeight="1">
      <c r="A24" s="2"/>
      <c r="B24" s="2" t="s">
        <v>206</v>
      </c>
      <c r="C24" s="2"/>
      <c r="D24" s="2"/>
      <c r="E24" s="2" t="s">
        <v>207</v>
      </c>
      <c r="F24" s="2"/>
      <c r="G24" s="2"/>
      <c r="K24" s="2"/>
      <c r="P24" s="18" t="s">
        <v>227</v>
      </c>
    </row>
    <row r="25" ht="12.0" customHeight="1">
      <c r="A25" s="2"/>
      <c r="B25" s="2" t="s">
        <v>181</v>
      </c>
      <c r="C25" s="2" t="s">
        <v>179</v>
      </c>
      <c r="D25" s="2" t="s">
        <v>180</v>
      </c>
      <c r="E25" s="2" t="s">
        <v>181</v>
      </c>
      <c r="F25" s="2" t="s">
        <v>179</v>
      </c>
      <c r="G25" s="2" t="s">
        <v>180</v>
      </c>
      <c r="K25" s="2" t="s">
        <v>182</v>
      </c>
      <c r="L25" s="2" t="s">
        <v>209</v>
      </c>
      <c r="P25" s="29" t="s">
        <v>184</v>
      </c>
      <c r="Q25" s="29" t="s">
        <v>193</v>
      </c>
      <c r="R25" s="29" t="s">
        <v>200</v>
      </c>
    </row>
    <row r="26" ht="12.0" customHeight="1">
      <c r="A26" s="10" t="s">
        <v>31</v>
      </c>
      <c r="B26" s="18">
        <v>0.0</v>
      </c>
      <c r="C26" s="18">
        <v>6.0</v>
      </c>
      <c r="D26" s="18">
        <f>B26/C26</f>
        <v>0</v>
      </c>
      <c r="E26" s="18">
        <v>1.0</v>
      </c>
      <c r="F26" s="18">
        <v>1.0</v>
      </c>
      <c r="G26" s="18">
        <f>E26/F26</f>
        <v>1</v>
      </c>
      <c r="K26" s="18">
        <f>D26+G26</f>
        <v>1</v>
      </c>
      <c r="O26" s="28" t="s">
        <v>188</v>
      </c>
      <c r="P26" s="31"/>
      <c r="Q26" s="31"/>
      <c r="R26" s="31">
        <v>1.0</v>
      </c>
    </row>
    <row r="27" ht="12.0" customHeight="1">
      <c r="A27" s="26" t="s">
        <v>32</v>
      </c>
      <c r="O27" s="30" t="s">
        <v>189</v>
      </c>
      <c r="P27" s="31"/>
      <c r="Q27" s="31"/>
      <c r="R27" s="31"/>
    </row>
    <row r="28" ht="12.0" customHeight="1">
      <c r="A28" s="5" t="s">
        <v>33</v>
      </c>
      <c r="B28" s="18">
        <v>1.0</v>
      </c>
      <c r="C28" s="18">
        <v>6.0</v>
      </c>
      <c r="D28" s="18">
        <f t="shared" ref="D28:D32" si="7">B28/C28</f>
        <v>0.1666666667</v>
      </c>
      <c r="E28" s="18">
        <v>0.0</v>
      </c>
      <c r="F28" s="18">
        <v>1.0</v>
      </c>
      <c r="G28" s="18">
        <f t="shared" ref="G28:G32" si="8">E28/F28</f>
        <v>0</v>
      </c>
      <c r="K28" s="18">
        <f t="shared" ref="K28:K32" si="9">D28+G28</f>
        <v>0.1666666667</v>
      </c>
      <c r="O28" s="29" t="s">
        <v>186</v>
      </c>
      <c r="P28" s="31"/>
      <c r="Q28" s="31"/>
      <c r="R28" s="31">
        <v>1.0</v>
      </c>
    </row>
    <row r="29" ht="12.0" customHeight="1">
      <c r="A29" s="10" t="s">
        <v>34</v>
      </c>
      <c r="B29" s="18">
        <v>1.0</v>
      </c>
      <c r="C29" s="18">
        <v>6.0</v>
      </c>
      <c r="D29" s="18">
        <f t="shared" si="7"/>
        <v>0.1666666667</v>
      </c>
      <c r="E29" s="18">
        <v>0.0</v>
      </c>
      <c r="F29" s="18">
        <v>1.0</v>
      </c>
      <c r="G29" s="18">
        <f t="shared" si="8"/>
        <v>0</v>
      </c>
      <c r="K29" s="18">
        <f t="shared" si="9"/>
        <v>0.1666666667</v>
      </c>
      <c r="O29" s="28" t="s">
        <v>191</v>
      </c>
      <c r="P29" s="31"/>
      <c r="Q29" s="31">
        <v>1.0</v>
      </c>
      <c r="R29" s="31"/>
    </row>
    <row r="30" ht="12.0" customHeight="1">
      <c r="A30" s="10" t="s">
        <v>35</v>
      </c>
      <c r="B30" s="18">
        <v>1.0</v>
      </c>
      <c r="C30" s="18">
        <v>6.0</v>
      </c>
      <c r="D30" s="18">
        <f t="shared" si="7"/>
        <v>0.1666666667</v>
      </c>
      <c r="E30" s="18">
        <v>0.0</v>
      </c>
      <c r="F30" s="18">
        <v>1.0</v>
      </c>
      <c r="G30" s="18">
        <f t="shared" si="8"/>
        <v>0</v>
      </c>
      <c r="K30" s="18">
        <f t="shared" si="9"/>
        <v>0.1666666667</v>
      </c>
      <c r="O30" s="28" t="s">
        <v>192</v>
      </c>
      <c r="P30" s="31"/>
      <c r="Q30" s="31">
        <v>1.0</v>
      </c>
      <c r="R30" s="31"/>
    </row>
    <row r="31" ht="12.0" customHeight="1">
      <c r="A31" s="5" t="s">
        <v>36</v>
      </c>
      <c r="B31" s="18">
        <v>0.0</v>
      </c>
      <c r="C31" s="18">
        <v>6.0</v>
      </c>
      <c r="D31" s="18">
        <f t="shared" si="7"/>
        <v>0</v>
      </c>
      <c r="E31" s="18">
        <v>0.0</v>
      </c>
      <c r="F31" s="18">
        <v>1.0</v>
      </c>
      <c r="G31" s="18">
        <f t="shared" si="8"/>
        <v>0</v>
      </c>
      <c r="K31" s="18">
        <f t="shared" si="9"/>
        <v>0</v>
      </c>
      <c r="O31" s="29" t="s">
        <v>193</v>
      </c>
      <c r="P31" s="31">
        <v>0.0</v>
      </c>
      <c r="Q31" s="31"/>
      <c r="R31" s="31"/>
    </row>
    <row r="32" ht="12.0" customHeight="1">
      <c r="A32" s="10" t="s">
        <v>37</v>
      </c>
      <c r="B32" s="18">
        <v>0.0</v>
      </c>
      <c r="C32" s="18">
        <v>6.0</v>
      </c>
      <c r="D32" s="18">
        <f t="shared" si="7"/>
        <v>0</v>
      </c>
      <c r="E32" s="18">
        <v>1.0</v>
      </c>
      <c r="F32" s="18">
        <v>1.0</v>
      </c>
      <c r="G32" s="18">
        <f t="shared" si="8"/>
        <v>1</v>
      </c>
      <c r="K32" s="18">
        <f t="shared" si="9"/>
        <v>1</v>
      </c>
      <c r="O32" s="28" t="s">
        <v>194</v>
      </c>
      <c r="P32" s="31">
        <v>0.0</v>
      </c>
      <c r="Q32" s="31"/>
      <c r="R32" s="31"/>
    </row>
    <row r="33" ht="12.0" customHeight="1">
      <c r="A33" s="26" t="s">
        <v>38</v>
      </c>
      <c r="O33" s="30" t="s">
        <v>195</v>
      </c>
      <c r="P33" s="31"/>
      <c r="Q33" s="31"/>
      <c r="R33" s="31"/>
    </row>
    <row r="34" ht="12.0" customHeight="1">
      <c r="A34" s="26" t="s">
        <v>39</v>
      </c>
      <c r="O34" s="30" t="s">
        <v>196</v>
      </c>
      <c r="P34" s="31"/>
      <c r="Q34" s="31"/>
      <c r="R34" s="31"/>
    </row>
    <row r="35" ht="12.0" customHeight="1">
      <c r="A35" s="26" t="s">
        <v>40</v>
      </c>
      <c r="O35" s="30" t="s">
        <v>197</v>
      </c>
      <c r="P35" s="31"/>
      <c r="Q35" s="31"/>
      <c r="R35" s="31"/>
    </row>
    <row r="36" ht="12.0" customHeight="1">
      <c r="A36" s="9" t="s">
        <v>131</v>
      </c>
      <c r="B36" s="18">
        <v>1.0</v>
      </c>
      <c r="C36" s="18">
        <v>6.0</v>
      </c>
      <c r="D36" s="18">
        <f>B36/C36</f>
        <v>0.1666666667</v>
      </c>
      <c r="E36" s="18">
        <v>0.0</v>
      </c>
      <c r="F36" s="18">
        <v>1.0</v>
      </c>
      <c r="G36" s="18">
        <f>E36/F36</f>
        <v>0</v>
      </c>
      <c r="K36" s="18">
        <f>D36+G36</f>
        <v>0.1666666667</v>
      </c>
      <c r="O36" s="33" t="s">
        <v>198</v>
      </c>
      <c r="P36" s="31"/>
      <c r="Q36" s="31"/>
      <c r="R36" s="31">
        <v>1.0</v>
      </c>
    </row>
    <row r="37" ht="12.0" customHeight="1">
      <c r="A37" s="26" t="s">
        <v>42</v>
      </c>
      <c r="O37" s="30" t="s">
        <v>199</v>
      </c>
      <c r="P37" s="31"/>
      <c r="Q37" s="31"/>
      <c r="R37" s="31"/>
    </row>
    <row r="38" ht="12.0" customHeight="1">
      <c r="A38" s="5" t="s">
        <v>43</v>
      </c>
      <c r="B38" s="18">
        <v>0.0</v>
      </c>
      <c r="C38" s="18">
        <v>6.0</v>
      </c>
      <c r="D38" s="18">
        <f t="shared" ref="D38:D39" si="10">B38/C38</f>
        <v>0</v>
      </c>
      <c r="E38" s="18">
        <v>0.0</v>
      </c>
      <c r="F38" s="18">
        <v>1.0</v>
      </c>
      <c r="G38" s="18">
        <f t="shared" ref="G38:G39" si="11">E38/F38</f>
        <v>0</v>
      </c>
      <c r="K38" s="18">
        <f t="shared" ref="K38:K39" si="12">D38+G38</f>
        <v>0</v>
      </c>
      <c r="O38" s="29" t="s">
        <v>200</v>
      </c>
      <c r="P38" s="30"/>
      <c r="Q38" s="30"/>
      <c r="R38" s="30"/>
      <c r="T38" s="18" t="s">
        <v>228</v>
      </c>
    </row>
    <row r="39" ht="12.0" customHeight="1">
      <c r="A39" s="5" t="s">
        <v>44</v>
      </c>
      <c r="B39" s="18">
        <v>0.0</v>
      </c>
      <c r="C39" s="18">
        <v>6.0</v>
      </c>
      <c r="D39" s="18">
        <f t="shared" si="10"/>
        <v>0</v>
      </c>
      <c r="E39" s="18">
        <v>0.0</v>
      </c>
      <c r="F39" s="18">
        <v>1.0</v>
      </c>
      <c r="G39" s="18">
        <f t="shared" si="11"/>
        <v>0</v>
      </c>
      <c r="K39" s="18">
        <f t="shared" si="12"/>
        <v>0</v>
      </c>
      <c r="O39" s="29" t="s">
        <v>184</v>
      </c>
      <c r="P39" s="31"/>
      <c r="Q39" s="31"/>
      <c r="R39" s="31">
        <v>1.0</v>
      </c>
      <c r="T39" s="18" t="s">
        <v>229</v>
      </c>
    </row>
    <row r="40" ht="12.0" customHeight="1">
      <c r="A40" s="26" t="s">
        <v>45</v>
      </c>
      <c r="O40" s="30" t="s">
        <v>202</v>
      </c>
      <c r="P40" s="31"/>
      <c r="Q40" s="31"/>
      <c r="R40" s="31"/>
    </row>
    <row r="41" ht="12.0" customHeight="1">
      <c r="A41" s="26" t="s">
        <v>46</v>
      </c>
      <c r="O41" s="30" t="s">
        <v>203</v>
      </c>
      <c r="P41" s="31"/>
      <c r="Q41" s="31"/>
      <c r="R41" s="31"/>
    </row>
    <row r="42" ht="12.0" customHeight="1">
      <c r="A42" s="10" t="s">
        <v>47</v>
      </c>
      <c r="B42" s="18">
        <v>0.0</v>
      </c>
      <c r="C42" s="18">
        <v>6.0</v>
      </c>
      <c r="D42" s="18">
        <f>B42/C42</f>
        <v>0</v>
      </c>
      <c r="E42" s="18">
        <v>0.0</v>
      </c>
      <c r="F42" s="18">
        <v>1.0</v>
      </c>
      <c r="G42" s="18">
        <f>E42/F42</f>
        <v>0</v>
      </c>
      <c r="K42" s="18">
        <f>D42+G42</f>
        <v>0</v>
      </c>
      <c r="O42" s="28" t="s">
        <v>183</v>
      </c>
      <c r="P42" s="31"/>
      <c r="Q42" s="31">
        <v>1.0</v>
      </c>
      <c r="R42" s="31"/>
    </row>
    <row r="43" ht="12.0" customHeight="1">
      <c r="A43" s="26" t="s">
        <v>48</v>
      </c>
      <c r="O43" s="30" t="s">
        <v>204</v>
      </c>
      <c r="P43" s="31"/>
      <c r="Q43" s="31"/>
      <c r="R43" s="31"/>
    </row>
    <row r="44" ht="12.0" customHeight="1">
      <c r="A44" s="5" t="s">
        <v>49</v>
      </c>
      <c r="B44" s="18">
        <v>1.0</v>
      </c>
      <c r="C44" s="18">
        <v>6.0</v>
      </c>
      <c r="D44" s="18">
        <f t="shared" ref="D44:D45" si="13">B44/C44</f>
        <v>0.1666666667</v>
      </c>
      <c r="E44" s="18">
        <v>0.0</v>
      </c>
      <c r="F44" s="18">
        <v>1.0</v>
      </c>
      <c r="G44" s="18">
        <f t="shared" ref="G44:G45" si="14">E44/F44</f>
        <v>0</v>
      </c>
      <c r="K44" s="18">
        <f t="shared" ref="K44:K45" si="15">D44+G44</f>
        <v>0.1666666667</v>
      </c>
      <c r="O44" s="29" t="s">
        <v>185</v>
      </c>
      <c r="P44" s="31"/>
      <c r="Q44" s="31"/>
      <c r="R44" s="31">
        <v>1.0</v>
      </c>
    </row>
    <row r="45" ht="12.0" customHeight="1">
      <c r="A45" s="10" t="s">
        <v>50</v>
      </c>
      <c r="B45" s="18">
        <v>1.0</v>
      </c>
      <c r="C45" s="18">
        <v>6.0</v>
      </c>
      <c r="D45" s="18">
        <f t="shared" si="13"/>
        <v>0.1666666667</v>
      </c>
      <c r="E45" s="18">
        <v>0.0</v>
      </c>
      <c r="F45" s="18">
        <v>1.0</v>
      </c>
      <c r="G45" s="18">
        <f t="shared" si="14"/>
        <v>0</v>
      </c>
      <c r="K45" s="18">
        <f t="shared" si="15"/>
        <v>0.1666666667</v>
      </c>
      <c r="O45" s="28" t="s">
        <v>187</v>
      </c>
      <c r="P45" s="31"/>
      <c r="Q45" s="31"/>
      <c r="R45" s="31">
        <v>1.0</v>
      </c>
    </row>
    <row r="46" ht="12.0" customHeight="1">
      <c r="P46" s="18">
        <f t="shared" ref="P46:R46" si="16">SUM(P26:P45)</f>
        <v>0</v>
      </c>
      <c r="Q46" s="18">
        <f t="shared" si="16"/>
        <v>3</v>
      </c>
      <c r="R46" s="18">
        <f t="shared" si="16"/>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10" t="s">
        <v>31</v>
      </c>
      <c r="B2" s="18">
        <f t="shared" ref="B2:C2" si="1">E26</f>
        <v>1</v>
      </c>
      <c r="C2" s="18">
        <f t="shared" si="1"/>
        <v>1</v>
      </c>
      <c r="F2" s="18">
        <v>1.0</v>
      </c>
      <c r="H2" s="18">
        <v>13.0</v>
      </c>
      <c r="I2" s="18">
        <v>1.0</v>
      </c>
      <c r="J2" s="18">
        <v>1.0</v>
      </c>
      <c r="O2" s="18">
        <v>3.0</v>
      </c>
      <c r="U2" s="18">
        <v>1.0</v>
      </c>
      <c r="V2" s="18">
        <v>1.0</v>
      </c>
    </row>
    <row r="3" ht="12.0" customHeight="1">
      <c r="A3" s="26" t="s">
        <v>32</v>
      </c>
    </row>
    <row r="4" ht="12.0" customHeight="1">
      <c r="A4" s="5" t="s">
        <v>33</v>
      </c>
      <c r="B4" s="18">
        <f t="shared" ref="B4:C4" si="2">E28</f>
        <v>0</v>
      </c>
      <c r="C4" s="18">
        <f t="shared" si="2"/>
        <v>1</v>
      </c>
      <c r="F4" s="18">
        <v>1.0</v>
      </c>
      <c r="H4" s="18">
        <v>13.0</v>
      </c>
      <c r="I4" s="18">
        <v>1.0</v>
      </c>
      <c r="J4" s="18">
        <v>1.0</v>
      </c>
      <c r="O4" s="18">
        <v>3.0</v>
      </c>
      <c r="U4" s="18">
        <v>1.0</v>
      </c>
    </row>
    <row r="5" ht="12.0" customHeight="1">
      <c r="A5" s="10" t="s">
        <v>34</v>
      </c>
      <c r="B5" s="18">
        <f t="shared" ref="B5:C5" si="3">E29</f>
        <v>0</v>
      </c>
      <c r="C5" s="18">
        <f t="shared" si="3"/>
        <v>1</v>
      </c>
      <c r="F5" s="18">
        <v>1.0</v>
      </c>
      <c r="H5" s="18">
        <v>13.0</v>
      </c>
      <c r="I5" s="18">
        <v>1.0</v>
      </c>
      <c r="J5" s="18">
        <v>1.0</v>
      </c>
      <c r="O5" s="18">
        <v>3.0</v>
      </c>
      <c r="U5" s="18">
        <v>1.0</v>
      </c>
    </row>
    <row r="6" ht="12.0" customHeight="1">
      <c r="A6" s="10" t="s">
        <v>35</v>
      </c>
      <c r="B6" s="18">
        <f t="shared" ref="B6:C6" si="4">E30</f>
        <v>0</v>
      </c>
      <c r="C6" s="18">
        <f t="shared" si="4"/>
        <v>1</v>
      </c>
      <c r="F6" s="18">
        <v>1.0</v>
      </c>
      <c r="H6" s="18">
        <v>13.0</v>
      </c>
      <c r="I6" s="18">
        <v>1.0</v>
      </c>
      <c r="J6" s="18">
        <v>1.0</v>
      </c>
      <c r="O6" s="18">
        <v>3.0</v>
      </c>
      <c r="U6" s="18">
        <v>1.0</v>
      </c>
    </row>
    <row r="7" ht="12.0" customHeight="1">
      <c r="A7" s="5" t="s">
        <v>36</v>
      </c>
      <c r="B7" s="18">
        <f t="shared" ref="B7:C7" si="5">E31</f>
        <v>0</v>
      </c>
      <c r="C7" s="18">
        <f t="shared" si="5"/>
        <v>1</v>
      </c>
      <c r="F7" s="18">
        <v>0.0</v>
      </c>
      <c r="H7" s="18">
        <v>13.0</v>
      </c>
      <c r="I7" s="18">
        <v>1.0</v>
      </c>
      <c r="J7" s="18">
        <v>1.0</v>
      </c>
      <c r="O7" s="18">
        <v>3.0</v>
      </c>
      <c r="U7" s="18">
        <v>1.0</v>
      </c>
    </row>
    <row r="8" ht="12.0" customHeight="1">
      <c r="A8" s="10" t="s">
        <v>37</v>
      </c>
      <c r="B8" s="18">
        <f t="shared" ref="B8:C8" si="6">E32</f>
        <v>0</v>
      </c>
      <c r="C8" s="18">
        <f t="shared" si="6"/>
        <v>1</v>
      </c>
      <c r="F8" s="18">
        <v>1.0</v>
      </c>
      <c r="H8" s="18">
        <v>13.0</v>
      </c>
      <c r="I8" s="18">
        <v>1.0</v>
      </c>
      <c r="J8" s="18">
        <v>1.0</v>
      </c>
      <c r="O8" s="18">
        <v>3.0</v>
      </c>
      <c r="U8" s="18">
        <v>1.0</v>
      </c>
    </row>
    <row r="9" ht="12.0" customHeight="1">
      <c r="A9" s="26" t="s">
        <v>38</v>
      </c>
    </row>
    <row r="10" ht="12.0" customHeight="1">
      <c r="A10" s="26" t="s">
        <v>39</v>
      </c>
    </row>
    <row r="11" ht="12.0" customHeight="1">
      <c r="A11" s="26" t="s">
        <v>40</v>
      </c>
    </row>
    <row r="12" ht="12.0" customHeight="1">
      <c r="A12" s="9" t="s">
        <v>131</v>
      </c>
      <c r="B12" s="18">
        <f t="shared" ref="B12:C12" si="7">E36</f>
        <v>0</v>
      </c>
      <c r="C12" s="18">
        <f t="shared" si="7"/>
        <v>1</v>
      </c>
      <c r="F12" s="18">
        <v>1.0</v>
      </c>
      <c r="G12" s="18">
        <v>5.0</v>
      </c>
      <c r="H12" s="18">
        <v>13.0</v>
      </c>
      <c r="I12" s="18">
        <v>1.0</v>
      </c>
      <c r="O12" s="18">
        <v>3.0</v>
      </c>
      <c r="U12" s="18">
        <v>1.0</v>
      </c>
    </row>
    <row r="13" ht="12.0" customHeight="1">
      <c r="A13" s="26" t="s">
        <v>42</v>
      </c>
    </row>
    <row r="14" ht="12.0" customHeight="1">
      <c r="A14" s="5" t="s">
        <v>43</v>
      </c>
      <c r="B14" s="18">
        <f t="shared" ref="B14:C14" si="8">E38</f>
        <v>0</v>
      </c>
      <c r="C14" s="18">
        <f t="shared" si="8"/>
        <v>1</v>
      </c>
      <c r="F14" s="18">
        <v>0.0</v>
      </c>
      <c r="H14" s="18">
        <v>13.0</v>
      </c>
      <c r="I14" s="18">
        <v>1.0</v>
      </c>
      <c r="J14" s="18">
        <v>1.0</v>
      </c>
      <c r="O14" s="18">
        <v>3.0</v>
      </c>
      <c r="U14" s="18">
        <v>1.0</v>
      </c>
    </row>
    <row r="15" ht="12.0" customHeight="1">
      <c r="A15" s="5" t="s">
        <v>44</v>
      </c>
      <c r="B15" s="18">
        <f t="shared" ref="B15:C15" si="9">E39</f>
        <v>0</v>
      </c>
      <c r="C15" s="18">
        <f t="shared" si="9"/>
        <v>1</v>
      </c>
      <c r="F15" s="18">
        <v>0.0</v>
      </c>
      <c r="H15" s="18">
        <v>13.0</v>
      </c>
      <c r="I15" s="18">
        <v>1.0</v>
      </c>
      <c r="J15" s="18">
        <v>1.0</v>
      </c>
      <c r="O15" s="18">
        <v>3.0</v>
      </c>
      <c r="U15" s="18">
        <v>1.0</v>
      </c>
    </row>
    <row r="16" ht="12.0" customHeight="1">
      <c r="A16" s="26" t="s">
        <v>45</v>
      </c>
    </row>
    <row r="17" ht="12.0" customHeight="1">
      <c r="A17" s="5" t="s">
        <v>46</v>
      </c>
      <c r="B17" s="18">
        <f t="shared" ref="B17:C17" si="10">E41</f>
        <v>0</v>
      </c>
      <c r="C17" s="18">
        <f t="shared" si="10"/>
        <v>1</v>
      </c>
      <c r="F17" s="18">
        <v>0.0</v>
      </c>
      <c r="G17" s="18">
        <v>8.0</v>
      </c>
      <c r="H17" s="18">
        <v>13.0</v>
      </c>
      <c r="I17" s="18">
        <v>1.0</v>
      </c>
      <c r="O17" s="18">
        <v>3.0</v>
      </c>
      <c r="U17" s="18">
        <v>1.0</v>
      </c>
    </row>
    <row r="18" ht="12.0" customHeight="1">
      <c r="A18" s="10" t="s">
        <v>47</v>
      </c>
      <c r="B18" s="18">
        <f t="shared" ref="B18:C18" si="11">E42</f>
        <v>0</v>
      </c>
      <c r="C18" s="18">
        <f t="shared" si="11"/>
        <v>1</v>
      </c>
      <c r="F18" s="18">
        <v>1.0</v>
      </c>
      <c r="H18" s="18">
        <v>13.0</v>
      </c>
      <c r="I18" s="18">
        <v>1.0</v>
      </c>
      <c r="J18" s="18">
        <v>1.0</v>
      </c>
      <c r="O18" s="18">
        <v>3.0</v>
      </c>
      <c r="U18" s="18">
        <v>1.0</v>
      </c>
    </row>
    <row r="19" ht="12.0" customHeight="1">
      <c r="A19" s="26" t="s">
        <v>48</v>
      </c>
    </row>
    <row r="20" ht="12.0" customHeight="1">
      <c r="A20" s="5" t="s">
        <v>49</v>
      </c>
      <c r="B20" s="18">
        <f t="shared" ref="B20:C20" si="12">E44</f>
        <v>0</v>
      </c>
      <c r="C20" s="18">
        <f t="shared" si="12"/>
        <v>1</v>
      </c>
      <c r="F20" s="18">
        <v>0.0</v>
      </c>
      <c r="H20" s="18">
        <v>13.0</v>
      </c>
      <c r="I20" s="18">
        <v>1.0</v>
      </c>
      <c r="J20" s="18">
        <v>1.0</v>
      </c>
      <c r="O20" s="18">
        <v>3.0</v>
      </c>
      <c r="U20" s="18">
        <v>1.0</v>
      </c>
    </row>
    <row r="21" ht="12.0" customHeight="1">
      <c r="A21" s="10" t="s">
        <v>50</v>
      </c>
      <c r="B21" s="18">
        <f t="shared" ref="B21:C21" si="13">E45</f>
        <v>0</v>
      </c>
      <c r="C21" s="18">
        <f t="shared" si="13"/>
        <v>1</v>
      </c>
      <c r="F21" s="18">
        <v>1.0</v>
      </c>
      <c r="H21" s="18">
        <v>13.0</v>
      </c>
      <c r="I21" s="18">
        <v>1.0</v>
      </c>
      <c r="J21" s="18">
        <v>1.0</v>
      </c>
      <c r="O21" s="18">
        <v>3.0</v>
      </c>
      <c r="U21" s="18">
        <v>1.0</v>
      </c>
    </row>
    <row r="22" ht="12.0" customHeight="1"/>
    <row r="23" ht="12.0" customHeight="1"/>
    <row r="24" ht="12.0" customHeight="1">
      <c r="A24" s="2"/>
      <c r="B24" s="2" t="s">
        <v>206</v>
      </c>
      <c r="C24" s="2"/>
      <c r="D24" s="2"/>
      <c r="E24" s="2" t="s">
        <v>207</v>
      </c>
      <c r="F24" s="2"/>
      <c r="G24" s="2"/>
      <c r="K24" s="2"/>
      <c r="P24" s="18" t="s">
        <v>230</v>
      </c>
    </row>
    <row r="25" ht="12.0" customHeight="1">
      <c r="A25" s="2"/>
      <c r="B25" s="2" t="s">
        <v>181</v>
      </c>
      <c r="C25" s="2" t="s">
        <v>179</v>
      </c>
      <c r="D25" s="2" t="s">
        <v>180</v>
      </c>
      <c r="E25" s="2" t="s">
        <v>181</v>
      </c>
      <c r="F25" s="2" t="s">
        <v>179</v>
      </c>
      <c r="G25" s="2" t="s">
        <v>180</v>
      </c>
      <c r="K25" s="2" t="s">
        <v>182</v>
      </c>
      <c r="L25" s="2" t="s">
        <v>209</v>
      </c>
      <c r="P25" s="33" t="s">
        <v>198</v>
      </c>
      <c r="Q25" s="29" t="s">
        <v>203</v>
      </c>
    </row>
    <row r="26" ht="12.0" customHeight="1">
      <c r="A26" s="10" t="s">
        <v>31</v>
      </c>
      <c r="E26" s="18">
        <v>1.0</v>
      </c>
      <c r="F26" s="18">
        <v>1.0</v>
      </c>
      <c r="O26" s="28" t="s">
        <v>188</v>
      </c>
      <c r="P26" s="31"/>
      <c r="Q26" s="31">
        <v>1.0</v>
      </c>
    </row>
    <row r="27" ht="12.0" customHeight="1">
      <c r="A27" s="26" t="s">
        <v>32</v>
      </c>
      <c r="O27" s="30" t="s">
        <v>189</v>
      </c>
      <c r="P27" s="31"/>
      <c r="Q27" s="31"/>
    </row>
    <row r="28" ht="12.0" customHeight="1">
      <c r="A28" s="5" t="s">
        <v>33</v>
      </c>
      <c r="E28" s="18">
        <v>0.0</v>
      </c>
      <c r="F28" s="18">
        <v>1.0</v>
      </c>
      <c r="O28" s="29" t="s">
        <v>186</v>
      </c>
      <c r="P28" s="31"/>
      <c r="Q28" s="31">
        <v>1.0</v>
      </c>
    </row>
    <row r="29" ht="12.0" customHeight="1">
      <c r="A29" s="10" t="s">
        <v>34</v>
      </c>
      <c r="E29" s="18">
        <v>0.0</v>
      </c>
      <c r="F29" s="18">
        <v>1.0</v>
      </c>
      <c r="O29" s="28" t="s">
        <v>191</v>
      </c>
      <c r="P29" s="31"/>
      <c r="Q29" s="31">
        <v>1.0</v>
      </c>
    </row>
    <row r="30" ht="12.0" customHeight="1">
      <c r="A30" s="10" t="s">
        <v>35</v>
      </c>
      <c r="E30" s="18">
        <v>0.0</v>
      </c>
      <c r="F30" s="18">
        <v>1.0</v>
      </c>
      <c r="O30" s="28" t="s">
        <v>192</v>
      </c>
      <c r="P30" s="31"/>
      <c r="Q30" s="31">
        <v>1.0</v>
      </c>
    </row>
    <row r="31" ht="12.0" customHeight="1">
      <c r="A31" s="5" t="s">
        <v>36</v>
      </c>
      <c r="E31" s="18">
        <v>0.0</v>
      </c>
      <c r="F31" s="18">
        <v>1.0</v>
      </c>
      <c r="O31" s="29" t="s">
        <v>193</v>
      </c>
      <c r="P31" s="31">
        <v>1.0</v>
      </c>
      <c r="Q31" s="31"/>
    </row>
    <row r="32" ht="12.0" customHeight="1">
      <c r="A32" s="10" t="s">
        <v>37</v>
      </c>
      <c r="E32" s="18">
        <v>0.0</v>
      </c>
      <c r="F32" s="18">
        <v>1.0</v>
      </c>
      <c r="O32" s="28" t="s">
        <v>194</v>
      </c>
      <c r="P32" s="31"/>
      <c r="Q32" s="31">
        <v>1.0</v>
      </c>
    </row>
    <row r="33" ht="12.0" customHeight="1">
      <c r="A33" s="26" t="s">
        <v>38</v>
      </c>
      <c r="O33" s="30" t="s">
        <v>195</v>
      </c>
      <c r="P33" s="31"/>
      <c r="Q33" s="31"/>
    </row>
    <row r="34" ht="12.0" customHeight="1">
      <c r="A34" s="26" t="s">
        <v>39</v>
      </c>
      <c r="O34" s="30" t="s">
        <v>196</v>
      </c>
      <c r="P34" s="31"/>
      <c r="Q34" s="31"/>
    </row>
    <row r="35" ht="12.0" customHeight="1">
      <c r="A35" s="26" t="s">
        <v>40</v>
      </c>
      <c r="O35" s="30" t="s">
        <v>197</v>
      </c>
      <c r="P35" s="31"/>
      <c r="Q35" s="31"/>
    </row>
    <row r="36" ht="12.0" customHeight="1">
      <c r="A36" s="9" t="s">
        <v>131</v>
      </c>
      <c r="E36" s="18">
        <v>0.0</v>
      </c>
      <c r="F36" s="18">
        <v>1.0</v>
      </c>
      <c r="O36" s="33" t="s">
        <v>198</v>
      </c>
      <c r="P36" s="31"/>
      <c r="Q36" s="31">
        <v>1.0</v>
      </c>
    </row>
    <row r="37" ht="12.0" customHeight="1">
      <c r="A37" s="26" t="s">
        <v>42</v>
      </c>
      <c r="O37" s="30" t="s">
        <v>199</v>
      </c>
      <c r="P37" s="31"/>
      <c r="Q37" s="31"/>
    </row>
    <row r="38" ht="12.0" customHeight="1">
      <c r="A38" s="5" t="s">
        <v>43</v>
      </c>
      <c r="E38" s="18">
        <v>0.0</v>
      </c>
      <c r="F38" s="18">
        <v>1.0</v>
      </c>
      <c r="O38" s="29" t="s">
        <v>200</v>
      </c>
      <c r="P38" s="31">
        <v>1.0</v>
      </c>
      <c r="Q38" s="31"/>
    </row>
    <row r="39" ht="12.0" customHeight="1">
      <c r="A39" s="5" t="s">
        <v>44</v>
      </c>
      <c r="E39" s="18">
        <v>0.0</v>
      </c>
      <c r="F39" s="18">
        <v>1.0</v>
      </c>
      <c r="O39" s="29" t="s">
        <v>184</v>
      </c>
      <c r="P39" s="31">
        <v>1.0</v>
      </c>
      <c r="Q39" s="31"/>
    </row>
    <row r="40" ht="12.0" customHeight="1">
      <c r="A40" s="26" t="s">
        <v>45</v>
      </c>
      <c r="O40" s="30" t="s">
        <v>202</v>
      </c>
      <c r="P40" s="31"/>
      <c r="Q40" s="31"/>
    </row>
    <row r="41" ht="12.0" customHeight="1">
      <c r="A41" s="5" t="s">
        <v>46</v>
      </c>
      <c r="E41" s="18">
        <v>0.0</v>
      </c>
      <c r="F41" s="18">
        <v>1.0</v>
      </c>
      <c r="O41" s="29" t="s">
        <v>203</v>
      </c>
      <c r="P41" s="31">
        <v>1.0</v>
      </c>
      <c r="Q41" s="31"/>
      <c r="S41" s="18" t="s">
        <v>231</v>
      </c>
    </row>
    <row r="42" ht="12.0" customHeight="1">
      <c r="A42" s="10" t="s">
        <v>47</v>
      </c>
      <c r="E42" s="18">
        <v>0.0</v>
      </c>
      <c r="F42" s="18">
        <v>1.0</v>
      </c>
      <c r="O42" s="28" t="s">
        <v>183</v>
      </c>
      <c r="P42" s="31"/>
      <c r="Q42" s="31">
        <v>1.0</v>
      </c>
    </row>
    <row r="43" ht="12.0" customHeight="1">
      <c r="A43" s="26" t="s">
        <v>48</v>
      </c>
      <c r="O43" s="30" t="s">
        <v>204</v>
      </c>
      <c r="P43" s="31"/>
      <c r="Q43" s="31"/>
    </row>
    <row r="44" ht="12.0" customHeight="1">
      <c r="A44" s="5" t="s">
        <v>49</v>
      </c>
      <c r="E44" s="18">
        <v>0.0</v>
      </c>
      <c r="F44" s="18">
        <v>1.0</v>
      </c>
      <c r="O44" s="29" t="s">
        <v>185</v>
      </c>
      <c r="P44" s="31">
        <v>1.0</v>
      </c>
      <c r="Q44" s="31"/>
    </row>
    <row r="45" ht="12.0" customHeight="1">
      <c r="A45" s="10" t="s">
        <v>50</v>
      </c>
      <c r="E45" s="18">
        <v>0.0</v>
      </c>
      <c r="F45" s="18">
        <v>1.0</v>
      </c>
      <c r="O45" s="28" t="s">
        <v>187</v>
      </c>
      <c r="P45" s="31"/>
      <c r="Q45" s="31">
        <v>1.0</v>
      </c>
    </row>
    <row r="46" ht="12.0" customHeight="1">
      <c r="P46" s="18">
        <f t="shared" ref="P46:Q46" si="14">SUM(P26:P45)</f>
        <v>5</v>
      </c>
      <c r="Q46" s="18">
        <f t="shared" si="14"/>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8" t="s">
        <v>1</v>
      </c>
      <c r="C1" s="18" t="s">
        <v>171</v>
      </c>
      <c r="D1" s="18" t="s">
        <v>4</v>
      </c>
      <c r="F1" s="18" t="s">
        <v>5</v>
      </c>
      <c r="G1" s="18" t="s">
        <v>6</v>
      </c>
      <c r="H1" s="18" t="s">
        <v>7</v>
      </c>
      <c r="I1" s="18" t="s">
        <v>8</v>
      </c>
      <c r="J1" s="18" t="s">
        <v>10</v>
      </c>
      <c r="L1" s="18" t="s">
        <v>11</v>
      </c>
      <c r="O1" s="18" t="s">
        <v>172</v>
      </c>
      <c r="P1" s="18" t="s">
        <v>173</v>
      </c>
      <c r="S1" s="18" t="s">
        <v>15</v>
      </c>
      <c r="T1" s="18" t="s">
        <v>16</v>
      </c>
      <c r="U1" s="18" t="s">
        <v>17</v>
      </c>
      <c r="V1" s="18" t="s">
        <v>18</v>
      </c>
      <c r="X1" s="18" t="s">
        <v>21</v>
      </c>
      <c r="Y1" s="18" t="s">
        <v>22</v>
      </c>
      <c r="Z1" s="18" t="s">
        <v>23</v>
      </c>
      <c r="AA1" s="18" t="s">
        <v>24</v>
      </c>
    </row>
    <row r="2" ht="12.0" customHeight="1">
      <c r="A2" s="10" t="s">
        <v>31</v>
      </c>
      <c r="B2" s="18">
        <f>G26</f>
        <v>0.1428571429</v>
      </c>
      <c r="C2" s="18">
        <f>1/7</f>
        <v>0.1428571429</v>
      </c>
      <c r="O2" s="18">
        <v>3.0</v>
      </c>
      <c r="Z2" s="18">
        <v>1.0</v>
      </c>
      <c r="AA2" s="18">
        <v>1.0</v>
      </c>
    </row>
    <row r="3" ht="12.0" customHeight="1">
      <c r="A3" s="26" t="s">
        <v>32</v>
      </c>
    </row>
    <row r="4" ht="12.0" customHeight="1">
      <c r="A4" s="5" t="s">
        <v>33</v>
      </c>
      <c r="B4" s="18">
        <f t="shared" ref="B4:B8" si="1">G28</f>
        <v>0</v>
      </c>
      <c r="C4" s="18">
        <f t="shared" ref="C4:C8" si="2">1/7</f>
        <v>0.1428571429</v>
      </c>
      <c r="F4" s="18">
        <v>1.0</v>
      </c>
      <c r="G4" s="18">
        <v>0.0</v>
      </c>
      <c r="H4" s="18">
        <v>7.0</v>
      </c>
      <c r="I4" s="18">
        <v>1.0</v>
      </c>
      <c r="O4" s="18">
        <v>3.0</v>
      </c>
      <c r="Z4" s="18">
        <v>1.0</v>
      </c>
    </row>
    <row r="5" ht="12.0" customHeight="1">
      <c r="A5" s="10" t="s">
        <v>34</v>
      </c>
      <c r="B5" s="18">
        <f t="shared" si="1"/>
        <v>0.1428571429</v>
      </c>
      <c r="C5" s="18">
        <f t="shared" si="2"/>
        <v>0.1428571429</v>
      </c>
      <c r="O5" s="18">
        <v>3.0</v>
      </c>
      <c r="Z5" s="18">
        <v>1.0</v>
      </c>
      <c r="AA5" s="18">
        <v>1.0</v>
      </c>
    </row>
    <row r="6" ht="12.0" customHeight="1">
      <c r="A6" s="10" t="s">
        <v>35</v>
      </c>
      <c r="B6" s="18">
        <f t="shared" si="1"/>
        <v>0.1428571429</v>
      </c>
      <c r="C6" s="18">
        <f t="shared" si="2"/>
        <v>0.1428571429</v>
      </c>
      <c r="O6" s="18">
        <v>3.0</v>
      </c>
      <c r="Z6" s="18">
        <v>1.0</v>
      </c>
      <c r="AA6" s="18">
        <v>1.0</v>
      </c>
    </row>
    <row r="7" ht="12.0" customHeight="1">
      <c r="A7" s="5" t="s">
        <v>36</v>
      </c>
      <c r="B7" s="18">
        <f t="shared" si="1"/>
        <v>0</v>
      </c>
      <c r="C7" s="18">
        <f t="shared" si="2"/>
        <v>0.1428571429</v>
      </c>
      <c r="F7" s="18">
        <v>0.0</v>
      </c>
      <c r="H7" s="18">
        <v>7.0</v>
      </c>
      <c r="I7" s="18">
        <v>1.0</v>
      </c>
      <c r="J7" s="18">
        <v>1.0</v>
      </c>
      <c r="O7" s="18">
        <v>3.0</v>
      </c>
      <c r="Z7" s="18">
        <v>1.0</v>
      </c>
    </row>
    <row r="8" ht="12.0" customHeight="1">
      <c r="A8" s="10" t="s">
        <v>37</v>
      </c>
      <c r="B8" s="18">
        <f t="shared" si="1"/>
        <v>0.1428571429</v>
      </c>
      <c r="C8" s="18">
        <f t="shared" si="2"/>
        <v>0.1428571429</v>
      </c>
      <c r="O8" s="18">
        <v>3.0</v>
      </c>
      <c r="Z8" s="18">
        <v>1.0</v>
      </c>
      <c r="AA8" s="18">
        <v>1.0</v>
      </c>
    </row>
    <row r="9" ht="12.0" customHeight="1">
      <c r="A9" s="26" t="s">
        <v>38</v>
      </c>
    </row>
    <row r="10" ht="12.0" customHeight="1">
      <c r="A10" s="26" t="s">
        <v>39</v>
      </c>
    </row>
    <row r="11" ht="12.0" customHeight="1">
      <c r="A11" s="26" t="s">
        <v>40</v>
      </c>
    </row>
    <row r="12" ht="12.0" customHeight="1">
      <c r="A12" s="9" t="s">
        <v>131</v>
      </c>
      <c r="B12" s="18">
        <f t="shared" ref="B12:B15" si="3">G36</f>
        <v>0.1428571429</v>
      </c>
      <c r="C12" s="18">
        <f t="shared" ref="C12:C15" si="4">1/7</f>
        <v>0.1428571429</v>
      </c>
      <c r="O12" s="18">
        <v>3.0</v>
      </c>
      <c r="Z12" s="18">
        <v>1.0</v>
      </c>
      <c r="AA12" s="18">
        <v>1.0</v>
      </c>
    </row>
    <row r="13" ht="12.0" customHeight="1">
      <c r="A13" s="5" t="s">
        <v>42</v>
      </c>
      <c r="B13" s="18">
        <f t="shared" si="3"/>
        <v>0</v>
      </c>
      <c r="C13" s="18">
        <f t="shared" si="4"/>
        <v>0.1428571429</v>
      </c>
      <c r="F13" s="18">
        <v>0.0</v>
      </c>
      <c r="G13" s="18">
        <v>2.0</v>
      </c>
      <c r="H13" s="18">
        <v>7.0</v>
      </c>
      <c r="I13" s="18">
        <v>1.0</v>
      </c>
      <c r="O13" s="18">
        <v>3.0</v>
      </c>
      <c r="Z13" s="18">
        <v>1.0</v>
      </c>
    </row>
    <row r="14" ht="12.0" customHeight="1">
      <c r="A14" s="5" t="s">
        <v>43</v>
      </c>
      <c r="B14" s="18">
        <f t="shared" si="3"/>
        <v>0</v>
      </c>
      <c r="C14" s="18">
        <f t="shared" si="4"/>
        <v>0.1428571429</v>
      </c>
      <c r="F14" s="18">
        <v>0.0</v>
      </c>
      <c r="H14" s="18">
        <v>7.0</v>
      </c>
      <c r="I14" s="18">
        <v>1.0</v>
      </c>
      <c r="J14" s="18">
        <v>1.0</v>
      </c>
      <c r="O14" s="18">
        <v>3.0</v>
      </c>
      <c r="Z14" s="18">
        <v>1.0</v>
      </c>
    </row>
    <row r="15" ht="12.0" customHeight="1">
      <c r="A15" s="5" t="s">
        <v>44</v>
      </c>
      <c r="B15" s="18">
        <f t="shared" si="3"/>
        <v>0</v>
      </c>
      <c r="C15" s="18">
        <f t="shared" si="4"/>
        <v>0.1428571429</v>
      </c>
      <c r="F15" s="18">
        <v>0.0</v>
      </c>
      <c r="H15" s="18">
        <v>7.0</v>
      </c>
      <c r="I15" s="18">
        <v>1.0</v>
      </c>
      <c r="J15" s="18">
        <v>1.0</v>
      </c>
      <c r="O15" s="18">
        <v>3.0</v>
      </c>
      <c r="Z15" s="18">
        <v>1.0</v>
      </c>
    </row>
    <row r="16" ht="12.0" customHeight="1">
      <c r="A16" s="26" t="s">
        <v>45</v>
      </c>
    </row>
    <row r="17" ht="12.0" customHeight="1">
      <c r="A17" s="5" t="s">
        <v>46</v>
      </c>
      <c r="B17" s="18">
        <f t="shared" ref="B17:B18" si="5">G41</f>
        <v>0</v>
      </c>
      <c r="C17" s="18">
        <f t="shared" ref="C17:C18" si="6">1/7</f>
        <v>0.1428571429</v>
      </c>
      <c r="F17" s="18">
        <v>0.0</v>
      </c>
      <c r="H17" s="18">
        <v>7.0</v>
      </c>
      <c r="I17" s="18">
        <v>1.0</v>
      </c>
      <c r="J17" s="18">
        <v>1.0</v>
      </c>
      <c r="O17" s="18">
        <v>3.0</v>
      </c>
      <c r="Z17" s="18">
        <v>1.0</v>
      </c>
    </row>
    <row r="18" ht="12.0" customHeight="1">
      <c r="A18" s="10" t="s">
        <v>47</v>
      </c>
      <c r="B18" s="18">
        <f t="shared" si="5"/>
        <v>0.1428571429</v>
      </c>
      <c r="C18" s="18">
        <f t="shared" si="6"/>
        <v>0.1428571429</v>
      </c>
      <c r="O18" s="18">
        <v>3.0</v>
      </c>
      <c r="Z18" s="18">
        <v>1.0</v>
      </c>
      <c r="AA18" s="18">
        <v>1.0</v>
      </c>
    </row>
    <row r="19" ht="12.0" customHeight="1">
      <c r="A19" s="26" t="s">
        <v>48</v>
      </c>
    </row>
    <row r="20" ht="12.0" customHeight="1">
      <c r="A20" s="5" t="s">
        <v>49</v>
      </c>
      <c r="B20" s="18">
        <f t="shared" ref="B20:B21" si="7">G44</f>
        <v>0</v>
      </c>
      <c r="C20" s="18">
        <f t="shared" ref="C20:C21" si="8">1/7</f>
        <v>0.1428571429</v>
      </c>
      <c r="F20" s="18">
        <v>1.0</v>
      </c>
      <c r="H20" s="18">
        <v>7.0</v>
      </c>
      <c r="I20" s="18">
        <v>1.0</v>
      </c>
      <c r="J20" s="18">
        <v>1.0</v>
      </c>
      <c r="O20" s="18">
        <v>3.0</v>
      </c>
      <c r="Z20" s="18">
        <v>1.0</v>
      </c>
    </row>
    <row r="21" ht="12.0" customHeight="1">
      <c r="A21" s="10" t="s">
        <v>50</v>
      </c>
      <c r="B21" s="18">
        <f t="shared" si="7"/>
        <v>0.1428571429</v>
      </c>
      <c r="C21" s="18">
        <f t="shared" si="8"/>
        <v>0.1428571429</v>
      </c>
      <c r="O21" s="18">
        <v>3.0</v>
      </c>
      <c r="Z21" s="18">
        <v>1.0</v>
      </c>
      <c r="AA21" s="18">
        <v>1.0</v>
      </c>
    </row>
    <row r="22" ht="12.0" customHeight="1">
      <c r="F22" s="18" t="s">
        <v>232</v>
      </c>
    </row>
    <row r="23" ht="12.0" customHeight="1"/>
    <row r="24" ht="12.0" customHeight="1">
      <c r="A24" s="2"/>
      <c r="B24" s="2" t="s">
        <v>206</v>
      </c>
      <c r="C24" s="2"/>
      <c r="D24" s="2"/>
      <c r="E24" s="2" t="s">
        <v>207</v>
      </c>
      <c r="F24" s="2"/>
      <c r="G24" s="2"/>
      <c r="K24" s="2"/>
      <c r="P24" s="18" t="s">
        <v>233</v>
      </c>
    </row>
    <row r="25" ht="12.0" customHeight="1">
      <c r="A25" s="2"/>
      <c r="B25" s="2" t="s">
        <v>181</v>
      </c>
      <c r="C25" s="2" t="s">
        <v>179</v>
      </c>
      <c r="D25" s="2" t="s">
        <v>180</v>
      </c>
      <c r="E25" s="2" t="s">
        <v>181</v>
      </c>
      <c r="F25" s="2" t="s">
        <v>179</v>
      </c>
      <c r="G25" s="2" t="s">
        <v>180</v>
      </c>
      <c r="K25" s="2" t="s">
        <v>182</v>
      </c>
      <c r="L25" s="2" t="s">
        <v>209</v>
      </c>
      <c r="P25" s="29" t="s">
        <v>186</v>
      </c>
      <c r="Q25" s="29" t="s">
        <v>199</v>
      </c>
    </row>
    <row r="26" ht="12.0" customHeight="1">
      <c r="A26" s="10" t="s">
        <v>31</v>
      </c>
      <c r="E26" s="18">
        <v>1.0</v>
      </c>
      <c r="F26" s="18">
        <v>7.0</v>
      </c>
      <c r="G26" s="18">
        <f>E26/F26</f>
        <v>0.1428571429</v>
      </c>
      <c r="O26" s="28" t="s">
        <v>188</v>
      </c>
      <c r="P26" s="31"/>
      <c r="Q26" s="31"/>
    </row>
    <row r="27" ht="12.0" customHeight="1">
      <c r="A27" s="26" t="s">
        <v>32</v>
      </c>
      <c r="O27" s="30" t="s">
        <v>189</v>
      </c>
      <c r="P27" s="31"/>
      <c r="Q27" s="31"/>
    </row>
    <row r="28" ht="12.0" customHeight="1">
      <c r="A28" s="5" t="s">
        <v>33</v>
      </c>
      <c r="E28" s="18">
        <v>0.0</v>
      </c>
      <c r="F28" s="18">
        <v>7.0</v>
      </c>
      <c r="G28" s="18">
        <f t="shared" ref="G28:G32" si="9">E28/F28</f>
        <v>0</v>
      </c>
      <c r="O28" s="29" t="s">
        <v>186</v>
      </c>
      <c r="P28" s="31"/>
      <c r="Q28" s="31">
        <v>1.0</v>
      </c>
      <c r="S28" s="18" t="s">
        <v>234</v>
      </c>
    </row>
    <row r="29" ht="12.0" customHeight="1">
      <c r="A29" s="10" t="s">
        <v>34</v>
      </c>
      <c r="E29" s="18">
        <v>1.0</v>
      </c>
      <c r="F29" s="18">
        <v>7.0</v>
      </c>
      <c r="G29" s="18">
        <f t="shared" si="9"/>
        <v>0.1428571429</v>
      </c>
      <c r="O29" s="28" t="s">
        <v>191</v>
      </c>
      <c r="P29" s="31"/>
      <c r="Q29" s="31"/>
    </row>
    <row r="30" ht="12.0" customHeight="1">
      <c r="A30" s="10" t="s">
        <v>35</v>
      </c>
      <c r="E30" s="18">
        <v>1.0</v>
      </c>
      <c r="F30" s="18">
        <v>7.0</v>
      </c>
      <c r="G30" s="18">
        <f t="shared" si="9"/>
        <v>0.1428571429</v>
      </c>
      <c r="O30" s="28" t="s">
        <v>192</v>
      </c>
      <c r="P30" s="31"/>
      <c r="Q30" s="31"/>
    </row>
    <row r="31" ht="12.0" customHeight="1">
      <c r="A31" s="5" t="s">
        <v>36</v>
      </c>
      <c r="E31" s="18">
        <v>0.0</v>
      </c>
      <c r="F31" s="18">
        <v>7.0</v>
      </c>
      <c r="G31" s="18">
        <f t="shared" si="9"/>
        <v>0</v>
      </c>
      <c r="O31" s="29" t="s">
        <v>193</v>
      </c>
      <c r="P31" s="31">
        <v>0.0</v>
      </c>
      <c r="Q31" s="31"/>
    </row>
    <row r="32" ht="12.0" customHeight="1">
      <c r="A32" s="10" t="s">
        <v>37</v>
      </c>
      <c r="E32" s="18">
        <v>1.0</v>
      </c>
      <c r="F32" s="18">
        <v>7.0</v>
      </c>
      <c r="G32" s="18">
        <f t="shared" si="9"/>
        <v>0.1428571429</v>
      </c>
      <c r="O32" s="28" t="s">
        <v>194</v>
      </c>
      <c r="P32" s="31"/>
      <c r="Q32" s="31"/>
    </row>
    <row r="33" ht="12.0" customHeight="1">
      <c r="A33" s="26" t="s">
        <v>38</v>
      </c>
      <c r="O33" s="30" t="s">
        <v>195</v>
      </c>
      <c r="P33" s="31"/>
      <c r="Q33" s="31"/>
    </row>
    <row r="34" ht="12.0" customHeight="1">
      <c r="A34" s="26" t="s">
        <v>39</v>
      </c>
      <c r="O34" s="30" t="s">
        <v>196</v>
      </c>
      <c r="P34" s="31"/>
      <c r="Q34" s="31"/>
    </row>
    <row r="35" ht="12.0" customHeight="1">
      <c r="A35" s="26" t="s">
        <v>40</v>
      </c>
      <c r="O35" s="30" t="s">
        <v>197</v>
      </c>
      <c r="P35" s="31"/>
      <c r="Q35" s="31"/>
    </row>
    <row r="36" ht="12.0" customHeight="1">
      <c r="A36" s="9" t="s">
        <v>131</v>
      </c>
      <c r="E36" s="18">
        <v>1.0</v>
      </c>
      <c r="F36" s="18">
        <v>7.0</v>
      </c>
      <c r="G36" s="18">
        <f t="shared" ref="G36:G39" si="10">E36/F36</f>
        <v>0.1428571429</v>
      </c>
      <c r="O36" s="33" t="s">
        <v>198</v>
      </c>
      <c r="P36" s="31"/>
      <c r="Q36" s="31"/>
    </row>
    <row r="37" ht="12.0" customHeight="1">
      <c r="A37" s="5" t="s">
        <v>42</v>
      </c>
      <c r="E37" s="18">
        <v>0.0</v>
      </c>
      <c r="F37" s="18">
        <v>7.0</v>
      </c>
      <c r="G37" s="18">
        <f t="shared" si="10"/>
        <v>0</v>
      </c>
      <c r="O37" s="29" t="s">
        <v>199</v>
      </c>
      <c r="P37" s="31">
        <v>0.0</v>
      </c>
      <c r="Q37" s="31"/>
    </row>
    <row r="38" ht="12.0" customHeight="1">
      <c r="A38" s="5" t="s">
        <v>43</v>
      </c>
      <c r="E38" s="18">
        <v>0.0</v>
      </c>
      <c r="F38" s="18">
        <v>7.0</v>
      </c>
      <c r="G38" s="18">
        <f t="shared" si="10"/>
        <v>0</v>
      </c>
      <c r="O38" s="29" t="s">
        <v>200</v>
      </c>
      <c r="P38" s="31">
        <v>0.0</v>
      </c>
      <c r="Q38" s="31"/>
    </row>
    <row r="39" ht="12.0" customHeight="1">
      <c r="A39" s="5" t="s">
        <v>44</v>
      </c>
      <c r="E39" s="18">
        <v>0.0</v>
      </c>
      <c r="F39" s="18">
        <v>7.0</v>
      </c>
      <c r="G39" s="18">
        <f t="shared" si="10"/>
        <v>0</v>
      </c>
      <c r="O39" s="29" t="s">
        <v>184</v>
      </c>
      <c r="P39" s="31">
        <v>0.0</v>
      </c>
      <c r="Q39" s="31"/>
    </row>
    <row r="40" ht="12.0" customHeight="1">
      <c r="A40" s="26" t="s">
        <v>45</v>
      </c>
      <c r="O40" s="30" t="s">
        <v>202</v>
      </c>
      <c r="P40" s="31"/>
      <c r="Q40" s="31"/>
    </row>
    <row r="41" ht="12.0" customHeight="1">
      <c r="A41" s="5" t="s">
        <v>46</v>
      </c>
      <c r="E41" s="18">
        <v>0.0</v>
      </c>
      <c r="F41" s="18">
        <v>7.0</v>
      </c>
      <c r="G41" s="18">
        <f t="shared" ref="G41:G42" si="11">E41/F41</f>
        <v>0</v>
      </c>
      <c r="O41" s="29" t="s">
        <v>203</v>
      </c>
      <c r="P41" s="31">
        <v>0.0</v>
      </c>
      <c r="Q41" s="31"/>
    </row>
    <row r="42" ht="12.0" customHeight="1">
      <c r="A42" s="10" t="s">
        <v>47</v>
      </c>
      <c r="E42" s="18">
        <v>1.0</v>
      </c>
      <c r="F42" s="18">
        <v>7.0</v>
      </c>
      <c r="G42" s="18">
        <f t="shared" si="11"/>
        <v>0.1428571429</v>
      </c>
      <c r="O42" s="28" t="s">
        <v>183</v>
      </c>
      <c r="P42" s="31"/>
      <c r="Q42" s="31"/>
    </row>
    <row r="43" ht="12.0" customHeight="1">
      <c r="A43" s="26" t="s">
        <v>48</v>
      </c>
      <c r="O43" s="30" t="s">
        <v>204</v>
      </c>
      <c r="P43" s="31"/>
      <c r="Q43" s="31"/>
    </row>
    <row r="44" ht="12.0" customHeight="1">
      <c r="A44" s="5" t="s">
        <v>49</v>
      </c>
      <c r="E44" s="18">
        <v>0.0</v>
      </c>
      <c r="F44" s="18">
        <v>7.0</v>
      </c>
      <c r="G44" s="18">
        <f t="shared" ref="G44:G45" si="12">E44/F44</f>
        <v>0</v>
      </c>
      <c r="O44" s="29" t="s">
        <v>185</v>
      </c>
      <c r="P44" s="31"/>
      <c r="Q44" s="31">
        <v>1.0</v>
      </c>
      <c r="S44" s="18" t="s">
        <v>235</v>
      </c>
    </row>
    <row r="45" ht="12.0" customHeight="1">
      <c r="A45" s="10" t="s">
        <v>50</v>
      </c>
      <c r="E45" s="18">
        <v>1.0</v>
      </c>
      <c r="F45" s="18">
        <v>7.0</v>
      </c>
      <c r="G45" s="18">
        <f t="shared" si="12"/>
        <v>0.1428571429</v>
      </c>
      <c r="O45" s="28" t="s">
        <v>187</v>
      </c>
      <c r="P45" s="31"/>
      <c r="Q45" s="31"/>
    </row>
    <row r="46" ht="12.0" customHeight="1">
      <c r="P46" s="18">
        <f t="shared" ref="P46:Q46" si="13">SUM(P26:P45)</f>
        <v>0</v>
      </c>
      <c r="Q46" s="18">
        <f t="shared" si="13"/>
        <v>2</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